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elweissmf-my.sharepoint.com/personal/jehzeel_master_edelweissmf_com1/Documents/FCMPL2/LAB/COMPLIANCE/Mutual Fund/compliance/Compliance/Reports/1 - SEBI/31_Monthly Portfolio Disclosure/2024/4. April 2024/"/>
    </mc:Choice>
  </mc:AlternateContent>
  <xr:revisionPtr revIDLastSave="19" documentId="11_6D5E49466087B9F2E0036101EE4F1FF6614F05BC" xr6:coauthVersionLast="47" xr6:coauthVersionMax="47" xr10:uidLastSave="{92EC1F9E-6D49-4D1D-B7B2-E4B3EEA311ED}"/>
  <bookViews>
    <workbookView xWindow="-120" yWindow="-120" windowWidth="20730" windowHeight="11040" xr2:uid="{00000000-000D-0000-FFFF-FFFF00000000}"/>
  </bookViews>
  <sheets>
    <sheet name="Index" sheetId="1" r:id="rId1"/>
    <sheet name="EDACBF" sheetId="2" r:id="rId2"/>
    <sheet name="EDBE25" sheetId="3" r:id="rId3"/>
    <sheet name="EDBE30" sheetId="4" r:id="rId4"/>
    <sheet name="EDBE31" sheetId="5" r:id="rId5"/>
    <sheet name="EDBE32" sheetId="6" r:id="rId6"/>
    <sheet name="EDBE33" sheetId="7" r:id="rId7"/>
    <sheet name="EDBPDF" sheetId="8" r:id="rId8"/>
    <sheet name="EDCG27" sheetId="9" r:id="rId9"/>
    <sheet name="EDCG28" sheetId="10" r:id="rId10"/>
    <sheet name="EDCG37" sheetId="11" r:id="rId11"/>
    <sheet name="EDCPSF" sheetId="12" r:id="rId12"/>
    <sheet name="EDCSDF" sheetId="13" r:id="rId13"/>
    <sheet name="EDFF25" sheetId="14" r:id="rId14"/>
    <sheet name="EDFF30" sheetId="15" r:id="rId15"/>
    <sheet name="EDFF31" sheetId="16" r:id="rId16"/>
    <sheet name="EDFF32" sheetId="17" r:id="rId17"/>
    <sheet name="EDFF33" sheetId="18" r:id="rId18"/>
    <sheet name="EDGSEC" sheetId="19" r:id="rId19"/>
    <sheet name="EDNP27" sheetId="20" r:id="rId20"/>
    <sheet name="EDNPSF" sheetId="21" r:id="rId21"/>
    <sheet name="EDONTF" sheetId="22" r:id="rId22"/>
    <sheet name="EEARBF" sheetId="23" r:id="rId23"/>
    <sheet name="EEARFD" sheetId="24" r:id="rId24"/>
    <sheet name="EEDGEF" sheetId="25" r:id="rId25"/>
    <sheet name="EEECRF" sheetId="26" r:id="rId26"/>
    <sheet name="EEELSS" sheetId="27" r:id="rId27"/>
    <sheet name="EEEQTF" sheetId="28" r:id="rId28"/>
    <sheet name="EEESCF" sheetId="29" r:id="rId29"/>
    <sheet name="EEESSF" sheetId="30" r:id="rId30"/>
    <sheet name="EEFOCF" sheetId="31" r:id="rId31"/>
    <sheet name="EEIF30" sheetId="32" r:id="rId32"/>
    <sheet name="EEIF50" sheetId="33" r:id="rId33"/>
    <sheet name="EELMIF" sheetId="34" r:id="rId34"/>
    <sheet name="EEM150" sheetId="35" r:id="rId35"/>
    <sheet name="EEMAAF" sheetId="36" r:id="rId36"/>
    <sheet name="EEMCPF" sheetId="37" r:id="rId37"/>
    <sheet name="EEMOF1" sheetId="38" r:id="rId38"/>
    <sheet name="EENN50" sheetId="39" r:id="rId39"/>
    <sheet name="EEPRUA" sheetId="40" r:id="rId40"/>
    <sheet name="EES250" sheetId="41" r:id="rId41"/>
    <sheet name="EESMCF" sheetId="42" r:id="rId42"/>
    <sheet name="EETECF" sheetId="43" r:id="rId43"/>
    <sheet name="EGOLDE" sheetId="44" r:id="rId44"/>
    <sheet name="EGSFOF" sheetId="45" r:id="rId45"/>
    <sheet name="ELLIQF" sheetId="46" r:id="rId46"/>
    <sheet name="EOASEF" sheetId="47" r:id="rId47"/>
    <sheet name="EOCHIF" sheetId="48" r:id="rId48"/>
    <sheet name="EODWHF" sheetId="49" r:id="rId49"/>
    <sheet name="EOEDOF" sheetId="50" r:id="rId50"/>
    <sheet name="EOEMOP" sheetId="51" r:id="rId51"/>
    <sheet name="EOUSEF" sheetId="52" r:id="rId52"/>
    <sheet name="EOUSTF" sheetId="53" r:id="rId53"/>
    <sheet name="ESLVRE" sheetId="54" r:id="rId54"/>
  </sheets>
  <definedNames>
    <definedName name="Hedging_Positions_through_Futures_AS_ON_MMMM_DD__YYYY___NIL" localSheetId="2">EDBE25!#REF!</definedName>
    <definedName name="Hedging_Positions_through_Futures_AS_ON_MMMM_DD__YYYY___NIL" localSheetId="3">EDBE30!#REF!</definedName>
    <definedName name="Hedging_Positions_through_Futures_AS_ON_MMMM_DD__YYYY___NIL" localSheetId="4">EDBE31!#REF!</definedName>
    <definedName name="Hedging_Positions_through_Futures_AS_ON_MMMM_DD__YYYY___NIL" localSheetId="5">EDBE32!#REF!</definedName>
    <definedName name="Hedging_Positions_through_Futures_AS_ON_MMMM_DD__YYYY___NIL" localSheetId="6">EDBE33!#REF!</definedName>
    <definedName name="Hedging_Positions_through_Futures_AS_ON_MMMM_DD__YYYY___NIL" localSheetId="7">EDBPDF!#REF!</definedName>
    <definedName name="Hedging_Positions_through_Futures_AS_ON_MMMM_DD__YYYY___NIL" localSheetId="8">EDCG27!#REF!</definedName>
    <definedName name="Hedging_Positions_through_Futures_AS_ON_MMMM_DD__YYYY___NIL" localSheetId="9">EDCG28!#REF!</definedName>
    <definedName name="Hedging_Positions_through_Futures_AS_ON_MMMM_DD__YYYY___NIL" localSheetId="10">EDCG37!#REF!</definedName>
    <definedName name="Hedging_Positions_through_Futures_AS_ON_MMMM_DD__YYYY___NIL" localSheetId="11">EDCPSF!#REF!</definedName>
    <definedName name="Hedging_Positions_through_Futures_AS_ON_MMMM_DD__YYYY___NIL" localSheetId="12">EDCSDF!#REF!</definedName>
    <definedName name="Hedging_Positions_through_Futures_AS_ON_MMMM_DD__YYYY___NIL" localSheetId="13">EDFF25!#REF!</definedName>
    <definedName name="Hedging_Positions_through_Futures_AS_ON_MMMM_DD__YYYY___NIL" localSheetId="14">EDFF30!#REF!</definedName>
    <definedName name="Hedging_Positions_through_Futures_AS_ON_MMMM_DD__YYYY___NIL" localSheetId="15">EDFF31!#REF!</definedName>
    <definedName name="Hedging_Positions_through_Futures_AS_ON_MMMM_DD__YYYY___NIL" localSheetId="16">EDFF32!#REF!</definedName>
    <definedName name="Hedging_Positions_through_Futures_AS_ON_MMMM_DD__YYYY___NIL" localSheetId="17">EDFF33!#REF!</definedName>
    <definedName name="Hedging_Positions_through_Futures_AS_ON_MMMM_DD__YYYY___NIL" localSheetId="18">EDGSEC!#REF!</definedName>
    <definedName name="Hedging_Positions_through_Futures_AS_ON_MMMM_DD__YYYY___NIL" localSheetId="19">EDNP27!#REF!</definedName>
    <definedName name="Hedging_Positions_through_Futures_AS_ON_MMMM_DD__YYYY___NIL" localSheetId="20">EDNPSF!#REF!</definedName>
    <definedName name="Hedging_Positions_through_Futures_AS_ON_MMMM_DD__YYYY___NIL" localSheetId="21">EDONTF!#REF!</definedName>
    <definedName name="Hedging_Positions_through_Futures_AS_ON_MMMM_DD__YYYY___NIL" localSheetId="22">EEARBF!#REF!</definedName>
    <definedName name="Hedging_Positions_through_Futures_AS_ON_MMMM_DD__YYYY___NIL" localSheetId="23">EEARFD!#REF!</definedName>
    <definedName name="Hedging_Positions_through_Futures_AS_ON_MMMM_DD__YYYY___NIL" localSheetId="24">EEDGEF!#REF!</definedName>
    <definedName name="Hedging_Positions_through_Futures_AS_ON_MMMM_DD__YYYY___NIL" localSheetId="25">EEECRF!#REF!</definedName>
    <definedName name="Hedging_Positions_through_Futures_AS_ON_MMMM_DD__YYYY___NIL" localSheetId="26">EEELSS!#REF!</definedName>
    <definedName name="Hedging_Positions_through_Futures_AS_ON_MMMM_DD__YYYY___NIL" localSheetId="27">EEEQTF!#REF!</definedName>
    <definedName name="Hedging_Positions_through_Futures_AS_ON_MMMM_DD__YYYY___NIL" localSheetId="28">EEESCF!#REF!</definedName>
    <definedName name="Hedging_Positions_through_Futures_AS_ON_MMMM_DD__YYYY___NIL" localSheetId="29">EEESSF!#REF!</definedName>
    <definedName name="Hedging_Positions_through_Futures_AS_ON_MMMM_DD__YYYY___NIL" localSheetId="30">EEFOCF!#REF!</definedName>
    <definedName name="Hedging_Positions_through_Futures_AS_ON_MMMM_DD__YYYY___NIL" localSheetId="31">EEIF30!#REF!</definedName>
    <definedName name="Hedging_Positions_through_Futures_AS_ON_MMMM_DD__YYYY___NIL" localSheetId="32">EEIF50!#REF!</definedName>
    <definedName name="Hedging_Positions_through_Futures_AS_ON_MMMM_DD__YYYY___NIL" localSheetId="33">EELMIF!#REF!</definedName>
    <definedName name="Hedging_Positions_through_Futures_AS_ON_MMMM_DD__YYYY___NIL" localSheetId="34">'EEM150'!#REF!</definedName>
    <definedName name="Hedging_Positions_through_Futures_AS_ON_MMMM_DD__YYYY___NIL" localSheetId="35">EEMAAF!#REF!</definedName>
    <definedName name="Hedging_Positions_through_Futures_AS_ON_MMMM_DD__YYYY___NIL" localSheetId="36">EEMCPF!#REF!</definedName>
    <definedName name="Hedging_Positions_through_Futures_AS_ON_MMMM_DD__YYYY___NIL" localSheetId="37">EEMOF1!#REF!</definedName>
    <definedName name="Hedging_Positions_through_Futures_AS_ON_MMMM_DD__YYYY___NIL" localSheetId="38">EENN50!#REF!</definedName>
    <definedName name="Hedging_Positions_through_Futures_AS_ON_MMMM_DD__YYYY___NIL" localSheetId="39">EEPRUA!#REF!</definedName>
    <definedName name="Hedging_Positions_through_Futures_AS_ON_MMMM_DD__YYYY___NIL" localSheetId="40">'EES250'!#REF!</definedName>
    <definedName name="Hedging_Positions_through_Futures_AS_ON_MMMM_DD__YYYY___NIL" localSheetId="41">EESMCF!#REF!</definedName>
    <definedName name="Hedging_Positions_through_Futures_AS_ON_MMMM_DD__YYYY___NIL" localSheetId="42">EETECF!#REF!</definedName>
    <definedName name="Hedging_Positions_through_Futures_AS_ON_MMMM_DD__YYYY___NIL" localSheetId="43">EGOLDE!#REF!</definedName>
    <definedName name="Hedging_Positions_through_Futures_AS_ON_MMMM_DD__YYYY___NIL" localSheetId="44">EGSFOF!#REF!</definedName>
    <definedName name="Hedging_Positions_through_Futures_AS_ON_MMMM_DD__YYYY___NIL" localSheetId="45">ELLIQF!#REF!</definedName>
    <definedName name="Hedging_Positions_through_Futures_AS_ON_MMMM_DD__YYYY___NIL" localSheetId="46">EOASEF!#REF!</definedName>
    <definedName name="Hedging_Positions_through_Futures_AS_ON_MMMM_DD__YYYY___NIL" localSheetId="47">EOCHIF!#REF!</definedName>
    <definedName name="Hedging_Positions_through_Futures_AS_ON_MMMM_DD__YYYY___NIL" localSheetId="48">EODWHF!#REF!</definedName>
    <definedName name="Hedging_Positions_through_Futures_AS_ON_MMMM_DD__YYYY___NIL" localSheetId="49">EOEDOF!#REF!</definedName>
    <definedName name="Hedging_Positions_through_Futures_AS_ON_MMMM_DD__YYYY___NIL" localSheetId="50">EOEMOP!#REF!</definedName>
    <definedName name="Hedging_Positions_through_Futures_AS_ON_MMMM_DD__YYYY___NIL" localSheetId="51">EOUSEF!#REF!</definedName>
    <definedName name="Hedging_Positions_through_Futures_AS_ON_MMMM_DD__YYYY___NIL" localSheetId="52">EOUSTF!#REF!</definedName>
    <definedName name="Hedging_Positions_through_Futures_AS_ON_MMMM_DD__YYYY___NIL" localSheetId="53">ESLVRE!#REF!</definedName>
    <definedName name="Hedging_Positions_through_Futures_AS_ON_MMMM_DD__YYYY___NIL">EDACBF!#REF!</definedName>
    <definedName name="JPM_Footer_disp" localSheetId="2">EDBE25!#REF!</definedName>
    <definedName name="JPM_Footer_disp" localSheetId="3">EDBE30!#REF!</definedName>
    <definedName name="JPM_Footer_disp" localSheetId="4">EDBE31!#REF!</definedName>
    <definedName name="JPM_Footer_disp" localSheetId="5">EDBE32!#REF!</definedName>
    <definedName name="JPM_Footer_disp" localSheetId="6">EDBE33!#REF!</definedName>
    <definedName name="JPM_Footer_disp" localSheetId="7">EDBPDF!#REF!</definedName>
    <definedName name="JPM_Footer_disp" localSheetId="8">EDCG27!#REF!</definedName>
    <definedName name="JPM_Footer_disp" localSheetId="9">EDCG28!#REF!</definedName>
    <definedName name="JPM_Footer_disp" localSheetId="10">EDCG37!#REF!</definedName>
    <definedName name="JPM_Footer_disp" localSheetId="11">EDCPSF!#REF!</definedName>
    <definedName name="JPM_Footer_disp" localSheetId="12">EDCSDF!#REF!</definedName>
    <definedName name="JPM_Footer_disp" localSheetId="13">EDFF25!#REF!</definedName>
    <definedName name="JPM_Footer_disp" localSheetId="14">EDFF30!#REF!</definedName>
    <definedName name="JPM_Footer_disp" localSheetId="15">EDFF31!#REF!</definedName>
    <definedName name="JPM_Footer_disp" localSheetId="16">EDFF32!#REF!</definedName>
    <definedName name="JPM_Footer_disp" localSheetId="17">EDFF33!#REF!</definedName>
    <definedName name="JPM_Footer_disp" localSheetId="18">EDGSEC!#REF!</definedName>
    <definedName name="JPM_Footer_disp" localSheetId="19">EDNP27!#REF!</definedName>
    <definedName name="JPM_Footer_disp" localSheetId="20">EDNPSF!#REF!</definedName>
    <definedName name="JPM_Footer_disp" localSheetId="21">EDONTF!#REF!</definedName>
    <definedName name="JPM_Footer_disp" localSheetId="22">EEARBF!#REF!</definedName>
    <definedName name="JPM_Footer_disp" localSheetId="23">EEARFD!#REF!</definedName>
    <definedName name="JPM_Footer_disp" localSheetId="24">EEDGEF!#REF!</definedName>
    <definedName name="JPM_Footer_disp" localSheetId="25">EEECRF!#REF!</definedName>
    <definedName name="JPM_Footer_disp" localSheetId="26">EEELSS!#REF!</definedName>
    <definedName name="JPM_Footer_disp" localSheetId="27">EEEQTF!#REF!</definedName>
    <definedName name="JPM_Footer_disp" localSheetId="28">EEESCF!#REF!</definedName>
    <definedName name="JPM_Footer_disp" localSheetId="29">EEESSF!#REF!</definedName>
    <definedName name="JPM_Footer_disp" localSheetId="30">EEFOCF!#REF!</definedName>
    <definedName name="JPM_Footer_disp" localSheetId="31">EEIF30!#REF!</definedName>
    <definedName name="JPM_Footer_disp" localSheetId="32">EEIF50!#REF!</definedName>
    <definedName name="JPM_Footer_disp" localSheetId="33">EELMIF!#REF!</definedName>
    <definedName name="JPM_Footer_disp" localSheetId="34">'EEM150'!#REF!</definedName>
    <definedName name="JPM_Footer_disp" localSheetId="35">EEMAAF!#REF!</definedName>
    <definedName name="JPM_Footer_disp" localSheetId="36">EEMCPF!#REF!</definedName>
    <definedName name="JPM_Footer_disp" localSheetId="37">EEMOF1!#REF!</definedName>
    <definedName name="JPM_Footer_disp" localSheetId="38">EENN50!#REF!</definedName>
    <definedName name="JPM_Footer_disp" localSheetId="39">EEPRUA!#REF!</definedName>
    <definedName name="JPM_Footer_disp" localSheetId="40">'EES250'!#REF!</definedName>
    <definedName name="JPM_Footer_disp" localSheetId="41">EESMCF!#REF!</definedName>
    <definedName name="JPM_Footer_disp" localSheetId="42">EETECF!#REF!</definedName>
    <definedName name="JPM_Footer_disp" localSheetId="43">EGOLDE!#REF!</definedName>
    <definedName name="JPM_Footer_disp" localSheetId="44">EGSFOF!#REF!</definedName>
    <definedName name="JPM_Footer_disp" localSheetId="45">ELLIQF!#REF!</definedName>
    <definedName name="JPM_Footer_disp" localSheetId="46">EOASEF!#REF!</definedName>
    <definedName name="JPM_Footer_disp" localSheetId="47">EOCHIF!#REF!</definedName>
    <definedName name="JPM_Footer_disp" localSheetId="48">EODWHF!#REF!</definedName>
    <definedName name="JPM_Footer_disp" localSheetId="49">EOEDOF!#REF!</definedName>
    <definedName name="JPM_Footer_disp" localSheetId="50">EOEMOP!#REF!</definedName>
    <definedName name="JPM_Footer_disp" localSheetId="51">EOUSEF!#REF!</definedName>
    <definedName name="JPM_Footer_disp" localSheetId="52">EOUSTF!#REF!</definedName>
    <definedName name="JPM_Footer_disp" localSheetId="53">ESLVRE!#REF!</definedName>
    <definedName name="JPM_Footer_disp">EDACBF!#REF!</definedName>
    <definedName name="JPM_Footer_disp12" localSheetId="2">EDBE25!#REF!</definedName>
    <definedName name="JPM_Footer_disp12" localSheetId="3">EDBE30!#REF!</definedName>
    <definedName name="JPM_Footer_disp12" localSheetId="4">EDBE31!#REF!</definedName>
    <definedName name="JPM_Footer_disp12" localSheetId="5">EDBE32!#REF!</definedName>
    <definedName name="JPM_Footer_disp12" localSheetId="6">EDBE33!#REF!</definedName>
    <definedName name="JPM_Footer_disp12" localSheetId="7">EDBPDF!#REF!</definedName>
    <definedName name="JPM_Footer_disp12" localSheetId="8">EDCG27!#REF!</definedName>
    <definedName name="JPM_Footer_disp12" localSheetId="9">EDCG28!#REF!</definedName>
    <definedName name="JPM_Footer_disp12" localSheetId="10">EDCG37!#REF!</definedName>
    <definedName name="JPM_Footer_disp12" localSheetId="11">EDCPSF!#REF!</definedName>
    <definedName name="JPM_Footer_disp12" localSheetId="12">EDCSDF!#REF!</definedName>
    <definedName name="JPM_Footer_disp12" localSheetId="13">EDFF25!#REF!</definedName>
    <definedName name="JPM_Footer_disp12" localSheetId="14">EDFF30!#REF!</definedName>
    <definedName name="JPM_Footer_disp12" localSheetId="15">EDFF31!#REF!</definedName>
    <definedName name="JPM_Footer_disp12" localSheetId="16">EDFF32!#REF!</definedName>
    <definedName name="JPM_Footer_disp12" localSheetId="17">EDFF33!#REF!</definedName>
    <definedName name="JPM_Footer_disp12" localSheetId="18">EDGSEC!#REF!</definedName>
    <definedName name="JPM_Footer_disp12" localSheetId="19">EDNP27!#REF!</definedName>
    <definedName name="JPM_Footer_disp12" localSheetId="20">EDNPSF!#REF!</definedName>
    <definedName name="JPM_Footer_disp12" localSheetId="21">EDONTF!#REF!</definedName>
    <definedName name="JPM_Footer_disp12" localSheetId="22">EEARBF!#REF!</definedName>
    <definedName name="JPM_Footer_disp12" localSheetId="23">EEARFD!#REF!</definedName>
    <definedName name="JPM_Footer_disp12" localSheetId="24">EEDGEF!#REF!</definedName>
    <definedName name="JPM_Footer_disp12" localSheetId="25">EEECRF!#REF!</definedName>
    <definedName name="JPM_Footer_disp12" localSheetId="26">EEELSS!#REF!</definedName>
    <definedName name="JPM_Footer_disp12" localSheetId="27">EEEQTF!#REF!</definedName>
    <definedName name="JPM_Footer_disp12" localSheetId="28">EEESCF!#REF!</definedName>
    <definedName name="JPM_Footer_disp12" localSheetId="29">EEESSF!#REF!</definedName>
    <definedName name="JPM_Footer_disp12" localSheetId="30">EEFOCF!#REF!</definedName>
    <definedName name="JPM_Footer_disp12" localSheetId="31">EEIF30!#REF!</definedName>
    <definedName name="JPM_Footer_disp12" localSheetId="32">EEIF50!#REF!</definedName>
    <definedName name="JPM_Footer_disp12" localSheetId="33">EELMIF!#REF!</definedName>
    <definedName name="JPM_Footer_disp12" localSheetId="34">'EEM150'!#REF!</definedName>
    <definedName name="JPM_Footer_disp12" localSheetId="35">EEMAAF!#REF!</definedName>
    <definedName name="JPM_Footer_disp12" localSheetId="36">EEMCPF!#REF!</definedName>
    <definedName name="JPM_Footer_disp12" localSheetId="37">EEMOF1!#REF!</definedName>
    <definedName name="JPM_Footer_disp12" localSheetId="38">EENN50!#REF!</definedName>
    <definedName name="JPM_Footer_disp12" localSheetId="39">EEPRUA!#REF!</definedName>
    <definedName name="JPM_Footer_disp12" localSheetId="40">'EES250'!#REF!</definedName>
    <definedName name="JPM_Footer_disp12" localSheetId="41">EESMCF!#REF!</definedName>
    <definedName name="JPM_Footer_disp12" localSheetId="42">EETECF!#REF!</definedName>
    <definedName name="JPM_Footer_disp12" localSheetId="43">EGOLDE!#REF!</definedName>
    <definedName name="JPM_Footer_disp12" localSheetId="44">EGSFOF!#REF!</definedName>
    <definedName name="JPM_Footer_disp12" localSheetId="45">ELLIQF!#REF!</definedName>
    <definedName name="JPM_Footer_disp12" localSheetId="46">EOASEF!#REF!</definedName>
    <definedName name="JPM_Footer_disp12" localSheetId="47">EOCHIF!#REF!</definedName>
    <definedName name="JPM_Footer_disp12" localSheetId="48">EODWHF!#REF!</definedName>
    <definedName name="JPM_Footer_disp12" localSheetId="49">EOEDOF!#REF!</definedName>
    <definedName name="JPM_Footer_disp12" localSheetId="50">EOEMOP!#REF!</definedName>
    <definedName name="JPM_Footer_disp12" localSheetId="51">EOUSEF!#REF!</definedName>
    <definedName name="JPM_Footer_disp12" localSheetId="52">EOUSTF!#REF!</definedName>
    <definedName name="JPM_Footer_disp12" localSheetId="53">ESLVRE!#REF!</definedName>
    <definedName name="JPM_Footer_disp12">EDACBF!#REF!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4" l="1"/>
  <c r="E13" i="54"/>
  <c r="F12" i="54"/>
  <c r="F8" i="54"/>
  <c r="E8" i="54"/>
  <c r="H1" i="54"/>
  <c r="H1" i="53"/>
  <c r="H1" i="52"/>
  <c r="H1" i="51"/>
  <c r="H1" i="50"/>
  <c r="B87" i="49"/>
  <c r="F57" i="49"/>
  <c r="E57" i="49"/>
  <c r="F33" i="49"/>
  <c r="E33" i="49"/>
  <c r="H1" i="49"/>
  <c r="H1" i="48"/>
  <c r="H1" i="47"/>
  <c r="B129" i="46"/>
  <c r="H1" i="46"/>
  <c r="H1" i="45"/>
  <c r="F13" i="44"/>
  <c r="E13" i="44"/>
  <c r="F12" i="44"/>
  <c r="F8" i="44"/>
  <c r="E8" i="44"/>
  <c r="H1" i="44"/>
  <c r="F91" i="43"/>
  <c r="E91" i="43"/>
  <c r="F37" i="43"/>
  <c r="E37" i="43"/>
  <c r="H1" i="43"/>
  <c r="H1" i="42"/>
  <c r="H1" i="41"/>
  <c r="H1" i="40"/>
  <c r="H1" i="39"/>
  <c r="H1" i="38"/>
  <c r="H1" i="37"/>
  <c r="B192" i="36"/>
  <c r="F171" i="36"/>
  <c r="F163" i="36"/>
  <c r="E163" i="36"/>
  <c r="F161" i="36"/>
  <c r="E161" i="36"/>
  <c r="F160" i="36"/>
  <c r="E129" i="36"/>
  <c r="F127" i="36"/>
  <c r="F129" i="36" s="1"/>
  <c r="E127" i="36"/>
  <c r="F126" i="36"/>
  <c r="F125" i="36"/>
  <c r="F124" i="36"/>
  <c r="F123" i="36"/>
  <c r="F61" i="36"/>
  <c r="E61" i="36"/>
  <c r="H1" i="36"/>
  <c r="H1" i="35"/>
  <c r="H1" i="34"/>
  <c r="H1" i="33"/>
  <c r="H1" i="32"/>
  <c r="H1" i="31"/>
  <c r="H1" i="30"/>
  <c r="H1" i="29"/>
  <c r="H1" i="28"/>
  <c r="H1" i="27"/>
  <c r="H1" i="26"/>
  <c r="H1" i="25"/>
  <c r="F173" i="24"/>
  <c r="E173" i="24"/>
  <c r="F159" i="24"/>
  <c r="E159" i="24"/>
  <c r="F109" i="24"/>
  <c r="E109" i="24"/>
  <c r="F107" i="24"/>
  <c r="E107" i="24"/>
  <c r="H1" i="24"/>
  <c r="H1" i="23"/>
  <c r="B58" i="22"/>
  <c r="H1" i="22"/>
  <c r="B130" i="21"/>
  <c r="H1" i="21"/>
  <c r="B99" i="20"/>
  <c r="H1" i="20"/>
  <c r="B75" i="19"/>
  <c r="H1" i="19"/>
  <c r="H1" i="18"/>
  <c r="H1" i="17"/>
  <c r="H1" i="16"/>
  <c r="H1" i="15"/>
  <c r="H1" i="14"/>
  <c r="B62" i="13"/>
  <c r="H1" i="13"/>
  <c r="B86" i="12"/>
  <c r="H1" i="12"/>
  <c r="B67" i="11"/>
  <c r="H1" i="11"/>
  <c r="B61" i="10"/>
  <c r="H1" i="10"/>
  <c r="B61" i="9"/>
  <c r="H1" i="9"/>
  <c r="B97" i="8"/>
  <c r="H1" i="8"/>
  <c r="B69" i="7"/>
  <c r="H1" i="7"/>
  <c r="B75" i="6"/>
  <c r="H1" i="6"/>
  <c r="B100" i="5"/>
  <c r="H1" i="5"/>
  <c r="B119" i="4"/>
  <c r="H1" i="4"/>
  <c r="B91" i="3"/>
  <c r="H1" i="3"/>
  <c r="B80" i="2"/>
  <c r="H1" i="2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<sst xmlns="http://schemas.openxmlformats.org/spreadsheetml/2006/main" count="11877" uniqueCount="2973">
  <si>
    <t>EDELWEISS MUTUAL FUND</t>
  </si>
  <si>
    <t>PORTFOLIO STATEMENT as on 30 Apr 02024</t>
  </si>
  <si>
    <t>Fund Id</t>
  </si>
  <si>
    <t>Fund Desc</t>
  </si>
  <si>
    <t>Scheme Risk- O - Meter</t>
  </si>
  <si>
    <t>Benchmark of the Scheme</t>
  </si>
  <si>
    <t>Benchmark Risk-o-meter</t>
  </si>
  <si>
    <t>EDACBF</t>
  </si>
  <si>
    <t>CRISIL Money Market A-I Index (Tier I Benchmark)</t>
  </si>
  <si>
    <t>NIFTY Money Market Index A-I (Tier II Scheme Benchmark)</t>
  </si>
  <si>
    <t>EDBE25</t>
  </si>
  <si>
    <t>NIFTY BHARAT Bond Index - April 2025</t>
  </si>
  <si>
    <t>-</t>
  </si>
  <si>
    <t>EDBE30</t>
  </si>
  <si>
    <t>NIFTY BHARAT Bond Index - April 2030</t>
  </si>
  <si>
    <t>EDBE31</t>
  </si>
  <si>
    <t>NIFTY BHARAT Bond Index - April 2031</t>
  </si>
  <si>
    <t>EDBE32</t>
  </si>
  <si>
    <t>Nifty BHARAT Bond Index - April 2032</t>
  </si>
  <si>
    <t>EDBE33</t>
  </si>
  <si>
    <t>Nifty BHARAT Bond Index - April 2033</t>
  </si>
  <si>
    <t>EDBPDF</t>
  </si>
  <si>
    <t>CRISIL Banking and PSU Debt A-II (Tier I Benchmark)</t>
  </si>
  <si>
    <t>Nifty Banking &amp; PSU Debt Index - A-III (Tier II Scheme Benchmark)</t>
  </si>
  <si>
    <t>EDCG27</t>
  </si>
  <si>
    <t>CRISIL IBX 50:50 Gilt Plus SDL - June 2027</t>
  </si>
  <si>
    <t>EDCG28</t>
  </si>
  <si>
    <t>CRISIL IBX 50:50 Gilt Plus SDL Index - Sep 2028</t>
  </si>
  <si>
    <t>EDCG37</t>
  </si>
  <si>
    <t>CRISIL IBX 50:50 Gilt Plus SDL Index – April 2037</t>
  </si>
  <si>
    <t>EDCPSF</t>
  </si>
  <si>
    <t>CRISIL IBX 50:50 PSU + SDL - October 2025</t>
  </si>
  <si>
    <t>EDCSDF</t>
  </si>
  <si>
    <t>CRISIL IBX 50:50 Gilt Plus SDL Short Duration Index</t>
  </si>
  <si>
    <t>EDFF25</t>
  </si>
  <si>
    <t>EDFF30</t>
  </si>
  <si>
    <t>EDFF31</t>
  </si>
  <si>
    <t>EDFF32</t>
  </si>
  <si>
    <t>EDFF33</t>
  </si>
  <si>
    <t>EDGSEC</t>
  </si>
  <si>
    <t>CRISIL Dynamic Gilt Index (Tier I Benchmark)</t>
  </si>
  <si>
    <t>NIFTY G-Sec Index - A-III (Tier II Scheme Benchmark)</t>
  </si>
  <si>
    <t>EDNP27</t>
  </si>
  <si>
    <t>Nifty PSU Bond Plus SDL Apr 2027 50:50 Index</t>
  </si>
  <si>
    <t>EDNPSF</t>
  </si>
  <si>
    <t>Nifty PSU Bond Plus SDL Apr 2026 50:50 Index</t>
  </si>
  <si>
    <t>EDONTF</t>
  </si>
  <si>
    <t>CRISIL Liquid Overnight Index (Tier I Benchmark)</t>
  </si>
  <si>
    <t>EEARBF</t>
  </si>
  <si>
    <t>Nifty 50 Arbitrage Index</t>
  </si>
  <si>
    <t>EEARFD</t>
  </si>
  <si>
    <t>NIFTY 50 Hybrid Composite debt 50:50 Index</t>
  </si>
  <si>
    <t>EEDGEF</t>
  </si>
  <si>
    <t>NIFTY 100 TRI</t>
  </si>
  <si>
    <t>EEECRF</t>
  </si>
  <si>
    <t>NIFTY 500 TRI</t>
  </si>
  <si>
    <t>EEELSS</t>
  </si>
  <si>
    <t>EEEQTF</t>
  </si>
  <si>
    <t>Nifty LargeMidcap 250 Index - TRI</t>
  </si>
  <si>
    <t>EEESCF</t>
  </si>
  <si>
    <t>Nifty Smallcap 250 - TRI</t>
  </si>
  <si>
    <t>EEESSF</t>
  </si>
  <si>
    <t>NIFTY 50 Equity Savings Index</t>
  </si>
  <si>
    <t>EEFOCF</t>
  </si>
  <si>
    <t>EEIF30</t>
  </si>
  <si>
    <t>Nifty 100 Quality 30 Index - TRI</t>
  </si>
  <si>
    <t>EEIF50</t>
  </si>
  <si>
    <t>NIFTY 50 - TRI</t>
  </si>
  <si>
    <t>EELMIF</t>
  </si>
  <si>
    <t>EEM150</t>
  </si>
  <si>
    <t>NIFTY Midcap 150 Moment 50 TRI</t>
  </si>
  <si>
    <t>EEMAAF</t>
  </si>
  <si>
    <t>Nifty 500 TRI (40%) +CRISIL Short Term Bond Index + Domestic Gold Prices (5%)  + Domestic Silver Prices (5%)</t>
  </si>
  <si>
    <t>EEMCPF</t>
  </si>
  <si>
    <t xml:space="preserve">Nifty 500 MultiCap 50:25:25 TRI </t>
  </si>
  <si>
    <t>EEMOF1</t>
  </si>
  <si>
    <t>India Recent 100 IPO TRI</t>
  </si>
  <si>
    <t>EENN50</t>
  </si>
  <si>
    <t xml:space="preserve">Nifty Next 50 Index </t>
  </si>
  <si>
    <t>EEPRUA</t>
  </si>
  <si>
    <t>CRISIL Hybrid 35+65 - Aggressive Index</t>
  </si>
  <si>
    <t>EES250</t>
  </si>
  <si>
    <t>EESMCF</t>
  </si>
  <si>
    <t>NIFTY Midcap 150 TRI</t>
  </si>
  <si>
    <t>EETECF</t>
  </si>
  <si>
    <t>S&amp;P BSE TECk TRI</t>
  </si>
  <si>
    <t>EGOLDE</t>
  </si>
  <si>
    <t>Domestic prices of Gold</t>
  </si>
  <si>
    <t>EGSFOF</t>
  </si>
  <si>
    <t>Domestic Gold and Silver Prices</t>
  </si>
  <si>
    <t>ELLIQF</t>
  </si>
  <si>
    <t>CRISIL Liquid Debt A-I (Tier I Benchmark)</t>
  </si>
  <si>
    <t>NIFTY Liquid Index A-I (Tier II Scheme Benchmark)</t>
  </si>
  <si>
    <t>EOASEF</t>
  </si>
  <si>
    <t>MSCI AC Asean 10/40 Total Return Index</t>
  </si>
  <si>
    <t>EOCHIF</t>
  </si>
  <si>
    <t>MSCI Golden Dragon Index (Total Return Net)</t>
  </si>
  <si>
    <t>EODWHF</t>
  </si>
  <si>
    <t>MSCI India Domestic &amp; World Healthcare 45 Index</t>
  </si>
  <si>
    <t>EOEDOF</t>
  </si>
  <si>
    <t>MSCI Europe Index (Total Return Net)</t>
  </si>
  <si>
    <t>EOEMOP</t>
  </si>
  <si>
    <t>MSCI Emerging Market Index</t>
  </si>
  <si>
    <t>EOUSEF</t>
  </si>
  <si>
    <t>Russell 1000 Index</t>
  </si>
  <si>
    <t>EOUSTF</t>
  </si>
  <si>
    <t>Russell 1000 Equal Weighted Technology Index</t>
  </si>
  <si>
    <t>ESLVRE</t>
  </si>
  <si>
    <t>Domestic prices of Silver</t>
  </si>
  <si>
    <t>PORTFOLIO STATEMENT OF EDELWEISS MONEY MARKET FUND AS ON APRIL 30, 2024</t>
  </si>
  <si>
    <t>(An open-ended debt scheme investing in money market instruments)</t>
  </si>
  <si>
    <t>Name of the Instrument</t>
  </si>
  <si>
    <t>ISIN</t>
  </si>
  <si>
    <t>Rating/Industry</t>
  </si>
  <si>
    <t>Quantity</t>
  </si>
  <si>
    <t>Market/Fair Value(Rs. In Lacs)</t>
  </si>
  <si>
    <t>% to Net Assets</t>
  </si>
  <si>
    <t>YIELD</t>
  </si>
  <si>
    <t>Equity &amp; Equity related</t>
  </si>
  <si>
    <t>NIL</t>
  </si>
  <si>
    <t>Money Market Instruments</t>
  </si>
  <si>
    <t>Treasury bills</t>
  </si>
  <si>
    <t>364 DAYS TBILL RED 16-01-2025</t>
  </si>
  <si>
    <t>IN002023Z448</t>
  </si>
  <si>
    <t>SOVEREIGN</t>
  </si>
  <si>
    <t>Sub Total</t>
  </si>
  <si>
    <t>Certificate of Deposit</t>
  </si>
  <si>
    <t>FEDERAL BANK LTD CD RED 16-08-2024#**</t>
  </si>
  <si>
    <t>INE171A16LV2</t>
  </si>
  <si>
    <t>CRISIL A1+</t>
  </si>
  <si>
    <t>KOTAK MAHINDRA BANK CD RED 06-09-2024#**</t>
  </si>
  <si>
    <t>INE237A166U4</t>
  </si>
  <si>
    <t>AXIS BANK LTD CD RED 14-01-2025#**</t>
  </si>
  <si>
    <t>INE238AD6637</t>
  </si>
  <si>
    <t>CANARA BANK CD RED 16-01-2025#**</t>
  </si>
  <si>
    <t>INE476A16XI7</t>
  </si>
  <si>
    <t>SIDBI CD RED 16-01-2025#**</t>
  </si>
  <si>
    <t>INE556F16AP8</t>
  </si>
  <si>
    <t>NABARD CD RED 17-01-2025#</t>
  </si>
  <si>
    <t>INE261F16769</t>
  </si>
  <si>
    <t>INDUSIND BANK LTD CD RED 23-01-2025#**</t>
  </si>
  <si>
    <t>INE095A16V12</t>
  </si>
  <si>
    <t>PUNJAB NATIONAL BANK CD RED 31-01-2025#**</t>
  </si>
  <si>
    <t>INE160A16OH8</t>
  </si>
  <si>
    <t>HDFC BANK CD RED 03-02-2025#**</t>
  </si>
  <si>
    <t>INE040A16EM3</t>
  </si>
  <si>
    <t>CARE A1+</t>
  </si>
  <si>
    <t>BANK OF BARODA CD RED 07-02-2025#**</t>
  </si>
  <si>
    <t>INE028A16EU1</t>
  </si>
  <si>
    <t>ICRA A1+</t>
  </si>
  <si>
    <t>ICICI BANK CD RED 25-02-2025#**</t>
  </si>
  <si>
    <t>INE090AD6121</t>
  </si>
  <si>
    <t>Commercial Paper</t>
  </si>
  <si>
    <t>EXIM BANK CP RED 16-05-2024</t>
  </si>
  <si>
    <t>INE514E14RJ2</t>
  </si>
  <si>
    <t>LIC HSG FIN CP RED 13-01-2025**</t>
  </si>
  <si>
    <t>INE115A14ES5</t>
  </si>
  <si>
    <t>CHOLAMANDALAM INV &amp; FI CP RED 24-01-2025**</t>
  </si>
  <si>
    <t>INE121A14WN6</t>
  </si>
  <si>
    <t>ICICI SECURITIES CP RED 30-01-25**</t>
  </si>
  <si>
    <t>INE763G14SN0</t>
  </si>
  <si>
    <t>KOTAK SECURITIES LTD CP RED 21-02-2025**</t>
  </si>
  <si>
    <t>INE028E14NG8</t>
  </si>
  <si>
    <t>AXIS FINANCE LTD CP RED 14-06-2024**</t>
  </si>
  <si>
    <t>INE891K14NC5</t>
  </si>
  <si>
    <t>TOTAL</t>
  </si>
  <si>
    <t>Investment in Mutual fund</t>
  </si>
  <si>
    <t>SBI CDMDF--A2</t>
  </si>
  <si>
    <t>INF0RQ622028</t>
  </si>
  <si>
    <t>TREPS / Reverse Repo</t>
  </si>
  <si>
    <t>Clearing Corporation of India Ltd.</t>
  </si>
  <si>
    <t>Accrued Interest</t>
  </si>
  <si>
    <t>Net Receivables/(Payables)</t>
  </si>
  <si>
    <t>GRAND TOTAL</t>
  </si>
  <si>
    <t>#  Unlisted Security</t>
  </si>
  <si>
    <t>**Non Traded Security</t>
  </si>
  <si>
    <t>Notes:</t>
  </si>
  <si>
    <t>1. Security in default beyond its maturiy date</t>
  </si>
  <si>
    <t>2. NAV at the beginning of the period (Rs. per unit)</t>
  </si>
  <si>
    <t>Plan /option (Face Value 10)</t>
  </si>
  <si>
    <t>As on</t>
  </si>
  <si>
    <t>Direct Plan Annual IDCW Option</t>
  </si>
  <si>
    <t>Direct Plan Bonus Option</t>
  </si>
  <si>
    <t>^</t>
  </si>
  <si>
    <t>Direct Plan Growth Option</t>
  </si>
  <si>
    <t>Direct Plan IDCW Option</t>
  </si>
  <si>
    <t>Institutional Annual IDCW Option</t>
  </si>
  <si>
    <t>Institutional Growth Option</t>
  </si>
  <si>
    <t>Institutional IDCW Option</t>
  </si>
  <si>
    <t>Regular Plan - Annual IDCW Option</t>
  </si>
  <si>
    <t>Regular Plan - Bonus Option</t>
  </si>
  <si>
    <t>Regular Plan - Growth</t>
  </si>
  <si>
    <t>Regular Plan - IDCW Option</t>
  </si>
  <si>
    <t>Regular Plan Bonus Option</t>
  </si>
  <si>
    <t>^ There were no investors in this option.</t>
  </si>
  <si>
    <t xml:space="preserve">3. Total Dividend (Net) declared during the month </t>
  </si>
  <si>
    <t>4. Bonus was declared during the month</t>
  </si>
  <si>
    <t>5. Investment in Repo of Corporate Debt Securities during the month ended April 30, 2024</t>
  </si>
  <si>
    <t>6. Investment in foreign securities/ADRs/GDRs at the end of the month</t>
  </si>
  <si>
    <t>7. Average Portfolio Maturity</t>
  </si>
  <si>
    <t>8. Total gross exposure to derivative instruments (excluding reversed positions) at the end of the month (Rs. in Lakhs)</t>
  </si>
  <si>
    <t>9. Margin Deposits includes Margin money placed on derivatives other than margin money placed with bank</t>
  </si>
  <si>
    <t>10. Value of investment made by other schemes under same management (Rs. In Lakhs)</t>
  </si>
  <si>
    <t>11. Number of instance of deviation In valuation of securities</t>
  </si>
  <si>
    <t>12. Total value and percentage of illiquid equity shares / securities</t>
  </si>
  <si>
    <t>Portfolio Information</t>
  </si>
  <si>
    <t>Scheme Name :</t>
  </si>
  <si>
    <t>Edelweiss Money Market Fund</t>
  </si>
  <si>
    <t>Description (if any)</t>
  </si>
  <si>
    <t>Money Market Fund</t>
  </si>
  <si>
    <t>Annualised Portfolio YTM* :</t>
  </si>
  <si>
    <t>Macaulay Duration</t>
  </si>
  <si>
    <t>Residual Maturity</t>
  </si>
  <si>
    <t>As on (Date) </t>
  </si>
  <si>
    <t>Scheme Name</t>
  </si>
  <si>
    <t>Risk- O - Meter</t>
  </si>
  <si>
    <t>PORTFOLIO STATEMENT OF BHARAT BOND ETF – APRIL 2025 AS ON APRIL 30, 2024</t>
  </si>
  <si>
    <t>(An open ended Target Maturity Exchange Traded Bond Fund predominantly investing in constituents of Nifty BHARAT Bond Index - April 2025)</t>
  </si>
  <si>
    <t>Debt Instruments</t>
  </si>
  <si>
    <t>(a)Listed / Awaiting listing on stock Exchanges</t>
  </si>
  <si>
    <t>5.59% SIDBI NCD RED 21-02-2025**</t>
  </si>
  <si>
    <t>INE556F08JU6</t>
  </si>
  <si>
    <t>CARE AAA</t>
  </si>
  <si>
    <t>6.88% NHB LTD NCD RED 21-01-2025**</t>
  </si>
  <si>
    <t>INE557F08FH9</t>
  </si>
  <si>
    <t>CRISIL AAA</t>
  </si>
  <si>
    <t>5.4% INDIAN OIL CORP NCD 11-04-25**</t>
  </si>
  <si>
    <t>INE242A08478</t>
  </si>
  <si>
    <t>5.36% HPCL NCD RED 11-04-2025</t>
  </si>
  <si>
    <t>INE094A08077</t>
  </si>
  <si>
    <t>5.90% REC LTD. NCD RED 31-03-2025**</t>
  </si>
  <si>
    <t>INE020B08CZ6</t>
  </si>
  <si>
    <t>5.77% PFC LTD NCD RED 11-04-2025**</t>
  </si>
  <si>
    <t>INE134E08KX7</t>
  </si>
  <si>
    <t>7.42% POWER FIN CORP NCD RED 19-11-2024**</t>
  </si>
  <si>
    <t>INE134E08KH0</t>
  </si>
  <si>
    <t>5.47% NABARD NCD RED 11-04-2025**</t>
  </si>
  <si>
    <t>INE261F08CI3</t>
  </si>
  <si>
    <t>ICRA AAA</t>
  </si>
  <si>
    <t>5.35% HUDCO NCD RED 11-04-2025**</t>
  </si>
  <si>
    <t>INE031A08814</t>
  </si>
  <si>
    <t>6.35% EXIM BANK OF INDIA NCD 18-02-2025**</t>
  </si>
  <si>
    <t>INE514E08FT8</t>
  </si>
  <si>
    <t>5.25% ONGC NCD RED 11-04-2025**</t>
  </si>
  <si>
    <t>INE213A08016</t>
  </si>
  <si>
    <t>5.34% NLC INDIA LTD. NCD 11-04-25**</t>
  </si>
  <si>
    <t>INE589A08027</t>
  </si>
  <si>
    <t>6.88% REC LTD. NCD RED 20-03-2025**</t>
  </si>
  <si>
    <t>INE020B08CK8</t>
  </si>
  <si>
    <t>7.05% NAT HSG BANK NCD RED 18-12-2024**</t>
  </si>
  <si>
    <t>INE557F08FG1</t>
  </si>
  <si>
    <t>6.99% IRFC NCD RED 19-03-2025**</t>
  </si>
  <si>
    <t>INE053F07CB1</t>
  </si>
  <si>
    <t>5.70% SIDBI NCD RED 28-03-2025**</t>
  </si>
  <si>
    <t>INE556F08JX0</t>
  </si>
  <si>
    <t>6.39% INDIAN OIL CORP NCD RED 06-03-2025</t>
  </si>
  <si>
    <t>INE242A08452</t>
  </si>
  <si>
    <t>8.27% REC LTD NCD RED 06-02-2025**</t>
  </si>
  <si>
    <t>INE020B08906</t>
  </si>
  <si>
    <t>8.20% POWER GRID CORP NCD RED 23-01-2025**</t>
  </si>
  <si>
    <t>INE752E07MG9</t>
  </si>
  <si>
    <t>8.23% REC LTD NCD RED 23-01-2025**</t>
  </si>
  <si>
    <t>INE020B08898</t>
  </si>
  <si>
    <t>9.18% NUCLEAR POWER CORP NCD RD 23-01-25**</t>
  </si>
  <si>
    <t>INE206D08170</t>
  </si>
  <si>
    <t>6.85% POWER GRID CORP NCD RED 15-04-2025**</t>
  </si>
  <si>
    <t>INE752E08643</t>
  </si>
  <si>
    <t>8.48% POWER FIN CORP NCD RED 09-12-2024**</t>
  </si>
  <si>
    <t>INE134E08GU1</t>
  </si>
  <si>
    <t>8.65% POWER FINANCE NCD RED 28-12-2024**</t>
  </si>
  <si>
    <t>INE134E08GV9</t>
  </si>
  <si>
    <t>8.30% REC LTD NCD RED 10-04-2025**</t>
  </si>
  <si>
    <t>INE020B08930</t>
  </si>
  <si>
    <t>9.34% REC LTD NCD RED 25-08-2024**</t>
  </si>
  <si>
    <t>INE020B07IZ5</t>
  </si>
  <si>
    <t>8.60% POWER FINANCE NCD 07-08-2024**</t>
  </si>
  <si>
    <t>INE134E08BP2</t>
  </si>
  <si>
    <t>5.23% NABARD NCD RED 31-01-2025</t>
  </si>
  <si>
    <t>INE261F08DI1</t>
  </si>
  <si>
    <t>5.57% SIDBI NCD RED 03-03-2025**</t>
  </si>
  <si>
    <t>INE556F08JV4</t>
  </si>
  <si>
    <t>8.80% POWER FIN CORP NCD RED 15-01-2025**</t>
  </si>
  <si>
    <t>INE134E08CP0</t>
  </si>
  <si>
    <t>8.95% POWER FIN CORP NCD RED 30-03-2025**</t>
  </si>
  <si>
    <t>INE134E08CV8</t>
  </si>
  <si>
    <t>8.87% EXIM BANK NCD RED 13-03-2025**</t>
  </si>
  <si>
    <t>INE514E08CH0</t>
  </si>
  <si>
    <t>8.15% EXIM BANK NCD RED 05-03-2025**</t>
  </si>
  <si>
    <t>INE514E08EL8</t>
  </si>
  <si>
    <t>8.11% EXIM BANK NCD RED 03-02-2025**</t>
  </si>
  <si>
    <t>INE514E08EK0</t>
  </si>
  <si>
    <t>8.93% POWER GRID CORP NCD 19-10-2024**</t>
  </si>
  <si>
    <t>INE752E07LY4</t>
  </si>
  <si>
    <t>8.95% INDIAN RAILWAY FIN NCD 10-03-2025**</t>
  </si>
  <si>
    <t>INE053F09GV6</t>
  </si>
  <si>
    <t>9% NTPC LTD NCD RED 25-01-2025**</t>
  </si>
  <si>
    <t>INE733E07HA2</t>
  </si>
  <si>
    <t>8.15% POWER GRID CORP NCD RED 09-03-2025**</t>
  </si>
  <si>
    <t>INE752E07MJ3</t>
  </si>
  <si>
    <t>7.49% POWER GRID CORP NCD 25-10-2024**</t>
  </si>
  <si>
    <t>INE752E08593</t>
  </si>
  <si>
    <t>(b)Privately Placed/Unlisted</t>
  </si>
  <si>
    <t>(c)Securitised Debt Instruments</t>
  </si>
  <si>
    <t>NABARD CD RED 15-04-2025#**</t>
  </si>
  <si>
    <t>INE261F16744</t>
  </si>
  <si>
    <t>Plan /option (Face Value 1000)</t>
  </si>
  <si>
    <t>Growth Option</t>
  </si>
  <si>
    <t>BHARAT Bond ETF - April 2025</t>
  </si>
  <si>
    <t>Debt ETFs</t>
  </si>
  <si>
    <t>PORTFOLIO STATEMENT OF BHARAT BOND ETF – APRIL 2030 AS ON APRIL 30, 2024</t>
  </si>
  <si>
    <t>(An open ended Target Maturity Exchange Traded Bond Fund predominately investing in constituents of Nifty BHARAT Bond Index - April 2030)</t>
  </si>
  <si>
    <t>7.89% REC LTD. NCD RED 30-03-2030**</t>
  </si>
  <si>
    <t>INE020B08CI2</t>
  </si>
  <si>
    <t>7.86% PFC LTD NCD RED 12-04-2030**</t>
  </si>
  <si>
    <t>INE134E08KK4</t>
  </si>
  <si>
    <t>7.03% HPCL NCD RED 12-04-2030**</t>
  </si>
  <si>
    <t>INE094A08069</t>
  </si>
  <si>
    <t>7.41% POWER FIN CORP NCD RED 25-02-2030**</t>
  </si>
  <si>
    <t>INE134E08KL2</t>
  </si>
  <si>
    <t>7.34% NPCIL NCD RED 23-01-2030**</t>
  </si>
  <si>
    <t>INE206D08469</t>
  </si>
  <si>
    <t>7.55% IRFC NCD RED 12-04-2030**</t>
  </si>
  <si>
    <t>INE053F07BY5</t>
  </si>
  <si>
    <t>7.54% NHAI NCD RED 25-01-2030**</t>
  </si>
  <si>
    <t>INE906B07HK9</t>
  </si>
  <si>
    <t>7.70% NHAI NCD RED 13-09-2029**</t>
  </si>
  <si>
    <t>INE906B07HH5</t>
  </si>
  <si>
    <t>7.4% MANGALORE REF &amp; PET NCD 12-04-2030**</t>
  </si>
  <si>
    <t>INE103A08019</t>
  </si>
  <si>
    <t>7.50% REC LTD. NCD RED 28-02-2030**</t>
  </si>
  <si>
    <t>INE020B08CP7</t>
  </si>
  <si>
    <t>7.41% IOC NCD RED 22-10-2029**</t>
  </si>
  <si>
    <t>INE242A08437</t>
  </si>
  <si>
    <t>FITCH AAA</t>
  </si>
  <si>
    <t>7.32% NTPC LTD NCD RED 17-07-2029**</t>
  </si>
  <si>
    <t>INE733E07KL3</t>
  </si>
  <si>
    <t>7.68% NABARD NCD SR 24F RED 30-04-2029**</t>
  </si>
  <si>
    <t>INE261F08EG3</t>
  </si>
  <si>
    <t>7.49% NHAI NCD RED 01-08-2029**</t>
  </si>
  <si>
    <t>INE906B07HG7</t>
  </si>
  <si>
    <t>7.75% MANGALORE REF &amp; PET NCD 29-01-2030**</t>
  </si>
  <si>
    <t>INE103A08035</t>
  </si>
  <si>
    <t>7.38% POWER GRID CORP NCD RED 12-04-2030**</t>
  </si>
  <si>
    <t>INE752E08635</t>
  </si>
  <si>
    <t>7.08% IRFC NCD RED 28-02-2030**</t>
  </si>
  <si>
    <t>INE053F07CA3</t>
  </si>
  <si>
    <t>7.48% IRFC NCD RED 13-08-2029**</t>
  </si>
  <si>
    <t>INE053F07BU3</t>
  </si>
  <si>
    <t>8.12% NHPC NCD GOI SERVICED 22-03-2029**</t>
  </si>
  <si>
    <t>INE848E08136</t>
  </si>
  <si>
    <t>7.55% IRFC NCD RED 06-11-29**</t>
  </si>
  <si>
    <t>INE053F07BX7</t>
  </si>
  <si>
    <t>7.82% PFC SR BS225 NCD RED 13-03-2030**</t>
  </si>
  <si>
    <t>INE134E08MF0</t>
  </si>
  <si>
    <t>7.5% IRFC NCD RED 07-09-2029**</t>
  </si>
  <si>
    <t>INE053F07BW9</t>
  </si>
  <si>
    <t>7.43% NABARD GOI SERV NCD RED 31-01-2030**</t>
  </si>
  <si>
    <t>INE261F08BX4</t>
  </si>
  <si>
    <t>8.85% REC LTD. NCD RED 16-04-2029**</t>
  </si>
  <si>
    <t>INE020B08BQ7</t>
  </si>
  <si>
    <t>8.36% NHAI NCD RED 20-05-2029**</t>
  </si>
  <si>
    <t>INE906B07HD4</t>
  </si>
  <si>
    <t>7.74% HPCL NCD RED 02-03-2028**</t>
  </si>
  <si>
    <t>INE094A08150</t>
  </si>
  <si>
    <t>7.64% FOOD CORP GOI GRNT NCD 12-12-2029**</t>
  </si>
  <si>
    <t>INE861G08050</t>
  </si>
  <si>
    <t>CRISIL AAA(CE)</t>
  </si>
  <si>
    <t>8.3% REC LTD NCD RED 25-06-2029**</t>
  </si>
  <si>
    <t>INE020B08BU9</t>
  </si>
  <si>
    <t>7.60% POWER FIN CORP NCD 13-04-29</t>
  </si>
  <si>
    <t>INE134E08MX3</t>
  </si>
  <si>
    <t>8.25% REC GOI SERVICED NCD RED 26-03-30**</t>
  </si>
  <si>
    <t>INE020B08CR3</t>
  </si>
  <si>
    <t>7.93% PFC LTD NCD RED 31-12-2029**</t>
  </si>
  <si>
    <t>INE134E08KI8</t>
  </si>
  <si>
    <t>8.09% NLC INDIA LTD NCD RED 29-05-2029**</t>
  </si>
  <si>
    <t>INE589A07037</t>
  </si>
  <si>
    <t>7.49% POWER GRID CORP NCD 25-10-2029**</t>
  </si>
  <si>
    <t>INE752E08601</t>
  </si>
  <si>
    <t>7.92% REC LTD. NCD RED 30-03-2030**</t>
  </si>
  <si>
    <t>INE020B08CJ0</t>
  </si>
  <si>
    <t>8.24% POWER GRID NCD GOI SERV 14-02-2029**</t>
  </si>
  <si>
    <t>INE752E08551</t>
  </si>
  <si>
    <t>8.27% NHAI NCD RED 28-03-2029**</t>
  </si>
  <si>
    <t>INE906B07GP0</t>
  </si>
  <si>
    <t>8.23% IRFC NCD RED 29-03-2029**</t>
  </si>
  <si>
    <t>INE053F07BE7</t>
  </si>
  <si>
    <t>8.3% NTPC LTD NCD RED 15-01-2029**</t>
  </si>
  <si>
    <t>INE733E07KJ7</t>
  </si>
  <si>
    <t>7.27% NABARD NCD RED 14-02-2030**</t>
  </si>
  <si>
    <t>INE261F08BZ9</t>
  </si>
  <si>
    <t>8.85% POWER FIN CORP NCD RED 25-05-2029**</t>
  </si>
  <si>
    <t>INE134E08KC1</t>
  </si>
  <si>
    <t>7.5% NHPC NCD RED 06-10-2029**</t>
  </si>
  <si>
    <t>INE848E07AS5</t>
  </si>
  <si>
    <t>8.80% RECL NCD RED 14-05-2029**</t>
  </si>
  <si>
    <t>INE020B08BS3</t>
  </si>
  <si>
    <t>8.37% NHAI NCD RED 20-01-2029**</t>
  </si>
  <si>
    <t>INE906B07GN5</t>
  </si>
  <si>
    <t>7.25% NPCIL NCD RED 15-12-2029 XXXIII C**</t>
  </si>
  <si>
    <t>INE206D08436</t>
  </si>
  <si>
    <t>8.22% NABARD NCD RED 13-12-2028**</t>
  </si>
  <si>
    <t>INE261F08AV0</t>
  </si>
  <si>
    <t>8.15% NABARD NCD RED 28-03-2029**</t>
  </si>
  <si>
    <t>INE261F08BH7</t>
  </si>
  <si>
    <t>7.13% NHPC LTD NCD 11-02-2030**</t>
  </si>
  <si>
    <t>INE848E07BC7</t>
  </si>
  <si>
    <t>7.62% NABARD NCD SR 24H RED 10-05-2029</t>
  </si>
  <si>
    <t>INE261F08EH1</t>
  </si>
  <si>
    <t>7.10% NABARD GOI SERV NCD RED 08-02-2030**</t>
  </si>
  <si>
    <t>INE261F08BY2</t>
  </si>
  <si>
    <t>8.4% POWER GRID NCD RED 26-05-2029**</t>
  </si>
  <si>
    <t>INE752E07MV8</t>
  </si>
  <si>
    <t>7.38% NHPC LTD NCD 03-01-2030**</t>
  </si>
  <si>
    <t>INE848E07AX5</t>
  </si>
  <si>
    <t>8.15% EXIM NCB 21-01-2030 R21 - 2030**</t>
  </si>
  <si>
    <t>INE514E08EJ2</t>
  </si>
  <si>
    <t>8.15% POWER GRID CORP NCD RED 09-03-2030**</t>
  </si>
  <si>
    <t>INE752E07MK1</t>
  </si>
  <si>
    <t>9.3% POWER GRID CORP NCD RED 04-09-2029**</t>
  </si>
  <si>
    <t>INE752E07LR8</t>
  </si>
  <si>
    <t>8.55% IRFC NCD RED 21-02-2029**</t>
  </si>
  <si>
    <t>INE053F07BA5</t>
  </si>
  <si>
    <t>8.50% NABARD NCD GOI SERVICED 27-02-2029**</t>
  </si>
  <si>
    <t>INE261F08BC8</t>
  </si>
  <si>
    <t>8.13% NUCLEAR POWER CORP NCD 28-03-2030**</t>
  </si>
  <si>
    <t>INE206D08394</t>
  </si>
  <si>
    <t>7.95% IRFC NCD RED 12-06-2029**</t>
  </si>
  <si>
    <t>INE053F07BR9</t>
  </si>
  <si>
    <t>8.20% PGCIL NCD 23-01-2030 STRPPS D**</t>
  </si>
  <si>
    <t>INE752E07MH7</t>
  </si>
  <si>
    <t>7.41% NABARD NCD RED 18-07-2029**</t>
  </si>
  <si>
    <t>INE261F08BM7</t>
  </si>
  <si>
    <t>9.18% NUCLEAR POWER CORP NCD RD 23-01-29**</t>
  </si>
  <si>
    <t>INE206D08162</t>
  </si>
  <si>
    <t>8.87% EXIM BANK NCD RED 30-10-2029**</t>
  </si>
  <si>
    <t>INE514E08ED5</t>
  </si>
  <si>
    <t>8.40% NUCLEAR POW COR IN LTD NCD28-11-29**</t>
  </si>
  <si>
    <t>INE206D08253</t>
  </si>
  <si>
    <t>7.36% NLC INDIA LTD. NCD RED 25-01-2030**</t>
  </si>
  <si>
    <t>INE589A07045</t>
  </si>
  <si>
    <t>7.34% POWER GRID CORP NCD 13-07-2029**</t>
  </si>
  <si>
    <t>INE752E08577</t>
  </si>
  <si>
    <t>9.18% NUCLEAR POWER CORP NCD RD 23-01-28**</t>
  </si>
  <si>
    <t>INE206D08204</t>
  </si>
  <si>
    <t>8.70% POWER GRID CORP NCD RED 15-07-2028**</t>
  </si>
  <si>
    <t>INE752E07LC0</t>
  </si>
  <si>
    <t>8.13% PGCIL NCD 25-04-2029 LIII J**</t>
  </si>
  <si>
    <t>INE752E07NV6</t>
  </si>
  <si>
    <t>7.8% NHAI NCD RED 26-06-2029**</t>
  </si>
  <si>
    <t>INE906B07HF9</t>
  </si>
  <si>
    <t>8.83% EXIM BK OF INDIA NCD RED 03-11-29**</t>
  </si>
  <si>
    <t>INE514E08EE3</t>
  </si>
  <si>
    <t>Government Securities</t>
  </si>
  <si>
    <t>7.10% GOVT OF INDIA RED 18-04-2029</t>
  </si>
  <si>
    <t>IN0020220011</t>
  </si>
  <si>
    <t>BHARAT Bond ETF - April 2030</t>
  </si>
  <si>
    <t>PORTFOLIO STATEMENT OF BHARAT BOND ETF – APRIL 2031 AS ON APRIL 30, 2024</t>
  </si>
  <si>
    <t>(An open ended Target Maturity Exchange Traded Bond Fund predominantly investing in constituents of Nifty BHARAT Bond Index - April 2031)</t>
  </si>
  <si>
    <t>6.41% IRFC NCD RED 11-04-2031**</t>
  </si>
  <si>
    <t>INE053F07CR7</t>
  </si>
  <si>
    <t>6.45% NABARD NCD RED 11-04-2031**</t>
  </si>
  <si>
    <t>INE261F08CJ1</t>
  </si>
  <si>
    <t>6.90% REC LTD. NCD RED 31-03-2031**</t>
  </si>
  <si>
    <t>INE020B08DA7</t>
  </si>
  <si>
    <t>6.50% NHAI NCD RED 11-04-2031**</t>
  </si>
  <si>
    <t>INE906B07IE0</t>
  </si>
  <si>
    <t>6.80% NPCL NCD RED 21-03-2031**</t>
  </si>
  <si>
    <t>INE206D08477</t>
  </si>
  <si>
    <t>6.88% PFC LTD NCD RED 11-04-2031**</t>
  </si>
  <si>
    <t>INE134E08KY5</t>
  </si>
  <si>
    <t>6.4% ONGC NCD RED 11-04-2031**</t>
  </si>
  <si>
    <t>INE213A08024</t>
  </si>
  <si>
    <t>6.63% HPCL NCD RED 11-04-2031**</t>
  </si>
  <si>
    <t>INE094A08093</t>
  </si>
  <si>
    <t>6.29% NTPC LTD NCD RED 11-04-2031**</t>
  </si>
  <si>
    <t>INE733E08155</t>
  </si>
  <si>
    <t>6.65% FOOD CORP GOI GRNT NCD 23-10-2030**</t>
  </si>
  <si>
    <t>INE861G08076</t>
  </si>
  <si>
    <t>ICRA AAA(CE)</t>
  </si>
  <si>
    <t>7.57% NHB NCD RED 09-01-2031**</t>
  </si>
  <si>
    <t>INE557F08FT4</t>
  </si>
  <si>
    <t>6.28% POWER GRID CORP NCD 11-04-31**</t>
  </si>
  <si>
    <t>INE752E08650</t>
  </si>
  <si>
    <t>7.55% REC LTD. NCD RED 10-05-2030**</t>
  </si>
  <si>
    <t>INE020B08CU7</t>
  </si>
  <si>
    <t>7.82% PFC SR BS225 NCD RED 13-03-2031**</t>
  </si>
  <si>
    <t>INE134E08MG8</t>
  </si>
  <si>
    <t>7.05% PFC LTD NCD RED 09-08-2030**</t>
  </si>
  <si>
    <t>INE134E08KZ2</t>
  </si>
  <si>
    <t>6.80% REC LTD NCD RED 20-12-2030**</t>
  </si>
  <si>
    <t>INE020B08DE9</t>
  </si>
  <si>
    <t>7.04% PFC LTD NCD RED 16-12-2030**</t>
  </si>
  <si>
    <t>INE134E08LC9</t>
  </si>
  <si>
    <t>6.90% REC LTD. NCD RED 31-01-2031**</t>
  </si>
  <si>
    <t>INE020B08DG4</t>
  </si>
  <si>
    <t>8.85% POWER FINANCE NCD 15-06-2030**</t>
  </si>
  <si>
    <t>INE134E08DB8</t>
  </si>
  <si>
    <t>7.79% REC LTD. NCD RED 21-05-2030**</t>
  </si>
  <si>
    <t>INE020B08CW3</t>
  </si>
  <si>
    <t>7.75% PFC LTD NCD RED 11-06-2030**</t>
  </si>
  <si>
    <t>INE134E08KV1</t>
  </si>
  <si>
    <t>7.35% NHAI NCD RED 26-04-2030**</t>
  </si>
  <si>
    <t>INE906B07HP8</t>
  </si>
  <si>
    <t>7.51% NATIONAL HOUSING BANK RED 04-04-31</t>
  </si>
  <si>
    <t>INE557F08FX6</t>
  </si>
  <si>
    <t>8.32% POWER GRID CORP NCD RED 23-12-2030**</t>
  </si>
  <si>
    <t>INE752E07NL7</t>
  </si>
  <si>
    <t>6.43% NTPC LTD NCD RED 27-01-2031</t>
  </si>
  <si>
    <t>INE733E08171</t>
  </si>
  <si>
    <t>8.13% NUCLEAR POWER CORP NCD 28-03-2031**</t>
  </si>
  <si>
    <t>INE206D08402</t>
  </si>
  <si>
    <t>8.13% PGCIL NCD 25-04-2030 LIII K**</t>
  </si>
  <si>
    <t>INE752E07NW4</t>
  </si>
  <si>
    <t>7.68% POWER FIN CORP NCD RED 15-07-2030**</t>
  </si>
  <si>
    <t>INE134E08KR9</t>
  </si>
  <si>
    <t>7.40% POWER FIN CORP NCD RED 08-05-2030**</t>
  </si>
  <si>
    <t>INE134E08KQ1</t>
  </si>
  <si>
    <t>9.35% POWER GRID CORP NCD RED 29-08-2029**</t>
  </si>
  <si>
    <t>INE752E07IZ7</t>
  </si>
  <si>
    <t>7.79% POWER FINANCE NCD RED 22-07-2030**</t>
  </si>
  <si>
    <t>INE134E08KU3</t>
  </si>
  <si>
    <t>8.4% POWER GRID CORP NCD RED 27-05-2030**</t>
  </si>
  <si>
    <t>INE752E07MW6</t>
  </si>
  <si>
    <t>8.13% NUCLEAR POWER CORP NCD 28-03-2029**</t>
  </si>
  <si>
    <t>INE206D08386</t>
  </si>
  <si>
    <t>7.25% NPCIL NCD RED 15-12-2030 XXXIII D**</t>
  </si>
  <si>
    <t>INE206D08444</t>
  </si>
  <si>
    <t>7% POWER FIN CORP NCD RED 22-01-2031**</t>
  </si>
  <si>
    <t>INE134E07AN1</t>
  </si>
  <si>
    <t>9.35% POWER GRID NCD RED 29-08-2030**</t>
  </si>
  <si>
    <t>INE752E07JA8</t>
  </si>
  <si>
    <t>8.5% NHPC LTD NCD RED 14-07-2030**</t>
  </si>
  <si>
    <t>INE848E07906</t>
  </si>
  <si>
    <t>8.37% HUDCO NCD RED 23-03-2029**</t>
  </si>
  <si>
    <t>INE031A08707</t>
  </si>
  <si>
    <t>8.14% NUCLEAR POWER NCD RED 25-03-2030**</t>
  </si>
  <si>
    <t>INE206D08303</t>
  </si>
  <si>
    <t>8.13% NPCIL NCD 28-03-2028 XXXII B**</t>
  </si>
  <si>
    <t>INE206D08378</t>
  </si>
  <si>
    <t>6.8% NHPC SR AB STRPP E NCD 24-04-2030**</t>
  </si>
  <si>
    <t>INE848E07BN4</t>
  </si>
  <si>
    <t>6.75% HUDCO NCD RED 29-05-2030**</t>
  </si>
  <si>
    <t>INE031A08806</t>
  </si>
  <si>
    <t>7.32% GOVT OF INDIA RED 13-11-2030</t>
  </si>
  <si>
    <t>IN0020230135</t>
  </si>
  <si>
    <t>7.61% GOVT OF INDIA RED 09-05-2030</t>
  </si>
  <si>
    <t>IN0020160019</t>
  </si>
  <si>
    <t>7.17% GOVT OF INDIA RED 17-04-2030</t>
  </si>
  <si>
    <t>IN0020230036</t>
  </si>
  <si>
    <t>BHARAT Bond ETF - April 2031</t>
  </si>
  <si>
    <t>PORTFOLIO STATEMENT OF BHARAT BOND ETF – APRIL 2032 AS ON APRIL 30, 2024</t>
  </si>
  <si>
    <t>(An open ended Target Maturity Exchange Traded Bond Fund predominantly investing in constituents of Nifty BHARAT Bond Index - April 2032)</t>
  </si>
  <si>
    <t>6.92% REC LTD NCD RED 20-03-2032**</t>
  </si>
  <si>
    <t>INE020B08DV3</t>
  </si>
  <si>
    <t>6.92% POWER FINANCE NCD 14-04-32**</t>
  </si>
  <si>
    <t>INE134E08LN6</t>
  </si>
  <si>
    <t>6.74% NTPC LTD RED 14-04-2032**</t>
  </si>
  <si>
    <t>INE733E08205</t>
  </si>
  <si>
    <t>7.48% MANGALORE REF&amp;PET 14-04-2032**</t>
  </si>
  <si>
    <t>INE103A08050</t>
  </si>
  <si>
    <t>6.87% NHAI NCD RED 14-04-2032**</t>
  </si>
  <si>
    <t>INE906B07JA6</t>
  </si>
  <si>
    <t>6.87% IRFC NCD RED 14-04-2032**</t>
  </si>
  <si>
    <t>INE053F08163</t>
  </si>
  <si>
    <t>7.79% IOC NCD RED 12-04-2032**</t>
  </si>
  <si>
    <t>INE242A08528</t>
  </si>
  <si>
    <t>6.85% NABARD NCD RED 14-04-2032**</t>
  </si>
  <si>
    <t>INE261F08DL5</t>
  </si>
  <si>
    <t>7.81% HPCL NCD RED 13-04-2032**</t>
  </si>
  <si>
    <t>INE094A08119</t>
  </si>
  <si>
    <t>6.85% NLC INDIA RED 13-04-2032**</t>
  </si>
  <si>
    <t>INE589A08043</t>
  </si>
  <si>
    <t>6.92% IRFC NCD SR 161 RED 29-08-2031**</t>
  </si>
  <si>
    <t>INE053F08122</t>
  </si>
  <si>
    <t>7.82% PFC SR BS225 NCD RED 12-03-2032**</t>
  </si>
  <si>
    <t>INE134E08ME3</t>
  </si>
  <si>
    <t>6.89% IRFC NCD RED 18-07-2031**</t>
  </si>
  <si>
    <t>INE053F08106</t>
  </si>
  <si>
    <t>7.38% NABARD NCD RED 20-10-2031**</t>
  </si>
  <si>
    <t>INE261F08683</t>
  </si>
  <si>
    <t>6.69% NTPC LTD NCD RED 12-09-2031**</t>
  </si>
  <si>
    <t>INE733E08197</t>
  </si>
  <si>
    <t>7.55% PGC SERIES LV NCD RED 21-09-2031**</t>
  </si>
  <si>
    <t>INE752E07OB6</t>
  </si>
  <si>
    <t>8.12% EXIM BANK SR T02 NCD 25-04-2031**</t>
  </si>
  <si>
    <t>INE514E08FC4</t>
  </si>
  <si>
    <t>8.25% EXIM BANK SR T04 NCD 23-06-2031**</t>
  </si>
  <si>
    <t>INE514E08FE0</t>
  </si>
  <si>
    <t>8.1% NTPC NCD RED 27-05-2031**</t>
  </si>
  <si>
    <t>INE733E07KD0</t>
  </si>
  <si>
    <t>8.13% PGCIL NCD 25-04-2031 LIII L**</t>
  </si>
  <si>
    <t>INE752E07NX2</t>
  </si>
  <si>
    <t>8.11% EXIM BANK SR T05 NCD R 11-07-2031**</t>
  </si>
  <si>
    <t>INE514E08FF7</t>
  </si>
  <si>
    <t>7.30% NABARD NCD RED 26-12-2031**</t>
  </si>
  <si>
    <t>INE261F08717</t>
  </si>
  <si>
    <t>8.24% NHPC LTD SER U NCD RED 27-06-2031**</t>
  </si>
  <si>
    <t>INE848E07914</t>
  </si>
  <si>
    <t>7.49% NTPC LTD NCD RED 07-11-2031**</t>
  </si>
  <si>
    <t>INE733E07KG3</t>
  </si>
  <si>
    <t>7.02% EXIM BANK NCD RED SR T 25-11-2031**</t>
  </si>
  <si>
    <t>INE514E08FH3</t>
  </si>
  <si>
    <t>7.25% NPCIL NCD RED 15-12-2031 XXXIII E**</t>
  </si>
  <si>
    <t>INE206D08451</t>
  </si>
  <si>
    <t>6.54% GOVT OF INDIA RED 17-01-2032</t>
  </si>
  <si>
    <t>IN0020210244</t>
  </si>
  <si>
    <t>BHARAT Bond ETF - April 2032</t>
  </si>
  <si>
    <t>PORTFOLIO STATEMENT OF BHARAT BOND ETF – APRIL 2033 AS ON APRIL 30, 2024</t>
  </si>
  <si>
    <t>(An open-ended Target Maturity Exchange Traded Bond Fund investing in constituents of Nifty BHARAT Bond Index - April 2033.A relatively high interest r)</t>
  </si>
  <si>
    <t>7.55% NPCL NCD RED 23-12-2032**</t>
  </si>
  <si>
    <t>INE206D08493</t>
  </si>
  <si>
    <t>7.54% HPCL NCD RED 15-04-2033**</t>
  </si>
  <si>
    <t>INE094A08143</t>
  </si>
  <si>
    <t>7.58% POWER FIN NCD RED 15-04-2033**</t>
  </si>
  <si>
    <t>INE134E08LW7</t>
  </si>
  <si>
    <t>7.54% NABARD NCD RED 15-04-2033**</t>
  </si>
  <si>
    <t>INE261F08DU6</t>
  </si>
  <si>
    <t>7.47% IRFC SR166 NCD RED 15-04-2033**</t>
  </si>
  <si>
    <t>INE053F08213</t>
  </si>
  <si>
    <t>7.44% NTPC LTD. SR 79 NCD RED 15-04-2033**</t>
  </si>
  <si>
    <t>INE733E08239</t>
  </si>
  <si>
    <t>7.53% RECL SR 217 NCD RED 31-03-2033**</t>
  </si>
  <si>
    <t>INE020B08EC1</t>
  </si>
  <si>
    <t>7.52% HUDCO SERIES B NCD RED 15-04-2033**</t>
  </si>
  <si>
    <t>INE031A08863</t>
  </si>
  <si>
    <t>7.75% IRFC NCD RED 15-04-2033**</t>
  </si>
  <si>
    <t>INE053F08270</t>
  </si>
  <si>
    <t>7.70% PFC SR BS226 B NCD RED 15-04-2033**</t>
  </si>
  <si>
    <t>INE134E08MI4</t>
  </si>
  <si>
    <t>7.88% EXIM BANK SR U05 NCD 11-01-2033**</t>
  </si>
  <si>
    <t>INE514E08FQ4</t>
  </si>
  <si>
    <t>7.69% RECL SR 218 NCD RED 31-01-2033**</t>
  </si>
  <si>
    <t>INE020B08EE7</t>
  </si>
  <si>
    <t>7.82% PFC SR BS225 NCD RED 11-03-2033**</t>
  </si>
  <si>
    <t>INE134E08MD5</t>
  </si>
  <si>
    <t>7.65% IRFC NCD SR167 RED 30-12-2032**</t>
  </si>
  <si>
    <t>INE053F08221</t>
  </si>
  <si>
    <t>7.44% NTPC LTD. SR 78 NCD RED 25-08-2032**</t>
  </si>
  <si>
    <t>INE733E08221</t>
  </si>
  <si>
    <t>8.5% EXIM BANK NCD RED 14-03-2033**</t>
  </si>
  <si>
    <t>INE514E08FS0</t>
  </si>
  <si>
    <t>7.69% NABARD NCD SR LTIF 1E 31-03-2032**</t>
  </si>
  <si>
    <t>INE261F08832</t>
  </si>
  <si>
    <t>7.26% GOVT OF INDIA RED 22-08-2032</t>
  </si>
  <si>
    <t>IN0020220060</t>
  </si>
  <si>
    <t>7.26% GOVT OF INDIA RED 06-02-2033</t>
  </si>
  <si>
    <t>IN0020220151</t>
  </si>
  <si>
    <t>BHARAT Bond ETF - April 2033</t>
  </si>
  <si>
    <t>BHARAT Bond ETF – April 2033</t>
  </si>
  <si>
    <t>PORTFOLIO STATEMENT OF EDELWEISS  BANKING AND PSU DEBT FUND AS ON APRIL 30, 2024</t>
  </si>
  <si>
    <t>(An open ended debt scheme predominantly investing in Debt Instruments of Banks, Public Sector Undertakings,
Public Financial Institutions and Municipa)</t>
  </si>
  <si>
    <t>8.41% HUDCO NCD GOI SERVICED 15-03-2029**</t>
  </si>
  <si>
    <t>INE031A08699</t>
  </si>
  <si>
    <t>8.95% FOOD CORP OF INDIA NCD 01-03-2029</t>
  </si>
  <si>
    <t>INE861G08043</t>
  </si>
  <si>
    <t>8.24% NABARD NCD GOI SERVICED 22-03-2029**</t>
  </si>
  <si>
    <t>INE261F08BF1</t>
  </si>
  <si>
    <t>8.79% INDIAN RAIL FIN NCD RED 04-05-2030**</t>
  </si>
  <si>
    <t>INE053F09GX2</t>
  </si>
  <si>
    <t>8.7% LIC HOUS FIN NCD RED 23-03-2029**</t>
  </si>
  <si>
    <t>INE115A07OB4</t>
  </si>
  <si>
    <t>Direct Plan Fortnightly IDCW Option</t>
  </si>
  <si>
    <t>Direct Plan Monthly IDCW Option</t>
  </si>
  <si>
    <t>Direct Plan Weekly IDCW Option</t>
  </si>
  <si>
    <t>Regular Plan Fortnightly IDCW Option</t>
  </si>
  <si>
    <t>Regular Plan Growth Option</t>
  </si>
  <si>
    <t>Regular Plan IDCW Option</t>
  </si>
  <si>
    <t>Regular Plan Monthly IDCW Option</t>
  </si>
  <si>
    <t>Regular Plan Weekly IDCW Option</t>
  </si>
  <si>
    <t>3. Total Dividend (Net) declared during the month</t>
  </si>
  <si>
    <t>Plan/Option Name</t>
  </si>
  <si>
    <t xml:space="preserve"> </t>
  </si>
  <si>
    <t>individual &amp; HUF</t>
  </si>
  <si>
    <t>others</t>
  </si>
  <si>
    <t>Direct Plan - IDCW</t>
  </si>
  <si>
    <t>Direct Plan Fortnightly IDCW</t>
  </si>
  <si>
    <t>Direct Plan Monthly IDCW</t>
  </si>
  <si>
    <t>Direct Plan weekly IDCW</t>
  </si>
  <si>
    <t>Regular Plan Fortnightly IDCW</t>
  </si>
  <si>
    <t>Regular Plan IDCW</t>
  </si>
  <si>
    <t>Regular Plan Monthly IDCW</t>
  </si>
  <si>
    <t>Regular Plan Weekly IDCW</t>
  </si>
  <si>
    <t>Edelweiss Banking and PSU Debt Fund</t>
  </si>
  <si>
    <t>Banking and PSU Fund</t>
  </si>
  <si>
    <t>Edelweiss Banking &amp; PSU Debt Fund</t>
  </si>
  <si>
    <t>PORTFOLIO STATEMENT OF EDELWEISS CRISIL IBX 50:50 GILT PLUS SDL JUNE 2027 INDEX FUND AS ON APRIL 30, 2024</t>
  </si>
  <si>
    <t>(An open-ended target maturity Index Fund investing in the constituents of CRISIL IBX 50:50 Gilt Plus SDL Index – June 2027. A relatively high interest)</t>
  </si>
  <si>
    <t>(a) Listed / Awaiting listing on Stock Exchanges</t>
  </si>
  <si>
    <t>7.38% GOVT OF INDIA RED 20-06-2027</t>
  </si>
  <si>
    <t>IN0020220037</t>
  </si>
  <si>
    <t>State Development Loan</t>
  </si>
  <si>
    <t>7.16% TAMILNADU SDL RED 11-01-2027</t>
  </si>
  <si>
    <t>IN3120160178</t>
  </si>
  <si>
    <t>7.71% GUJARAT SDL RED 01-03-2027</t>
  </si>
  <si>
    <t>IN1520160202</t>
  </si>
  <si>
    <t>7.52% TAMIL NADU SDL RED 24-05-2027</t>
  </si>
  <si>
    <t>IN3120170037</t>
  </si>
  <si>
    <t>7.51% MAHARASHTRA SDL RED 24-05-2027</t>
  </si>
  <si>
    <t>IN2220170020</t>
  </si>
  <si>
    <t>7.52% UTTAR PRADESH SDL 24-05-2027</t>
  </si>
  <si>
    <t>IN3320170043</t>
  </si>
  <si>
    <t>7.67% UTTAR PRADESH SDL 12-04-2027</t>
  </si>
  <si>
    <t>IN3320170019</t>
  </si>
  <si>
    <t>Direct Plan  Growth Option</t>
  </si>
  <si>
    <t>Regular Plan  Growth Option</t>
  </si>
  <si>
    <t xml:space="preserve">EDELWEISS CRISIL IBX 50:50 GILT PLUS SDL JUNE 2027 INDEX FUND </t>
  </si>
  <si>
    <t>CRISIL Gilt Plus SDL 5050 Jun 2027 Index Fund</t>
  </si>
  <si>
    <t>Edelweiss CRISIL IBX 50-50 Gilt Plus SDL June 2027 Index Fund</t>
  </si>
  <si>
    <t>PORTFOLIO STATEMENT OF EDELWEISS CRISIL IBX 50:50 GILT PLUS SDL SEP 2028 INDEX FUND AS ON APRIL 30, 2024</t>
  </si>
  <si>
    <t>(An open-ended target maturity Index Fund investing in the constituents of CRISIL IBX 50:50 Gilt Plus SDL Index – Sep 2028. A relatively high interest)</t>
  </si>
  <si>
    <t>7.06% GOVT OF INDIA RED 10-04-2028</t>
  </si>
  <si>
    <t>IN0020230010</t>
  </si>
  <si>
    <t>6.13% GOVT OF INDIA RED 04-06-2028</t>
  </si>
  <si>
    <t>IN0020030022</t>
  </si>
  <si>
    <t>8.47% GUJARAT SDL RED 21-08-2028</t>
  </si>
  <si>
    <t>IN1520180077</t>
  </si>
  <si>
    <t>8.15% TAMIL NADU SDL RED 09-05-2028</t>
  </si>
  <si>
    <t>IN3120180036</t>
  </si>
  <si>
    <t>8.03% KARNATAKA SDL RED 31-01-2028</t>
  </si>
  <si>
    <t>IN1920170165</t>
  </si>
  <si>
    <t>8.79% GUJARAT SDL RED 12-09-2028</t>
  </si>
  <si>
    <t>IN1520180101</t>
  </si>
  <si>
    <t>8.16% RAJASTHAN SDL RED 09-05-2028</t>
  </si>
  <si>
    <t>IN2920180030</t>
  </si>
  <si>
    <t xml:space="preserve">EDELWEISS CRISIL IBX 50:50 GILT PLUS SDL SEP 2028 INDEX FUND </t>
  </si>
  <si>
    <t>CRISIL Gilt Plus SDL 5050 Sep 2028 Index Fund</t>
  </si>
  <si>
    <t>Edelweiss CRISIL IBX 50-50 Gilt Plus SDL Sep 2028 Index Fund</t>
  </si>
  <si>
    <t>PORTFOLIO STATEMENT OF EDELWEISS CRISIL IBX 50:50 GILT PLUS SDL APRIL 2037 INDEX FUND AS ON APRIL 30, 2024</t>
  </si>
  <si>
    <t>(An open-ended target maturity Index Fund investing in the constituents of CRISIL IBX 50:50 Gilt Plus SDL Index – April 2037. A relatively high interes)</t>
  </si>
  <si>
    <t>7.41% GOVT OF INDIA RED 19-12-2036</t>
  </si>
  <si>
    <t>IN0020220102</t>
  </si>
  <si>
    <t>7.54% GOVT OF INDIA RED 23-05-2036</t>
  </si>
  <si>
    <t>IN0020220029</t>
  </si>
  <si>
    <t>7.84% TELANGANA SDL RED 03-08-2036</t>
  </si>
  <si>
    <t>IN4520220109</t>
  </si>
  <si>
    <t>8.03% ANDHRA PRADESH SDL RED 20-07-2036</t>
  </si>
  <si>
    <t>IN1020220332</t>
  </si>
  <si>
    <t>7.89% TELANGANA SDL RED 27-10-2036</t>
  </si>
  <si>
    <t>IN4520220224</t>
  </si>
  <si>
    <t>7.75% RAJASTHAN SDL RED 08-11-2036</t>
  </si>
  <si>
    <t>IN2920230306</t>
  </si>
  <si>
    <t>7.74% UTTAR PRADESH SDL 15-03-2037</t>
  </si>
  <si>
    <t>IN3320220152</t>
  </si>
  <si>
    <t>7.72% ANDHRA PRADESH SDL RED 25-10-2036</t>
  </si>
  <si>
    <t>IN1020230539</t>
  </si>
  <si>
    <t>7.83% TELANGANA SDL RED 04-10-2036</t>
  </si>
  <si>
    <t>IN4520220216</t>
  </si>
  <si>
    <t>7.47% ANDHRA PRADESH SDL RED 26-04-2037</t>
  </si>
  <si>
    <t>IN1020230067</t>
  </si>
  <si>
    <t>7.97% ANDHRA PRADESH SDL RED 10-08-2036</t>
  </si>
  <si>
    <t>IN1020220407</t>
  </si>
  <si>
    <t>7.94% TELANGANA SDL RED 29-06-2036</t>
  </si>
  <si>
    <t>IN4520220042</t>
  </si>
  <si>
    <t>7.72% KARNATAKA SDL RED 10-01-2037</t>
  </si>
  <si>
    <t>IN1920230191</t>
  </si>
  <si>
    <t xml:space="preserve">EDELWEISS CRISIL IBX 50:50 GILT PLUS SDL APRIL 2037 INDEX FUND </t>
  </si>
  <si>
    <t>CRISIL Gilt Plus SDL 5050 Apr 2037 Index Fund</t>
  </si>
  <si>
    <t>Edelweiss Crisil IBX 50-50 Gilt Plus SDL Apr 2037 Index Fund</t>
  </si>
  <si>
    <t>PORTFOLIO STATEMENT OF EDELWEISS CRL PSU PL SDL 50:50 OCT-25 FD AS ON APRIL 30, 2024</t>
  </si>
  <si>
    <t>(An open-ended target maturity Index Fund investing in the constituents of CRISIL [IBX] 50:50 PSU + SDL Index – October 2025. A moderate interest rate risk and relatively low credit risk.)</t>
  </si>
  <si>
    <t>7.20% EXIM NCD RED 05-06-2025**</t>
  </si>
  <si>
    <t>INE514E08FY8</t>
  </si>
  <si>
    <t>5.7% NABARD NCD RED SR 22D 31-07-2025**</t>
  </si>
  <si>
    <t>INE261F08DK7</t>
  </si>
  <si>
    <t>7.25% SIDBI NCD RED 31-07-2025**</t>
  </si>
  <si>
    <t>INE556F08KA6</t>
  </si>
  <si>
    <t>8.11% REC LTD NCD 07-10-2025 SR136**</t>
  </si>
  <si>
    <t>INE020B08963</t>
  </si>
  <si>
    <t>7.34% NHB LTD NCD RED 07-08-2025**</t>
  </si>
  <si>
    <t>INE557F08FN7</t>
  </si>
  <si>
    <t>6.50% POWER FIN CORP NCD RED 17-09-2025**</t>
  </si>
  <si>
    <t>INE134E08LD7</t>
  </si>
  <si>
    <t>7.50% NHPC LTD SR Y STR A NCD 07-10-2025**</t>
  </si>
  <si>
    <t>INE848E07AO4</t>
  </si>
  <si>
    <t>7.20% NABARD NCD RED 23-09-2025**</t>
  </si>
  <si>
    <t>INE261F08DR2</t>
  </si>
  <si>
    <t>7.12% HPCL NCD RED 30-07-2025</t>
  </si>
  <si>
    <t>INE094A08127</t>
  </si>
  <si>
    <t>7.17% POWER FIN COR NCD SR 202B 22-05-25**</t>
  </si>
  <si>
    <t>INE134E08KT5</t>
  </si>
  <si>
    <t>7.75% SIDBI NCD RED 27-10-2025**</t>
  </si>
  <si>
    <t>INE556F08KD0</t>
  </si>
  <si>
    <t>7.25% NABARD NCD RED 01-08-2025**</t>
  </si>
  <si>
    <t>INE261F08DQ4</t>
  </si>
  <si>
    <t>8.75% REC LTD NCD RED 12-07-2025**</t>
  </si>
  <si>
    <t>INE020B08443</t>
  </si>
  <si>
    <t>8.4% POWER GRID CORP NCD RED 27-05-2025**</t>
  </si>
  <si>
    <t>INE752E07MR6</t>
  </si>
  <si>
    <t>7.15% SIDBI NCD SR II NCD RED 21-07-2025**</t>
  </si>
  <si>
    <t>INE556F08JZ5</t>
  </si>
  <si>
    <t>6.11% BPCL SERIES I NCD RED 04-07-2025**</t>
  </si>
  <si>
    <t>INE029A08065</t>
  </si>
  <si>
    <t>7.97% TAMIL NADU SDL RED 14-10-2025</t>
  </si>
  <si>
    <t>IN3120150112</t>
  </si>
  <si>
    <t>8.20% GUJARAT SDL RED 24-06-2025</t>
  </si>
  <si>
    <t>IN1520150021</t>
  </si>
  <si>
    <t>8.31% UTTAR PRADESH SDL 29-07-2025</t>
  </si>
  <si>
    <t>IN3320150250</t>
  </si>
  <si>
    <t>8.27% KERALA SDL RED 12-08-2025</t>
  </si>
  <si>
    <t>IN2020150073</t>
  </si>
  <si>
    <t>8.30% JHARKHAND SDL RED 29-07-2025</t>
  </si>
  <si>
    <t>IN3720150017</t>
  </si>
  <si>
    <t>8.21% WEST BENGAL SDL RED 24-06-2025</t>
  </si>
  <si>
    <t>IN3420150036</t>
  </si>
  <si>
    <t>7.99% MAHARASHTRA SDL RED 28-10-2025</t>
  </si>
  <si>
    <t>IN2220150113</t>
  </si>
  <si>
    <t>7.89% GUJARAT SDL RED 15-05-2025</t>
  </si>
  <si>
    <t>IN1520190043</t>
  </si>
  <si>
    <t>8.20% RAJASTHAN SDL RED 24-06-2025</t>
  </si>
  <si>
    <t>IN2920150157</t>
  </si>
  <si>
    <t>7.96% MAHARASHTRA SDL RED 14-10-2025</t>
  </si>
  <si>
    <t>IN2220150105</t>
  </si>
  <si>
    <t>8.36% MADHYA PRADESH SDL RED 15-07-2025</t>
  </si>
  <si>
    <t>IN2120150023</t>
  </si>
  <si>
    <t>8.16% MAHARASHTRA SDL RED 23-09-2025</t>
  </si>
  <si>
    <t>IN2220150097</t>
  </si>
  <si>
    <t>8.25% MAHARASHTRA SDL RED 10-06-2025</t>
  </si>
  <si>
    <t>IN2220150030</t>
  </si>
  <si>
    <t>8.24% KERALA SDL RED 13-05-2025</t>
  </si>
  <si>
    <t>IN2020150032</t>
  </si>
  <si>
    <t>8.18% ANDHRA PRADESH SDL RED 27-05-2025</t>
  </si>
  <si>
    <t>IN1020150018</t>
  </si>
  <si>
    <t>5.95% TAMIL NADU SDL RED 13-05-2025</t>
  </si>
  <si>
    <t>IN3120200057</t>
  </si>
  <si>
    <t>8.29% KERALA SDL RED 29-07-2025</t>
  </si>
  <si>
    <t>IN2020150065</t>
  </si>
  <si>
    <t>8.28% MAHARASHTRA SDL RED 29-07-2025</t>
  </si>
  <si>
    <t>IN2220150055</t>
  </si>
  <si>
    <t>8% TAMIL NADU SDL RED 28-10-2025</t>
  </si>
  <si>
    <t>IN3120150120</t>
  </si>
  <si>
    <t>Edelweiss CRL PSU PL SDL 50 50 Oct-25 FD</t>
  </si>
  <si>
    <t>CRISIL PSU Plus SDL 5050 Oct 2025 Index Fund</t>
  </si>
  <si>
    <t>Edelweiss CRISIL PSU Plus SDL 50-50 Oct 2025 Index Fund</t>
  </si>
  <si>
    <t>PORTFOLIO STATEMENT OF EDELWEISS CRISIL IBX 50:50 GILT PLUS SDL SHORT DURATION INDEX FUND AS ON APRIL 30, 2024</t>
  </si>
  <si>
    <t>(An open-ended debt Index Fund investing in the constituents of CRISIL IBX 50:50 Gilt Plus SDL Short Duration Index. A relatively high interest rate ri)</t>
  </si>
  <si>
    <t>6.89% GOVT OF INDIA RED 16-01-2025</t>
  </si>
  <si>
    <t>IN0020220128</t>
  </si>
  <si>
    <t>7.59% GUJARAT SDL RED 15-02-2027</t>
  </si>
  <si>
    <t>IN1520160194</t>
  </si>
  <si>
    <t>7.59% KARNATAKA SDL 15-02-2027</t>
  </si>
  <si>
    <t>IN1920160091</t>
  </si>
  <si>
    <t>7.76% KARNATAKA SDL RED 13-12-2027</t>
  </si>
  <si>
    <t>IN1920170116</t>
  </si>
  <si>
    <t>7.75% GUJARAT SDL RED 13-12-2027</t>
  </si>
  <si>
    <t>IN1520170136</t>
  </si>
  <si>
    <t>7.64% WEST BENGAL SDL RED 29-03-2027</t>
  </si>
  <si>
    <t>IN3420160183</t>
  </si>
  <si>
    <t>EDELWEISS CRISIL IBX 50:50 GILT PLUS SDL SHORT DURATION INDEX FUND</t>
  </si>
  <si>
    <t>CRISIL IBX 50:50 GPS SHORT DURATION INDEX FUND</t>
  </si>
  <si>
    <t>Edelweiss CRISIL IBX 50-50 Gilt Plus SDL Short Duration Index Fund</t>
  </si>
  <si>
    <t>PORTFOLIO STATEMENT OF BHARAT BOND FOF – APRIL 2025 AS ON APRIL 30, 2024</t>
  </si>
  <si>
    <t>(An open-ended Target Maturity fund of funds scheme investing in units of BHARAT Bond ETF – April 2025)</t>
  </si>
  <si>
    <t>BHARAT BOND ETF-APRIL 2025-GROWTH</t>
  </si>
  <si>
    <t>INF754K01LD3</t>
  </si>
  <si>
    <t>7. Total gross exposure to derivative instruments (excluding reversed positions) at the end of the month (Rs. in Lakhs)</t>
  </si>
  <si>
    <t>8. Margin Deposits includes Margin money placed on derivatives other than margin money placed with bank</t>
  </si>
  <si>
    <t>9. Total value and percentage of Illiquiid Equity shares &amp; Equity related instruments</t>
  </si>
  <si>
    <t>BHARAT Bond FOF - April 2025</t>
  </si>
  <si>
    <t>Fund of funds scheme (Domestic)</t>
  </si>
  <si>
    <t>PORTFOLIO STATEMENT OF BHARAT BOND FOF – APRIL 2030 AS ON APRIL 30, 2024</t>
  </si>
  <si>
    <t>(An open-ended Target Maturity fund of funds scheme investing in units of BHARAT Bond ETF – April 2030)</t>
  </si>
  <si>
    <t>BHARAT BOND ETF-APRIL 2030-GROWTH</t>
  </si>
  <si>
    <t>INF754K01KO2</t>
  </si>
  <si>
    <t>BHARAT Bond FOF - April 2030</t>
  </si>
  <si>
    <t>PORTFOLIO STATEMENT OF BHARAT BOND FOF – APRIL 2031 AS ON APRIL 30, 2024</t>
  </si>
  <si>
    <t>(An open-ended Target Maturity fund of funds scheme investing in units of BHARAT Bond ETF – April 2031)</t>
  </si>
  <si>
    <t>BHARAT BOND ETF-APRIL 2031-GROWTH</t>
  </si>
  <si>
    <t>INF754K01LE1</t>
  </si>
  <si>
    <t>BHARAT Bond FOF - April 2031</t>
  </si>
  <si>
    <t>PORTFOLIO STATEMENT OF BHARAT BOND FOF – APRIL 2032 AS ON APRIL 30, 2024</t>
  </si>
  <si>
    <t>(An open-ended Target Maturity fund of funds scheme investing in units of BHARAT Bond ETF – April 2032)</t>
  </si>
  <si>
    <t>BHARAT BOND ETF–APRIL 2032-GROWTH</t>
  </si>
  <si>
    <t>INF754K01OB1</t>
  </si>
  <si>
    <t>BHARAT Bond FOF - April 2032</t>
  </si>
  <si>
    <t>Bharat Bond ETF FOF – April 2032</t>
  </si>
  <si>
    <t>PORTFOLIO STATEMENT OF BHARAT BOND FOF – APRIL 2033 AS ON APRIL 30, 2024</t>
  </si>
  <si>
    <t>(An open-ended Target Maturity fund of funds scheme investing in units of BHARAT Bond ETF – April 2033)</t>
  </si>
  <si>
    <t>BHARAT BOND ETF - APRIL 2033</t>
  </si>
  <si>
    <t>INF754K01QX0</t>
  </si>
  <si>
    <t>BHARAT Bond FOF - April 2033</t>
  </si>
  <si>
    <t>BHARAT Bond ETF FOF – April 2033</t>
  </si>
  <si>
    <t>PORTFOLIO STATEMENT OF EDELWEISS  GOVERNMENT SECURITIES FUND AS ON APRIL 30, 2024</t>
  </si>
  <si>
    <t>(An open ended debt scheme investing in government securities across maturity)</t>
  </si>
  <si>
    <t>7.23% GOVT OF INDIA RED 15-04-2039</t>
  </si>
  <si>
    <t>IN0020240027</t>
  </si>
  <si>
    <t>7.10% GOVT OF INDIA RED 08-04-2034</t>
  </si>
  <si>
    <t>IN0020240019</t>
  </si>
  <si>
    <t>7.18% GOVT OF INDIA RED 24-07-2037</t>
  </si>
  <si>
    <t>IN0020230077</t>
  </si>
  <si>
    <t>7.30% GOVT OF INDIA RED 19-06-2053</t>
  </si>
  <si>
    <t>IN0020230051</t>
  </si>
  <si>
    <t>7.18% GOVT OF INDIA RED 14-08-2033</t>
  </si>
  <si>
    <t>IN0020230085</t>
  </si>
  <si>
    <t>8.38% GUJARAT SDL RED 27-02-2029</t>
  </si>
  <si>
    <t>IN1520180309</t>
  </si>
  <si>
    <t>Edelweiss Government Securities Fund</t>
  </si>
  <si>
    <t>Gilt Fund</t>
  </si>
  <si>
    <t>PORTFOLIO STATEMENT OF EDELWEISS NIFTY PSU BOND PLUS SDL APR 2027 50 50 INDEX AS ON APRIL 30, 2024</t>
  </si>
  <si>
    <t>(An open-ended target Maturuty index fund predominantly investing in the constituents of Nifty PSU Bond Plus SDL April 2027 50:50 Index)</t>
  </si>
  <si>
    <t>6.14% IND OIL COR NCD 18-02-27</t>
  </si>
  <si>
    <t>INE242A08502</t>
  </si>
  <si>
    <t>7.32% EXIM NCD RED 08-06-2026**</t>
  </si>
  <si>
    <t>INE514E08FZ5</t>
  </si>
  <si>
    <t>7.83% IRFC LTD NCD RED 19-03-2027**</t>
  </si>
  <si>
    <t>INE053F07983</t>
  </si>
  <si>
    <t>7.18% POWER FIN GOI SERVICD NCD 20-01-27**</t>
  </si>
  <si>
    <t>INE134E08IR3</t>
  </si>
  <si>
    <t>7.75% POWER FIN COR GOI SER NCD 22-03-27**</t>
  </si>
  <si>
    <t>INE134E08IX1</t>
  </si>
  <si>
    <t>7.89% POWER GRID CORP NCD RED 09-03-2027**</t>
  </si>
  <si>
    <t>INE752E07OE0</t>
  </si>
  <si>
    <t>7.79% SIDBI NCD SR IV NCD RED 19-04-2027**</t>
  </si>
  <si>
    <t>INE556F08KK5</t>
  </si>
  <si>
    <t>7.80% NABARD NCD SR 24E RED 15-03-2027</t>
  </si>
  <si>
    <t>INE261F08EF5</t>
  </si>
  <si>
    <t>7.95% RECL SR 147 NCD RED 12-03-2027**</t>
  </si>
  <si>
    <t>INE020B08AH8</t>
  </si>
  <si>
    <t>7.54% REC LTD NCD RED 30-12-2026**</t>
  </si>
  <si>
    <t>INE020B08AC9</t>
  </si>
  <si>
    <t>7.25% EXIM BANK NCD RED 01-02-2027**</t>
  </si>
  <si>
    <t>INE514E08FJ9</t>
  </si>
  <si>
    <t>7.13% NHPC STRPP B NCD 11-02-2027**</t>
  </si>
  <si>
    <t>INE848E07AZ0</t>
  </si>
  <si>
    <t>8.14% NUCLEAR POWER CORP NCD 25-03-2027**</t>
  </si>
  <si>
    <t>INE206D08279</t>
  </si>
  <si>
    <t>8.85% POWER GRID CORP NCD KRED 19-10-26**</t>
  </si>
  <si>
    <t>INE752E07KL3</t>
  </si>
  <si>
    <t>7.52% REC LTD NCD RED 07-11-26**</t>
  </si>
  <si>
    <t>INE020B08AA3</t>
  </si>
  <si>
    <t>9.25% POWER GRID CORP NCD  RED 09-03-27**</t>
  </si>
  <si>
    <t>INE752E07JN1</t>
  </si>
  <si>
    <t>7.5% NHPC NCD RED 07-10-2026**</t>
  </si>
  <si>
    <t>INE848E07AP1</t>
  </si>
  <si>
    <t>9% NTPC SRS XLII NCD RED 25-01-2027**</t>
  </si>
  <si>
    <t>INE733E07HC8</t>
  </si>
  <si>
    <t>6.09% HPCL NCD RED 26-02-2027**</t>
  </si>
  <si>
    <t>INE094A08101</t>
  </si>
  <si>
    <t>6.58% GUJARAT SDL RED 31-03-2027</t>
  </si>
  <si>
    <t>IN1520200347</t>
  </si>
  <si>
    <t>7.78% BIHAR SDL RED 01-03-2027</t>
  </si>
  <si>
    <t>IN1320160170</t>
  </si>
  <si>
    <t>7.20% UTTAR PRADESH SDL 25-01-2027</t>
  </si>
  <si>
    <t>IN3320160309</t>
  </si>
  <si>
    <t>7.80% KERALA SDL RED 15-03-2027</t>
  </si>
  <si>
    <t>IN2020160155</t>
  </si>
  <si>
    <t>7.86% KARNATAKA SDL RED 15-03-2027</t>
  </si>
  <si>
    <t>IN1920160117</t>
  </si>
  <si>
    <t>8.31% RAJASTHAN SDL RED 08-04-2027</t>
  </si>
  <si>
    <t>IN2920200036</t>
  </si>
  <si>
    <t>7.75% KARNATAKA SDL RED 01-03-2027</t>
  </si>
  <si>
    <t>IN1920160109</t>
  </si>
  <si>
    <t>7.92% WEST BENGAL SDL 15-03-2027</t>
  </si>
  <si>
    <t>IN3420160175</t>
  </si>
  <si>
    <t>7.78% WEST BENGAL SDL 01-03-2027</t>
  </si>
  <si>
    <t>IN3420160167</t>
  </si>
  <si>
    <t>7.61% TAMIL NADU SDL RED 15-02-2027</t>
  </si>
  <si>
    <t>IN3120160194</t>
  </si>
  <si>
    <t>7.59% RAJASTHAN SDL RED 15-02-2027</t>
  </si>
  <si>
    <t>IN2920160412</t>
  </si>
  <si>
    <t>7.74% TAMIL NADU SDL RED 01-03-2027</t>
  </si>
  <si>
    <t>IN3120161309</t>
  </si>
  <si>
    <t>7.64% HARYANA SDL RED 29-03-2027</t>
  </si>
  <si>
    <t>IN1620160292</t>
  </si>
  <si>
    <t>7.61% ANDHRA PRADESH SDL RED 15-02-2027</t>
  </si>
  <si>
    <t>IN1020160439</t>
  </si>
  <si>
    <t>7.59% HARYANA SDL RED 15-02-2027</t>
  </si>
  <si>
    <t>IN1620160268</t>
  </si>
  <si>
    <t>7.59% BIHAR SDL RED 15-02-2027</t>
  </si>
  <si>
    <t>IN1320160162</t>
  </si>
  <si>
    <t>6.72% KERALA SDL RED 24-03-2027</t>
  </si>
  <si>
    <t>IN2020200290</t>
  </si>
  <si>
    <t>7.62% UTTAR PRADESH SDL 15-02-2027</t>
  </si>
  <si>
    <t>IN3320160317</t>
  </si>
  <si>
    <t>7.85% TAMIL NADU SDL RED 15-03-2027</t>
  </si>
  <si>
    <t>IN3120161317</t>
  </si>
  <si>
    <t>7.59% Karnataka SDL RED 29-03-2027</t>
  </si>
  <si>
    <t>IN1920160125</t>
  </si>
  <si>
    <t>7.17% UTTAR PRADESH SDL 11-01-2027</t>
  </si>
  <si>
    <t>IN3320160291</t>
  </si>
  <si>
    <t>7.15% KERALA SDL RED 11-01-2027</t>
  </si>
  <si>
    <t>IN2020160130</t>
  </si>
  <si>
    <t>7.62% Tamil Nadu SDL RED 29-03-2027</t>
  </si>
  <si>
    <t>IN3120161424</t>
  </si>
  <si>
    <t>7.57% GUJARAT SDL RED 09-11-2026</t>
  </si>
  <si>
    <t>IN1520220154</t>
  </si>
  <si>
    <t>7.21% WEST BENGAL SDL 25-01-2027</t>
  </si>
  <si>
    <t>IN3420160142</t>
  </si>
  <si>
    <t>7.14% ANDHRA PRADESH SDL RED 11-01-2027</t>
  </si>
  <si>
    <t>IN1020160421</t>
  </si>
  <si>
    <t>Edelweiss Nifty PSU Bond Plus SDL Apr2027 50 50 Index</t>
  </si>
  <si>
    <t>NY PSU BD PL SDL IDX Fund-2027</t>
  </si>
  <si>
    <t>Edelweiss NIFTY PSU Bond Plus SDL Apr 2027 50-50 Index Fund</t>
  </si>
  <si>
    <t>PORTFOLIO STATEMENT OF EDELWEISS NIFTY PSU BOND PLUS SDL APR 2026 50 50 INDEX FUND AS ON APRIL 30, 2024</t>
  </si>
  <si>
    <t>(An open-ended target Maturuty index fund predominantly investing in the constituents of Nifty PSU Bond Plus SDL April 2026 50:50 Index)</t>
  </si>
  <si>
    <t>7.40% NABARD NCD RED 30-01-2026</t>
  </si>
  <si>
    <t>INE261F08DO9</t>
  </si>
  <si>
    <t>7.58% POWER FIN SR 222 NCD RED 15-01-26**</t>
  </si>
  <si>
    <t>INE134E08LZ0</t>
  </si>
  <si>
    <t>7.54% SIDBI NCD SR VIII RED 12-01-2026**</t>
  </si>
  <si>
    <t>INE556F08KF5</t>
  </si>
  <si>
    <t>7.10% EXIM NCD RED 18-03-2026**</t>
  </si>
  <si>
    <t>INE514E08GA6</t>
  </si>
  <si>
    <t>7.23% SIDBI NCD RED 09-03-2026**</t>
  </si>
  <si>
    <t>INE556F08KC2</t>
  </si>
  <si>
    <t>7.35% NTPC LTD. SR 80 NCD RED 17-04-2026**</t>
  </si>
  <si>
    <t>INE733E08247</t>
  </si>
  <si>
    <t>5.94% REC LTD. NCD RED 31-01-2026**</t>
  </si>
  <si>
    <t>INE020B08DK6</t>
  </si>
  <si>
    <t>7.54% HUDCO NCD RED 11-02-2026**</t>
  </si>
  <si>
    <t>INE031A08855</t>
  </si>
  <si>
    <t>5.85% REC LTD NCD RED 20-12-2025**</t>
  </si>
  <si>
    <t>INE020B08DF6</t>
  </si>
  <si>
    <t>7.57% NABARD NCD SR 23 G RED 19-03-2026**</t>
  </si>
  <si>
    <t>INE261F08DW2</t>
  </si>
  <si>
    <t>9.18% NUCLEAR POWER NCD RED 23-01-2026**</t>
  </si>
  <si>
    <t>INE206D08188</t>
  </si>
  <si>
    <t>7.11% SIDBI NCD RED 27-02-2026**</t>
  </si>
  <si>
    <t>INE556F08KB4</t>
  </si>
  <si>
    <t>6.18% MANGALORE REF &amp; PET NCD 29-12-2025**</t>
  </si>
  <si>
    <t>INE103A08043</t>
  </si>
  <si>
    <t>5.81% REC LTD. NCD RED 31-12-2025**</t>
  </si>
  <si>
    <t>INE020B08DH2</t>
  </si>
  <si>
    <t>8.18% EXIM BANK NCD RED 07-12-2025**</t>
  </si>
  <si>
    <t>INE514E08EU9</t>
  </si>
  <si>
    <t>7.13% NHPC LTD AA STRPP A NCD 11-02-2026**</t>
  </si>
  <si>
    <t>INE848E07AY3</t>
  </si>
  <si>
    <t>7.60% REC LTD. NCD SR 219 RED 27-02-2026**</t>
  </si>
  <si>
    <t>INE020B08EF4</t>
  </si>
  <si>
    <t>9.09% INDIAN RAIL FIN NCD RED 29-03-2026**</t>
  </si>
  <si>
    <t>INE053F09HM3</t>
  </si>
  <si>
    <t>8.02% EXIM BANK NCD RED 20-04-2026**</t>
  </si>
  <si>
    <t>INE514E08FB6</t>
  </si>
  <si>
    <t>8.32% POWER GRID CORP NCD RED 23/12/2025**</t>
  </si>
  <si>
    <t>INE752E07NK9</t>
  </si>
  <si>
    <t>6.89% NHPC SR AA1 STRPP A NCD 11-03-2026**</t>
  </si>
  <si>
    <t>INE848E07BD5</t>
  </si>
  <si>
    <t>7.38% NHPC SR Y1 STRPP A NCD 03-01-2026**</t>
  </si>
  <si>
    <t>INE848E07AT3</t>
  </si>
  <si>
    <t>8.14% NUCLEAR POWER NCD RED 25-03-2026**</t>
  </si>
  <si>
    <t>INE206D08261</t>
  </si>
  <si>
    <t>9.09% IRFC NCD RED 31-03-2026**</t>
  </si>
  <si>
    <t>INE053F09HN1</t>
  </si>
  <si>
    <t>7.59% POWER FIN NCD RED 03-11-2025</t>
  </si>
  <si>
    <t>INE134E08LU1</t>
  </si>
  <si>
    <t>7.59% SIDBI NCD SR IX RED 10-02-2026**</t>
  </si>
  <si>
    <t>INE556F08KG3</t>
  </si>
  <si>
    <t>8.19% NTPC LTD NCD RED 15-12-2025**</t>
  </si>
  <si>
    <t>INE733E07JX0</t>
  </si>
  <si>
    <t>6.05% NLC INDIA LTD NCD RED 12-02-2026**</t>
  </si>
  <si>
    <t>INE589A08035</t>
  </si>
  <si>
    <t>8.85% NHPC LTD NCD 11-02-2026**</t>
  </si>
  <si>
    <t>INE848E07377</t>
  </si>
  <si>
    <t>8.78% NHPC LTD NCD 11-02-2026**</t>
  </si>
  <si>
    <t>INE848E07468</t>
  </si>
  <si>
    <t>9.25% POWER GRID CORP NCD RED 26-12-2025**</t>
  </si>
  <si>
    <t>INE752E07JL5</t>
  </si>
  <si>
    <t>5.60% INDIAN OIL CORP NCD 23-01-2026**</t>
  </si>
  <si>
    <t>INE242A08494</t>
  </si>
  <si>
    <t>8.38% KARNATAKA SDL RED 27-01-2026</t>
  </si>
  <si>
    <t>IN1920150084</t>
  </si>
  <si>
    <t>6.18% GUJARAT SDL RED 31-03-2026</t>
  </si>
  <si>
    <t>IN1520200339</t>
  </si>
  <si>
    <t>8.51% MAHARASHTRA SDL RED 09-03-2026</t>
  </si>
  <si>
    <t>IN2220150204</t>
  </si>
  <si>
    <t>8.54% BIHAR SDL RED 10-02-2026</t>
  </si>
  <si>
    <t>IN1320150031</t>
  </si>
  <si>
    <t>8.28% KARNATAKA SDL RED 06-03-2026</t>
  </si>
  <si>
    <t>IN1920180198</t>
  </si>
  <si>
    <t>8.53% TAMIL NADU SDL RED 09-03-2026</t>
  </si>
  <si>
    <t>IN3120150211</t>
  </si>
  <si>
    <t>8.38% TAMILNADU SDL RED 27-01-2026</t>
  </si>
  <si>
    <t>IN3120150187</t>
  </si>
  <si>
    <t>8.67% KARNATAKA SDL RED 24-02-2026</t>
  </si>
  <si>
    <t>IN1920150092</t>
  </si>
  <si>
    <t>8.3% RAJASTHAN SDL RED 13-01-2026</t>
  </si>
  <si>
    <t>IN2920150223</t>
  </si>
  <si>
    <t>8.76% MADHYA PRADESH SDL RED 24-02-2026</t>
  </si>
  <si>
    <t>IN2120150106</t>
  </si>
  <si>
    <t>8.57% ANDHRA PRADESH SDL RED 09-03-2026</t>
  </si>
  <si>
    <t>IN1020150141</t>
  </si>
  <si>
    <t>8.39% MADHYA PRADESH SDL RED 27-01-2026</t>
  </si>
  <si>
    <t>IN2120150098</t>
  </si>
  <si>
    <t>8.48% RAJASTHAN SDL RED 10-02-2026</t>
  </si>
  <si>
    <t>IN2920150249</t>
  </si>
  <si>
    <t>8.88% WEST BENGAL SDL RED 24-02-2026</t>
  </si>
  <si>
    <t>IN3420150150</t>
  </si>
  <si>
    <t>8.60% BIHAR SDL RED 09-03-2026</t>
  </si>
  <si>
    <t>IN1320150056</t>
  </si>
  <si>
    <t>8.39% UTTAR PRADESH SDL 27-01-2026</t>
  </si>
  <si>
    <t>IN3320150367</t>
  </si>
  <si>
    <t>8.27% TAMIL NADU SDL RED 13-01-2026</t>
  </si>
  <si>
    <t>IN3120150179</t>
  </si>
  <si>
    <t>8.49% TAMIL NADU SDL RED 10-02-2026</t>
  </si>
  <si>
    <t>IN3120150195</t>
  </si>
  <si>
    <t>8.67% MAHARASHTRA SDL RED 24-02-2026</t>
  </si>
  <si>
    <t>IN2220150196</t>
  </si>
  <si>
    <t>8.69% TAMIL NADU SDL RED 24-02-2026</t>
  </si>
  <si>
    <t>IN3120150203</t>
  </si>
  <si>
    <t>8.30% MADHYA PRADESH SDL RED 13-01-2026</t>
  </si>
  <si>
    <t>IN2120150080</t>
  </si>
  <si>
    <t>8.29% ANDHRA PRADESH SDL RED 13-01-2026</t>
  </si>
  <si>
    <t>IN1020150117</t>
  </si>
  <si>
    <t>8.00% GUJARAT SDL RED 20-04-2026</t>
  </si>
  <si>
    <t>IN1520160012</t>
  </si>
  <si>
    <t>8.57% WEST BENGAL SDL RED 09-03-2026</t>
  </si>
  <si>
    <t>IN3420150168</t>
  </si>
  <si>
    <t>8.34% UTTAR PRADESH SDL 13-01-2026</t>
  </si>
  <si>
    <t>IN3320150359</t>
  </si>
  <si>
    <t>8.83% UTTAR PRADESH SDL 24-02-2026</t>
  </si>
  <si>
    <t>IN3320150383</t>
  </si>
  <si>
    <t>8.51% WEST BENGAL SDL RED 10-02-2026</t>
  </si>
  <si>
    <t>IN3420150143</t>
  </si>
  <si>
    <t>8.53% UTTAR PRADESH SDL 10-02-2026</t>
  </si>
  <si>
    <t>IN3320150375</t>
  </si>
  <si>
    <t>8.72% ANDHRA PRADESH SDL RED 24-02-2026</t>
  </si>
  <si>
    <t>IN1020150133</t>
  </si>
  <si>
    <t>8.38% HARYANA SDL RED 27-01-2026</t>
  </si>
  <si>
    <t>IN1620150129</t>
  </si>
  <si>
    <t>8.36% MAHARASHTRA SDL RED 27-01-2026</t>
  </si>
  <si>
    <t>IN2220150170</t>
  </si>
  <si>
    <t>8.40% WEST BENGAL SDL RED 27-01-2026</t>
  </si>
  <si>
    <t>IN3420150135</t>
  </si>
  <si>
    <t>8.82% BIHAR SDL RED 24-02-2026</t>
  </si>
  <si>
    <t>IN1320150049</t>
  </si>
  <si>
    <t>8.55% RAJASTHAN SDL RED 09-03-2026</t>
  </si>
  <si>
    <t>IN2920150264</t>
  </si>
  <si>
    <t>8.47% MAHARASHTRA SDL RED 10-02-2026</t>
  </si>
  <si>
    <t>IN2220150188</t>
  </si>
  <si>
    <t>8.38% RAJASTHAN SDL RED 27-01-2026</t>
  </si>
  <si>
    <t>IN2920150231</t>
  </si>
  <si>
    <t>8.39% ANDHRA PRADESH SDL RED 27-01-2026</t>
  </si>
  <si>
    <t>IN1020150125</t>
  </si>
  <si>
    <t>8.15% MAHARASHTRA SDL RED 26-11-2025</t>
  </si>
  <si>
    <t>IN2220150139</t>
  </si>
  <si>
    <t>7.90% RAJASTHAN SDL RED 08-04-2026</t>
  </si>
  <si>
    <t>IN2920200028</t>
  </si>
  <si>
    <t>8.25% MAHARASHTRA SDL RED 13-01-2026</t>
  </si>
  <si>
    <t>IN2220150162</t>
  </si>
  <si>
    <t>8.27% KARNATAKA SDL RED 13-01-2026</t>
  </si>
  <si>
    <t>IN1920150076</t>
  </si>
  <si>
    <t>8.46% GUJARAT SDL RED 10-02-2026</t>
  </si>
  <si>
    <t>IN1520150120</t>
  </si>
  <si>
    <t>8.09% ANDHRA PRADESH SDL RED 23-03-2026</t>
  </si>
  <si>
    <t>IN1020150158</t>
  </si>
  <si>
    <t>8.09% RAJASTHAN SDL RED 23-03-2026</t>
  </si>
  <si>
    <t>IN2920150363</t>
  </si>
  <si>
    <t>7.96% GUJARAT SDL RED 27-04-2026</t>
  </si>
  <si>
    <t>IN1520160020</t>
  </si>
  <si>
    <t>7.96% TAMIL NADU SDL RED 27-04-2026</t>
  </si>
  <si>
    <t>IN3120160020</t>
  </si>
  <si>
    <t>6.70% ANDHRA PRADESH SDL RED 22-04-2026</t>
  </si>
  <si>
    <t>IN1020200078</t>
  </si>
  <si>
    <t>Edelweiss Nifty PSU Bond Plus SDL Apr2026 50 50 Index Fund</t>
  </si>
  <si>
    <t>NY PSU BD PL SDL IDX Fund-2026</t>
  </si>
  <si>
    <t>Edelweiss NIFTY PSU Bond Plus SDL Apr 2026 50-50 Index Fund</t>
  </si>
  <si>
    <t>PORTFOLIO STATEMENT OF EDELWEISS OVERNIGHT FUND AS ON APRIL 30, 2024</t>
  </si>
  <si>
    <t>(An open-ended debt scheme investing in overnight instruments.)</t>
  </si>
  <si>
    <t>Direct Plan Daily IDCW Option</t>
  </si>
  <si>
    <t>Regular Annual IDCW Option</t>
  </si>
  <si>
    <t>Regular Daily IDCW Option</t>
  </si>
  <si>
    <t>Unclaimed IDCW less than 3 yrs</t>
  </si>
  <si>
    <t>Unclaimed IDCW more than 3 yrs</t>
  </si>
  <si>
    <t>Unclaimed Redemption less than 3 yrs</t>
  </si>
  <si>
    <t>Unclaimed Redemption more than 3 yrs</t>
  </si>
  <si>
    <t>Direct Daily IDCW</t>
  </si>
  <si>
    <t>Direct Monthly IDCW</t>
  </si>
  <si>
    <t>Regular Daily IDCW</t>
  </si>
  <si>
    <t>Regular Fortnightly IDCW</t>
  </si>
  <si>
    <t>Regular Monthly IDCW</t>
  </si>
  <si>
    <t>Regular Weekly IDCW</t>
  </si>
  <si>
    <t>EDELWEISS OVERNIGHT FUND</t>
  </si>
  <si>
    <t>Overnight Fund</t>
  </si>
  <si>
    <t>Edelweiss Overnight Fund</t>
  </si>
  <si>
    <t>PORTFOLIO STATEMENT OF EDELWEISS ARBITRAGE FUND AS ON APRIL 30, 2024</t>
  </si>
  <si>
    <t>(An open ended scheme investing in arbitrage opportunities)</t>
  </si>
  <si>
    <t>(a)Listed / Awaiting listing on Stock Exchanges</t>
  </si>
  <si>
    <t>HDFC Bank Ltd.</t>
  </si>
  <si>
    <t>INE040A01034</t>
  </si>
  <si>
    <t>Banks</t>
  </si>
  <si>
    <t>Reliance Industries Ltd.</t>
  </si>
  <si>
    <t>INE002A01018</t>
  </si>
  <si>
    <t>Petroleum Products</t>
  </si>
  <si>
    <t>Adani Enterprises Ltd.</t>
  </si>
  <si>
    <t>INE423A01024</t>
  </si>
  <si>
    <t>Metals &amp; Minerals Trading</t>
  </si>
  <si>
    <t>Bharti Airtel Ltd.</t>
  </si>
  <si>
    <t>INE397D01024</t>
  </si>
  <si>
    <t>Telecom - Services</t>
  </si>
  <si>
    <t>Coal India Ltd.</t>
  </si>
  <si>
    <t>INE522F01014</t>
  </si>
  <si>
    <t>Consumable Fuels</t>
  </si>
  <si>
    <t>NTPC Ltd.</t>
  </si>
  <si>
    <t>INE733E01010</t>
  </si>
  <si>
    <t>Power</t>
  </si>
  <si>
    <t>Bank of Baroda</t>
  </si>
  <si>
    <t>INE028A01039</t>
  </si>
  <si>
    <t>Steel Authority of India Ltd.</t>
  </si>
  <si>
    <t>INE114A01011</t>
  </si>
  <si>
    <t>Ferrous Metals</t>
  </si>
  <si>
    <t>Vodafone Idea Ltd.</t>
  </si>
  <si>
    <t>INE669E01016</t>
  </si>
  <si>
    <t>Oil &amp; Natural Gas Corporation Ltd.</t>
  </si>
  <si>
    <t>INE213A01029</t>
  </si>
  <si>
    <t>Oil</t>
  </si>
  <si>
    <t>National Aluminium Company Ltd.</t>
  </si>
  <si>
    <t>INE139A01034</t>
  </si>
  <si>
    <t>Non - Ferrous Metals</t>
  </si>
  <si>
    <t>Axis Bank Ltd.</t>
  </si>
  <si>
    <t>INE238A01034</t>
  </si>
  <si>
    <t>Kotak Mahindra Bank Ltd.</t>
  </si>
  <si>
    <t>INE237A01028</t>
  </si>
  <si>
    <t>State Bank of India</t>
  </si>
  <si>
    <t>INE062A01020</t>
  </si>
  <si>
    <t>Hindustan Aeronautics Ltd.</t>
  </si>
  <si>
    <t>INE066F01020</t>
  </si>
  <si>
    <t>Aerospace &amp; Defense</t>
  </si>
  <si>
    <t>Power Finance Corporation Ltd.</t>
  </si>
  <si>
    <t>INE134E01011</t>
  </si>
  <si>
    <t>Finance</t>
  </si>
  <si>
    <t>Punjab National Bank</t>
  </si>
  <si>
    <t>INE160A01022</t>
  </si>
  <si>
    <t>Vedanta Ltd.</t>
  </si>
  <si>
    <t>INE205A01025</t>
  </si>
  <si>
    <t>Diversified Metals</t>
  </si>
  <si>
    <t>Tata Steel Ltd.</t>
  </si>
  <si>
    <t>INE081A01020</t>
  </si>
  <si>
    <t>GMR Airports Infrastructure Ltd.</t>
  </si>
  <si>
    <t>INE776C01039</t>
  </si>
  <si>
    <t>Transport Infrastructure</t>
  </si>
  <si>
    <t>The Federal Bank Ltd.</t>
  </si>
  <si>
    <t>INE171A01029</t>
  </si>
  <si>
    <t>Zee Entertainment Enterprises Ltd.</t>
  </si>
  <si>
    <t>INE256A01028</t>
  </si>
  <si>
    <t>Entertainment</t>
  </si>
  <si>
    <t>Indian Railway Catering &amp;Tou. Corp. Ltd.</t>
  </si>
  <si>
    <t>INE335Y01020</t>
  </si>
  <si>
    <t>Leisure Services</t>
  </si>
  <si>
    <t>Bharat Heavy Electricals Ltd.</t>
  </si>
  <si>
    <t>INE257A01026</t>
  </si>
  <si>
    <t>Electrical Equipment</t>
  </si>
  <si>
    <t>Coforge Ltd.</t>
  </si>
  <si>
    <t>INE591G01017</t>
  </si>
  <si>
    <t>IT - Software</t>
  </si>
  <si>
    <t>Indus Towers Ltd.</t>
  </si>
  <si>
    <t>INE121J01017</t>
  </si>
  <si>
    <t>IndusInd Bank Ltd.</t>
  </si>
  <si>
    <t>INE095A01012</t>
  </si>
  <si>
    <t>TVS Motor Company Ltd.</t>
  </si>
  <si>
    <t>INE494B01023</t>
  </si>
  <si>
    <t>Automobiles</t>
  </si>
  <si>
    <t>LIC Housing Finance Ltd.</t>
  </si>
  <si>
    <t>INE115A01026</t>
  </si>
  <si>
    <t>Larsen &amp; Toubro Ltd.</t>
  </si>
  <si>
    <t>INE018A01030</t>
  </si>
  <si>
    <t>Construction</t>
  </si>
  <si>
    <t>Bharat Electronics Ltd.</t>
  </si>
  <si>
    <t>INE263A01024</t>
  </si>
  <si>
    <t>Bharat Petroleum Corporation Ltd.</t>
  </si>
  <si>
    <t>INE029A01011</t>
  </si>
  <si>
    <t>REC Ltd.</t>
  </si>
  <si>
    <t>INE020B01018</t>
  </si>
  <si>
    <t>Canara Bank</t>
  </si>
  <si>
    <t>INE476A01014</t>
  </si>
  <si>
    <t>ITC Ltd.</t>
  </si>
  <si>
    <t>INE154A01025</t>
  </si>
  <si>
    <t>Diversified FMCG</t>
  </si>
  <si>
    <t>GAIL (India) Ltd.</t>
  </si>
  <si>
    <t>INE129A01019</t>
  </si>
  <si>
    <t>Gas</t>
  </si>
  <si>
    <t>Aurobindo Pharma Ltd.</t>
  </si>
  <si>
    <t>INE406A01037</t>
  </si>
  <si>
    <t>Pharmaceuticals &amp; Biotechnology</t>
  </si>
  <si>
    <t>The Ramco Cements Ltd.</t>
  </si>
  <si>
    <t>INE331A01037</t>
  </si>
  <si>
    <t>Cement &amp; Cement Products</t>
  </si>
  <si>
    <t>RBL Bank Ltd.</t>
  </si>
  <si>
    <t>INE976G01028</t>
  </si>
  <si>
    <t>NMDC Ltd.</t>
  </si>
  <si>
    <t>INE584A01023</t>
  </si>
  <si>
    <t>Minerals &amp; Mining</t>
  </si>
  <si>
    <t>Sun Pharmaceutical Industries Ltd.</t>
  </si>
  <si>
    <t>INE044A01036</t>
  </si>
  <si>
    <t>Cipla Ltd.</t>
  </si>
  <si>
    <t>INE059A01026</t>
  </si>
  <si>
    <t>ICICI Bank Ltd.</t>
  </si>
  <si>
    <t>INE090A01021</t>
  </si>
  <si>
    <t>Bajaj Finance Ltd.</t>
  </si>
  <si>
    <t>INE296A01024</t>
  </si>
  <si>
    <t>Samvardhana Motherson International Ltd.</t>
  </si>
  <si>
    <t>INE775A01035</t>
  </si>
  <si>
    <t>Auto Components</t>
  </si>
  <si>
    <t>Hero MotoCorp Ltd.</t>
  </si>
  <si>
    <t>INE158A01026</t>
  </si>
  <si>
    <t>Infosys Ltd.</t>
  </si>
  <si>
    <t>INE009A01021</t>
  </si>
  <si>
    <t>IDFC Ltd.</t>
  </si>
  <si>
    <t>INE043D01016</t>
  </si>
  <si>
    <t>Tata Power Company Ltd.</t>
  </si>
  <si>
    <t>INE245A01021</t>
  </si>
  <si>
    <t>Dixon Technologies (India) Ltd.</t>
  </si>
  <si>
    <t>INE935N01020</t>
  </si>
  <si>
    <t>Consumer Durables</t>
  </si>
  <si>
    <t>Sun TV Network Ltd.</t>
  </si>
  <si>
    <t>INE424H01027</t>
  </si>
  <si>
    <t>Indian Oil Corporation Ltd.</t>
  </si>
  <si>
    <t>INE242A01010</t>
  </si>
  <si>
    <t>Hindustan Copper Ltd.</t>
  </si>
  <si>
    <t>INE531E01026</t>
  </si>
  <si>
    <t>Biocon Ltd.</t>
  </si>
  <si>
    <t>INE376G01013</t>
  </si>
  <si>
    <t>Dr. Lal Path Labs Ltd.</t>
  </si>
  <si>
    <t>INE600L01024</t>
  </si>
  <si>
    <t>Healthcare Services</t>
  </si>
  <si>
    <t>Ashok Leyland Ltd.</t>
  </si>
  <si>
    <t>INE208A01029</t>
  </si>
  <si>
    <t>Agricultural, Commercial &amp; Construction Vehicles</t>
  </si>
  <si>
    <t>Tata Motors Ltd.</t>
  </si>
  <si>
    <t>INE155A01022</t>
  </si>
  <si>
    <t>Hindalco Industries Ltd.</t>
  </si>
  <si>
    <t>INE038A01020</t>
  </si>
  <si>
    <t>SBI Life Insurance Company Ltd.</t>
  </si>
  <si>
    <t>INE123W01016</t>
  </si>
  <si>
    <t>Insurance</t>
  </si>
  <si>
    <t>Hindustan Unilever Ltd.</t>
  </si>
  <si>
    <t>INE030A01027</t>
  </si>
  <si>
    <t>Bandhan Bank Ltd.</t>
  </si>
  <si>
    <t>INE545U01014</t>
  </si>
  <si>
    <t>Polycab India Ltd.</t>
  </si>
  <si>
    <t>INE455K01017</t>
  </si>
  <si>
    <t>Industrial Products</t>
  </si>
  <si>
    <t>Manappuram Finance Ltd.</t>
  </si>
  <si>
    <t>INE522D01027</t>
  </si>
  <si>
    <t>Piramal Enterprises Ltd.</t>
  </si>
  <si>
    <t>INE140A01024</t>
  </si>
  <si>
    <t>Tech Mahindra Ltd.</t>
  </si>
  <si>
    <t>INE669C01036</t>
  </si>
  <si>
    <t>Ultratech Cement Ltd.</t>
  </si>
  <si>
    <t>INE481G01011</t>
  </si>
  <si>
    <t>Hindustan Petroleum Corporation Ltd.</t>
  </si>
  <si>
    <t>INE094A01015</t>
  </si>
  <si>
    <t>Aarti Industries Ltd.</t>
  </si>
  <si>
    <t>INE769A01020</t>
  </si>
  <si>
    <t>Chemicals &amp; Petrochemicals</t>
  </si>
  <si>
    <t>Mphasis Ltd.</t>
  </si>
  <si>
    <t>INE356A01018</t>
  </si>
  <si>
    <t>IPCA Laboratories Ltd.</t>
  </si>
  <si>
    <t>INE571A01038</t>
  </si>
  <si>
    <t>Alkem Laboratories Ltd.</t>
  </si>
  <si>
    <t>INE540L01014</t>
  </si>
  <si>
    <t>Multi Commodity Exchange Of India Ltd.</t>
  </si>
  <si>
    <t>INE745G01035</t>
  </si>
  <si>
    <t>Capital Markets</t>
  </si>
  <si>
    <t>Mahindra &amp; Mahindra Financial Services Ltd</t>
  </si>
  <si>
    <t>INE774D01024</t>
  </si>
  <si>
    <t>Mahindra &amp; Mahindra Ltd.</t>
  </si>
  <si>
    <t>INE101A01026</t>
  </si>
  <si>
    <t>UPL Ltd.</t>
  </si>
  <si>
    <t>INE628A01036</t>
  </si>
  <si>
    <t>Fertilizers &amp; Agrochemicals</t>
  </si>
  <si>
    <t>Indian Energy Exchange Ltd.</t>
  </si>
  <si>
    <t>INE022Q01020</t>
  </si>
  <si>
    <t>Trent Ltd.</t>
  </si>
  <si>
    <t>INE849A01020</t>
  </si>
  <si>
    <t>Retailing</t>
  </si>
  <si>
    <t>ABB India Ltd.</t>
  </si>
  <si>
    <t>INE117A01022</t>
  </si>
  <si>
    <t>Adani Ports &amp; Special Economic Zone Ltd.</t>
  </si>
  <si>
    <t>INE742F01042</t>
  </si>
  <si>
    <t>DLF Ltd.</t>
  </si>
  <si>
    <t>INE271C01023</t>
  </si>
  <si>
    <t>Realty</t>
  </si>
  <si>
    <t>HCL Technologies Ltd.</t>
  </si>
  <si>
    <t>INE860A01027</t>
  </si>
  <si>
    <t>PVR Inox Ltd.</t>
  </si>
  <si>
    <t>INE191H01014</t>
  </si>
  <si>
    <t>Oracle Financial Services Software Ltd.</t>
  </si>
  <si>
    <t>INE881D01027</t>
  </si>
  <si>
    <t>HDFC Life Insurance Company Ltd.</t>
  </si>
  <si>
    <t>INE795G01014</t>
  </si>
  <si>
    <t>Petronet LNG Ltd.</t>
  </si>
  <si>
    <t>INE347G01014</t>
  </si>
  <si>
    <t>Glenmark Pharmaceuticals Ltd.</t>
  </si>
  <si>
    <t>INE935A01035</t>
  </si>
  <si>
    <t>Cholamandalam Investment &amp; Finance Company Ltd.</t>
  </si>
  <si>
    <t>INE121A01024</t>
  </si>
  <si>
    <t>ICICI Lombard General Insurance Co. Ltd.</t>
  </si>
  <si>
    <t>INE765G01017</t>
  </si>
  <si>
    <t>Chambal Fertilizers &amp; Chemicals Ltd.</t>
  </si>
  <si>
    <t>INE085A01013</t>
  </si>
  <si>
    <t>Balkrishna Industries Ltd.</t>
  </si>
  <si>
    <t>INE787D01026</t>
  </si>
  <si>
    <t>Atul Ltd.</t>
  </si>
  <si>
    <t>INE100A01010</t>
  </si>
  <si>
    <t>Nestle India Ltd.</t>
  </si>
  <si>
    <t>INE239A01024</t>
  </si>
  <si>
    <t>Food Products</t>
  </si>
  <si>
    <t>Eicher Motors Ltd.</t>
  </si>
  <si>
    <t>INE066A01021</t>
  </si>
  <si>
    <t>Laurus Labs Ltd.</t>
  </si>
  <si>
    <t>INE947Q01028</t>
  </si>
  <si>
    <t>Bosch Ltd.</t>
  </si>
  <si>
    <t>INE323A01026</t>
  </si>
  <si>
    <t>HDFC Asset Management Company Ltd.</t>
  </si>
  <si>
    <t>INE127D01025</t>
  </si>
  <si>
    <t>The India Cements Ltd.</t>
  </si>
  <si>
    <t>INE383A01012</t>
  </si>
  <si>
    <t>Havells India Ltd.</t>
  </si>
  <si>
    <t>INE176B01034</t>
  </si>
  <si>
    <t>JSW Steel Ltd.</t>
  </si>
  <si>
    <t>INE019A01038</t>
  </si>
  <si>
    <t>Syngene International Ltd.</t>
  </si>
  <si>
    <t>INE398R01022</t>
  </si>
  <si>
    <t>Power Grid Corporation of India Ltd.</t>
  </si>
  <si>
    <t>INE752E01010</t>
  </si>
  <si>
    <t>Bharat Forge Ltd.</t>
  </si>
  <si>
    <t>INE465A01025</t>
  </si>
  <si>
    <t>Apollo Hospitals Enterprise Ltd.</t>
  </si>
  <si>
    <t>INE437A01024</t>
  </si>
  <si>
    <t>Exide Industries Ltd.</t>
  </si>
  <si>
    <t>INE302A01020</t>
  </si>
  <si>
    <t>JK Cement Ltd.</t>
  </si>
  <si>
    <t>INE823G01014</t>
  </si>
  <si>
    <t>Abbott India Ltd.</t>
  </si>
  <si>
    <t>INE358A01014</t>
  </si>
  <si>
    <t>United Spirits Ltd.</t>
  </si>
  <si>
    <t>INE854D01024</t>
  </si>
  <si>
    <t>Beverages</t>
  </si>
  <si>
    <t>Deepak Nitrite Ltd.</t>
  </si>
  <si>
    <t>INE288B01029</t>
  </si>
  <si>
    <t>IDFC First Bank Ltd.</t>
  </si>
  <si>
    <t>INE092T01019</t>
  </si>
  <si>
    <t>Aditya Birla Fashion and Retail Ltd.</t>
  </si>
  <si>
    <t>INE647O01011</t>
  </si>
  <si>
    <t>Tata Consultancy Services Ltd.</t>
  </si>
  <si>
    <t>INE467B01029</t>
  </si>
  <si>
    <t>Container Corporation Of India Ltd.</t>
  </si>
  <si>
    <t>INE111A01025</t>
  </si>
  <si>
    <t>Transport Services</t>
  </si>
  <si>
    <t>ACC Ltd.</t>
  </si>
  <si>
    <t>INE012A01025</t>
  </si>
  <si>
    <t>Persistent Systems Ltd.</t>
  </si>
  <si>
    <t>INE262H01021</t>
  </si>
  <si>
    <t>Astral Ltd.</t>
  </si>
  <si>
    <t>INE006I01046</t>
  </si>
  <si>
    <t>AU Small Finance Bank Ltd.</t>
  </si>
  <si>
    <t>INE949L01017</t>
  </si>
  <si>
    <t>Shree Cement Ltd.</t>
  </si>
  <si>
    <t>INE070A01015</t>
  </si>
  <si>
    <t>Zydus Lifesciences Ltd.</t>
  </si>
  <si>
    <t>INE010B01027</t>
  </si>
  <si>
    <t>Birlasoft Ltd.</t>
  </si>
  <si>
    <t>INE836A01035</t>
  </si>
  <si>
    <t>Mahanagar Gas Ltd.</t>
  </si>
  <si>
    <t>INE002S01010</t>
  </si>
  <si>
    <t>Balrampur Chini Mills Ltd.</t>
  </si>
  <si>
    <t>INE119A01028</t>
  </si>
  <si>
    <t>Agricultural Food &amp; other Products</t>
  </si>
  <si>
    <t>LTIMindtree Ltd.</t>
  </si>
  <si>
    <t>INE214T01019</t>
  </si>
  <si>
    <t>Tata Communications Ltd.</t>
  </si>
  <si>
    <t>INE151A01013</t>
  </si>
  <si>
    <t>Gujarat Narmada Valley Fert &amp; Chem Ltd.</t>
  </si>
  <si>
    <t>INE113A01013</t>
  </si>
  <si>
    <t>InterGlobe Aviation Ltd.</t>
  </si>
  <si>
    <t>INE646L01027</t>
  </si>
  <si>
    <t>Marico Ltd.</t>
  </si>
  <si>
    <t>INE196A01026</t>
  </si>
  <si>
    <t>Godrej Consumer Products Ltd.</t>
  </si>
  <si>
    <t>INE102D01028</t>
  </si>
  <si>
    <t>Personal Products</t>
  </si>
  <si>
    <t>L &amp; T Finance Ltd.</t>
  </si>
  <si>
    <t>INE498L01015</t>
  </si>
  <si>
    <t>Oberoi Realty Ltd.</t>
  </si>
  <si>
    <t>INE093I01010</t>
  </si>
  <si>
    <t>SRF Ltd.</t>
  </si>
  <si>
    <t>INE647A01010</t>
  </si>
  <si>
    <t>Dalmia Bharat Ltd.</t>
  </si>
  <si>
    <t>INE00R701025</t>
  </si>
  <si>
    <t>Max Financial Services Ltd.</t>
  </si>
  <si>
    <t>INE180A01020</t>
  </si>
  <si>
    <t>City Union Bank Ltd.</t>
  </si>
  <si>
    <t>INE491A01021</t>
  </si>
  <si>
    <t>Godrej Properties Ltd.</t>
  </si>
  <si>
    <t>INE484J01027</t>
  </si>
  <si>
    <t>Bajaj Finserv Ltd.</t>
  </si>
  <si>
    <t>INE918I01026</t>
  </si>
  <si>
    <t>Pidilite Industries Ltd.</t>
  </si>
  <si>
    <t>INE318A01026</t>
  </si>
  <si>
    <t>Divi's Laboratories Ltd.</t>
  </si>
  <si>
    <t>INE361B01024</t>
  </si>
  <si>
    <t>Escorts Kubota Ltd.</t>
  </si>
  <si>
    <t>INE042A01014</t>
  </si>
  <si>
    <t>Crompton Greaves Cons Electrical Ltd.</t>
  </si>
  <si>
    <t>INE299U01018</t>
  </si>
  <si>
    <t>Jubilant Foodworks Ltd.</t>
  </si>
  <si>
    <t>INE797F01020</t>
  </si>
  <si>
    <t>ICICI Prudential Life Insurance Co Ltd.</t>
  </si>
  <si>
    <t>INE726G01019</t>
  </si>
  <si>
    <t>Asian Paints Ltd.</t>
  </si>
  <si>
    <t>INE021A01026</t>
  </si>
  <si>
    <t>Wipro Ltd.</t>
  </si>
  <si>
    <t>INE075A01022</t>
  </si>
  <si>
    <t>Ambuja Cements Ltd.</t>
  </si>
  <si>
    <t>INE079A01024</t>
  </si>
  <si>
    <t>Aditya Birla Capital Ltd.</t>
  </si>
  <si>
    <t>INE674K01013</t>
  </si>
  <si>
    <t>Navin Fluorine International Ltd.</t>
  </si>
  <si>
    <t>INE048G01026</t>
  </si>
  <si>
    <t>Colgate Palmolive (India) Ltd.</t>
  </si>
  <si>
    <t>INE259A01022</t>
  </si>
  <si>
    <t>Bata India Ltd.</t>
  </si>
  <si>
    <t>INE176A01028</t>
  </si>
  <si>
    <t>Can Fin Homes Ltd.</t>
  </si>
  <si>
    <t>INE477A01020</t>
  </si>
  <si>
    <t>Britannia Industries Ltd.</t>
  </si>
  <si>
    <t>INE216A01030</t>
  </si>
  <si>
    <t>Bajaj Auto Ltd.</t>
  </si>
  <si>
    <t>INE917I01010</t>
  </si>
  <si>
    <t>Info Edge (India) Ltd.</t>
  </si>
  <si>
    <t>INE663F01024</t>
  </si>
  <si>
    <t>Gujarat Gas Ltd.</t>
  </si>
  <si>
    <t>INE844O01030</t>
  </si>
  <si>
    <t>The Indian Hotels Company Ltd.</t>
  </si>
  <si>
    <t>INE053A01029</t>
  </si>
  <si>
    <t>Shriram Finance Ltd.</t>
  </si>
  <si>
    <t>INE721A01013</t>
  </si>
  <si>
    <t>Dabur India Ltd.</t>
  </si>
  <si>
    <t>INE016A01026</t>
  </si>
  <si>
    <t>Maruti Suzuki India Ltd.</t>
  </si>
  <si>
    <t>INE585B01010</t>
  </si>
  <si>
    <t>P I INDUSTRIES LIMITED</t>
  </si>
  <si>
    <t>INE603J01030</t>
  </si>
  <si>
    <t>SBI Cards &amp; Payment Services Ltd.</t>
  </si>
  <si>
    <t>INE018E01016</t>
  </si>
  <si>
    <t>Coromandel International Ltd.</t>
  </si>
  <si>
    <t>INE169A01031</t>
  </si>
  <si>
    <t>Titan Company Ltd.</t>
  </si>
  <si>
    <t>INE280A01028</t>
  </si>
  <si>
    <t>Grasim Industries Ltd.</t>
  </si>
  <si>
    <t>INE047A01021</t>
  </si>
  <si>
    <t>Torrent Pharmaceuticals Ltd.</t>
  </si>
  <si>
    <t>INE685A01028</t>
  </si>
  <si>
    <t>Jindal Steel &amp; Power Ltd.</t>
  </si>
  <si>
    <t>INE749A01030</t>
  </si>
  <si>
    <t>Cummins India Ltd.</t>
  </si>
  <si>
    <t>INE298A01020</t>
  </si>
  <si>
    <t>Voltas Ltd.</t>
  </si>
  <si>
    <t>INE226A01021</t>
  </si>
  <si>
    <t>(b) Unlisted</t>
  </si>
  <si>
    <t>Derivatives</t>
  </si>
  <si>
    <t>(a) Index/Stock Future</t>
  </si>
  <si>
    <t>Tata Communications Ltd.27/06/2024</t>
  </si>
  <si>
    <t>Voltas Ltd.30/05/2024</t>
  </si>
  <si>
    <t>Cummins India Ltd.30/05/2024</t>
  </si>
  <si>
    <t>Dalmia Bharat Ltd.27/06/2024</t>
  </si>
  <si>
    <t>Power Grid Corporation of India Ltd.27/06/2024</t>
  </si>
  <si>
    <t>Oil &amp; Natural Gas Corporation Ltd.27/06/2024</t>
  </si>
  <si>
    <t>Jindal Steel &amp; Power Ltd.30/05/2024</t>
  </si>
  <si>
    <t>Hindustan Copper Ltd.27/06/2024</t>
  </si>
  <si>
    <t>GMR Airports Infrastructure Ltd.27/06/2024</t>
  </si>
  <si>
    <t>Torrent Pharmaceuticals Ltd.30/05/2024</t>
  </si>
  <si>
    <t>HDFC Life Insurance Company Ltd.27/06/2024</t>
  </si>
  <si>
    <t>Grasim Industries Ltd.30/05/2024</t>
  </si>
  <si>
    <t>State Bank of India27/06/2024</t>
  </si>
  <si>
    <t>Kotak Mahindra Bank Ltd.27/06/2024</t>
  </si>
  <si>
    <t>Titan Company Ltd.30/05/2024</t>
  </si>
  <si>
    <t>Steel Authority of India Ltd.27/06/2024</t>
  </si>
  <si>
    <t>Bharat Electronics Ltd.27/06/2024</t>
  </si>
  <si>
    <t>Coromandel International Ltd.30/05/2024</t>
  </si>
  <si>
    <t>SBI Cards &amp; Payment Services Ltd.30/05/2024</t>
  </si>
  <si>
    <t>P I INDUSTRIES LIMITED30/05/2024</t>
  </si>
  <si>
    <t>Maruti Suzuki India Ltd.30/05/2024</t>
  </si>
  <si>
    <t>Dabur India Ltd.30/05/2024</t>
  </si>
  <si>
    <t>Shriram Finance Ltd.30/05/2024</t>
  </si>
  <si>
    <t>The Indian Hotels Company Ltd.30/05/2024</t>
  </si>
  <si>
    <t>Gujarat Gas Ltd.30/05/2024</t>
  </si>
  <si>
    <t>Bajaj Auto Ltd.30/05/2024</t>
  </si>
  <si>
    <t>Info Edge (India) Ltd.30/05/2024</t>
  </si>
  <si>
    <t>HDFC Bank Ltd.27/06/2024</t>
  </si>
  <si>
    <t>Britannia Industries Ltd.30/05/2024</t>
  </si>
  <si>
    <t>Can Fin Homes Ltd.30/05/2024</t>
  </si>
  <si>
    <t>Bata India Ltd.30/05/2024</t>
  </si>
  <si>
    <t>Colgate Palmolive (India) Ltd.30/05/2024</t>
  </si>
  <si>
    <t>Navin Fluorine International Ltd.30/05/2024</t>
  </si>
  <si>
    <t>Aditya Birla Capital Ltd.30/05/2024</t>
  </si>
  <si>
    <t>Ambuja Cements Ltd.30/05/2024</t>
  </si>
  <si>
    <t>Wipro Ltd.30/05/2024</t>
  </si>
  <si>
    <t>Asian Paints Ltd.30/05/2024</t>
  </si>
  <si>
    <t>ICICI Prudential Life Insurance Co Ltd.30/05/2024</t>
  </si>
  <si>
    <t>Jubilant Foodworks Ltd.30/05/2024</t>
  </si>
  <si>
    <t>Crompton Greaves Cons Electrical Ltd.30/05/2024</t>
  </si>
  <si>
    <t>Escorts Kubota Ltd.30/05/2024</t>
  </si>
  <si>
    <t>Divi's Laboratories Ltd.30/05/2024</t>
  </si>
  <si>
    <t>Pidilite Industries Ltd.30/05/2024</t>
  </si>
  <si>
    <t>Bajaj Finserv Ltd.30/05/2024</t>
  </si>
  <si>
    <t>Godrej Properties Ltd.30/05/2024</t>
  </si>
  <si>
    <t>City Union Bank Ltd.30/05/2024</t>
  </si>
  <si>
    <t>Max Financial Services Ltd.30/05/2024</t>
  </si>
  <si>
    <t>Dalmia Bharat Ltd.30/05/2024</t>
  </si>
  <si>
    <t>SRF Ltd.30/05/2024</t>
  </si>
  <si>
    <t>Oberoi Realty Ltd.30/05/2024</t>
  </si>
  <si>
    <t>L &amp; T Finance Ltd.30/05/2024</t>
  </si>
  <si>
    <t>Godrej Consumer Products Ltd.30/05/2024</t>
  </si>
  <si>
    <t>Bajaj Finance Ltd.27/06/2024</t>
  </si>
  <si>
    <t>Marico Ltd.30/05/2024</t>
  </si>
  <si>
    <t>InterGlobe Aviation Ltd.30/05/2024</t>
  </si>
  <si>
    <t>Gujarat Narmada Valley Fert &amp; Chem Ltd.30/05/2024</t>
  </si>
  <si>
    <t>Tata Communications Ltd.30/05/2024</t>
  </si>
  <si>
    <t>LTIMindtree Ltd.30/05/2024</t>
  </si>
  <si>
    <t>Balrampur Chini Mills Ltd.30/05/2024</t>
  </si>
  <si>
    <t>Mahanagar Gas Ltd.30/05/2024</t>
  </si>
  <si>
    <t>Birlasoft Ltd.30/05/2024</t>
  </si>
  <si>
    <t>Zydus Lifesciences Ltd.30/05/2024</t>
  </si>
  <si>
    <t>Shree Cement Ltd.30/05/2024</t>
  </si>
  <si>
    <t>AU Small Finance Bank Ltd.30/05/2024</t>
  </si>
  <si>
    <t>Astral Ltd.30/05/2024</t>
  </si>
  <si>
    <t>Persistent Systems Ltd.30/05/2024</t>
  </si>
  <si>
    <t>ACC Ltd.30/05/2024</t>
  </si>
  <si>
    <t>Container Corporation Of India Ltd.30/05/2024</t>
  </si>
  <si>
    <t>Tata Consultancy Services Ltd.30/05/2024</t>
  </si>
  <si>
    <t>Aditya Birla Fashion and Retail Ltd.30/05/2024</t>
  </si>
  <si>
    <t>IDFC First Bank Ltd.30/05/2024</t>
  </si>
  <si>
    <t>Deepak Nitrite Ltd.30/05/2024</t>
  </si>
  <si>
    <t>United Spirits Ltd.30/05/2024</t>
  </si>
  <si>
    <t>Abbott India Ltd.30/05/2024</t>
  </si>
  <si>
    <t>JK Cement Ltd.30/05/2024</t>
  </si>
  <si>
    <t>Exide Industries Ltd.30/05/2024</t>
  </si>
  <si>
    <t>Apollo Hospitals Enterprise Ltd.30/05/2024</t>
  </si>
  <si>
    <t>Bharat Forge Ltd.30/05/2024</t>
  </si>
  <si>
    <t>Power Grid Corporation of India Ltd.30/05/2024</t>
  </si>
  <si>
    <t>Syngene International Ltd.30/05/2024</t>
  </si>
  <si>
    <t>JSW Steel Ltd.30/05/2024</t>
  </si>
  <si>
    <t>Havells India Ltd.30/05/2024</t>
  </si>
  <si>
    <t>The India Cements Ltd.30/05/2024</t>
  </si>
  <si>
    <t>HDFC Asset Management Company Ltd.30/05/2024</t>
  </si>
  <si>
    <t>Bosch Ltd.30/05/2024</t>
  </si>
  <si>
    <t>Laurus Labs Ltd.30/05/2024</t>
  </si>
  <si>
    <t>Eicher Motors Ltd.30/05/2024</t>
  </si>
  <si>
    <t>Nestle India Ltd.30/05/2024</t>
  </si>
  <si>
    <t>Atul Ltd.30/05/2024</t>
  </si>
  <si>
    <t>Balkrishna Industries Ltd.30/05/2024</t>
  </si>
  <si>
    <t>Chambal Fertilizers &amp; Chemicals Ltd.30/05/2024</t>
  </si>
  <si>
    <t>HDFC Life Insurance Company Ltd.30/05/2024</t>
  </si>
  <si>
    <t>ICICI Lombard General Insurance Co. Ltd.30/05/2024</t>
  </si>
  <si>
    <t>Cholamandalam Investment &amp; Finance Company Ltd.30/05/2024</t>
  </si>
  <si>
    <t>Glenmark Pharmaceuticals Ltd.30/05/2024</t>
  </si>
  <si>
    <t>Petronet LNG Ltd.30/05/2024</t>
  </si>
  <si>
    <t>Oracle Financial Services Software Ltd.30/05/2024</t>
  </si>
  <si>
    <t>PVR Inox Ltd.30/05/2024</t>
  </si>
  <si>
    <t>HCL Technologies Ltd.30/05/2024</t>
  </si>
  <si>
    <t>DLF Ltd.30/05/2024</t>
  </si>
  <si>
    <t>Adani Ports &amp; Special Economic Zone Ltd.30/05/2024</t>
  </si>
  <si>
    <t>ABB India Ltd.30/05/2024</t>
  </si>
  <si>
    <t>Trent Ltd.30/05/2024</t>
  </si>
  <si>
    <t>Indian Energy Exchange Ltd.30/05/2024</t>
  </si>
  <si>
    <t>Mahindra &amp; Mahindra Ltd.30/05/2024</t>
  </si>
  <si>
    <t>UPL Ltd.30/05/2024</t>
  </si>
  <si>
    <t>Mahindra &amp; Mahindra Financial Services Ltd30/05/2024</t>
  </si>
  <si>
    <t>Multi Commodity Exchange Of India Ltd.30/05/2024</t>
  </si>
  <si>
    <t>Alkem Laboratories Ltd.30/05/2024</t>
  </si>
  <si>
    <t>IPCA Laboratories Ltd.30/05/2024</t>
  </si>
  <si>
    <t>Mphasis Ltd.30/05/2024</t>
  </si>
  <si>
    <t>Aarti Industries Ltd.30/05/2024</t>
  </si>
  <si>
    <t>Hindustan Petroleum Corporation Ltd.30/05/2024</t>
  </si>
  <si>
    <t>Ultratech Cement Ltd.30/05/2024</t>
  </si>
  <si>
    <t>Tech Mahindra Ltd.30/05/2024</t>
  </si>
  <si>
    <t>Piramal Enterprises Ltd.30/05/2024</t>
  </si>
  <si>
    <t>Manappuram Finance Ltd.30/05/2024</t>
  </si>
  <si>
    <t>Polycab India Ltd.30/05/2024</t>
  </si>
  <si>
    <t>Zee Entertainment Enterprises Ltd.30/05/2024</t>
  </si>
  <si>
    <t>Bandhan Bank Ltd.30/05/2024</t>
  </si>
  <si>
    <t>Hindustan Unilever Ltd.30/05/2024</t>
  </si>
  <si>
    <t>SBI Life Insurance Company Ltd.30/05/2024</t>
  </si>
  <si>
    <t>Hindalco Industries Ltd.30/05/2024</t>
  </si>
  <si>
    <t>Tata Motors Ltd.30/05/2024</t>
  </si>
  <si>
    <t>Ashok Leyland Ltd.30/05/2024</t>
  </si>
  <si>
    <t>Dr. Lal Path Labs Ltd.30/05/2024</t>
  </si>
  <si>
    <t>Biocon Ltd.30/05/2024</t>
  </si>
  <si>
    <t>Bajaj Finance Ltd.30/05/2024</t>
  </si>
  <si>
    <t>Hindustan Copper Ltd.30/05/2024</t>
  </si>
  <si>
    <t>Indian Oil Corporation Ltd.30/05/2024</t>
  </si>
  <si>
    <t>Sun TV Network Ltd.30/05/2024</t>
  </si>
  <si>
    <t>Dixon Technologies (India) Ltd.30/05/2024</t>
  </si>
  <si>
    <t>Tata Power Company Ltd.30/05/2024</t>
  </si>
  <si>
    <t>IDFC Ltd.30/05/2024</t>
  </si>
  <si>
    <t>Infosys Ltd.30/05/2024</t>
  </si>
  <si>
    <t>Hero MotoCorp Ltd.30/05/2024</t>
  </si>
  <si>
    <t>Samvardhana Motherson International Ltd.30/05/2024</t>
  </si>
  <si>
    <t>Zee Entertainment Enterprises Ltd.27/06/2024</t>
  </si>
  <si>
    <t>ICICI Bank Ltd.30/05/2024</t>
  </si>
  <si>
    <t>Cipla Ltd.30/05/2024</t>
  </si>
  <si>
    <t>Sun Pharmaceutical Industries Ltd.30/05/2024</t>
  </si>
  <si>
    <t>RBL Bank Ltd.30/05/2024</t>
  </si>
  <si>
    <t>NMDC Ltd.30/05/2024</t>
  </si>
  <si>
    <t>The Ramco Cements Ltd.30/05/2024</t>
  </si>
  <si>
    <t>Aurobindo Pharma Ltd.30/05/2024</t>
  </si>
  <si>
    <t>GAIL (India) Ltd.30/05/2024</t>
  </si>
  <si>
    <t>ITC Ltd.30/05/2024</t>
  </si>
  <si>
    <t>Canara Bank30/05/2024</t>
  </si>
  <si>
    <t>Bharat Electronics Ltd.30/05/2024</t>
  </si>
  <si>
    <t>REC Ltd.30/05/2024</t>
  </si>
  <si>
    <t>Bharat Petroleum Corporation Ltd.30/05/2024</t>
  </si>
  <si>
    <t>Larsen &amp; Toubro Ltd.30/05/2024</t>
  </si>
  <si>
    <t>LIC Housing Finance Ltd.30/05/2024</t>
  </si>
  <si>
    <t>TVS Motor Company Ltd.30/05/2024</t>
  </si>
  <si>
    <t>IndusInd Bank Ltd.30/05/2024</t>
  </si>
  <si>
    <t>Indus Towers Ltd.30/05/2024</t>
  </si>
  <si>
    <t>Coforge Ltd.30/05/2024</t>
  </si>
  <si>
    <t>Bharat Heavy Electricals Ltd.30/05/2024</t>
  </si>
  <si>
    <t>Indian Railway Catering &amp;Tou. Corp. Ltd.30/05/2024</t>
  </si>
  <si>
    <t>The Federal Bank Ltd.30/05/2024</t>
  </si>
  <si>
    <t>GMR Airports Infrastructure Ltd.30/05/2024</t>
  </si>
  <si>
    <t>Tata Steel Ltd.30/05/2024</t>
  </si>
  <si>
    <t>Vedanta Ltd.30/05/2024</t>
  </si>
  <si>
    <t>Punjab National Bank30/05/2024</t>
  </si>
  <si>
    <t>Power Finance Corporation Ltd.30/05/2024</t>
  </si>
  <si>
    <t>State Bank of India30/05/2024</t>
  </si>
  <si>
    <t>Hindustan Aeronautics Ltd.30/05/2024</t>
  </si>
  <si>
    <t>Kotak Mahindra Bank Ltd.30/05/2024</t>
  </si>
  <si>
    <t>Axis Bank Ltd.30/05/2024</t>
  </si>
  <si>
    <t>National Aluminium Company Ltd.30/05/2024</t>
  </si>
  <si>
    <t>Oil &amp; Natural Gas Corporation Ltd.30/05/2024</t>
  </si>
  <si>
    <t>Vodafone Idea Ltd.30/05/2024</t>
  </si>
  <si>
    <t>Steel Authority of India Ltd.30/05/2024</t>
  </si>
  <si>
    <t>Bank of Baroda30/05/2024</t>
  </si>
  <si>
    <t>NTPC Ltd.30/05/2024</t>
  </si>
  <si>
    <t>Coal India Ltd.30/05/2024</t>
  </si>
  <si>
    <t>Bharti Airtel Ltd.30/05/2024</t>
  </si>
  <si>
    <t>Adani Enterprises Ltd.30/05/2024</t>
  </si>
  <si>
    <t>Reliance Industries Ltd.30/05/2024</t>
  </si>
  <si>
    <t>HDFC Bank Ltd.30/05/2024</t>
  </si>
  <si>
    <t>6.69% GOVT OF INDIA RED 27-06-2024</t>
  </si>
  <si>
    <t>IN0020220052</t>
  </si>
  <si>
    <t>364 DAYS TBILL RED 14-11-2024</t>
  </si>
  <si>
    <t>IN002023Z356</t>
  </si>
  <si>
    <t>364 DAYS TBILL RED 28-11-2024</t>
  </si>
  <si>
    <t>IN002023Z372</t>
  </si>
  <si>
    <t>182 DAYS TBILL RED 20-06-2024</t>
  </si>
  <si>
    <t>IN002023Y391</t>
  </si>
  <si>
    <t>364 DAYS TBILL RED 10-10-2024</t>
  </si>
  <si>
    <t>IN002023Z307</t>
  </si>
  <si>
    <t>364 DAYS TBILL RED 03-10-2024</t>
  </si>
  <si>
    <t>IN002023Z299</t>
  </si>
  <si>
    <t>NABARD CD RED 14-02-2025#**</t>
  </si>
  <si>
    <t>INE261F16801</t>
  </si>
  <si>
    <t>HDFC BANK CD RED 06-12-2024#**</t>
  </si>
  <si>
    <t>INE040A16EH3</t>
  </si>
  <si>
    <t>SIDBI CD RED 11-12-2024#</t>
  </si>
  <si>
    <t>INE556F16AM5</t>
  </si>
  <si>
    <t>CANARA BANK CD RED 22-01-2025#**</t>
  </si>
  <si>
    <t>INE476A16XK3</t>
  </si>
  <si>
    <t>SIDBI CD RED 07-02-2025#**</t>
  </si>
  <si>
    <t>INE556F16AQ6</t>
  </si>
  <si>
    <t>NABARD CD RED 12-02-2025#**</t>
  </si>
  <si>
    <t>INE261F16793</t>
  </si>
  <si>
    <t>KOTAK MAHINDRA BANK CD RED 03-01-2025#**</t>
  </si>
  <si>
    <t>INE237A162V1</t>
  </si>
  <si>
    <t>ICICI SECURITIES CP RED 12-06-2024**</t>
  </si>
  <si>
    <t>INE763G14TQ1</t>
  </si>
  <si>
    <t>ICICI SECURITIES CP RED 23-01-2025**</t>
  </si>
  <si>
    <t>INE763G14SK6</t>
  </si>
  <si>
    <t>BAJAJ FINANCE LTD CP RED 29-08-2024**</t>
  </si>
  <si>
    <t>INE296A14VO6</t>
  </si>
  <si>
    <t>EDELWEISS LIQUID FUND - DIRECT PL -GR</t>
  </si>
  <si>
    <t>INF754K01GM4</t>
  </si>
  <si>
    <t>Net Receivables/(Payables) include Net Current Assets as well as the Mark to Market on derivative trades.</t>
  </si>
  <si>
    <t>7. Portfolio Turnover Ratio</t>
  </si>
  <si>
    <t>Edelweiss Arbitrage Fund</t>
  </si>
  <si>
    <t>PORTFOLIO STATEMENT OF EDELWEISS BALANCED ADVANTAGE FUND AS ON APRIL 30, 2024</t>
  </si>
  <si>
    <t>(An open ended dynamic asset allocation fund)</t>
  </si>
  <si>
    <t>IN9155A01020</t>
  </si>
  <si>
    <t>Brigade Enterprises Ltd.</t>
  </si>
  <si>
    <t>INE791I01019</t>
  </si>
  <si>
    <t>Zomato Ltd.</t>
  </si>
  <si>
    <t>INE758T01015</t>
  </si>
  <si>
    <t>Kajaria Ceramics Ltd.</t>
  </si>
  <si>
    <t>INE217B01036</t>
  </si>
  <si>
    <t>Avenue Supermarts Ltd.</t>
  </si>
  <si>
    <t>INE192R01011</t>
  </si>
  <si>
    <t>Max Healthcare Institute Ltd.</t>
  </si>
  <si>
    <t>INE027H01010</t>
  </si>
  <si>
    <t>Dr. Reddy's Laboratories Ltd.</t>
  </si>
  <si>
    <t>INE089A01023</t>
  </si>
  <si>
    <t>UNO Minda Ltd.</t>
  </si>
  <si>
    <t>INE405E01023</t>
  </si>
  <si>
    <t>Indian Bank</t>
  </si>
  <si>
    <t>INE562A01011</t>
  </si>
  <si>
    <t>Creditaccess Grameen Ltd.</t>
  </si>
  <si>
    <t>INE741K01010</t>
  </si>
  <si>
    <t>BSE Ltd.</t>
  </si>
  <si>
    <t>INE118H01025</t>
  </si>
  <si>
    <t>Cholamandalam Financial Holdings Ltd.</t>
  </si>
  <si>
    <t>INE149A01033</t>
  </si>
  <si>
    <t>JSW Infrastructure Ltd.</t>
  </si>
  <si>
    <t>INE880J01026</t>
  </si>
  <si>
    <t>Sundaram Finance Ltd.</t>
  </si>
  <si>
    <t>INE660A01013</t>
  </si>
  <si>
    <t>The Phoenix Mills Ltd.</t>
  </si>
  <si>
    <t>INE211B01039</t>
  </si>
  <si>
    <t>Tata Elxsi Ltd.</t>
  </si>
  <si>
    <t>INE670A01012</t>
  </si>
  <si>
    <t>PB Fintech Ltd.</t>
  </si>
  <si>
    <t>INE417T01026</t>
  </si>
  <si>
    <t>Financial Technology (Fintech)</t>
  </si>
  <si>
    <t>Westlife Foodworld Ltd.</t>
  </si>
  <si>
    <t>INE274F01020</t>
  </si>
  <si>
    <t>Lupin Ltd.</t>
  </si>
  <si>
    <t>INE326A01037</t>
  </si>
  <si>
    <t>Life Insurance Corporation of India</t>
  </si>
  <si>
    <t>INE0J1Y01017</t>
  </si>
  <si>
    <t>Craftsman Automation Ltd.</t>
  </si>
  <si>
    <t>INE00LO01017</t>
  </si>
  <si>
    <t>Avalon Technologies Ltd.</t>
  </si>
  <si>
    <t>INE0LCL01028</t>
  </si>
  <si>
    <t>BROOKFIELD INDIA REAL ESTATE TRUST</t>
  </si>
  <si>
    <t>INE0FDU25010</t>
  </si>
  <si>
    <t>Gopal Snacks Ltd.</t>
  </si>
  <si>
    <t>INE0L9R01028</t>
  </si>
  <si>
    <t>Kesoram Industries Ltd.</t>
  </si>
  <si>
    <t>INE087A01019</t>
  </si>
  <si>
    <t>Muthoot Finance Ltd.</t>
  </si>
  <si>
    <t>INE414G01012</t>
  </si>
  <si>
    <t>Page Industries Ltd.</t>
  </si>
  <si>
    <t>INE761H01022</t>
  </si>
  <si>
    <t>Textiles &amp; Apparels</t>
  </si>
  <si>
    <t>(c) Investment - CCD</t>
  </si>
  <si>
    <t>7.5% CHOLAMANDALM INV &amp; FIN CCD 30-09-26**</t>
  </si>
  <si>
    <t>INE121A08PJ0</t>
  </si>
  <si>
    <t>Indraprastha Gas Ltd.30/05/2024</t>
  </si>
  <si>
    <t>Muthoot Finance Ltd.30/05/2024</t>
  </si>
  <si>
    <t>Page Industries Ltd.30/05/2024</t>
  </si>
  <si>
    <t>Lupin Ltd.30/05/2024</t>
  </si>
  <si>
    <t>NIFTY 30-May-2024</t>
  </si>
  <si>
    <t>INDEX FUTURES</t>
  </si>
  <si>
    <t>(B)Index / Stock Option</t>
  </si>
  <si>
    <t>PUT NIFTY 30-May-2024 23000</t>
  </si>
  <si>
    <t>INDEX OPTIONS</t>
  </si>
  <si>
    <t>7.51% RECL NCD SR221 RED 31-07-2026**</t>
  </si>
  <si>
    <t>INE020B08EI8</t>
  </si>
  <si>
    <t>7.59% POWER FIN NCD SR 221B R 17-01-2028**</t>
  </si>
  <si>
    <t>INE134E08LX5</t>
  </si>
  <si>
    <t>7.99% HDB FIN SR A1 FX 189 NCD R16-03-26**</t>
  </si>
  <si>
    <t>INE756I07EO2</t>
  </si>
  <si>
    <t>7.70% PFC SR BS227A NCD RED 15-09-2026**</t>
  </si>
  <si>
    <t>INE134E08MK0</t>
  </si>
  <si>
    <t>8.2% IND GR TRU SR V CAT III&amp;IV 06-05-31**</t>
  </si>
  <si>
    <t>INE219X07264</t>
  </si>
  <si>
    <t>7.40% IND GR TRU SR K 26-12-25 C 270925**</t>
  </si>
  <si>
    <t>INE219X07132</t>
  </si>
  <si>
    <t>5.74% GOVT OF INDIA RED 15-11-2026</t>
  </si>
  <si>
    <t>IN0020210186</t>
  </si>
  <si>
    <t>Direct plan -Quarterly IDCW option</t>
  </si>
  <si>
    <t>Regular Plan -Quarterly IDCW option</t>
  </si>
  <si>
    <t>Direct Plan – Monthly IDCW</t>
  </si>
  <si>
    <t>Regular Plan - Monthly IDCW</t>
  </si>
  <si>
    <t>Edelweiss Balanced Advantage Fund</t>
  </si>
  <si>
    <t>PORTFOLIO STATEMENT OF EDELWEISS LARGE CAP FUND AS ON APRIL 30, 2024</t>
  </si>
  <si>
    <t>(An open ended equity scheme predominantly investing in large cap stocks)</t>
  </si>
  <si>
    <t>Mankind Pharma Ltd.</t>
  </si>
  <si>
    <t>INE634S01028</t>
  </si>
  <si>
    <t>Jyoti CNC Automation Ltd.</t>
  </si>
  <si>
    <t>INE980O01024</t>
  </si>
  <si>
    <t>Industrial Manufacturing</t>
  </si>
  <si>
    <t>Bharti Hexacom Ltd.</t>
  </si>
  <si>
    <t>INE343G01021</t>
  </si>
  <si>
    <t>Central Depository Services (I) Ltd.</t>
  </si>
  <si>
    <t>INE736A01011</t>
  </si>
  <si>
    <t>KPIT Technologies Ltd.</t>
  </si>
  <si>
    <t>INE04I401011</t>
  </si>
  <si>
    <t>3M India Ltd.</t>
  </si>
  <si>
    <t>INE470A01017</t>
  </si>
  <si>
    <t>Diversified</t>
  </si>
  <si>
    <t>Tata Consumer Products Ltd.</t>
  </si>
  <si>
    <t>INE192A01025</t>
  </si>
  <si>
    <t>Apeejay Surrendra Park Hotels Ltd.</t>
  </si>
  <si>
    <t>INE988S01028</t>
  </si>
  <si>
    <t>APL Apollo Tubes Ltd.</t>
  </si>
  <si>
    <t>INE702C01027</t>
  </si>
  <si>
    <t>MRF Ltd.</t>
  </si>
  <si>
    <t>INE883A01011</t>
  </si>
  <si>
    <t>182 DAYS TBILL RED 30-05-2024</t>
  </si>
  <si>
    <t>IN002023Y367</t>
  </si>
  <si>
    <t>Plan B - Growth option</t>
  </si>
  <si>
    <t>Plan B - IDCW option</t>
  </si>
  <si>
    <t>Plan C - Growth option</t>
  </si>
  <si>
    <t>Plan C - IDCW option</t>
  </si>
  <si>
    <t>Edelweiss Large Cap Fund</t>
  </si>
  <si>
    <t>PORTFOLIO STATEMENT OF EDELWEISS FLEXI-CAP FUND AS ON APRIL 30, 2024</t>
  </si>
  <si>
    <t>(An open ended dynamic equity scheme investing across large cap, mid cap, small cap stocks)</t>
  </si>
  <si>
    <t>JSW Energy Ltd.</t>
  </si>
  <si>
    <t>INE121E01018</t>
  </si>
  <si>
    <t>KEI Industries Ltd.</t>
  </si>
  <si>
    <t>INE878B01027</t>
  </si>
  <si>
    <t>JB Chemicals &amp; Pharmaceuticals Ltd.</t>
  </si>
  <si>
    <t>INE572A01036</t>
  </si>
  <si>
    <t>Bharat Dynamics Ltd.</t>
  </si>
  <si>
    <t>INE171Z01018</t>
  </si>
  <si>
    <t>Bikaji Foods International Ltd.</t>
  </si>
  <si>
    <t>INE00E101023</t>
  </si>
  <si>
    <t>Karur Vysya Bank Ltd.</t>
  </si>
  <si>
    <t>INE036D01028</t>
  </si>
  <si>
    <t>Amber Enterprises India Ltd.</t>
  </si>
  <si>
    <t>INE371P01015</t>
  </si>
  <si>
    <t>Power Mech Projects Ltd.</t>
  </si>
  <si>
    <t>INE211R01019</t>
  </si>
  <si>
    <t>Radico Khaitan Ltd.</t>
  </si>
  <si>
    <t>INE944F01028</t>
  </si>
  <si>
    <t>Endurance Technologies Ltd.</t>
  </si>
  <si>
    <t>INE913H01037</t>
  </si>
  <si>
    <t>Mazagon Dock Shipbuilders Ltd.</t>
  </si>
  <si>
    <t>INE249Z01012</t>
  </si>
  <si>
    <t>Chalet Hotels Ltd.</t>
  </si>
  <si>
    <t>INE427F01016</t>
  </si>
  <si>
    <t>Zensar Technologies Ltd.</t>
  </si>
  <si>
    <t>INE520A01027</t>
  </si>
  <si>
    <t>Edelweiss Flexi Cap Fund</t>
  </si>
  <si>
    <t>PORTFOLIO STATEMENT OF EDELWEISS ELSS TAX SAVER FUND AS ON APRIL 30, 2024</t>
  </si>
  <si>
    <t>(An open ended equity linked saving scheme with a statutory lock in of 3 years and tax benefit)</t>
  </si>
  <si>
    <t>Concord Biotech Ltd.</t>
  </si>
  <si>
    <t>INE338H01029</t>
  </si>
  <si>
    <t>India Shelter Finance Corporation Ltd.</t>
  </si>
  <si>
    <t>INE922K01024</t>
  </si>
  <si>
    <t>Jio Financial Services Ltd.</t>
  </si>
  <si>
    <t>INE758E01017</t>
  </si>
  <si>
    <t>Spandana Sphoorty Financial Ltd.</t>
  </si>
  <si>
    <t>INE572J01011</t>
  </si>
  <si>
    <t>Fedbank Financial Services Ltd.</t>
  </si>
  <si>
    <t>INE007N01010</t>
  </si>
  <si>
    <t>Home First Finance Company India Ltd.</t>
  </si>
  <si>
    <t>INE481N01025</t>
  </si>
  <si>
    <t>Equitas Small Finance Bank Ltd.</t>
  </si>
  <si>
    <t>INE063P01018</t>
  </si>
  <si>
    <t>Ajanta Pharma Ltd.</t>
  </si>
  <si>
    <t>INE031B01049</t>
  </si>
  <si>
    <t>KEC International Ltd.</t>
  </si>
  <si>
    <t>INE389H01022</t>
  </si>
  <si>
    <t>Oil India Ltd.</t>
  </si>
  <si>
    <t>INE274J01014</t>
  </si>
  <si>
    <t>Union Bank of India</t>
  </si>
  <si>
    <t>INE692A01016</t>
  </si>
  <si>
    <t>Edelweiss ELSS Tax saver Fund</t>
  </si>
  <si>
    <t>PORTFOLIO STATEMENT OF EDELWEISS LARGE &amp; MID CAP FUND AS ON APRIL 30, 2024</t>
  </si>
  <si>
    <t>(An open ended equity scheme investing in both large cap and mid cap stocks)</t>
  </si>
  <si>
    <t>Suzlon Energy Ltd.</t>
  </si>
  <si>
    <t>INE040H01021</t>
  </si>
  <si>
    <t>Sona BLW Precision Forgings Ltd.</t>
  </si>
  <si>
    <t>INE073K01018</t>
  </si>
  <si>
    <t>Fortis Healthcare Ltd.</t>
  </si>
  <si>
    <t>INE061F01013</t>
  </si>
  <si>
    <t>Grindwell Norton Ltd.</t>
  </si>
  <si>
    <t>INE536A01023</t>
  </si>
  <si>
    <t>Century Plyboards (India) Ltd.</t>
  </si>
  <si>
    <t>INE348B01021</t>
  </si>
  <si>
    <t>Metro Brands Ltd.</t>
  </si>
  <si>
    <t>INE317I01021</t>
  </si>
  <si>
    <t>GMM Pfaudler Ltd.</t>
  </si>
  <si>
    <t>INE541A01023</t>
  </si>
  <si>
    <t>Tata Technologies Ltd.</t>
  </si>
  <si>
    <t>INE142M01025</t>
  </si>
  <si>
    <t>IT - Services</t>
  </si>
  <si>
    <t>Edelweiss Large and Mid Cap Fund</t>
  </si>
  <si>
    <t>PORTFOLIO STATEMENT OF EDELWEISS SMALL CAP FUND AS ON APRIL 30, 2024</t>
  </si>
  <si>
    <t>(An open ended scheme predominantly investing in small cap stocks)</t>
  </si>
  <si>
    <t>Jubilant Ingrevia Ltd.</t>
  </si>
  <si>
    <t>INE0BY001018</t>
  </si>
  <si>
    <t>Kirloskar Pneumatic Co.Ltd.</t>
  </si>
  <si>
    <t>INE811A01020</t>
  </si>
  <si>
    <t>Ahluwalia Contracts (India) Ltd.</t>
  </si>
  <si>
    <t>INE758C01029</t>
  </si>
  <si>
    <t>Krishna Inst of Medical Sciences Ltd.</t>
  </si>
  <si>
    <t>INE967H01017</t>
  </si>
  <si>
    <t>Teamlease Services Ltd.</t>
  </si>
  <si>
    <t>INE985S01024</t>
  </si>
  <si>
    <t>Commercial Services &amp; Supplies</t>
  </si>
  <si>
    <t>Dodla Dairy Ltd.</t>
  </si>
  <si>
    <t>INE021O01019</t>
  </si>
  <si>
    <t>Arvind Fashions Ltd.</t>
  </si>
  <si>
    <t>INE955V01021</t>
  </si>
  <si>
    <t>Tejas Networks Ltd.</t>
  </si>
  <si>
    <t>INE010J01012</t>
  </si>
  <si>
    <t>Telecom - Equipment &amp; Accessories</t>
  </si>
  <si>
    <t>Voltamp Transformers Ltd.</t>
  </si>
  <si>
    <t>INE540H01012</t>
  </si>
  <si>
    <t>PNC Infratech Ltd.</t>
  </si>
  <si>
    <t>INE195J01029</t>
  </si>
  <si>
    <t>Triveni Turbine Ltd.</t>
  </si>
  <si>
    <t>INE152M01016</t>
  </si>
  <si>
    <t>Ratnamani Metals &amp; Tubes Ltd.</t>
  </si>
  <si>
    <t>INE703B01027</t>
  </si>
  <si>
    <t>JK Lakshmi Cement Ltd.</t>
  </si>
  <si>
    <t>INE786A01032</t>
  </si>
  <si>
    <t>K.P.R. Mill Ltd.</t>
  </si>
  <si>
    <t>INE930H01031</t>
  </si>
  <si>
    <t>Mold-Tek Packaging Ltd.</t>
  </si>
  <si>
    <t>INE893J01029</t>
  </si>
  <si>
    <t>Emami Ltd.</t>
  </si>
  <si>
    <t>INE548C01032</t>
  </si>
  <si>
    <t>Action Construction Equipment Ltd.</t>
  </si>
  <si>
    <t>INE731H01025</t>
  </si>
  <si>
    <t>Minda Corporation Ltd.</t>
  </si>
  <si>
    <t>INE842C01021</t>
  </si>
  <si>
    <t>RHI Magnesita India Ltd.</t>
  </si>
  <si>
    <t>INE743M01012</t>
  </si>
  <si>
    <t>Rategain Travel Technologies Ltd.</t>
  </si>
  <si>
    <t>INE0CLI01024</t>
  </si>
  <si>
    <t>Jamna Auto Industries Ltd.</t>
  </si>
  <si>
    <t>INE039C01032</t>
  </si>
  <si>
    <t>V-Mart Retail Ltd.</t>
  </si>
  <si>
    <t>INE665J01013</t>
  </si>
  <si>
    <t>Suven Pharmaceuticals Ltd.</t>
  </si>
  <si>
    <t>INE03QK01018</t>
  </si>
  <si>
    <t>CSB Bank Ltd.</t>
  </si>
  <si>
    <t>INE679A01013</t>
  </si>
  <si>
    <t>Garware Technical Fibres Ltd.</t>
  </si>
  <si>
    <t>INE276A01018</t>
  </si>
  <si>
    <t>Carborundum Universal Ltd.</t>
  </si>
  <si>
    <t>INE120A01034</t>
  </si>
  <si>
    <t>Mahindra Logistics Ltd.</t>
  </si>
  <si>
    <t>INE766P01016</t>
  </si>
  <si>
    <t>Cera Sanitaryware Ltd.</t>
  </si>
  <si>
    <t>INE739E01017</t>
  </si>
  <si>
    <t>Praj Industries Ltd.</t>
  </si>
  <si>
    <t>INE074A01025</t>
  </si>
  <si>
    <t>KNR Constructions Ltd.</t>
  </si>
  <si>
    <t>INE634I01029</t>
  </si>
  <si>
    <t>Rolex Rings Ltd.</t>
  </si>
  <si>
    <t>INE645S01016</t>
  </si>
  <si>
    <t>Gateway Distriparks Ltd.</t>
  </si>
  <si>
    <t>INE079J01017</t>
  </si>
  <si>
    <t>NOCIL Ltd.</t>
  </si>
  <si>
    <t>INE163A01018</t>
  </si>
  <si>
    <t>Edelweiss Small Cap Fund</t>
  </si>
  <si>
    <t>PORTFOLIO STATEMENT OF EDELWEISS EQUITY SAVINGS FUND AS ON APRIL 30, 2024</t>
  </si>
  <si>
    <t>(An Open ended scheme investing in equity, arbitrage and debt)</t>
  </si>
  <si>
    <t>Torrent Power Ltd.</t>
  </si>
  <si>
    <t>INE813H01021</t>
  </si>
  <si>
    <t>Yatra Online Ltd.</t>
  </si>
  <si>
    <t>INE0JR601024</t>
  </si>
  <si>
    <t>Gabriel India Ltd.</t>
  </si>
  <si>
    <t>INE524A01029</t>
  </si>
  <si>
    <t>Ask Automotive Ltd.</t>
  </si>
  <si>
    <t>INE491J01022</t>
  </si>
  <si>
    <t>Stylam Industries Ltd.</t>
  </si>
  <si>
    <t>INE239C01020</t>
  </si>
  <si>
    <t>CCL Products (India) Ltd.</t>
  </si>
  <si>
    <t>INE421D01022</t>
  </si>
  <si>
    <t>MINDSPACE BUSINESS PARKS REIT</t>
  </si>
  <si>
    <t>INE0CCU25019</t>
  </si>
  <si>
    <t>Edelweiss Equity Savings Fund</t>
  </si>
  <si>
    <t>PORTFOLIO STATEMENT OF EDELWEISS FOCUSED EQUITY FUND AS ON APRIL 30, 2024</t>
  </si>
  <si>
    <t>(An open-ended equity scheme investing in maximum 30 stocks, with focus in multi-cap space)</t>
  </si>
  <si>
    <t>Edelweiss Focused Fund</t>
  </si>
  <si>
    <t>PORTFOLIO STATEMENT OF EDELWEISS NIFTY 100 QUALITY 30 INDEX FND AS ON APRIL 30, 2024</t>
  </si>
  <si>
    <t>(An open ended scheme replicating Nifty 100 Quality 30 Index)</t>
  </si>
  <si>
    <t>Berger Paints (I) Ltd.</t>
  </si>
  <si>
    <t>INE463A01038</t>
  </si>
  <si>
    <t>Edelweiss NIFTY 100 Quality 30 Index Fund</t>
  </si>
  <si>
    <t>PORTFOLIO STATEMENT OF EDELWEISS NIFTY 50 INDEX FUND AS ON APRIL 30, 2024</t>
  </si>
  <si>
    <t>(An open ended scheme replicating Nifty 50 Index)</t>
  </si>
  <si>
    <t>Edelweiss NIFTY 50 Index Fund</t>
  </si>
  <si>
    <t>PORTFOLIO STATEMENT OF EDELWEISS NIFTY LARGE MID CAP 250 INDEX FUND AS ON APRIL 30, 2024</t>
  </si>
  <si>
    <t>(An Open-ended Equity Scheme replicating Nifty LargeMidcap 250 Index)</t>
  </si>
  <si>
    <t>Yes Bank Ltd.</t>
  </si>
  <si>
    <t>INE528G01035</t>
  </si>
  <si>
    <t>Tube Investments Of India Ltd.</t>
  </si>
  <si>
    <t>INE974X01010</t>
  </si>
  <si>
    <t>CG Power and Industrial Solutions Ltd.</t>
  </si>
  <si>
    <t>INE067A01029</t>
  </si>
  <si>
    <t>Macrotech Developers Ltd.</t>
  </si>
  <si>
    <t>INE670K01029</t>
  </si>
  <si>
    <t>Supreme Industries Ltd.</t>
  </si>
  <si>
    <t>INE195A01028</t>
  </si>
  <si>
    <t>NHPC Ltd.</t>
  </si>
  <si>
    <t>INE848E01016</t>
  </si>
  <si>
    <t>FSN E-Commerce Ventures Ltd.</t>
  </si>
  <si>
    <t>INE388Y01029</t>
  </si>
  <si>
    <t>Jindal Stainless Ltd.</t>
  </si>
  <si>
    <t>INE220G01021</t>
  </si>
  <si>
    <t>Solar Industries India Ltd.</t>
  </si>
  <si>
    <t>INE343H01029</t>
  </si>
  <si>
    <t>Prestige Estates Projects Ltd.</t>
  </si>
  <si>
    <t>INE811K01011</t>
  </si>
  <si>
    <t>Bank of India</t>
  </si>
  <si>
    <t>INE084A01016</t>
  </si>
  <si>
    <t>Thermax Ltd.</t>
  </si>
  <si>
    <t>INE152A01029</t>
  </si>
  <si>
    <t>Linde India Ltd.</t>
  </si>
  <si>
    <t>INE473A01011</t>
  </si>
  <si>
    <t>Delhivery Ltd.</t>
  </si>
  <si>
    <t>INE148O01028</t>
  </si>
  <si>
    <t>Apollo Tyres Ltd.</t>
  </si>
  <si>
    <t>INE438A01022</t>
  </si>
  <si>
    <t>Tata Chemicals Ltd.</t>
  </si>
  <si>
    <t>INE092A01019</t>
  </si>
  <si>
    <t>Indraprastha Gas Ltd.</t>
  </si>
  <si>
    <t>INE203G01027</t>
  </si>
  <si>
    <t>Rail Vikas Nigam Ltd.</t>
  </si>
  <si>
    <t>INE415G01027</t>
  </si>
  <si>
    <t>VARUN BEVERAGES LIMITED</t>
  </si>
  <si>
    <t>INE200M01021</t>
  </si>
  <si>
    <t>Procter &amp; Gamble Hygiene&amp;HealthCare Ltd.</t>
  </si>
  <si>
    <t>INE179A01014</t>
  </si>
  <si>
    <t>United Breweries Ltd.</t>
  </si>
  <si>
    <t>INE686F01025</t>
  </si>
  <si>
    <t>AIA Engineering Ltd.</t>
  </si>
  <si>
    <t>INE212H01026</t>
  </si>
  <si>
    <t>Schaeffler India Ltd.</t>
  </si>
  <si>
    <t>INE513A01022</t>
  </si>
  <si>
    <t>Adani Green Energy Ltd.</t>
  </si>
  <si>
    <t>INE364U01010</t>
  </si>
  <si>
    <t>Poonawalla Fincorp Ltd.</t>
  </si>
  <si>
    <t>INE511C01022</t>
  </si>
  <si>
    <t>Gujarat Fluorochemicals Ltd.</t>
  </si>
  <si>
    <t>INE09N301011</t>
  </si>
  <si>
    <t>Patanjali Foods Ltd.</t>
  </si>
  <si>
    <t>INE619A01035</t>
  </si>
  <si>
    <t>L&amp;T Technology Services Ltd.</t>
  </si>
  <si>
    <t>INE010V01017</t>
  </si>
  <si>
    <t>Adani Power Ltd.</t>
  </si>
  <si>
    <t>INE814H01011</t>
  </si>
  <si>
    <t>Sundram Fasteners Ltd.</t>
  </si>
  <si>
    <t>INE387A01021</t>
  </si>
  <si>
    <t>Gland Pharma Ltd.</t>
  </si>
  <si>
    <t>INE068V01023</t>
  </si>
  <si>
    <t>Motherson Sumi Wiring India Ltd.</t>
  </si>
  <si>
    <t>INE0FS801015</t>
  </si>
  <si>
    <t>Siemens Ltd.</t>
  </si>
  <si>
    <t>INE003A01024</t>
  </si>
  <si>
    <t>One 97 Communications Ltd.</t>
  </si>
  <si>
    <t>INE982J01020</t>
  </si>
  <si>
    <t>Hindustan Zinc Ltd.</t>
  </si>
  <si>
    <t>INE267A01025</t>
  </si>
  <si>
    <t>SKF India Ltd.</t>
  </si>
  <si>
    <t>INE640A01023</t>
  </si>
  <si>
    <t>CRISIL Ltd.</t>
  </si>
  <si>
    <t>INE007A01025</t>
  </si>
  <si>
    <t>Timken India Ltd.</t>
  </si>
  <si>
    <t>INE325A01013</t>
  </si>
  <si>
    <t>Honeywell Automation India Ltd.</t>
  </si>
  <si>
    <t>INE671A01010</t>
  </si>
  <si>
    <t>SJVN Ltd.</t>
  </si>
  <si>
    <t>INE002L01015</t>
  </si>
  <si>
    <t>Kalyan Jewellers India Ltd.</t>
  </si>
  <si>
    <t>INE303R01014</t>
  </si>
  <si>
    <t>General Insurance Corporation of India</t>
  </si>
  <si>
    <t>INE481Y01014</t>
  </si>
  <si>
    <t>GlaxoSmithKline Pharmaceuticals Ltd.</t>
  </si>
  <si>
    <t>INE159A01016</t>
  </si>
  <si>
    <t>Star Health &amp; Allied Insurance Co Ltd.</t>
  </si>
  <si>
    <t>INE575P01011</t>
  </si>
  <si>
    <t>Lloyds Metals And Energy Ltd.</t>
  </si>
  <si>
    <t>INE281B01032</t>
  </si>
  <si>
    <t>Bajaj Holdings &amp; Investment Ltd.</t>
  </si>
  <si>
    <t>INE118A01012</t>
  </si>
  <si>
    <t>Adani Energy Solutions Ltd.</t>
  </si>
  <si>
    <t>INE931S01010</t>
  </si>
  <si>
    <t>Bank of Maharashtra</t>
  </si>
  <si>
    <t>INE457A01014</t>
  </si>
  <si>
    <t>Bayer Cropscience Ltd.</t>
  </si>
  <si>
    <t>INE462A01022</t>
  </si>
  <si>
    <t>ZF Commercial Vehicle Ctrl Sys Ind Ltd.</t>
  </si>
  <si>
    <t>INE342J01019</t>
  </si>
  <si>
    <t>Devyani International Ltd.</t>
  </si>
  <si>
    <t>INE872J01023</t>
  </si>
  <si>
    <t>Indian Railway Finance Corporation Ltd.</t>
  </si>
  <si>
    <t>INE053F01010</t>
  </si>
  <si>
    <t>Godrej Industries Ltd.</t>
  </si>
  <si>
    <t>INE233A01035</t>
  </si>
  <si>
    <t>The New India Assurance Company Ltd.</t>
  </si>
  <si>
    <t>INE470Y01017</t>
  </si>
  <si>
    <t>ICICI Securities Ltd.</t>
  </si>
  <si>
    <t>INE763G01038</t>
  </si>
  <si>
    <t>Vedant Fashions Ltd.</t>
  </si>
  <si>
    <t>INE825V01034</t>
  </si>
  <si>
    <t>Kansai Nerolac Paints Ltd.</t>
  </si>
  <si>
    <t>INE531A01024</t>
  </si>
  <si>
    <t>Adani Total Gas Ltd.</t>
  </si>
  <si>
    <t>INE399L01023</t>
  </si>
  <si>
    <t>Adani Wilmar Ltd.</t>
  </si>
  <si>
    <t>INE699H01024</t>
  </si>
  <si>
    <t>Sumitomo Chemical India Ltd.</t>
  </si>
  <si>
    <t>INE258G01013</t>
  </si>
  <si>
    <t>IDBI Bank Ltd.</t>
  </si>
  <si>
    <t>INE008A01015</t>
  </si>
  <si>
    <t>Fertilizers &amp; Chemicals Travancore Ltd.</t>
  </si>
  <si>
    <t>INE188A01015</t>
  </si>
  <si>
    <t>Edelweiss NIFTY Large Mid Cap 250 Index Fund</t>
  </si>
  <si>
    <t>PORTFOLIO STATEMENT OF EDELWEISS NIFTY MIDCAP150 MOMENTUM 50 INDEX FUND AS ON APRIL 30, 2024</t>
  </si>
  <si>
    <t>(An Open-ended Equity Scheme replicating Nifty Midcap150 Momentum 50 Index)</t>
  </si>
  <si>
    <t>Edelweiss NIFTY Midcap 150 Momentum 50 Index Fund</t>
  </si>
  <si>
    <t>PORTFOLIO STATEMENT OF EDELWEISS MULTI ASSET ALLOCATION FUND AS ON APRIL 30, 2024</t>
  </si>
  <si>
    <t>(An open-ended equity)</t>
  </si>
  <si>
    <t>(b) Exchange Traded Commodity Derivatives</t>
  </si>
  <si>
    <t>GOLD-05Aug2024-MCX</t>
  </si>
  <si>
    <t>GOLD-05Jun2024-MCX</t>
  </si>
  <si>
    <t>SILVER-05Jul2024-MCX</t>
  </si>
  <si>
    <t>SILVERMINI-28Jun2024-MCX1</t>
  </si>
  <si>
    <t>7.75% TATA CAP HSG FIN SR A 18-05-2027**</t>
  </si>
  <si>
    <t>INE033L07HQ8</t>
  </si>
  <si>
    <t>6.80% AXIS FIN LTD NCD R 18-11-26**</t>
  </si>
  <si>
    <t>INE891K07721</t>
  </si>
  <si>
    <t>8.0359% KOTAK MAH INVEST NCD R 06-10-26**</t>
  </si>
  <si>
    <t>INE975F07IM9</t>
  </si>
  <si>
    <t>7.50% NABARD NCD SR 24A RED 31-08-2026**</t>
  </si>
  <si>
    <t>INE261F08EA6</t>
  </si>
  <si>
    <t>7.8445% TATA CAP HSG FIN SR A 18-09-2026**</t>
  </si>
  <si>
    <t>INE033L07IC6</t>
  </si>
  <si>
    <t>6.35% HDB FIN A1 FX 169 RED 11-09-26**</t>
  </si>
  <si>
    <t>INE756I07DX5</t>
  </si>
  <si>
    <t>7.90% BAJAJ FIN LTD NCD RED 17-11-2025</t>
  </si>
  <si>
    <t>INE296A07SF4</t>
  </si>
  <si>
    <t>7.37% GOVT OF INDIA RED 23-10-2028</t>
  </si>
  <si>
    <t>IN0020230101</t>
  </si>
  <si>
    <t>Others</t>
  </si>
  <si>
    <t>a) Silver</t>
  </si>
  <si>
    <t>Silver</t>
  </si>
  <si>
    <t>INE854780000</t>
  </si>
  <si>
    <t>Edelweiss Multi Asset Allocation Fund</t>
  </si>
  <si>
    <t>PORTFOLIO STATEMENT OF EDELWEISS MULTI CAP FUND AS ON APRIL 30, 2024</t>
  </si>
  <si>
    <t>(An open-ended equity scheme investing across large cap, mid cap, small cap stocks)</t>
  </si>
  <si>
    <t>Birla Corporation Ltd.</t>
  </si>
  <si>
    <t>INE340A01012</t>
  </si>
  <si>
    <t>Kaynes Technology India Ltd.</t>
  </si>
  <si>
    <t>INE918Z01012</t>
  </si>
  <si>
    <t>Cyient DLM Ltd.</t>
  </si>
  <si>
    <t>INE055S01018</t>
  </si>
  <si>
    <t>Edelweiss Multi Cap Fund</t>
  </si>
  <si>
    <t>Nifty 500 MultiCap 50:25:25 TRI</t>
  </si>
  <si>
    <t>PORTFOLIO STATEMENT OF EDELWEISS RECENTLY LISTED IPO FUND AS ON APRIL 30, 2024</t>
  </si>
  <si>
    <t>(An open ended equity scheme following investment theme of investing in recently listed 100 companies or upcoming Initial Public Offer (IPOs).)</t>
  </si>
  <si>
    <t>Global Health Ltd.</t>
  </si>
  <si>
    <t>INE474Q01031</t>
  </si>
  <si>
    <t>KFIN Technologies Pvt Ltd.</t>
  </si>
  <si>
    <t>INE138Y01010</t>
  </si>
  <si>
    <t>INOX India Limited</t>
  </si>
  <si>
    <t>INE616N01034</t>
  </si>
  <si>
    <t>Five Star Business Finance Ltd.</t>
  </si>
  <si>
    <t>INE128S01021</t>
  </si>
  <si>
    <t>Landmark Cars Ltd.</t>
  </si>
  <si>
    <t>INE559R01029</t>
  </si>
  <si>
    <t>Happy Forgings Ltd.</t>
  </si>
  <si>
    <t>INE330T01021</t>
  </si>
  <si>
    <t>Latent View Analytics Ltd.</t>
  </si>
  <si>
    <t>INE0I7C01011</t>
  </si>
  <si>
    <t>Samhi Hotels Ltd.</t>
  </si>
  <si>
    <t>INE08U801020</t>
  </si>
  <si>
    <t>Data Patterns (India) Ltd.</t>
  </si>
  <si>
    <t>INE0IX101010</t>
  </si>
  <si>
    <t>Fusion Micro Finance Ltd.</t>
  </si>
  <si>
    <t>INE139R01012</t>
  </si>
  <si>
    <t>Jupiter Life Line Hospitals Ltd.</t>
  </si>
  <si>
    <t>INE682M01012</t>
  </si>
  <si>
    <t>Azad Engineering Ltd.</t>
  </si>
  <si>
    <t>INE02IJ01035</t>
  </si>
  <si>
    <t>SBFC Finance Ltd.</t>
  </si>
  <si>
    <t>INE423Y01016</t>
  </si>
  <si>
    <t>R R Kabel Ltd.</t>
  </si>
  <si>
    <t>INE777K01022</t>
  </si>
  <si>
    <t>Utkarsh Small Finance Bank Ltd.</t>
  </si>
  <si>
    <t>INE735W01017</t>
  </si>
  <si>
    <t>Doms Industries Ltd.</t>
  </si>
  <si>
    <t>INE321T01012</t>
  </si>
  <si>
    <t>Household Products</t>
  </si>
  <si>
    <t>Syrma Sgs Technology Ltd.</t>
  </si>
  <si>
    <t>INE0DYJ01015</t>
  </si>
  <si>
    <t>Uniparts India Ltd.</t>
  </si>
  <si>
    <t>INE244O01017</t>
  </si>
  <si>
    <t>Cello World Ltd.</t>
  </si>
  <si>
    <t>INE0LMW01024</t>
  </si>
  <si>
    <t>Updater Services Ltd.</t>
  </si>
  <si>
    <t>INE851I01011</t>
  </si>
  <si>
    <t>Rainbow Children's Medicare Ltd.</t>
  </si>
  <si>
    <t>INE961O01016</t>
  </si>
  <si>
    <t>Divgi Torqtransfer Systems Ltd.</t>
  </si>
  <si>
    <t>INE753U01022</t>
  </si>
  <si>
    <t>Blue Jet Healthcare Ltd.</t>
  </si>
  <si>
    <t>INE0KBH01020</t>
  </si>
  <si>
    <t>Innova Captab Ltd.</t>
  </si>
  <si>
    <t>INE0DUT01020</t>
  </si>
  <si>
    <t>Juniper Hotels Ltd.</t>
  </si>
  <si>
    <t>INE696F01016</t>
  </si>
  <si>
    <t>JNK India Ltd.</t>
  </si>
  <si>
    <t>INE0OAF01028</t>
  </si>
  <si>
    <t>Ami Organics Ltd.</t>
  </si>
  <si>
    <t>INE00FF01017</t>
  </si>
  <si>
    <t>Sai Silk (Kalamandir) Ltd.</t>
  </si>
  <si>
    <t>INE438K01021</t>
  </si>
  <si>
    <t>Medi Assist Healthcare Services Ltd.</t>
  </si>
  <si>
    <t>INE456Z01021</t>
  </si>
  <si>
    <t>Aether Industries Ltd.</t>
  </si>
  <si>
    <t>INE0BWX01014</t>
  </si>
  <si>
    <t>C.E. Info Systems Ltd.</t>
  </si>
  <si>
    <t>INE0BV301023</t>
  </si>
  <si>
    <t>Clean Science and Technology Ltd.</t>
  </si>
  <si>
    <t>INE227W01023</t>
  </si>
  <si>
    <t>Flair Writing Industries Ltd.</t>
  </si>
  <si>
    <t>INE00Y201027</t>
  </si>
  <si>
    <t>Edelweiss Recently Listed IPO Fund</t>
  </si>
  <si>
    <t>PORTFOLIO STATEMENT OF EDELWEISS NIFTY NEXT 50 INDEX FUND AS ON APRIL 30, 2024</t>
  </si>
  <si>
    <t>(An Open-ended Equity Scheme replicating Nifty Next 50 Index)</t>
  </si>
  <si>
    <t>Edelweiss NIFTY Next 50 Index Fund</t>
  </si>
  <si>
    <t>Nifty Next 50 Index</t>
  </si>
  <si>
    <t>PORTFOLIO STATEMENT OF EDELWEISS AGGRESSIVE HYBRID FUND AS ON APRIL 30, 2024</t>
  </si>
  <si>
    <t>(An open ended hybrid scheme investing predominantly in equity and equity related instruments)</t>
  </si>
  <si>
    <t>Housing &amp; Urban Development Corp Ltd.</t>
  </si>
  <si>
    <t>INE031A01017</t>
  </si>
  <si>
    <t>CEAT Ltd.</t>
  </si>
  <si>
    <t>INE482A01020</t>
  </si>
  <si>
    <t>EDELWEISS-NIFTY 50-INDEX FUND</t>
  </si>
  <si>
    <t>INF754K01NB3</t>
  </si>
  <si>
    <t>Direct Plan IDCW</t>
  </si>
  <si>
    <t>Edelweiss Aggressive Hybrid Fund</t>
  </si>
  <si>
    <t>PORTFOLIO STATEMENT OF EDELWEISS NIFTY SMALLCAP 250 INDEX FUND AS ON APRIL 30, 2024</t>
  </si>
  <si>
    <t>(An Open-ended Equity Scheme replicating Nifty Smallcap 250 Index)</t>
  </si>
  <si>
    <t>Blue Star Ltd.</t>
  </si>
  <si>
    <t>INE472A01039</t>
  </si>
  <si>
    <t>Cyient Ltd.</t>
  </si>
  <si>
    <t>INE136B01020</t>
  </si>
  <si>
    <t>Computer Age Management Services Ltd.</t>
  </si>
  <si>
    <t>INE596I01012</t>
  </si>
  <si>
    <t>Angel One Ltd.</t>
  </si>
  <si>
    <t>INE732I01013</t>
  </si>
  <si>
    <t>Elgi Equipments Ltd.</t>
  </si>
  <si>
    <t>INE285A01027</t>
  </si>
  <si>
    <t>Amara Raja Energy &amp; Mobility Ltd.</t>
  </si>
  <si>
    <t>INE885A01032</t>
  </si>
  <si>
    <t>Sonata Software Ltd.</t>
  </si>
  <si>
    <t>INE269A01021</t>
  </si>
  <si>
    <t>Apar Industries Ltd.</t>
  </si>
  <si>
    <t>INE372A01015</t>
  </si>
  <si>
    <t>Redington Ltd.</t>
  </si>
  <si>
    <t>INE891D01026</t>
  </si>
  <si>
    <t>NCC Ltd.</t>
  </si>
  <si>
    <t>INE868B01028</t>
  </si>
  <si>
    <t>Kalpataru Projects International Ltd.</t>
  </si>
  <si>
    <t>INE220B01022</t>
  </si>
  <si>
    <t>The Great Eastern Shipping Company Ltd.</t>
  </si>
  <si>
    <t>INE017A01032</t>
  </si>
  <si>
    <t>Century Textiles &amp; Industries Ltd.</t>
  </si>
  <si>
    <t>INE055A01016</t>
  </si>
  <si>
    <t>Paper, Forest &amp; Jute Products</t>
  </si>
  <si>
    <t>Castrol India Ltd.</t>
  </si>
  <si>
    <t>INE172A01027</t>
  </si>
  <si>
    <t>EIH Ltd.</t>
  </si>
  <si>
    <t>INE230A01023</t>
  </si>
  <si>
    <t>Hitachi Energy India Ltd.</t>
  </si>
  <si>
    <t>INE07Y701011</t>
  </si>
  <si>
    <t>Nippon Life India Asset Management Ltd.</t>
  </si>
  <si>
    <t>INE298J01013</t>
  </si>
  <si>
    <t>IRB Infrastructure Developers Ltd.</t>
  </si>
  <si>
    <t>INE821I01022</t>
  </si>
  <si>
    <t>360 One Wam Ltd.</t>
  </si>
  <si>
    <t>INE466L01038</t>
  </si>
  <si>
    <t>Intellect Design Arena Ltd.</t>
  </si>
  <si>
    <t>INE306R01017</t>
  </si>
  <si>
    <t>National Buildings Construction Corporation Ltd.</t>
  </si>
  <si>
    <t>INE095N01031</t>
  </si>
  <si>
    <t>IIFL Finance Ltd.</t>
  </si>
  <si>
    <t>INE530B01024</t>
  </si>
  <si>
    <t>Cochin Shipyard Ltd.</t>
  </si>
  <si>
    <t>INE704P01025</t>
  </si>
  <si>
    <t>Natco Pharma Ltd.</t>
  </si>
  <si>
    <t>INE987B01026</t>
  </si>
  <si>
    <t>CESC Ltd.</t>
  </si>
  <si>
    <t>INE486A01021</t>
  </si>
  <si>
    <t>Inox Wind Ltd.</t>
  </si>
  <si>
    <t>INE066P01011</t>
  </si>
  <si>
    <t>HFCL Ltd.</t>
  </si>
  <si>
    <t>INE548A01028</t>
  </si>
  <si>
    <t>Piramal Pharma Ltd.</t>
  </si>
  <si>
    <t>INE0DK501011</t>
  </si>
  <si>
    <t>Tata Investment Corporation Ltd.</t>
  </si>
  <si>
    <t>INE672A01018</t>
  </si>
  <si>
    <t>Aegis Logistics Ltd.</t>
  </si>
  <si>
    <t>INE208C01025</t>
  </si>
  <si>
    <t>Narayana Hrudayalaya ltd.</t>
  </si>
  <si>
    <t>INE410P01011</t>
  </si>
  <si>
    <t>Swan Energy Ltd.</t>
  </si>
  <si>
    <t>INE665A01038</t>
  </si>
  <si>
    <t>Gujarat State Petronet Ltd.</t>
  </si>
  <si>
    <t>INE246F01010</t>
  </si>
  <si>
    <t>Motilal Oswal Financial Services Ltd.</t>
  </si>
  <si>
    <t>INE338I01027</t>
  </si>
  <si>
    <t>Ircon International Ltd.</t>
  </si>
  <si>
    <t>INE962Y01021</t>
  </si>
  <si>
    <t>PNB Housing Finance Ltd.</t>
  </si>
  <si>
    <t>INE572E01012</t>
  </si>
  <si>
    <t>Indiamart Intermesh Ltd.</t>
  </si>
  <si>
    <t>INE933S01016</t>
  </si>
  <si>
    <t>Finolex Cables Ltd.</t>
  </si>
  <si>
    <t>INE235A01022</t>
  </si>
  <si>
    <t>Himadri Speciality Chemical Ltd.</t>
  </si>
  <si>
    <t>INE019C01026</t>
  </si>
  <si>
    <t>NLC India Ltd.</t>
  </si>
  <si>
    <t>INE589A01014</t>
  </si>
  <si>
    <t>Finolex Industries Ltd.</t>
  </si>
  <si>
    <t>INE183A01024</t>
  </si>
  <si>
    <t>Ramkrishna Forgings Ltd.</t>
  </si>
  <si>
    <t>INE399G01023</t>
  </si>
  <si>
    <t>Aavas Financiers Ltd.</t>
  </si>
  <si>
    <t>INE216P01012</t>
  </si>
  <si>
    <t>Lemon Tree Hotels Ltd.</t>
  </si>
  <si>
    <t>INE970X01018</t>
  </si>
  <si>
    <t>Sanofi India Ltd.</t>
  </si>
  <si>
    <t>INE058A01010</t>
  </si>
  <si>
    <t>Indiabulls Housing Finance Ltd.</t>
  </si>
  <si>
    <t>INE148I01020</t>
  </si>
  <si>
    <t>Poly Medicure Ltd.</t>
  </si>
  <si>
    <t>INE205C01021</t>
  </si>
  <si>
    <t>Healthcare Equipment &amp; Supplies</t>
  </si>
  <si>
    <t>Titagarh Rail Systems Ltd.</t>
  </si>
  <si>
    <t>INE615H01020</t>
  </si>
  <si>
    <t>Welspun Corp Ltd.</t>
  </si>
  <si>
    <t>INE191B01025</t>
  </si>
  <si>
    <t>NMDC Steel Ltd.</t>
  </si>
  <si>
    <t>INE0NNS01018</t>
  </si>
  <si>
    <t>Sterling &amp; Wilson Renewable Energy Ltd.</t>
  </si>
  <si>
    <t>INE00M201021</t>
  </si>
  <si>
    <t>Olectra Greentech Ltd.</t>
  </si>
  <si>
    <t>INE260D01016</t>
  </si>
  <si>
    <t>Anand Rathi Wealth Ltd.</t>
  </si>
  <si>
    <t>INE463V01026</t>
  </si>
  <si>
    <t>Raymond Ltd.</t>
  </si>
  <si>
    <t>INE301A01014</t>
  </si>
  <si>
    <t>Engineers India Ltd.</t>
  </si>
  <si>
    <t>INE510A01028</t>
  </si>
  <si>
    <t>BEML Ltd.</t>
  </si>
  <si>
    <t>INE258A01016</t>
  </si>
  <si>
    <t>Firstsource Solutions Ltd.</t>
  </si>
  <si>
    <t>INE684F01012</t>
  </si>
  <si>
    <t>Asahi India Glass Ltd.</t>
  </si>
  <si>
    <t>INE439A01020</t>
  </si>
  <si>
    <t>Tanla Platforms Ltd.</t>
  </si>
  <si>
    <t>INE483C01032</t>
  </si>
  <si>
    <t>Sobha Ltd.</t>
  </si>
  <si>
    <t>INE671H01015</t>
  </si>
  <si>
    <t>Jindal Saw Ltd.</t>
  </si>
  <si>
    <t>INE324A01024</t>
  </si>
  <si>
    <t>EID Parry India Ltd.</t>
  </si>
  <si>
    <t>INE126A01031</t>
  </si>
  <si>
    <t>Aptus Value Housing Finance India Ltd.</t>
  </si>
  <si>
    <t>INE852O01025</t>
  </si>
  <si>
    <t>Sapphire Foods India Ltd.</t>
  </si>
  <si>
    <t>INE806T01012</t>
  </si>
  <si>
    <t>V-Guard Industries Ltd.</t>
  </si>
  <si>
    <t>INE951I01027</t>
  </si>
  <si>
    <t>Usha Martin Ltd.</t>
  </si>
  <si>
    <t>INE228A01035</t>
  </si>
  <si>
    <t>Affle (India) Ltd.</t>
  </si>
  <si>
    <t>INE00WC01027</t>
  </si>
  <si>
    <t>CIE Automotive India Ltd.</t>
  </si>
  <si>
    <t>INE536H01010</t>
  </si>
  <si>
    <t>Jai Balaji Industries Ltd.</t>
  </si>
  <si>
    <t>INE091G01018</t>
  </si>
  <si>
    <t>Jyothy Labs Ltd.</t>
  </si>
  <si>
    <t>INE668F01031</t>
  </si>
  <si>
    <t>Happiest Minds Technologies Ltd.</t>
  </si>
  <si>
    <t>INE419U01012</t>
  </si>
  <si>
    <t>HBL Power Systems Ltd.</t>
  </si>
  <si>
    <t>INE292B01021</t>
  </si>
  <si>
    <t>Granules India Ltd.</t>
  </si>
  <si>
    <t>INE101D01020</t>
  </si>
  <si>
    <t>Gujarat Pipavav Port Ltd.</t>
  </si>
  <si>
    <t>INE517F01014</t>
  </si>
  <si>
    <t>Gujarat State Fertilizers &amp; Chem Ltd.</t>
  </si>
  <si>
    <t>INE026A01025</t>
  </si>
  <si>
    <t>Alembic Pharmaceuticals Ltd.</t>
  </si>
  <si>
    <t>INE901L01018</t>
  </si>
  <si>
    <t>Capri Global Capital Ltd.</t>
  </si>
  <si>
    <t>INE180C01042</t>
  </si>
  <si>
    <t>Tamilnad Mercantile Bank Ltd.</t>
  </si>
  <si>
    <t>INE668A01016</t>
  </si>
  <si>
    <t>Eclerx Services Ltd.</t>
  </si>
  <si>
    <t>INE738I01010</t>
  </si>
  <si>
    <t>Gillette India Ltd.</t>
  </si>
  <si>
    <t>INE322A01010</t>
  </si>
  <si>
    <t>Indian Overseas Bank</t>
  </si>
  <si>
    <t>INE565A01014</t>
  </si>
  <si>
    <t>The Jammu &amp; Kashmir Bank Ltd.</t>
  </si>
  <si>
    <t>INE168A01041</t>
  </si>
  <si>
    <t>Jupiter Wagons Ltd.</t>
  </si>
  <si>
    <t>INE209L01016</t>
  </si>
  <si>
    <t>Jubilant Pharmova Ltd.</t>
  </si>
  <si>
    <t>INE700A01033</t>
  </si>
  <si>
    <t>Elecon Engineering Company Ltd.</t>
  </si>
  <si>
    <t>INE205B01023</t>
  </si>
  <si>
    <t>Chennai Petroleum Corporation Ltd.</t>
  </si>
  <si>
    <t>INE178A01016</t>
  </si>
  <si>
    <t>Trident Ltd.</t>
  </si>
  <si>
    <t>INE064C01022</t>
  </si>
  <si>
    <t>Whirlpool of India Ltd.</t>
  </si>
  <si>
    <t>INE716A01013</t>
  </si>
  <si>
    <t>Mahindra Lifespace Developers Ltd.</t>
  </si>
  <si>
    <t>INE813A01018</t>
  </si>
  <si>
    <t>KSB Ltd.</t>
  </si>
  <si>
    <t>INE999A01015</t>
  </si>
  <si>
    <t>PCBL Ltd.</t>
  </si>
  <si>
    <t>INE602A01031</t>
  </si>
  <si>
    <t>Godfrey Phillips India Ltd.</t>
  </si>
  <si>
    <t>INE260B01028</t>
  </si>
  <si>
    <t>Cigarettes &amp; Tobacco Products</t>
  </si>
  <si>
    <t>DCM Shriram Ltd.</t>
  </si>
  <si>
    <t>INE499A01024</t>
  </si>
  <si>
    <t>Metropolis Healthcare Ltd.</t>
  </si>
  <si>
    <t>INE112L01020</t>
  </si>
  <si>
    <t>Godawari Power And Ispat Ltd.</t>
  </si>
  <si>
    <t>INE177H01021</t>
  </si>
  <si>
    <t>Schneider Electric Infrastructure Ltd.</t>
  </si>
  <si>
    <t>INE839M01018</t>
  </si>
  <si>
    <t>Nuvama Wealth Management Ltd.</t>
  </si>
  <si>
    <t>INE531F01015</t>
  </si>
  <si>
    <t>RITES LTD.</t>
  </si>
  <si>
    <t>INE320J01015</t>
  </si>
  <si>
    <t>Vardhman Textiles Ltd.</t>
  </si>
  <si>
    <t>INE825A01020</t>
  </si>
  <si>
    <t>Graphite India Ltd.</t>
  </si>
  <si>
    <t>INE371A01025</t>
  </si>
  <si>
    <t>Shyam Metalics And Energy Ltd.</t>
  </si>
  <si>
    <t>INE810G01011</t>
  </si>
  <si>
    <t>Mangalore Refinery &amp; Petrochemicals Ltd.</t>
  </si>
  <si>
    <t>INE103A01014</t>
  </si>
  <si>
    <t>Rajesh Exports Ltd.</t>
  </si>
  <si>
    <t>INE343B01030</t>
  </si>
  <si>
    <t>Tata Teleservices (Maharashtra) Ltd.</t>
  </si>
  <si>
    <t>INE517B01013</t>
  </si>
  <si>
    <t>Safari Industries India Ltd.</t>
  </si>
  <si>
    <t>INE429E01023</t>
  </si>
  <si>
    <t>Central Bank of India</t>
  </si>
  <si>
    <t>INE483A01010</t>
  </si>
  <si>
    <t>Welspun Living Ltd.</t>
  </si>
  <si>
    <t>INE192B01031</t>
  </si>
  <si>
    <t>Mastek Ltd.</t>
  </si>
  <si>
    <t>INE759A01021</t>
  </si>
  <si>
    <t>Deepak Fertilizers &amp; Petrochem Corp Ltd.</t>
  </si>
  <si>
    <t>INE501A01019</t>
  </si>
  <si>
    <t>BLS International Services Ltd.</t>
  </si>
  <si>
    <t>INE153T01027</t>
  </si>
  <si>
    <t>Eris Lifesciences Ltd.</t>
  </si>
  <si>
    <t>INE406M01024</t>
  </si>
  <si>
    <t>Route Mobile Ltd.</t>
  </si>
  <si>
    <t>INE450U01017</t>
  </si>
  <si>
    <t>HEG Ltd.</t>
  </si>
  <si>
    <t>INE545A01016</t>
  </si>
  <si>
    <t>Aster DM Healthcare Ltd.</t>
  </si>
  <si>
    <t>INE914M01019</t>
  </si>
  <si>
    <t>Quess Corp Ltd.</t>
  </si>
  <si>
    <t>INE615P01015</t>
  </si>
  <si>
    <t>UTI Asset Management Company Ltd.</t>
  </si>
  <si>
    <t>INE094J01016</t>
  </si>
  <si>
    <t>Honasa Consumer Ltd.</t>
  </si>
  <si>
    <t>INE0J5401028</t>
  </si>
  <si>
    <t>Maharashtra Seamless Ltd.</t>
  </si>
  <si>
    <t>INE271B01025</t>
  </si>
  <si>
    <t>Blue Dart Express Ltd.</t>
  </si>
  <si>
    <t>INE233B01017</t>
  </si>
  <si>
    <t>VIP Industries Ltd.</t>
  </si>
  <si>
    <t>INE054A01027</t>
  </si>
  <si>
    <t>MTAR Technologies Ltd.</t>
  </si>
  <si>
    <t>INE864I01014</t>
  </si>
  <si>
    <t>Restaurant Brands Asia Ltd.</t>
  </si>
  <si>
    <t>INE07T201019</t>
  </si>
  <si>
    <t>JM Financial Ltd.</t>
  </si>
  <si>
    <t>INE780C01023</t>
  </si>
  <si>
    <t>Chemplast Sanmar Ltd.</t>
  </si>
  <si>
    <t>INE488A01050</t>
  </si>
  <si>
    <t>Shree Renuka Sugars Ltd.</t>
  </si>
  <si>
    <t>INE087H01022</t>
  </si>
  <si>
    <t>Gujarat Mineral Development Corporation Ltd.</t>
  </si>
  <si>
    <t>INE131A01031</t>
  </si>
  <si>
    <t>RailTel Corporation of India Ltd.</t>
  </si>
  <si>
    <t>INE0DD101019</t>
  </si>
  <si>
    <t>UCO Bank</t>
  </si>
  <si>
    <t>INE691A01018</t>
  </si>
  <si>
    <t>Alok Industries Ltd.</t>
  </si>
  <si>
    <t>INE270A01029</t>
  </si>
  <si>
    <t>Nuvoco Vistas Corporation Ltd.</t>
  </si>
  <si>
    <t>INE118D01016</t>
  </si>
  <si>
    <t>Archean Chemical Industries Ltd.</t>
  </si>
  <si>
    <t>INE128X01021</t>
  </si>
  <si>
    <t>Jbm Auto Ltd.</t>
  </si>
  <si>
    <t>INE927D01044</t>
  </si>
  <si>
    <t>Fine Organic Industries Ltd.</t>
  </si>
  <si>
    <t>INE686Y01026</t>
  </si>
  <si>
    <t>Medplus Health Services Ltd.</t>
  </si>
  <si>
    <t>INE804L01022</t>
  </si>
  <si>
    <t>Astrazeneca Pharma India Ltd.</t>
  </si>
  <si>
    <t>INE203A01020</t>
  </si>
  <si>
    <t>Saregama India Ltd.</t>
  </si>
  <si>
    <t>INE979A01025</t>
  </si>
  <si>
    <t>Vijaya Diagnostic Centre Ltd.</t>
  </si>
  <si>
    <t>INE043W01024</t>
  </si>
  <si>
    <t>TV18 Broadcast Ltd.</t>
  </si>
  <si>
    <t>INE886H01027</t>
  </si>
  <si>
    <t>Triveni Engineering &amp; Industries Ltd.</t>
  </si>
  <si>
    <t>INE256C01024</t>
  </si>
  <si>
    <t>Signatureglobal (India) Ltd.</t>
  </si>
  <si>
    <t>INE903U01023</t>
  </si>
  <si>
    <t>ITI Ltd.</t>
  </si>
  <si>
    <t>INE248A01017</t>
  </si>
  <si>
    <t>Garden Reach Shipbuilders &amp; Engineers</t>
  </si>
  <si>
    <t>INE382Z01011</t>
  </si>
  <si>
    <t>JK Paper Ltd.</t>
  </si>
  <si>
    <t>INE789E01012</t>
  </si>
  <si>
    <t>Alkyl Amines Chemicals Ltd.</t>
  </si>
  <si>
    <t>INE150B01039</t>
  </si>
  <si>
    <t>Mahindra Holidays &amp; Resorts India Ltd.</t>
  </si>
  <si>
    <t>INE998I01010</t>
  </si>
  <si>
    <t>Ujjivan Small Finance Bank Ltd.</t>
  </si>
  <si>
    <t>INE551W01018</t>
  </si>
  <si>
    <t>Easy Trip Planners Ltd.</t>
  </si>
  <si>
    <t>INE07O001026</t>
  </si>
  <si>
    <t>Bombay Burmah Trading Corporation Ltd.</t>
  </si>
  <si>
    <t>INE050A01025</t>
  </si>
  <si>
    <t>Prince Pipes And Fittings Ltd.</t>
  </si>
  <si>
    <t>INE689W01016</t>
  </si>
  <si>
    <t>Caplin Point Laboratories Ltd.</t>
  </si>
  <si>
    <t>INE475E01026</t>
  </si>
  <si>
    <t>RattanIndia Enterprises Ltd.</t>
  </si>
  <si>
    <t>INE834M01019</t>
  </si>
  <si>
    <t>Just Dial Ltd.</t>
  </si>
  <si>
    <t>INE599M01018</t>
  </si>
  <si>
    <t>Sterlite Technologies Ltd.</t>
  </si>
  <si>
    <t>INE089C01029</t>
  </si>
  <si>
    <t>BOROSIL RENEWABLES LTD.</t>
  </si>
  <si>
    <t>INE666D01022</t>
  </si>
  <si>
    <t>Sunteck Realty Ltd.</t>
  </si>
  <si>
    <t>INE805D01034</t>
  </si>
  <si>
    <t>EPL Ltd.</t>
  </si>
  <si>
    <t>INE255A01020</t>
  </si>
  <si>
    <t>Balaji Amines Ltd.</t>
  </si>
  <si>
    <t>INE050E01027</t>
  </si>
  <si>
    <t>Gujarat Ambuja Exports Ltd.</t>
  </si>
  <si>
    <t>INE036B01030</t>
  </si>
  <si>
    <t>Vaibhav Global Ltd.</t>
  </si>
  <si>
    <t>INE884A01027</t>
  </si>
  <si>
    <t>Network18 Media &amp; Investments Ltd.</t>
  </si>
  <si>
    <t>INE870H01013</t>
  </si>
  <si>
    <t>FDC Ltd.</t>
  </si>
  <si>
    <t>INE258B01022</t>
  </si>
  <si>
    <t>Allcargo Logistics Ltd.</t>
  </si>
  <si>
    <t>INE418H01029</t>
  </si>
  <si>
    <t>Laxmi Organic Industries Ltd.</t>
  </si>
  <si>
    <t>INE576O01020</t>
  </si>
  <si>
    <t>Avanti Feeds Ltd.</t>
  </si>
  <si>
    <t>INE871C01038</t>
  </si>
  <si>
    <t>Rashtriya Chemicals and Fertilizers Ltd.</t>
  </si>
  <si>
    <t>INE027A01015</t>
  </si>
  <si>
    <t>KRBL Ltd.</t>
  </si>
  <si>
    <t>INE001B01026</t>
  </si>
  <si>
    <t>Varroc Engineering Ltd.</t>
  </si>
  <si>
    <t>INE665L01035</t>
  </si>
  <si>
    <t>Prism Johnson Ltd.</t>
  </si>
  <si>
    <t>INE010A01011</t>
  </si>
  <si>
    <t>Campus Activewear Ltd.</t>
  </si>
  <si>
    <t>INE278Y01022</t>
  </si>
  <si>
    <t>Anupam Rasayan India Limited</t>
  </si>
  <si>
    <t>INE930P01018</t>
  </si>
  <si>
    <t>Sun Pharma Advanced Research Co. Ltd.</t>
  </si>
  <si>
    <t>INE232I01014</t>
  </si>
  <si>
    <t>Glenmark Life Sciences Ltd.</t>
  </si>
  <si>
    <t>INE03Q201024</t>
  </si>
  <si>
    <t>Indigo Paints Ltd.</t>
  </si>
  <si>
    <t>INE09VQ01012</t>
  </si>
  <si>
    <t>TVS Supply Chain Solutions Ltd.</t>
  </si>
  <si>
    <t>INE395N01027</t>
  </si>
  <si>
    <t>MMTC Ltd.</t>
  </si>
  <si>
    <t>INE123F01029</t>
  </si>
  <si>
    <t>Edelweiss NIFTY Smallcap 250 Index Fund</t>
  </si>
  <si>
    <t>PORTFOLIO STATEMENT OF EDELWEISS MID CAP FUND AS ON APRIL 30, 2024</t>
  </si>
  <si>
    <t>(An open ended equity scheme predominantly investing in mid cap stocks)</t>
  </si>
  <si>
    <t>Edelweiss Mid Cap Fund</t>
  </si>
  <si>
    <t>PORTFOLIO STATEMENT OF EDELWEISS TECHNOLOGY FUND AS ON APRIL 30, 2024</t>
  </si>
  <si>
    <t>(An open-ended equity scheme investing in technology &amp; technology-related companies)</t>
  </si>
  <si>
    <t xml:space="preserve">(c) Listed / Awaiting listing on International Stock Exchanges </t>
  </si>
  <si>
    <t>MICROSOFT CORP</t>
  </si>
  <si>
    <t>US5949181045</t>
  </si>
  <si>
    <t>APPLE INC</t>
  </si>
  <si>
    <t>US0378331005</t>
  </si>
  <si>
    <t>NVIDIA CORPORATION</t>
  </si>
  <si>
    <t>US67066G1040</t>
  </si>
  <si>
    <t>BROADCOM INC</t>
  </si>
  <si>
    <t>US11135F1012</t>
  </si>
  <si>
    <t>SALESFORCE INC</t>
  </si>
  <si>
    <t>US79466L3024</t>
  </si>
  <si>
    <t>ADVANCED MICRO DEVICES INC</t>
  </si>
  <si>
    <t>US0079031078</t>
  </si>
  <si>
    <t>ADOBE INC</t>
  </si>
  <si>
    <t>US00724F1012</t>
  </si>
  <si>
    <t>ACCENTURE PLC</t>
  </si>
  <si>
    <t>IE00B4BNMY34</t>
  </si>
  <si>
    <t>ORACLE CORPORATION</t>
  </si>
  <si>
    <t>US68389X1054</t>
  </si>
  <si>
    <t>QUALCOMM INC</t>
  </si>
  <si>
    <t>US7475251036</t>
  </si>
  <si>
    <t>INTUIT INC</t>
  </si>
  <si>
    <t>US4612021034</t>
  </si>
  <si>
    <t>CISCO SYSTEMS INC</t>
  </si>
  <si>
    <t>US17275R1023</t>
  </si>
  <si>
    <t>APPLIED MATERIALS INC</t>
  </si>
  <si>
    <t>US0382221051</t>
  </si>
  <si>
    <t>TEXAS INSTRUMENTS INC</t>
  </si>
  <si>
    <t>US8825081040</t>
  </si>
  <si>
    <t>IBM</t>
  </si>
  <si>
    <t>US4592001014</t>
  </si>
  <si>
    <t>SERVICENOW INC.</t>
  </si>
  <si>
    <t>US81762P1021</t>
  </si>
  <si>
    <t>INTEL CORP</t>
  </si>
  <si>
    <t>US4581401001</t>
  </si>
  <si>
    <t>MICRON TECHNOLOGY INC</t>
  </si>
  <si>
    <t>US5951121038</t>
  </si>
  <si>
    <t>LAM RESEARCH CORPORATION</t>
  </si>
  <si>
    <t>US5128071082</t>
  </si>
  <si>
    <t>ANALOG DEVICES INC</t>
  </si>
  <si>
    <t>US0326541051</t>
  </si>
  <si>
    <t>PALO ALTO NETWORKS INC</t>
  </si>
  <si>
    <t>US6974351057</t>
  </si>
  <si>
    <t>KLA CORP</t>
  </si>
  <si>
    <t>US4824801009</t>
  </si>
  <si>
    <t>SYNOPSYS INC</t>
  </si>
  <si>
    <t>US8716071076</t>
  </si>
  <si>
    <t>CADENCE DESIGN SYS INC</t>
  </si>
  <si>
    <t>US1273871087</t>
  </si>
  <si>
    <t>AMPHENOL CORP</t>
  </si>
  <si>
    <t>US0320951017</t>
  </si>
  <si>
    <t>NXP SEMICONDUCTORS NV</t>
  </si>
  <si>
    <t>NL0009538784</t>
  </si>
  <si>
    <t>ARISTA NETWORKS INC.</t>
  </si>
  <si>
    <t>US0404131064</t>
  </si>
  <si>
    <t>MOTOROLA SOLUTIONS INC</t>
  </si>
  <si>
    <t>US6200763075</t>
  </si>
  <si>
    <t>ROPER TECHNOLOGIES INC</t>
  </si>
  <si>
    <t>US7766961061</t>
  </si>
  <si>
    <t>AUTODESK INC</t>
  </si>
  <si>
    <t>US0527691069</t>
  </si>
  <si>
    <t>MICROCHIP TECHNOLOGY INC</t>
  </si>
  <si>
    <t>US5950171042</t>
  </si>
  <si>
    <t>TE CONNECTIVITY LTD</t>
  </si>
  <si>
    <t>CH0102993182</t>
  </si>
  <si>
    <t>FORTINET INC</t>
  </si>
  <si>
    <t>US34959E1091</t>
  </si>
  <si>
    <t>COGNIZANT TECH SOLUTIONS</t>
  </si>
  <si>
    <t>US1924461023</t>
  </si>
  <si>
    <t>CDW CORP/DE</t>
  </si>
  <si>
    <t>US12514G1085</t>
  </si>
  <si>
    <t>GARTNER INC</t>
  </si>
  <si>
    <t>US3666511072</t>
  </si>
  <si>
    <t>MONOLITHIC POWER SYSTEM INC</t>
  </si>
  <si>
    <t>US6098391054</t>
  </si>
  <si>
    <t>ON SEMICONDUCTOR CORPORATION</t>
  </si>
  <si>
    <t>US6821891057</t>
  </si>
  <si>
    <t>ANSYS INC</t>
  </si>
  <si>
    <t>US03662Q1058</t>
  </si>
  <si>
    <t>FAIR ISAAC CORP</t>
  </si>
  <si>
    <t>US3032501047</t>
  </si>
  <si>
    <t>CORNING INC</t>
  </si>
  <si>
    <t>US2193501051</t>
  </si>
  <si>
    <t>HP INC</t>
  </si>
  <si>
    <t>US40434L1052</t>
  </si>
  <si>
    <t>KEYSIGHT TECHNOLOGIES INC</t>
  </si>
  <si>
    <t>US49338L1035</t>
  </si>
  <si>
    <t>WESTERN DIGITAL CORP</t>
  </si>
  <si>
    <t>US9581021055</t>
  </si>
  <si>
    <t>NETAPP INC</t>
  </si>
  <si>
    <t>US64110D1046</t>
  </si>
  <si>
    <t>PTC INC</t>
  </si>
  <si>
    <t>US69370C1009</t>
  </si>
  <si>
    <t>HEWLETT PACKARD ENTERPRISE CO</t>
  </si>
  <si>
    <t>US42824C1099</t>
  </si>
  <si>
    <t>TELEDYNE TECHNOLOGIES INC</t>
  </si>
  <si>
    <t>US8793601050</t>
  </si>
  <si>
    <t>SEAGATE TECHNOLOGY HOLDINGS PLC</t>
  </si>
  <si>
    <t>IE00BKVD2N49</t>
  </si>
  <si>
    <t>VERISIGN INC</t>
  </si>
  <si>
    <t>US92343E1029</t>
  </si>
  <si>
    <t>Edelweiss Technology Fund</t>
  </si>
  <si>
    <t>PORTFOLIO STATEMENT OF EDELWEISS GOLD ETF FUND AS ON APRIL 30, 2024</t>
  </si>
  <si>
    <t>((An open ended exchange traded fund replicating/tracking domestic prices of Gold))</t>
  </si>
  <si>
    <t xml:space="preserve">a) Gold </t>
  </si>
  <si>
    <t>Gold</t>
  </si>
  <si>
    <t>IDIA00500001</t>
  </si>
  <si>
    <t>Edelweiss Gold ETF</t>
  </si>
  <si>
    <t>PORTFOLIO STATEMENT OF EDELWEISS GOLD AND SILVER ETF FOF AS ON APRIL 30, 2024</t>
  </si>
  <si>
    <t>(An open-ended fund of funds scheme investing in units of Gold ETF and Silver ETF)</t>
  </si>
  <si>
    <t>EDELWEISS SILVER ETF</t>
  </si>
  <si>
    <t>INF754K01SF3</t>
  </si>
  <si>
    <t>EDELWEISS GOLD ETF</t>
  </si>
  <si>
    <t>INF754K01SE6</t>
  </si>
  <si>
    <t>Edelweiss Gold and Silver ETF Fund of Fund</t>
  </si>
  <si>
    <t>PORTFOLIO STATEMENT OF EDELWEISS  LIQUID FUND AS ON APRIL 30, 2024</t>
  </si>
  <si>
    <t>(An open-ended liquid scheme)</t>
  </si>
  <si>
    <t>182 DAYS TBILL RED 25-07-2024</t>
  </si>
  <si>
    <t>IN002023Y441</t>
  </si>
  <si>
    <t>364 DAYS TBILL RED 11-07-2024</t>
  </si>
  <si>
    <t>IN002023Z166</t>
  </si>
  <si>
    <t>182 DAYS TBILL RED 06-06-2024</t>
  </si>
  <si>
    <t>IN002023Y375</t>
  </si>
  <si>
    <t>364 DAYS TBILL RED 13-06-2024</t>
  </si>
  <si>
    <t>IN002023Z125</t>
  </si>
  <si>
    <t>182 DAYS TBILL RED 11-07-2024</t>
  </si>
  <si>
    <t>IN002023Y425</t>
  </si>
  <si>
    <t>91 DAYS TBILL RED 19-07-2024</t>
  </si>
  <si>
    <t>IN002024X037</t>
  </si>
  <si>
    <t>182 DAYS TBILL RED 18-07-2024</t>
  </si>
  <si>
    <t>IN002023Y433</t>
  </si>
  <si>
    <t>364 DAYS TBILL RED 18-07-2024</t>
  </si>
  <si>
    <t>IN002023Z174</t>
  </si>
  <si>
    <t>ICICI BANK CD RED 12-06-2024#</t>
  </si>
  <si>
    <t>INE090AD6089</t>
  </si>
  <si>
    <t>CANARA BANK CD RED 30-05-2024#**</t>
  </si>
  <si>
    <t>INE476A16XR8</t>
  </si>
  <si>
    <t>HDFC BANK CD RED 14-06-2024#</t>
  </si>
  <si>
    <t>INE040A16DZ7</t>
  </si>
  <si>
    <t>BANK OF BARODA CD RED 22-05-2024#**</t>
  </si>
  <si>
    <t>INE028A16EY3</t>
  </si>
  <si>
    <t>BANK OF BARODA CD RED 27-05-2024#**</t>
  </si>
  <si>
    <t>INE028A16EI6</t>
  </si>
  <si>
    <t>BANK OF BARODA CD RED 30-05-2024#**</t>
  </si>
  <si>
    <t>INE028A16FA0</t>
  </si>
  <si>
    <t>CANARA BANK CD RED 05-06-2024#**</t>
  </si>
  <si>
    <t>INE476A16XU2</t>
  </si>
  <si>
    <t>BANK OF BARODA CD RED 21-05-2024#</t>
  </si>
  <si>
    <t>INE028A16EV9</t>
  </si>
  <si>
    <t>CANARA BANK CD RED 11-06-2024#**</t>
  </si>
  <si>
    <t>INE476A16XW8</t>
  </si>
  <si>
    <t>EXIM BANK CP RED 22-05-2024**</t>
  </si>
  <si>
    <t>INE514E14RK0</t>
  </si>
  <si>
    <t>SIDBI CP RED 24-05-2024**</t>
  </si>
  <si>
    <t>INE556F14KA4</t>
  </si>
  <si>
    <t>MOTILAL OSWAL FIN SER CP RED 31-05-2024**</t>
  </si>
  <si>
    <t>INE338I14GW3</t>
  </si>
  <si>
    <t>LIC HSG FIN CP RED 28-05-2024**</t>
  </si>
  <si>
    <t>INE115A14EU1</t>
  </si>
  <si>
    <t>RELIANCE RETAIL VENT CP 03-06-24**</t>
  </si>
  <si>
    <t>INE929O14BN7</t>
  </si>
  <si>
    <t>ICICI SECURITIES CP RED 22-05-2024**</t>
  </si>
  <si>
    <t>INE763G14TC1</t>
  </si>
  <si>
    <t>RELIANCE RETAIL VENTURES CP 24-05-2024**</t>
  </si>
  <si>
    <t>INE929O14BL1</t>
  </si>
  <si>
    <t>TATA CAPITAL HSNG FIN CP RED 29-05-2024**</t>
  </si>
  <si>
    <t>INE033L14MZ5</t>
  </si>
  <si>
    <t>NABARD CP RED 03-06-2024**</t>
  </si>
  <si>
    <t>INE261F14LC5</t>
  </si>
  <si>
    <t>HERO FINCORP LTD CP 03-06-24**</t>
  </si>
  <si>
    <t>INE957N14IA2</t>
  </si>
  <si>
    <t>ICICI SECURITIES CP RED 03-06-2024**</t>
  </si>
  <si>
    <t>INE763G14PV9</t>
  </si>
  <si>
    <t>NABARD CP RED 05-06-2024**</t>
  </si>
  <si>
    <t>INE261F14LD3</t>
  </si>
  <si>
    <t>KOTAK SECURITIES LTD CP 06-06-24**</t>
  </si>
  <si>
    <t>INE028E14NJ2</t>
  </si>
  <si>
    <t>MOTILAL OSWAL FINV  CP 06-06-24**</t>
  </si>
  <si>
    <t>INE01WN14BC1</t>
  </si>
  <si>
    <t>NTPC LTD CP RED 29-07-2024**</t>
  </si>
  <si>
    <t>INE733E14BO2</t>
  </si>
  <si>
    <t>MOTILAL OSWAL FINVEST LTD. CP 08-05-24**</t>
  </si>
  <si>
    <t>INE01WN14AN0</t>
  </si>
  <si>
    <t>RELIANCE RETAIL VENT CP 15-05-24**</t>
  </si>
  <si>
    <t>INE929O14BJ5</t>
  </si>
  <si>
    <t>NABARD CP RED 13-06-2024**</t>
  </si>
  <si>
    <t>INE261F14LI2</t>
  </si>
  <si>
    <t>ICICI SECURITIES CP 17-05-24**</t>
  </si>
  <si>
    <t>INE763G14SZ4</t>
  </si>
  <si>
    <t>ICICI SECURITIES CP RED 27-05-2024**</t>
  </si>
  <si>
    <t>INE763G14TH0</t>
  </si>
  <si>
    <t>MOTILAL OSWAL FINVEST LTD. CP 10-05-24**</t>
  </si>
  <si>
    <t>INE01WN14AX9</t>
  </si>
  <si>
    <t>BOBCARD LTD. CP RED 14-06-2024**</t>
  </si>
  <si>
    <t>INE027214597</t>
  </si>
  <si>
    <t>Regular Plan Annual IDCW</t>
  </si>
  <si>
    <t>Regular Plan Daily IDCW</t>
  </si>
  <si>
    <t>Regular Plan Growth</t>
  </si>
  <si>
    <t>Retail Annual IDCW Option</t>
  </si>
  <si>
    <t>Retail Bonus Option</t>
  </si>
  <si>
    <t>Retail Daily IDCW Option</t>
  </si>
  <si>
    <t>Retail Fortnightly IDCW Option</t>
  </si>
  <si>
    <t>Retail Growth Option</t>
  </si>
  <si>
    <t>Retail IDCW Option</t>
  </si>
  <si>
    <t>Retail Monthly IDCW Option</t>
  </si>
  <si>
    <t>Retail Weekly IDCW Option</t>
  </si>
  <si>
    <t>Retail Plan Daily IDCW</t>
  </si>
  <si>
    <t>Retail Plan Monthly IDCW</t>
  </si>
  <si>
    <t>Retail Plan Weekly IDCW</t>
  </si>
  <si>
    <t>Edelweiss Liquid Fund</t>
  </si>
  <si>
    <t>Liquid Fund</t>
  </si>
  <si>
    <t>PORTFOLIO STATEMENT OF EDELWEISS  ASEAN EQUITY OFF-SHORE FUND AS ON APRIL 30, 2024</t>
  </si>
  <si>
    <t>(An open ended fund of fund scheme investing in JPMorgan Funds – ASEAN Equity Fund)</t>
  </si>
  <si>
    <t>Foreign Securities and/or Overseas ETFs</t>
  </si>
  <si>
    <t>International  Mutual Fund Units</t>
  </si>
  <si>
    <t>JPM ASEAN EQUITY-I ACC USD</t>
  </si>
  <si>
    <t>LU0441852299</t>
  </si>
  <si>
    <t>10. Number of instance of deviation In valuation of securities</t>
  </si>
  <si>
    <t>11. Total value and percentage of illiquid equity shares / securities</t>
  </si>
  <si>
    <t>Edelweiss ASEAN Equity Off-Shore Fund</t>
  </si>
  <si>
    <t>PORTFOLIO STATEMENT OF EDELWEISS  GREATER CHINA EQUITY OFF-SHORE FUND AS ON APRIL 30, 2024</t>
  </si>
  <si>
    <t>(An open ended fund of fund scheme investing in JPMorgan Funds – Greater China Fund)</t>
  </si>
  <si>
    <t>JPM GREATER CHINA-I-I2 USD</t>
  </si>
  <si>
    <t>LU1727356906</t>
  </si>
  <si>
    <t>Edelweiss Greater China Equity Off-Shore Fund</t>
  </si>
  <si>
    <t>PORTFOLIO STATEMENT OF EDELWEISS MSCI INDIA DOMESTIC &amp; WORLD HEALTHCARE 45 INDEX AS ON APRIL 30, 2024</t>
  </si>
  <si>
    <t>(An Open-ended Equity Scheme replicating MSCI India Domestic &amp; World Healthcare 45 Index)</t>
  </si>
  <si>
    <t>Pfizer Ltd.</t>
  </si>
  <si>
    <t>INE182A01018</t>
  </si>
  <si>
    <t>ELI LILLY &amp; CO</t>
  </si>
  <si>
    <t>US5324571083</t>
  </si>
  <si>
    <t>Pharmaceuticals</t>
  </si>
  <si>
    <t>NOVO-NORDISK A/S</t>
  </si>
  <si>
    <t>US6701002056</t>
  </si>
  <si>
    <t>JOHNSON &amp; JOHNSON</t>
  </si>
  <si>
    <t>US4781601046</t>
  </si>
  <si>
    <t>MERCK &amp; CO.INC</t>
  </si>
  <si>
    <t>US58933Y1055</t>
  </si>
  <si>
    <t>ABBVIE INC</t>
  </si>
  <si>
    <t>US00287Y1091</t>
  </si>
  <si>
    <t>Biotechnology</t>
  </si>
  <si>
    <t>THERMO FISHER SCIENTIFIC INC</t>
  </si>
  <si>
    <t>US8835561023</t>
  </si>
  <si>
    <t>Life Sciences Tools &amp; Services</t>
  </si>
  <si>
    <t>NOVARTIS AG</t>
  </si>
  <si>
    <t>US66987V1098</t>
  </si>
  <si>
    <t>ABBOTT LABORATORIES</t>
  </si>
  <si>
    <t>US0028241000</t>
  </si>
  <si>
    <t>Health Care Equipment &amp; Supplies</t>
  </si>
  <si>
    <t>DANAHER CORP</t>
  </si>
  <si>
    <t>US2358511028</t>
  </si>
  <si>
    <t>AMGEN INC</t>
  </si>
  <si>
    <t>US0311621009</t>
  </si>
  <si>
    <t>INTUITIVE SURGICAL INC</t>
  </si>
  <si>
    <t>US46120E6023</t>
  </si>
  <si>
    <t>STRYKER CORP</t>
  </si>
  <si>
    <t>US8636671013</t>
  </si>
  <si>
    <t>MEDTRONIC PLC</t>
  </si>
  <si>
    <t>IE00BTN1Y115</t>
  </si>
  <si>
    <t>VERTEX PHARMACEUTICALS INC</t>
  </si>
  <si>
    <t>US92532F1003</t>
  </si>
  <si>
    <t>GILEAD SCIENCES INC</t>
  </si>
  <si>
    <t>US3755581036</t>
  </si>
  <si>
    <t>BECTON DICKINSON AND CO</t>
  </si>
  <si>
    <t>US0758871091</t>
  </si>
  <si>
    <t>IQVIA HOLDINGS INC</t>
  </si>
  <si>
    <t>US46266C1053</t>
  </si>
  <si>
    <t>AGILENT TECHNOLOGIES INC</t>
  </si>
  <si>
    <t>US00846U1016</t>
  </si>
  <si>
    <t>MODERNA INC</t>
  </si>
  <si>
    <t>US60770K1079</t>
  </si>
  <si>
    <t>PHARMACEUTICALS</t>
  </si>
  <si>
    <t>ILLUMINA INC</t>
  </si>
  <si>
    <t>US4523271090</t>
  </si>
  <si>
    <t>Edelweiss MSCI India Domestic &amp; World Healthcare 45 Index Fund</t>
  </si>
  <si>
    <t>PORTFOLIO STATEMENT OF EDELWEISS  EUROPE DYNAMIC EQUITY OFF-SHORE FUND AS ON APRIL 30, 2024</t>
  </si>
  <si>
    <t>(An open ended fund of fund scheme investing in JPMorgan Funds – Europe Dynamic Fund)</t>
  </si>
  <si>
    <t>JPMORGAN F-EUROPE DYNAM-I-A</t>
  </si>
  <si>
    <t>LU0248045857</t>
  </si>
  <si>
    <t>Edelweiss Europe Dynamic Equity Off-Shore Fund</t>
  </si>
  <si>
    <t>PORTFOLIO STATEMENT OF EDELWEISS  EMERGING MARKETS OPPORTUNITIES EQUITY OFF-SHORE FUND AS ON APRIL 30, 2024</t>
  </si>
  <si>
    <t>(An open ended fund of fund scheme investing in JPMorgan Funds – Emerging Market Opportunities Fund)</t>
  </si>
  <si>
    <t>JPMORGAN ASSET MGM - EMG MKT OPPS I USD</t>
  </si>
  <si>
    <t>LU0431993749</t>
  </si>
  <si>
    <t>Edelweiss Emerging Markets Opportunities Equity Off-Shore Fund</t>
  </si>
  <si>
    <t>PORTFOLIO STATEMENT OF EDELWEISS  US VALUE EQUITY OFF-SHORE FUND AS ON APRIL 30, 2024</t>
  </si>
  <si>
    <t>(An open ended fund of fund scheme investing in JPMorgan Funds – US Value Fund)</t>
  </si>
  <si>
    <t>JPMORGAN F-JPM US VALUE-I AC</t>
  </si>
  <si>
    <t>LU0248060658</t>
  </si>
  <si>
    <t>Edelweiss US Value Equity Off-Shore Fund</t>
  </si>
  <si>
    <t>PORTFOLIO STATEMENT OF EDELWEISS  US TECHNOLOGY EQUITY FOF AS ON APRIL 30, 2024</t>
  </si>
  <si>
    <t>(An open ended fund of fund scheme investing in JPMorgan Funds – US TECHNOLOGY EQUITY FOF)</t>
  </si>
  <si>
    <t>JPMORGAN F-US TECHNOLOGY-I A</t>
  </si>
  <si>
    <t>LU0248060906</t>
  </si>
  <si>
    <t>Edelweiss US Technology Equity Fund of Fund</t>
  </si>
  <si>
    <t>PORTFOLIO STATEMENT OF EDELWEISS SILVER ETF FUND AS ON APRIL 30, 2024</t>
  </si>
  <si>
    <t>(An open ended exchange traded fund replicating/tracking domestic prices of Silver)</t>
  </si>
  <si>
    <t xml:space="preserve">a) Silver </t>
  </si>
  <si>
    <t>Edelweiss Silver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</si>
</sst>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,###,##0"/>
    <numFmt numFmtId="165" formatCode="#,##0.00_);\(##,##0\)"/>
    <numFmt numFmtId="166" formatCode="#,##0.00_);\(##,##0.00\)"/>
    <numFmt numFmtId="167" formatCode="0.00%_);\(0.00%\)"/>
    <numFmt numFmtId="168" formatCode="mmmm\ dd\,\ yyyy"/>
    <numFmt numFmtId="169" formatCode="#,##0.000000"/>
    <numFmt numFmtId="170" formatCode="0.0000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 tint="4.9989318521683403E-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232552"/>
      <name val="Verdana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9" fontId="5" fillId="0" borderId="0"/>
  </cellStyleXfs>
  <cellXfs count="89">
    <xf numFmtId="0" fontId="0" fillId="0" borderId="0" xfId="0"/>
    <xf numFmtId="0" fontId="3" fillId="0" borderId="0" xfId="0" applyFont="1"/>
    <xf numFmtId="10" fontId="0" fillId="0" borderId="0" xfId="0" applyNumberFormat="1"/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0" fontId="0" fillId="0" borderId="3" xfId="0" applyBorder="1"/>
    <xf numFmtId="165" fontId="0" fillId="0" borderId="3" xfId="0" applyNumberFormat="1" applyBorder="1"/>
    <xf numFmtId="166" fontId="0" fillId="0" borderId="3" xfId="0" applyNumberFormat="1" applyBorder="1"/>
    <xf numFmtId="167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10" fontId="0" fillId="0" borderId="4" xfId="0" applyNumberFormat="1" applyBorder="1"/>
    <xf numFmtId="0" fontId="3" fillId="0" borderId="4" xfId="0" applyFont="1" applyBorder="1"/>
    <xf numFmtId="164" fontId="3" fillId="0" borderId="4" xfId="0" applyNumberFormat="1" applyFont="1" applyBorder="1"/>
    <xf numFmtId="4" fontId="3" fillId="0" borderId="5" xfId="0" applyNumberFormat="1" applyFont="1" applyBorder="1"/>
    <xf numFmtId="10" fontId="3" fillId="0" borderId="5" xfId="0" applyNumberFormat="1" applyFont="1" applyBorder="1"/>
    <xf numFmtId="10" fontId="3" fillId="0" borderId="4" xfId="0" applyNumberFormat="1" applyFont="1" applyBorder="1"/>
    <xf numFmtId="0" fontId="3" fillId="0" borderId="5" xfId="0" applyFont="1" applyBorder="1"/>
    <xf numFmtId="164" fontId="3" fillId="0" borderId="5" xfId="0" applyNumberFormat="1" applyFont="1" applyBorder="1"/>
    <xf numFmtId="166" fontId="0" fillId="0" borderId="4" xfId="0" applyNumberFormat="1" applyBorder="1"/>
    <xf numFmtId="167" fontId="0" fillId="0" borderId="4" xfId="0" applyNumberFormat="1" applyBorder="1"/>
    <xf numFmtId="0" fontId="3" fillId="0" borderId="6" xfId="0" applyFont="1" applyBorder="1"/>
    <xf numFmtId="164" fontId="3" fillId="0" borderId="6" xfId="0" applyNumberFormat="1" applyFont="1" applyBorder="1"/>
    <xf numFmtId="4" fontId="3" fillId="0" borderId="6" xfId="0" applyNumberFormat="1" applyFont="1" applyBorder="1"/>
    <xf numFmtId="10" fontId="3" fillId="0" borderId="6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5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4" fontId="3" fillId="0" borderId="7" xfId="0" applyNumberFormat="1" applyFont="1" applyBorder="1"/>
    <xf numFmtId="10" fontId="3" fillId="0" borderId="7" xfId="0" applyNumberFormat="1" applyFont="1" applyBorder="1"/>
    <xf numFmtId="4" fontId="0" fillId="0" borderId="7" xfId="0" applyNumberFormat="1" applyBorder="1" applyAlignment="1">
      <alignment horizontal="right"/>
    </xf>
    <xf numFmtId="10" fontId="0" fillId="0" borderId="7" xfId="0" applyNumberFormat="1" applyBorder="1" applyAlignment="1">
      <alignment horizontal="right"/>
    </xf>
    <xf numFmtId="165" fontId="0" fillId="0" borderId="4" xfId="0" applyNumberFormat="1" applyBorder="1"/>
    <xf numFmtId="166" fontId="3" fillId="0" borderId="7" xfId="0" applyNumberFormat="1" applyFont="1" applyBorder="1"/>
    <xf numFmtId="167" fontId="3" fillId="0" borderId="7" xfId="0" applyNumberFormat="1" applyFont="1" applyBorder="1"/>
    <xf numFmtId="166" fontId="3" fillId="0" borderId="5" xfId="0" applyNumberFormat="1" applyFont="1" applyBorder="1"/>
    <xf numFmtId="167" fontId="3" fillId="0" borderId="5" xfId="0" applyNumberFormat="1" applyFont="1" applyBorder="1"/>
    <xf numFmtId="4" fontId="3" fillId="0" borderId="4" xfId="0" applyNumberFormat="1" applyFont="1" applyBorder="1"/>
    <xf numFmtId="4" fontId="3" fillId="0" borderId="8" xfId="0" applyNumberFormat="1" applyFont="1" applyBorder="1"/>
    <xf numFmtId="10" fontId="3" fillId="0" borderId="8" xfId="0" applyNumberFormat="1" applyFont="1" applyBorder="1"/>
    <xf numFmtId="4" fontId="0" fillId="0" borderId="8" xfId="0" applyNumberFormat="1" applyBorder="1" applyAlignment="1">
      <alignment horizontal="right"/>
    </xf>
    <xf numFmtId="10" fontId="0" fillId="0" borderId="8" xfId="0" applyNumberFormat="1" applyBorder="1" applyAlignment="1">
      <alignment horizontal="right"/>
    </xf>
    <xf numFmtId="166" fontId="3" fillId="0" borderId="8" xfId="0" applyNumberFormat="1" applyFont="1" applyBorder="1"/>
    <xf numFmtId="167" fontId="3" fillId="0" borderId="8" xfId="0" applyNumberFormat="1" applyFont="1" applyBorder="1"/>
    <xf numFmtId="0" fontId="0" fillId="0" borderId="0" xfId="0" applyAlignment="1">
      <alignment wrapText="1"/>
    </xf>
    <xf numFmtId="168" fontId="3" fillId="0" borderId="0" xfId="0" applyNumberFormat="1" applyFont="1"/>
    <xf numFmtId="4" fontId="0" fillId="0" borderId="0" xfId="0" applyNumberFormat="1" applyAlignment="1">
      <alignment horizontal="right"/>
    </xf>
    <xf numFmtId="169" fontId="0" fillId="0" borderId="1" xfId="0" applyNumberFormat="1" applyBorder="1"/>
    <xf numFmtId="0" fontId="4" fillId="0" borderId="0" xfId="1"/>
    <xf numFmtId="4" fontId="0" fillId="0" borderId="6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4" fontId="0" fillId="0" borderId="0" xfId="0" applyNumberFormat="1"/>
    <xf numFmtId="0" fontId="0" fillId="0" borderId="8" xfId="0" applyBorder="1"/>
    <xf numFmtId="0" fontId="0" fillId="0" borderId="8" xfId="0" applyBorder="1" applyAlignment="1">
      <alignment wrapText="1"/>
    </xf>
    <xf numFmtId="4" fontId="0" fillId="0" borderId="8" xfId="2" applyNumberFormat="1" applyFont="1" applyBorder="1"/>
    <xf numFmtId="4" fontId="0" fillId="0" borderId="8" xfId="0" applyNumberFormat="1" applyBorder="1"/>
    <xf numFmtId="15" fontId="0" fillId="0" borderId="8" xfId="0" applyNumberFormat="1" applyBorder="1"/>
    <xf numFmtId="170" fontId="6" fillId="0" borderId="0" xfId="0" applyNumberFormat="1" applyFont="1"/>
    <xf numFmtId="170" fontId="0" fillId="0" borderId="0" xfId="0" applyNumberForma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/>
    <xf numFmtId="0" fontId="7" fillId="0" borderId="0" xfId="0" applyFont="1" applyAlignment="1">
      <alignment vertical="top"/>
    </xf>
    <xf numFmtId="4" fontId="0" fillId="0" borderId="4" xfId="0" applyNumberFormat="1" applyBorder="1" applyAlignment="1">
      <alignment horizontal="right"/>
    </xf>
    <xf numFmtId="10" fontId="0" fillId="0" borderId="4" xfId="0" applyNumberFormat="1" applyBorder="1" applyAlignment="1">
      <alignment horizontal="right"/>
    </xf>
    <xf numFmtId="0" fontId="0" fillId="0" borderId="9" xfId="0" applyBorder="1"/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0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0" fontId="4" fillId="0" borderId="8" xfId="1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3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</xdr:row>
      <xdr:rowOff>0</xdr:rowOff>
    </xdr:from>
    <xdr:ext cx="1238250" cy="714375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</xdr:row>
      <xdr:rowOff>0</xdr:rowOff>
    </xdr:from>
    <xdr:ext cx="1238250" cy="714375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1238250" cy="714375"/>
    <xdr:pic>
      <xdr:nvPicPr>
        <xdr:cNvPr id="7" name="Image 6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</xdr:row>
      <xdr:rowOff>0</xdr:rowOff>
    </xdr:from>
    <xdr:ext cx="1238250" cy="714375"/>
    <xdr:pic>
      <xdr:nvPicPr>
        <xdr:cNvPr id="8" name="Image 7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</xdr:row>
      <xdr:rowOff>0</xdr:rowOff>
    </xdr:from>
    <xdr:ext cx="1238250" cy="714375"/>
    <xdr:pic>
      <xdr:nvPicPr>
        <xdr:cNvPr id="9" name="Image 8" descr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0</xdr:rowOff>
    </xdr:from>
    <xdr:ext cx="1238250" cy="714375"/>
    <xdr:pic>
      <xdr:nvPicPr>
        <xdr:cNvPr id="10" name="Image 9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</xdr:row>
      <xdr:rowOff>0</xdr:rowOff>
    </xdr:from>
    <xdr:ext cx="1238250" cy="714375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</xdr:row>
      <xdr:rowOff>0</xdr:rowOff>
    </xdr:from>
    <xdr:ext cx="1238250" cy="714375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0</xdr:rowOff>
    </xdr:from>
    <xdr:ext cx="1238250" cy="714375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1238250" cy="714375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9</xdr:row>
      <xdr:rowOff>0</xdr:rowOff>
    </xdr:from>
    <xdr:ext cx="1238250" cy="714375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9</xdr:row>
      <xdr:rowOff>0</xdr:rowOff>
    </xdr:from>
    <xdr:ext cx="1238250" cy="714375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9</xdr:row>
      <xdr:rowOff>0</xdr:rowOff>
    </xdr:from>
    <xdr:ext cx="1238250" cy="714375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10</xdr:row>
      <xdr:rowOff>0</xdr:rowOff>
    </xdr:from>
    <xdr:ext cx="1238250" cy="714375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10</xdr:row>
      <xdr:rowOff>0</xdr:rowOff>
    </xdr:from>
    <xdr:ext cx="1238250" cy="714375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11</xdr:row>
      <xdr:rowOff>0</xdr:rowOff>
    </xdr:from>
    <xdr:ext cx="1238250" cy="714375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11</xdr:row>
      <xdr:rowOff>0</xdr:rowOff>
    </xdr:from>
    <xdr:ext cx="1238250" cy="714375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12</xdr:row>
      <xdr:rowOff>0</xdr:rowOff>
    </xdr:from>
    <xdr:ext cx="1238250" cy="714375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12</xdr:row>
      <xdr:rowOff>0</xdr:rowOff>
    </xdr:from>
    <xdr:ext cx="1238250" cy="714375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1238250" cy="714375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13</xdr:row>
      <xdr:rowOff>0</xdr:rowOff>
    </xdr:from>
    <xdr:ext cx="1238250" cy="714375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14</xdr:row>
      <xdr:rowOff>0</xdr:rowOff>
    </xdr:from>
    <xdr:ext cx="1238250" cy="714375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1238250" cy="714375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15</xdr:row>
      <xdr:rowOff>0</xdr:rowOff>
    </xdr:from>
    <xdr:ext cx="1238250" cy="714375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15</xdr:row>
      <xdr:rowOff>0</xdr:rowOff>
    </xdr:from>
    <xdr:ext cx="1238250" cy="714375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16</xdr:row>
      <xdr:rowOff>0</xdr:rowOff>
    </xdr:from>
    <xdr:ext cx="1238250" cy="714375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16</xdr:row>
      <xdr:rowOff>0</xdr:rowOff>
    </xdr:from>
    <xdr:ext cx="1238250" cy="714375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1238250" cy="714375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17</xdr:row>
      <xdr:rowOff>0</xdr:rowOff>
    </xdr:from>
    <xdr:ext cx="1238250" cy="714375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18</xdr:row>
      <xdr:rowOff>0</xdr:rowOff>
    </xdr:from>
    <xdr:ext cx="1238250" cy="714375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0</xdr:rowOff>
    </xdr:from>
    <xdr:ext cx="1238250" cy="714375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19</xdr:row>
      <xdr:rowOff>0</xdr:rowOff>
    </xdr:from>
    <xdr:ext cx="1238250" cy="714375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0</xdr:rowOff>
    </xdr:from>
    <xdr:ext cx="1238250" cy="714375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238250" cy="714375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20</xdr:row>
      <xdr:rowOff>0</xdr:rowOff>
    </xdr:from>
    <xdr:ext cx="1238250" cy="714375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20</xdr:row>
      <xdr:rowOff>0</xdr:rowOff>
    </xdr:from>
    <xdr:ext cx="1238250" cy="714375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21</xdr:row>
      <xdr:rowOff>0</xdr:rowOff>
    </xdr:from>
    <xdr:ext cx="1238250" cy="714375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21</xdr:row>
      <xdr:rowOff>0</xdr:rowOff>
    </xdr:from>
    <xdr:ext cx="1238250" cy="714375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238250" cy="714375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22</xdr:row>
      <xdr:rowOff>0</xdr:rowOff>
    </xdr:from>
    <xdr:ext cx="1238250" cy="714375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238250" cy="714375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23</xdr:row>
      <xdr:rowOff>0</xdr:rowOff>
    </xdr:from>
    <xdr:ext cx="1238250" cy="714375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24</xdr:row>
      <xdr:rowOff>0</xdr:rowOff>
    </xdr:from>
    <xdr:ext cx="1238250" cy="714375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24</xdr:row>
      <xdr:rowOff>0</xdr:rowOff>
    </xdr:from>
    <xdr:ext cx="1238250" cy="714375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1238250" cy="714375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25</xdr:row>
      <xdr:rowOff>0</xdr:rowOff>
    </xdr:from>
    <xdr:ext cx="1238250" cy="714375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1238250" cy="714375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26</xdr:row>
      <xdr:rowOff>0</xdr:rowOff>
    </xdr:from>
    <xdr:ext cx="1238250" cy="714375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238250" cy="714375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0</xdr:rowOff>
    </xdr:from>
    <xdr:ext cx="1238250" cy="714375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238250" cy="714375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28</xdr:row>
      <xdr:rowOff>0</xdr:rowOff>
    </xdr:from>
    <xdr:ext cx="1238250" cy="714375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29</xdr:row>
      <xdr:rowOff>0</xdr:rowOff>
    </xdr:from>
    <xdr:ext cx="1238250" cy="714375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29</xdr:row>
      <xdr:rowOff>0</xdr:rowOff>
    </xdr:from>
    <xdr:ext cx="1238250" cy="714375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1238250" cy="714375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30</xdr:row>
      <xdr:rowOff>0</xdr:rowOff>
    </xdr:from>
    <xdr:ext cx="1238250" cy="714375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238250" cy="714375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31</xdr:row>
      <xdr:rowOff>0</xdr:rowOff>
    </xdr:from>
    <xdr:ext cx="1238250" cy="714375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238250" cy="714375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32</xdr:row>
      <xdr:rowOff>0</xdr:rowOff>
    </xdr:from>
    <xdr:ext cx="1238250" cy="714375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33</xdr:row>
      <xdr:rowOff>0</xdr:rowOff>
    </xdr:from>
    <xdr:ext cx="1238250" cy="714375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33</xdr:row>
      <xdr:rowOff>0</xdr:rowOff>
    </xdr:from>
    <xdr:ext cx="1238250" cy="714375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0</xdr:rowOff>
    </xdr:from>
    <xdr:ext cx="1238250" cy="714375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34</xdr:row>
      <xdr:rowOff>0</xdr:rowOff>
    </xdr:from>
    <xdr:ext cx="1238250" cy="714375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35</xdr:row>
      <xdr:rowOff>0</xdr:rowOff>
    </xdr:from>
    <xdr:ext cx="1238250" cy="714375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35</xdr:row>
      <xdr:rowOff>0</xdr:rowOff>
    </xdr:from>
    <xdr:ext cx="1238250" cy="714375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36</xdr:row>
      <xdr:rowOff>0</xdr:rowOff>
    </xdr:from>
    <xdr:ext cx="1238250" cy="714375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36</xdr:row>
      <xdr:rowOff>0</xdr:rowOff>
    </xdr:from>
    <xdr:ext cx="1238250" cy="714375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0</xdr:rowOff>
    </xdr:from>
    <xdr:ext cx="1238250" cy="714375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37</xdr:row>
      <xdr:rowOff>0</xdr:rowOff>
    </xdr:from>
    <xdr:ext cx="1238250" cy="714375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238250" cy="714375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38</xdr:row>
      <xdr:rowOff>0</xdr:rowOff>
    </xdr:from>
    <xdr:ext cx="1238250" cy="714375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0</xdr:rowOff>
    </xdr:from>
    <xdr:ext cx="1238250" cy="714375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39</xdr:row>
      <xdr:rowOff>0</xdr:rowOff>
    </xdr:from>
    <xdr:ext cx="1238250" cy="714375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238250" cy="714375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40</xdr:row>
      <xdr:rowOff>0</xdr:rowOff>
    </xdr:from>
    <xdr:ext cx="1238250" cy="714375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41</xdr:row>
      <xdr:rowOff>0</xdr:rowOff>
    </xdr:from>
    <xdr:ext cx="1238250" cy="714375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41</xdr:row>
      <xdr:rowOff>0</xdr:rowOff>
    </xdr:from>
    <xdr:ext cx="1238250" cy="714375"/>
    <xdr:pic>
      <xdr:nvPicPr>
        <xdr:cNvPr id="82" name="Image 81" descr="Pictur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42</xdr:row>
      <xdr:rowOff>0</xdr:rowOff>
    </xdr:from>
    <xdr:ext cx="1238250" cy="714375"/>
    <xdr:pic>
      <xdr:nvPicPr>
        <xdr:cNvPr id="83" name="Image 82" descr="Pictur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42</xdr:row>
      <xdr:rowOff>0</xdr:rowOff>
    </xdr:from>
    <xdr:ext cx="1238250" cy="714375"/>
    <xdr:pic>
      <xdr:nvPicPr>
        <xdr:cNvPr id="84" name="Image 83" descr="Pictur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238250" cy="714375"/>
    <xdr:pic>
      <xdr:nvPicPr>
        <xdr:cNvPr id="85" name="Image 84" descr="Pictur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43</xdr:row>
      <xdr:rowOff>0</xdr:rowOff>
    </xdr:from>
    <xdr:ext cx="1238250" cy="714375"/>
    <xdr:pic>
      <xdr:nvPicPr>
        <xdr:cNvPr id="86" name="Image 85" descr="Pictur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238250" cy="714375"/>
    <xdr:pic>
      <xdr:nvPicPr>
        <xdr:cNvPr id="87" name="Image 86" descr="Pictur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44</xdr:row>
      <xdr:rowOff>0</xdr:rowOff>
    </xdr:from>
    <xdr:ext cx="1238250" cy="714375"/>
    <xdr:pic>
      <xdr:nvPicPr>
        <xdr:cNvPr id="88" name="Image 87" descr="Pictur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238250" cy="714375"/>
    <xdr:pic>
      <xdr:nvPicPr>
        <xdr:cNvPr id="89" name="Image 88" descr="Pictur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45</xdr:row>
      <xdr:rowOff>0</xdr:rowOff>
    </xdr:from>
    <xdr:ext cx="1238250" cy="714375"/>
    <xdr:pic>
      <xdr:nvPicPr>
        <xdr:cNvPr id="90" name="Image 89" descr="Pictur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1238250" cy="714375"/>
    <xdr:pic>
      <xdr:nvPicPr>
        <xdr:cNvPr id="91" name="Image 90" descr="Pictur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46</xdr:row>
      <xdr:rowOff>0</xdr:rowOff>
    </xdr:from>
    <xdr:ext cx="1238250" cy="714375"/>
    <xdr:pic>
      <xdr:nvPicPr>
        <xdr:cNvPr id="92" name="Image 91" descr="Pictur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238250" cy="714375"/>
    <xdr:pic>
      <xdr:nvPicPr>
        <xdr:cNvPr id="93" name="Image 92" descr="Pictur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47</xdr:row>
      <xdr:rowOff>0</xdr:rowOff>
    </xdr:from>
    <xdr:ext cx="1238250" cy="714375"/>
    <xdr:pic>
      <xdr:nvPicPr>
        <xdr:cNvPr id="94" name="Image 93" descr="Pictur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47</xdr:row>
      <xdr:rowOff>0</xdr:rowOff>
    </xdr:from>
    <xdr:ext cx="1238250" cy="714375"/>
    <xdr:pic>
      <xdr:nvPicPr>
        <xdr:cNvPr id="95" name="Image 94" descr="Pictur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238250" cy="714375"/>
    <xdr:pic>
      <xdr:nvPicPr>
        <xdr:cNvPr id="96" name="Image 95" descr="Pictur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48</xdr:row>
      <xdr:rowOff>0</xdr:rowOff>
    </xdr:from>
    <xdr:ext cx="1238250" cy="714375"/>
    <xdr:pic>
      <xdr:nvPicPr>
        <xdr:cNvPr id="97" name="Image 96" descr="Pictur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49</xdr:row>
      <xdr:rowOff>0</xdr:rowOff>
    </xdr:from>
    <xdr:ext cx="1238250" cy="714375"/>
    <xdr:pic>
      <xdr:nvPicPr>
        <xdr:cNvPr id="98" name="Image 97" descr="Pictur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49</xdr:row>
      <xdr:rowOff>0</xdr:rowOff>
    </xdr:from>
    <xdr:ext cx="1238250" cy="714375"/>
    <xdr:pic>
      <xdr:nvPicPr>
        <xdr:cNvPr id="99" name="Image 98" descr="Pictur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0</xdr:rowOff>
    </xdr:from>
    <xdr:ext cx="1238250" cy="714375"/>
    <xdr:pic>
      <xdr:nvPicPr>
        <xdr:cNvPr id="100" name="Image 99" descr="Pictur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50</xdr:row>
      <xdr:rowOff>0</xdr:rowOff>
    </xdr:from>
    <xdr:ext cx="1238250" cy="714375"/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238250" cy="714375"/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51</xdr:row>
      <xdr:rowOff>0</xdr:rowOff>
    </xdr:from>
    <xdr:ext cx="1238250" cy="714375"/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0</xdr:rowOff>
    </xdr:from>
    <xdr:ext cx="1238250" cy="714375"/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52</xdr:row>
      <xdr:rowOff>0</xdr:rowOff>
    </xdr:from>
    <xdr:ext cx="1238250" cy="714375"/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1238250" cy="714375"/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53</xdr:row>
      <xdr:rowOff>0</xdr:rowOff>
    </xdr:from>
    <xdr:ext cx="1238250" cy="714375"/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54</xdr:row>
      <xdr:rowOff>0</xdr:rowOff>
    </xdr:from>
    <xdr:ext cx="1238250" cy="714375"/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54</xdr:row>
      <xdr:rowOff>0</xdr:rowOff>
    </xdr:from>
    <xdr:ext cx="1238250" cy="714375"/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1238250" cy="714375"/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55</xdr:row>
      <xdr:rowOff>0</xdr:rowOff>
    </xdr:from>
    <xdr:ext cx="1238250" cy="714375"/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93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99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221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209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168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147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115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workbookViewId="0">
      <selection sqref="A1:B1"/>
    </sheetView>
  </sheetViews>
  <sheetFormatPr defaultRowHeight="15" x14ac:dyDescent="0.25"/>
  <cols>
    <col min="1" max="1" width="8.85546875" style="81" bestFit="1" customWidth="1"/>
    <col min="2" max="2" width="36" style="80" customWidth="1"/>
    <col min="3" max="3" width="22" customWidth="1"/>
    <col min="4" max="4" width="40.28515625" style="80" customWidth="1"/>
    <col min="5" max="5" width="23.28515625" bestFit="1" customWidth="1"/>
    <col min="6" max="6" width="30.85546875" style="80" customWidth="1"/>
    <col min="7" max="7" width="23.28515625" bestFit="1" customWidth="1"/>
  </cols>
  <sheetData>
    <row r="1" spans="1:7" s="1" customFormat="1" x14ac:dyDescent="0.25">
      <c r="A1" s="75" t="s">
        <v>0</v>
      </c>
      <c r="B1" s="75"/>
      <c r="D1" s="79"/>
      <c r="F1" s="79"/>
    </row>
    <row r="2" spans="1:7" s="1" customFormat="1" x14ac:dyDescent="0.25">
      <c r="A2" s="75" t="s">
        <v>1</v>
      </c>
      <c r="B2" s="75"/>
      <c r="D2" s="79"/>
      <c r="F2" s="79"/>
    </row>
    <row r="3" spans="1:7" s="1" customFormat="1" x14ac:dyDescent="0.25">
      <c r="A3" s="82" t="s">
        <v>2</v>
      </c>
      <c r="B3" s="83" t="s">
        <v>3</v>
      </c>
      <c r="C3" s="61" t="s">
        <v>4</v>
      </c>
      <c r="D3" s="84" t="s">
        <v>5</v>
      </c>
      <c r="E3" s="61" t="s">
        <v>6</v>
      </c>
      <c r="F3" s="84" t="s">
        <v>5</v>
      </c>
      <c r="G3" s="61" t="s">
        <v>6</v>
      </c>
    </row>
    <row r="4" spans="1:7" ht="69.95" customHeight="1" x14ac:dyDescent="0.25">
      <c r="A4" s="85" t="s">
        <v>7</v>
      </c>
      <c r="B4" s="86" t="str">
        <f>HYPERLINK("[EDEL_Portfolio Monthly Notes 30-Apr-2024.xlsx]EDACBF!A1","Edelweiss Money Market Fund")</f>
        <v>Edelweiss Money Market Fund</v>
      </c>
      <c r="C4" s="61"/>
      <c r="D4" s="84" t="s">
        <v>8</v>
      </c>
      <c r="E4" s="61"/>
      <c r="F4" s="84" t="s">
        <v>9</v>
      </c>
      <c r="G4" s="61"/>
    </row>
    <row r="5" spans="1:7" ht="69.95" customHeight="1" x14ac:dyDescent="0.25">
      <c r="A5" s="85" t="s">
        <v>10</v>
      </c>
      <c r="B5" s="86" t="str">
        <f>HYPERLINK("[EDEL_Portfolio Monthly Notes 30-Apr-2024.xlsx]EDBE25!A1","BHARAT Bond ETF - April 2025")</f>
        <v>BHARAT Bond ETF - April 2025</v>
      </c>
      <c r="C5" s="61"/>
      <c r="D5" s="84" t="s">
        <v>11</v>
      </c>
      <c r="E5" s="61"/>
      <c r="F5" s="87" t="s">
        <v>12</v>
      </c>
      <c r="G5" s="88" t="s">
        <v>12</v>
      </c>
    </row>
    <row r="6" spans="1:7" ht="69.95" customHeight="1" x14ac:dyDescent="0.25">
      <c r="A6" s="85" t="s">
        <v>13</v>
      </c>
      <c r="B6" s="86" t="str">
        <f>HYPERLINK("[EDEL_Portfolio Monthly Notes 30-Apr-2024.xlsx]EDBE30!A1","BHARAT Bond ETF - April 2030")</f>
        <v>BHARAT Bond ETF - April 2030</v>
      </c>
      <c r="C6" s="61"/>
      <c r="D6" s="84" t="s">
        <v>14</v>
      </c>
      <c r="E6" s="61"/>
      <c r="F6" s="87" t="s">
        <v>12</v>
      </c>
      <c r="G6" s="88" t="s">
        <v>12</v>
      </c>
    </row>
    <row r="7" spans="1:7" ht="69.95" customHeight="1" x14ac:dyDescent="0.25">
      <c r="A7" s="85" t="s">
        <v>15</v>
      </c>
      <c r="B7" s="86" t="str">
        <f>HYPERLINK("[EDEL_Portfolio Monthly Notes 30-Apr-2024.xlsx]EDBE31!A1","BHARAT Bond ETF - April 2031")</f>
        <v>BHARAT Bond ETF - April 2031</v>
      </c>
      <c r="C7" s="61"/>
      <c r="D7" s="84" t="s">
        <v>16</v>
      </c>
      <c r="E7" s="61"/>
      <c r="F7" s="87" t="s">
        <v>12</v>
      </c>
      <c r="G7" s="88" t="s">
        <v>12</v>
      </c>
    </row>
    <row r="8" spans="1:7" ht="69.95" customHeight="1" x14ac:dyDescent="0.25">
      <c r="A8" s="85" t="s">
        <v>17</v>
      </c>
      <c r="B8" s="86" t="str">
        <f>HYPERLINK("[EDEL_Portfolio Monthly Notes 30-Apr-2024.xlsx]EDBE32!A1","BHARAT Bond ETF - April 2032")</f>
        <v>BHARAT Bond ETF - April 2032</v>
      </c>
      <c r="C8" s="61"/>
      <c r="D8" s="84" t="s">
        <v>18</v>
      </c>
      <c r="E8" s="61"/>
      <c r="F8" s="87" t="s">
        <v>12</v>
      </c>
      <c r="G8" s="88" t="s">
        <v>12</v>
      </c>
    </row>
    <row r="9" spans="1:7" ht="69.95" customHeight="1" x14ac:dyDescent="0.25">
      <c r="A9" s="85" t="s">
        <v>19</v>
      </c>
      <c r="B9" s="86" t="str">
        <f>HYPERLINK("[EDEL_Portfolio Monthly Notes 30-Apr-2024.xlsx]EDBE33!A1","BHARAT Bond ETF - April 2033")</f>
        <v>BHARAT Bond ETF - April 2033</v>
      </c>
      <c r="C9" s="61"/>
      <c r="D9" s="84" t="s">
        <v>20</v>
      </c>
      <c r="E9" s="61"/>
      <c r="F9" s="87" t="s">
        <v>12</v>
      </c>
      <c r="G9" s="88" t="s">
        <v>12</v>
      </c>
    </row>
    <row r="10" spans="1:7" ht="69.95" customHeight="1" x14ac:dyDescent="0.25">
      <c r="A10" s="85" t="s">
        <v>21</v>
      </c>
      <c r="B10" s="86" t="str">
        <f>HYPERLINK("[EDEL_Portfolio Monthly Notes 30-Apr-2024.xlsx]EDBPDF!A1","Edelweiss Banking and PSU Debt Fund")</f>
        <v>Edelweiss Banking and PSU Debt Fund</v>
      </c>
      <c r="C10" s="61"/>
      <c r="D10" s="84" t="s">
        <v>22</v>
      </c>
      <c r="E10" s="61"/>
      <c r="F10" s="84" t="s">
        <v>23</v>
      </c>
      <c r="G10" s="61"/>
    </row>
    <row r="11" spans="1:7" ht="69.95" customHeight="1" x14ac:dyDescent="0.25">
      <c r="A11" s="85" t="s">
        <v>24</v>
      </c>
      <c r="B11" s="86" t="str">
        <f>HYPERLINK("[EDEL_Portfolio Monthly Notes 30-Apr-2024.xlsx]EDCG27!A1","Edelweiss CRISIL IBX 50 50 Gilt Plus SDL June 2027 Index Fund")</f>
        <v>Edelweiss CRISIL IBX 50 50 Gilt Plus SDL June 2027 Index Fund</v>
      </c>
      <c r="C11" s="61"/>
      <c r="D11" s="84" t="s">
        <v>25</v>
      </c>
      <c r="E11" s="61"/>
      <c r="F11" s="87" t="s">
        <v>12</v>
      </c>
      <c r="G11" s="88" t="s">
        <v>12</v>
      </c>
    </row>
    <row r="12" spans="1:7" ht="69.95" customHeight="1" x14ac:dyDescent="0.25">
      <c r="A12" s="85" t="s">
        <v>26</v>
      </c>
      <c r="B12" s="86" t="str">
        <f>HYPERLINK("[EDEL_Portfolio Monthly Notes 30-Apr-2024.xlsx]EDCG28!A1","Edelweiss_CRISIL_IBX 50 50 Gilt Plus SDL Sep 2028 Index Fund")</f>
        <v>Edelweiss_CRISIL_IBX 50 50 Gilt Plus SDL Sep 2028 Index Fund</v>
      </c>
      <c r="C12" s="61"/>
      <c r="D12" s="84" t="s">
        <v>27</v>
      </c>
      <c r="E12" s="61"/>
      <c r="F12" s="87" t="s">
        <v>12</v>
      </c>
      <c r="G12" s="88" t="s">
        <v>12</v>
      </c>
    </row>
    <row r="13" spans="1:7" ht="69.95" customHeight="1" x14ac:dyDescent="0.25">
      <c r="A13" s="85" t="s">
        <v>28</v>
      </c>
      <c r="B13" s="86" t="str">
        <f>HYPERLINK("[EDEL_Portfolio Monthly Notes 30-Apr-2024.xlsx]EDCG37!A1","Edelweiss_CRISIL IBX 50 50 Gilt Plus SDL April 2037 Index Fund")</f>
        <v>Edelweiss_CRISIL IBX 50 50 Gilt Plus SDL April 2037 Index Fund</v>
      </c>
      <c r="C13" s="61"/>
      <c r="D13" s="84" t="s">
        <v>29</v>
      </c>
      <c r="E13" s="61"/>
      <c r="F13" s="87" t="s">
        <v>12</v>
      </c>
      <c r="G13" s="88" t="s">
        <v>12</v>
      </c>
    </row>
    <row r="14" spans="1:7" ht="69.95" customHeight="1" x14ac:dyDescent="0.25">
      <c r="A14" s="85" t="s">
        <v>30</v>
      </c>
      <c r="B14" s="86" t="str">
        <f>HYPERLINK("[EDEL_Portfolio Monthly Notes 30-Apr-2024.xlsx]EDCPSF!A1","Edelweiss CRL PSU PL SDL 50 50 Oct-25 FD")</f>
        <v>Edelweiss CRL PSU PL SDL 50 50 Oct-25 FD</v>
      </c>
      <c r="C14" s="61"/>
      <c r="D14" s="84" t="s">
        <v>31</v>
      </c>
      <c r="E14" s="61"/>
      <c r="F14" s="87" t="s">
        <v>12</v>
      </c>
      <c r="G14" s="88" t="s">
        <v>12</v>
      </c>
    </row>
    <row r="15" spans="1:7" ht="69.95" customHeight="1" x14ac:dyDescent="0.25">
      <c r="A15" s="85" t="s">
        <v>32</v>
      </c>
      <c r="B15" s="86" t="str">
        <f>HYPERLINK("[EDEL_Portfolio Monthly Notes 30-Apr-2024.xlsx]EDCSDF!A1","Edelweiss CRL IBX 50 50 Gilt Plus SDL Short Duration Index Fund")</f>
        <v>Edelweiss CRL IBX 50 50 Gilt Plus SDL Short Duration Index Fund</v>
      </c>
      <c r="C15" s="61"/>
      <c r="D15" s="84" t="s">
        <v>33</v>
      </c>
      <c r="E15" s="61"/>
      <c r="F15" s="87" t="s">
        <v>12</v>
      </c>
      <c r="G15" s="88" t="s">
        <v>12</v>
      </c>
    </row>
    <row r="16" spans="1:7" ht="69.95" customHeight="1" x14ac:dyDescent="0.25">
      <c r="A16" s="85" t="s">
        <v>34</v>
      </c>
      <c r="B16" s="86" t="str">
        <f>HYPERLINK("[EDEL_Portfolio Monthly Notes 30-Apr-2024.xlsx]EDFF25!A1","BHARAT Bond FOF - April 2025")</f>
        <v>BHARAT Bond FOF - April 2025</v>
      </c>
      <c r="C16" s="61"/>
      <c r="D16" s="84" t="s">
        <v>11</v>
      </c>
      <c r="E16" s="61"/>
      <c r="F16" s="87" t="s">
        <v>12</v>
      </c>
      <c r="G16" s="88" t="s">
        <v>12</v>
      </c>
    </row>
    <row r="17" spans="1:7" ht="69.95" customHeight="1" x14ac:dyDescent="0.25">
      <c r="A17" s="85" t="s">
        <v>35</v>
      </c>
      <c r="B17" s="86" t="str">
        <f>HYPERLINK("[EDEL_Portfolio Monthly Notes 30-Apr-2024.xlsx]EDFF30!A1","BHARAT Bond FOF - April 2030")</f>
        <v>BHARAT Bond FOF - April 2030</v>
      </c>
      <c r="C17" s="61"/>
      <c r="D17" s="84" t="s">
        <v>14</v>
      </c>
      <c r="E17" s="61"/>
      <c r="F17" s="87" t="s">
        <v>12</v>
      </c>
      <c r="G17" s="88" t="s">
        <v>12</v>
      </c>
    </row>
    <row r="18" spans="1:7" ht="69.95" customHeight="1" x14ac:dyDescent="0.25">
      <c r="A18" s="85" t="s">
        <v>36</v>
      </c>
      <c r="B18" s="86" t="str">
        <f>HYPERLINK("[EDEL_Portfolio Monthly Notes 30-Apr-2024.xlsx]EDFF31!A1","BHARAT Bond FOF - April 2031")</f>
        <v>BHARAT Bond FOF - April 2031</v>
      </c>
      <c r="C18" s="61"/>
      <c r="D18" s="84" t="s">
        <v>16</v>
      </c>
      <c r="E18" s="61"/>
      <c r="F18" s="87" t="s">
        <v>12</v>
      </c>
      <c r="G18" s="88" t="s">
        <v>12</v>
      </c>
    </row>
    <row r="19" spans="1:7" ht="69.95" customHeight="1" x14ac:dyDescent="0.25">
      <c r="A19" s="85" t="s">
        <v>37</v>
      </c>
      <c r="B19" s="86" t="str">
        <f>HYPERLINK("[EDEL_Portfolio Monthly Notes 30-Apr-2024.xlsx]EDFF32!A1","BHARAT Bond FOF - April 2032")</f>
        <v>BHARAT Bond FOF - April 2032</v>
      </c>
      <c r="C19" s="61"/>
      <c r="D19" s="84" t="s">
        <v>18</v>
      </c>
      <c r="E19" s="61"/>
      <c r="F19" s="87" t="s">
        <v>12</v>
      </c>
      <c r="G19" s="88" t="s">
        <v>12</v>
      </c>
    </row>
    <row r="20" spans="1:7" ht="69.95" customHeight="1" x14ac:dyDescent="0.25">
      <c r="A20" s="85" t="s">
        <v>38</v>
      </c>
      <c r="B20" s="86" t="str">
        <f>HYPERLINK("[EDEL_Portfolio Monthly Notes 30-Apr-2024.xlsx]EDFF33!A1","BHARAT Bond FOF - April 2033")</f>
        <v>BHARAT Bond FOF - April 2033</v>
      </c>
      <c r="C20" s="61"/>
      <c r="D20" s="84" t="s">
        <v>20</v>
      </c>
      <c r="E20" s="61"/>
      <c r="F20" s="87" t="s">
        <v>12</v>
      </c>
      <c r="G20" s="88" t="s">
        <v>12</v>
      </c>
    </row>
    <row r="21" spans="1:7" ht="69.95" customHeight="1" x14ac:dyDescent="0.25">
      <c r="A21" s="85" t="s">
        <v>39</v>
      </c>
      <c r="B21" s="86" t="str">
        <f>HYPERLINK("[EDEL_Portfolio Monthly Notes 30-Apr-2024.xlsx]EDGSEC!A1","Edelweiss Government Securities Fund")</f>
        <v>Edelweiss Government Securities Fund</v>
      </c>
      <c r="C21" s="61"/>
      <c r="D21" s="84" t="s">
        <v>40</v>
      </c>
      <c r="E21" s="61"/>
      <c r="F21" s="84" t="s">
        <v>41</v>
      </c>
      <c r="G21" s="61"/>
    </row>
    <row r="22" spans="1:7" ht="69.95" customHeight="1" x14ac:dyDescent="0.25">
      <c r="A22" s="85" t="s">
        <v>42</v>
      </c>
      <c r="B22" s="86" t="str">
        <f>HYPERLINK("[EDEL_Portfolio Monthly Notes 30-Apr-2024.xlsx]EDNP27!A1","Edelweiss Nifty PSU Bond Plus SDL Apr2027 50 50 Index")</f>
        <v>Edelweiss Nifty PSU Bond Plus SDL Apr2027 50 50 Index</v>
      </c>
      <c r="C22" s="61"/>
      <c r="D22" s="84" t="s">
        <v>43</v>
      </c>
      <c r="E22" s="61"/>
      <c r="F22" s="87" t="s">
        <v>12</v>
      </c>
      <c r="G22" s="88" t="s">
        <v>12</v>
      </c>
    </row>
    <row r="23" spans="1:7" ht="69.95" customHeight="1" x14ac:dyDescent="0.25">
      <c r="A23" s="85" t="s">
        <v>44</v>
      </c>
      <c r="B23" s="86" t="str">
        <f>HYPERLINK("[EDEL_Portfolio Monthly Notes 30-Apr-2024.xlsx]EDNPSF!A1","Edelweiss Nifty PSU Bond Plus SDL Apr2026 50 50 Index Fund")</f>
        <v>Edelweiss Nifty PSU Bond Plus SDL Apr2026 50 50 Index Fund</v>
      </c>
      <c r="C23" s="61"/>
      <c r="D23" s="84" t="s">
        <v>45</v>
      </c>
      <c r="E23" s="61"/>
      <c r="F23" s="87" t="s">
        <v>12</v>
      </c>
      <c r="G23" s="88" t="s">
        <v>12</v>
      </c>
    </row>
    <row r="24" spans="1:7" ht="69.95" customHeight="1" x14ac:dyDescent="0.25">
      <c r="A24" s="85" t="s">
        <v>46</v>
      </c>
      <c r="B24" s="86" t="str">
        <f>HYPERLINK("[EDEL_Portfolio Monthly Notes 30-Apr-2024.xlsx]EDONTF!A1","EDELWEISS OVERNIGHT FUND")</f>
        <v>EDELWEISS OVERNIGHT FUND</v>
      </c>
      <c r="C24" s="61"/>
      <c r="D24" s="84" t="s">
        <v>47</v>
      </c>
      <c r="E24" s="61"/>
      <c r="F24" s="87" t="s">
        <v>12</v>
      </c>
      <c r="G24" s="88" t="s">
        <v>12</v>
      </c>
    </row>
    <row r="25" spans="1:7" ht="69.95" customHeight="1" x14ac:dyDescent="0.25">
      <c r="A25" s="85" t="s">
        <v>48</v>
      </c>
      <c r="B25" s="86" t="str">
        <f>HYPERLINK("[EDEL_Portfolio Monthly Notes 30-Apr-2024.xlsx]EEARBF!A1","Edelweiss Arbitrage Fund")</f>
        <v>Edelweiss Arbitrage Fund</v>
      </c>
      <c r="C25" s="61"/>
      <c r="D25" s="84" t="s">
        <v>49</v>
      </c>
      <c r="E25" s="61"/>
      <c r="F25" s="87" t="s">
        <v>12</v>
      </c>
      <c r="G25" s="88" t="s">
        <v>12</v>
      </c>
    </row>
    <row r="26" spans="1:7" ht="69.95" customHeight="1" x14ac:dyDescent="0.25">
      <c r="A26" s="85" t="s">
        <v>50</v>
      </c>
      <c r="B26" s="86" t="str">
        <f>HYPERLINK("[EDEL_Portfolio Monthly Notes 30-Apr-2024.xlsx]EEARFD!A1","Edelweiss Balanced Advantage Fund")</f>
        <v>Edelweiss Balanced Advantage Fund</v>
      </c>
      <c r="C26" s="61"/>
      <c r="D26" s="84" t="s">
        <v>51</v>
      </c>
      <c r="E26" s="61"/>
      <c r="F26" s="87" t="s">
        <v>12</v>
      </c>
      <c r="G26" s="88" t="s">
        <v>12</v>
      </c>
    </row>
    <row r="27" spans="1:7" ht="69.95" customHeight="1" x14ac:dyDescent="0.25">
      <c r="A27" s="85" t="s">
        <v>52</v>
      </c>
      <c r="B27" s="86" t="str">
        <f>HYPERLINK("[EDEL_Portfolio Monthly Notes 30-Apr-2024.xlsx]EEDGEF!A1","Edelweiss Large Cap Fund")</f>
        <v>Edelweiss Large Cap Fund</v>
      </c>
      <c r="C27" s="61"/>
      <c r="D27" s="84" t="s">
        <v>53</v>
      </c>
      <c r="E27" s="61"/>
      <c r="F27" s="87" t="s">
        <v>12</v>
      </c>
      <c r="G27" s="88" t="s">
        <v>12</v>
      </c>
    </row>
    <row r="28" spans="1:7" ht="69.95" customHeight="1" x14ac:dyDescent="0.25">
      <c r="A28" s="85" t="s">
        <v>54</v>
      </c>
      <c r="B28" s="86" t="str">
        <f>HYPERLINK("[EDEL_Portfolio Monthly Notes 30-Apr-2024.xlsx]EEECRF!A1","Edelweiss Flexi-Cap Fund")</f>
        <v>Edelweiss Flexi-Cap Fund</v>
      </c>
      <c r="C28" s="61"/>
      <c r="D28" s="84" t="s">
        <v>55</v>
      </c>
      <c r="E28" s="61"/>
      <c r="F28" s="87" t="s">
        <v>12</v>
      </c>
      <c r="G28" s="88" t="s">
        <v>12</v>
      </c>
    </row>
    <row r="29" spans="1:7" ht="69.95" customHeight="1" x14ac:dyDescent="0.25">
      <c r="A29" s="85" t="s">
        <v>56</v>
      </c>
      <c r="B29" s="86" t="str">
        <f>HYPERLINK("[EDEL_Portfolio Monthly Notes 30-Apr-2024.xlsx]EEELSS!A1","Edelweiss ELSS Tax saver Fund")</f>
        <v>Edelweiss ELSS Tax saver Fund</v>
      </c>
      <c r="C29" s="61"/>
      <c r="D29" s="84" t="s">
        <v>55</v>
      </c>
      <c r="E29" s="61"/>
      <c r="F29" s="87" t="s">
        <v>12</v>
      </c>
      <c r="G29" s="88" t="s">
        <v>12</v>
      </c>
    </row>
    <row r="30" spans="1:7" ht="69.95" customHeight="1" x14ac:dyDescent="0.25">
      <c r="A30" s="85" t="s">
        <v>57</v>
      </c>
      <c r="B30" s="86" t="str">
        <f>HYPERLINK("[EDEL_Portfolio Monthly Notes 30-Apr-2024.xlsx]EEEQTF!A1","Edelweiss Large &amp; Mid Cap Fund")</f>
        <v>Edelweiss Large &amp; Mid Cap Fund</v>
      </c>
      <c r="C30" s="61"/>
      <c r="D30" s="84" t="s">
        <v>58</v>
      </c>
      <c r="E30" s="61"/>
      <c r="F30" s="87" t="s">
        <v>12</v>
      </c>
      <c r="G30" s="88" t="s">
        <v>12</v>
      </c>
    </row>
    <row r="31" spans="1:7" ht="69.95" customHeight="1" x14ac:dyDescent="0.25">
      <c r="A31" s="85" t="s">
        <v>59</v>
      </c>
      <c r="B31" s="86" t="str">
        <f>HYPERLINK("[EDEL_Portfolio Monthly Notes 30-Apr-2024.xlsx]EEESCF!A1","Edelweiss Small Cap Fund")</f>
        <v>Edelweiss Small Cap Fund</v>
      </c>
      <c r="C31" s="61"/>
      <c r="D31" s="84" t="s">
        <v>60</v>
      </c>
      <c r="E31" s="61"/>
      <c r="F31" s="87" t="s">
        <v>12</v>
      </c>
      <c r="G31" s="88" t="s">
        <v>12</v>
      </c>
    </row>
    <row r="32" spans="1:7" ht="69.95" customHeight="1" x14ac:dyDescent="0.25">
      <c r="A32" s="85" t="s">
        <v>61</v>
      </c>
      <c r="B32" s="86" t="str">
        <f>HYPERLINK("[EDEL_Portfolio Monthly Notes 30-Apr-2024.xlsx]EEESSF!A1","Edelweiss Equity Savings Fund")</f>
        <v>Edelweiss Equity Savings Fund</v>
      </c>
      <c r="C32" s="61"/>
      <c r="D32" s="84" t="s">
        <v>62</v>
      </c>
      <c r="E32" s="61"/>
      <c r="F32" s="87" t="s">
        <v>12</v>
      </c>
      <c r="G32" s="88" t="s">
        <v>12</v>
      </c>
    </row>
    <row r="33" spans="1:7" ht="69.95" customHeight="1" x14ac:dyDescent="0.25">
      <c r="A33" s="85" t="s">
        <v>63</v>
      </c>
      <c r="B33" s="86" t="str">
        <f>HYPERLINK("[EDEL_Portfolio Monthly Notes 30-Apr-2024.xlsx]EEFOCF!A1","Edelweiss Focused Fund")</f>
        <v>Edelweiss Focused Fund</v>
      </c>
      <c r="C33" s="61"/>
      <c r="D33" s="84" t="s">
        <v>55</v>
      </c>
      <c r="E33" s="61"/>
      <c r="F33" s="87" t="s">
        <v>12</v>
      </c>
      <c r="G33" s="88" t="s">
        <v>12</v>
      </c>
    </row>
    <row r="34" spans="1:7" ht="69.95" customHeight="1" x14ac:dyDescent="0.25">
      <c r="A34" s="85" t="s">
        <v>64</v>
      </c>
      <c r="B34" s="86" t="str">
        <f>HYPERLINK("[EDEL_Portfolio Monthly Notes 30-Apr-2024.xlsx]EEIF30!A1","Edelweiss Nifty 100 Quality 30 Index Fnd")</f>
        <v>Edelweiss Nifty 100 Quality 30 Index Fnd</v>
      </c>
      <c r="C34" s="61"/>
      <c r="D34" s="84" t="s">
        <v>65</v>
      </c>
      <c r="E34" s="61"/>
      <c r="F34" s="87" t="s">
        <v>12</v>
      </c>
      <c r="G34" s="88" t="s">
        <v>12</v>
      </c>
    </row>
    <row r="35" spans="1:7" ht="69.95" customHeight="1" x14ac:dyDescent="0.25">
      <c r="A35" s="85" t="s">
        <v>66</v>
      </c>
      <c r="B35" s="86" t="str">
        <f>HYPERLINK("[EDEL_Portfolio Monthly Notes 30-Apr-2024.xlsx]EEIF50!A1","Edelweiss Nifty 50 Index Fund")</f>
        <v>Edelweiss Nifty 50 Index Fund</v>
      </c>
      <c r="C35" s="61"/>
      <c r="D35" s="84" t="s">
        <v>67</v>
      </c>
      <c r="E35" s="61"/>
      <c r="F35" s="87" t="s">
        <v>12</v>
      </c>
      <c r="G35" s="88" t="s">
        <v>12</v>
      </c>
    </row>
    <row r="36" spans="1:7" ht="69.95" customHeight="1" x14ac:dyDescent="0.25">
      <c r="A36" s="85" t="s">
        <v>68</v>
      </c>
      <c r="B36" s="86" t="str">
        <f>HYPERLINK("[EDEL_Portfolio Monthly Notes 30-Apr-2024.xlsx]EELMIF!A1","Edelweiss NIFTY Large Mid Cap 250 Index Fund")</f>
        <v>Edelweiss NIFTY Large Mid Cap 250 Index Fund</v>
      </c>
      <c r="C36" s="61"/>
      <c r="D36" s="84" t="s">
        <v>58</v>
      </c>
      <c r="E36" s="61"/>
      <c r="F36" s="87" t="s">
        <v>12</v>
      </c>
      <c r="G36" s="88" t="s">
        <v>12</v>
      </c>
    </row>
    <row r="37" spans="1:7" ht="69.95" customHeight="1" x14ac:dyDescent="0.25">
      <c r="A37" s="85" t="s">
        <v>69</v>
      </c>
      <c r="B37" s="86" t="str">
        <f>HYPERLINK("[EDEL_Portfolio Monthly Notes 30-Apr-2024.xlsx]EEM150!A1","Edelweiss Nifty Midcap150 Momentum 50 Index Fund")</f>
        <v>Edelweiss Nifty Midcap150 Momentum 50 Index Fund</v>
      </c>
      <c r="C37" s="61"/>
      <c r="D37" s="84" t="s">
        <v>70</v>
      </c>
      <c r="E37" s="61"/>
      <c r="F37" s="87" t="s">
        <v>12</v>
      </c>
      <c r="G37" s="88" t="s">
        <v>12</v>
      </c>
    </row>
    <row r="38" spans="1:7" ht="69.95" customHeight="1" x14ac:dyDescent="0.25">
      <c r="A38" s="85" t="s">
        <v>71</v>
      </c>
      <c r="B38" s="86" t="str">
        <f>HYPERLINK("[EDEL_Portfolio Monthly Notes 30-Apr-2024.xlsx]EEMAAF!A1","Edelweiss Multi Asset Allocation Fund")</f>
        <v>Edelweiss Multi Asset Allocation Fund</v>
      </c>
      <c r="C38" s="61"/>
      <c r="D38" s="84" t="s">
        <v>72</v>
      </c>
      <c r="E38" s="61"/>
      <c r="F38" s="87" t="s">
        <v>12</v>
      </c>
      <c r="G38" s="88" t="s">
        <v>12</v>
      </c>
    </row>
    <row r="39" spans="1:7" ht="69.95" customHeight="1" x14ac:dyDescent="0.25">
      <c r="A39" s="85" t="s">
        <v>73</v>
      </c>
      <c r="B39" s="86" t="str">
        <f>HYPERLINK("[EDEL_Portfolio Monthly Notes 30-Apr-2024.xlsx]EEMCPF!A1","Edelweiss Multi Cap Fund")</f>
        <v>Edelweiss Multi Cap Fund</v>
      </c>
      <c r="C39" s="61"/>
      <c r="D39" s="84" t="s">
        <v>74</v>
      </c>
      <c r="E39" s="61"/>
      <c r="F39" s="87" t="s">
        <v>12</v>
      </c>
      <c r="G39" s="88" t="s">
        <v>12</v>
      </c>
    </row>
    <row r="40" spans="1:7" ht="69.95" customHeight="1" x14ac:dyDescent="0.25">
      <c r="A40" s="85" t="s">
        <v>75</v>
      </c>
      <c r="B40" s="86" t="str">
        <f>HYPERLINK("[EDEL_Portfolio Monthly Notes 30-Apr-2024.xlsx]EEMOF1!A1","EDELWEISS RECENTLY LISTED IPO FUND")</f>
        <v>EDELWEISS RECENTLY LISTED IPO FUND</v>
      </c>
      <c r="C40" s="61"/>
      <c r="D40" s="84" t="s">
        <v>76</v>
      </c>
      <c r="E40" s="61"/>
      <c r="F40" s="87" t="s">
        <v>12</v>
      </c>
      <c r="G40" s="88" t="s">
        <v>12</v>
      </c>
    </row>
    <row r="41" spans="1:7" ht="69.95" customHeight="1" x14ac:dyDescent="0.25">
      <c r="A41" s="85" t="s">
        <v>77</v>
      </c>
      <c r="B41" s="86" t="str">
        <f>HYPERLINK("[EDEL_Portfolio Monthly Notes 30-Apr-2024.xlsx]EENN50!A1","Edelweiss Nifty Next 50 Index Fund")</f>
        <v>Edelweiss Nifty Next 50 Index Fund</v>
      </c>
      <c r="C41" s="61"/>
      <c r="D41" s="84" t="s">
        <v>78</v>
      </c>
      <c r="E41" s="61"/>
      <c r="F41" s="87" t="s">
        <v>12</v>
      </c>
      <c r="G41" s="88" t="s">
        <v>12</v>
      </c>
    </row>
    <row r="42" spans="1:7" ht="69.95" customHeight="1" x14ac:dyDescent="0.25">
      <c r="A42" s="85" t="s">
        <v>79</v>
      </c>
      <c r="B42" s="86" t="str">
        <f>HYPERLINK("[EDEL_Portfolio Monthly Notes 30-Apr-2024.xlsx]EEPRUA!A1","Edelweiss Aggressive Hybrid Fund")</f>
        <v>Edelweiss Aggressive Hybrid Fund</v>
      </c>
      <c r="C42" s="61"/>
      <c r="D42" s="84" t="s">
        <v>80</v>
      </c>
      <c r="E42" s="61"/>
      <c r="F42" s="87" t="s">
        <v>12</v>
      </c>
      <c r="G42" s="88" t="s">
        <v>12</v>
      </c>
    </row>
    <row r="43" spans="1:7" ht="69.95" customHeight="1" x14ac:dyDescent="0.25">
      <c r="A43" s="85" t="s">
        <v>81</v>
      </c>
      <c r="B43" s="86" t="str">
        <f>HYPERLINK("[EDEL_Portfolio Monthly Notes 30-Apr-2024.xlsx]EES250!A1","Edelweiss Nifty Smallcap 250 Index Fund")</f>
        <v>Edelweiss Nifty Smallcap 250 Index Fund</v>
      </c>
      <c r="C43" s="61"/>
      <c r="D43" s="84" t="s">
        <v>60</v>
      </c>
      <c r="E43" s="61"/>
      <c r="F43" s="87" t="s">
        <v>12</v>
      </c>
      <c r="G43" s="88" t="s">
        <v>12</v>
      </c>
    </row>
    <row r="44" spans="1:7" ht="69.95" customHeight="1" x14ac:dyDescent="0.25">
      <c r="A44" s="85" t="s">
        <v>82</v>
      </c>
      <c r="B44" s="86" t="str">
        <f>HYPERLINK("[EDEL_Portfolio Monthly Notes 30-Apr-2024.xlsx]EESMCF!A1","Edelweiss Mid Cap Fund")</f>
        <v>Edelweiss Mid Cap Fund</v>
      </c>
      <c r="C44" s="61"/>
      <c r="D44" s="84" t="s">
        <v>83</v>
      </c>
      <c r="E44" s="61"/>
      <c r="F44" s="87" t="s">
        <v>12</v>
      </c>
      <c r="G44" s="88" t="s">
        <v>12</v>
      </c>
    </row>
    <row r="45" spans="1:7" ht="69.95" customHeight="1" x14ac:dyDescent="0.25">
      <c r="A45" s="85" t="s">
        <v>84</v>
      </c>
      <c r="B45" s="86" t="str">
        <f>HYPERLINK("[EDEL_Portfolio Monthly Notes 30-Apr-2024.xlsx]EETECF!A1","Edelweiss Technology Fund")</f>
        <v>Edelweiss Technology Fund</v>
      </c>
      <c r="C45" s="61"/>
      <c r="D45" s="84" t="s">
        <v>85</v>
      </c>
      <c r="E45" s="61"/>
      <c r="F45" s="87" t="s">
        <v>12</v>
      </c>
      <c r="G45" s="88" t="s">
        <v>12</v>
      </c>
    </row>
    <row r="46" spans="1:7" ht="69.95" customHeight="1" x14ac:dyDescent="0.25">
      <c r="A46" s="85" t="s">
        <v>86</v>
      </c>
      <c r="B46" s="86" t="str">
        <f>HYPERLINK("[EDEL_Portfolio Monthly Notes 30-Apr-2024.xlsx]EGOLDE!A1","Edelweiss Gold ETF Fund")</f>
        <v>Edelweiss Gold ETF Fund</v>
      </c>
      <c r="C46" s="61"/>
      <c r="D46" s="84" t="s">
        <v>87</v>
      </c>
      <c r="E46" s="61"/>
      <c r="F46" s="87" t="s">
        <v>12</v>
      </c>
      <c r="G46" s="88" t="s">
        <v>12</v>
      </c>
    </row>
    <row r="47" spans="1:7" ht="69.95" customHeight="1" x14ac:dyDescent="0.25">
      <c r="A47" s="85" t="s">
        <v>88</v>
      </c>
      <c r="B47" s="86" t="str">
        <f>HYPERLINK("[EDEL_Portfolio Monthly Notes 30-Apr-2024.xlsx]EGSFOF!A1","Edelweiss Gold and Silver ETF FOF")</f>
        <v>Edelweiss Gold and Silver ETF FOF</v>
      </c>
      <c r="C47" s="61"/>
      <c r="D47" s="84" t="s">
        <v>89</v>
      </c>
      <c r="E47" s="61"/>
      <c r="F47" s="87" t="s">
        <v>12</v>
      </c>
      <c r="G47" s="88" t="s">
        <v>12</v>
      </c>
    </row>
    <row r="48" spans="1:7" ht="69.95" customHeight="1" x14ac:dyDescent="0.25">
      <c r="A48" s="85" t="s">
        <v>90</v>
      </c>
      <c r="B48" s="86" t="str">
        <f>HYPERLINK("[EDEL_Portfolio Monthly Notes 30-Apr-2024.xlsx]ELLIQF!A1","Edelweiss Liquid Fund")</f>
        <v>Edelweiss Liquid Fund</v>
      </c>
      <c r="C48" s="61"/>
      <c r="D48" s="84" t="s">
        <v>91</v>
      </c>
      <c r="E48" s="61"/>
      <c r="F48" s="84" t="s">
        <v>92</v>
      </c>
      <c r="G48" s="61"/>
    </row>
    <row r="49" spans="1:7" ht="69.95" customHeight="1" x14ac:dyDescent="0.25">
      <c r="A49" s="85" t="s">
        <v>93</v>
      </c>
      <c r="B49" s="86" t="str">
        <f>HYPERLINK("[EDEL_Portfolio Monthly Notes 30-Apr-2024.xlsx]EOASEF!A1","Edelweiss ASEAN Equity Off-shore Fund")</f>
        <v>Edelweiss ASEAN Equity Off-shore Fund</v>
      </c>
      <c r="C49" s="61"/>
      <c r="D49" s="84" t="s">
        <v>94</v>
      </c>
      <c r="E49" s="61"/>
      <c r="F49" s="87" t="s">
        <v>12</v>
      </c>
      <c r="G49" s="88" t="s">
        <v>12</v>
      </c>
    </row>
    <row r="50" spans="1:7" ht="69.95" customHeight="1" x14ac:dyDescent="0.25">
      <c r="A50" s="85" t="s">
        <v>95</v>
      </c>
      <c r="B50" s="86" t="str">
        <f>HYPERLINK("[EDEL_Portfolio Monthly Notes 30-Apr-2024.xlsx]EOCHIF!A1","Edelweiss Greater China Equity Off-shore Fund")</f>
        <v>Edelweiss Greater China Equity Off-shore Fund</v>
      </c>
      <c r="C50" s="61"/>
      <c r="D50" s="84" t="s">
        <v>96</v>
      </c>
      <c r="E50" s="61"/>
      <c r="F50" s="87" t="s">
        <v>12</v>
      </c>
      <c r="G50" s="88" t="s">
        <v>12</v>
      </c>
    </row>
    <row r="51" spans="1:7" ht="69.95" customHeight="1" x14ac:dyDescent="0.25">
      <c r="A51" s="85" t="s">
        <v>97</v>
      </c>
      <c r="B51" s="86" t="str">
        <f>HYPERLINK("[EDEL_Portfolio Monthly Notes 30-Apr-2024.xlsx]EODWHF!A1","Edelweiss MSCI (I) DM &amp; WD HC 45 ID Fund")</f>
        <v>Edelweiss MSCI (I) DM &amp; WD HC 45 ID Fund</v>
      </c>
      <c r="C51" s="61"/>
      <c r="D51" s="84" t="s">
        <v>98</v>
      </c>
      <c r="E51" s="61"/>
      <c r="F51" s="87" t="s">
        <v>12</v>
      </c>
      <c r="G51" s="88" t="s">
        <v>12</v>
      </c>
    </row>
    <row r="52" spans="1:7" ht="69.95" customHeight="1" x14ac:dyDescent="0.25">
      <c r="A52" s="85" t="s">
        <v>99</v>
      </c>
      <c r="B52" s="86" t="str">
        <f>HYPERLINK("[EDEL_Portfolio Monthly Notes 30-Apr-2024.xlsx]EOEDOF!A1","Edelweiss Europe Dynamic Equity Offshore Fund")</f>
        <v>Edelweiss Europe Dynamic Equity Offshore Fund</v>
      </c>
      <c r="C52" s="61"/>
      <c r="D52" s="84" t="s">
        <v>100</v>
      </c>
      <c r="E52" s="61"/>
      <c r="F52" s="87" t="s">
        <v>12</v>
      </c>
      <c r="G52" s="88" t="s">
        <v>12</v>
      </c>
    </row>
    <row r="53" spans="1:7" ht="69.95" customHeight="1" x14ac:dyDescent="0.25">
      <c r="A53" s="85" t="s">
        <v>101</v>
      </c>
      <c r="B53" s="86" t="str">
        <f>HYPERLINK("[EDEL_Portfolio Monthly Notes 30-Apr-2024.xlsx]EOEMOP!A1","Edelweiss Emerging Markets Opportunities Equity Offshore Fund")</f>
        <v>Edelweiss Emerging Markets Opportunities Equity Offshore Fund</v>
      </c>
      <c r="C53" s="61"/>
      <c r="D53" s="84" t="s">
        <v>102</v>
      </c>
      <c r="E53" s="61"/>
      <c r="F53" s="87" t="s">
        <v>12</v>
      </c>
      <c r="G53" s="88" t="s">
        <v>12</v>
      </c>
    </row>
    <row r="54" spans="1:7" ht="69.95" customHeight="1" x14ac:dyDescent="0.25">
      <c r="A54" s="85" t="s">
        <v>103</v>
      </c>
      <c r="B54" s="86" t="str">
        <f>HYPERLINK("[EDEL_Portfolio Monthly Notes 30-Apr-2024.xlsx]EOUSEF!A1","Edelweiss US Value Equity Off-shore Fund")</f>
        <v>Edelweiss US Value Equity Off-shore Fund</v>
      </c>
      <c r="C54" s="61"/>
      <c r="D54" s="84" t="s">
        <v>104</v>
      </c>
      <c r="E54" s="61"/>
      <c r="F54" s="87" t="s">
        <v>12</v>
      </c>
      <c r="G54" s="88" t="s">
        <v>12</v>
      </c>
    </row>
    <row r="55" spans="1:7" ht="69.95" customHeight="1" x14ac:dyDescent="0.25">
      <c r="A55" s="85" t="s">
        <v>105</v>
      </c>
      <c r="B55" s="86" t="str">
        <f>HYPERLINK("[EDEL_Portfolio Monthly Notes 30-Apr-2024.xlsx]EOUSTF!A1","EDELWEISS US TECHNOLOGY EQUITY FOF")</f>
        <v>EDELWEISS US TECHNOLOGY EQUITY FOF</v>
      </c>
      <c r="C55" s="61"/>
      <c r="D55" s="84" t="s">
        <v>106</v>
      </c>
      <c r="E55" s="61"/>
      <c r="F55" s="87" t="s">
        <v>12</v>
      </c>
      <c r="G55" s="88" t="s">
        <v>12</v>
      </c>
    </row>
    <row r="56" spans="1:7" ht="69.95" customHeight="1" x14ac:dyDescent="0.25">
      <c r="A56" s="85" t="s">
        <v>107</v>
      </c>
      <c r="B56" s="86" t="str">
        <f>HYPERLINK("[EDEL_Portfolio Monthly Notes 30-Apr-2024.xlsx]ESLVRE!A1","Edelweiss Silver ETF Fund")</f>
        <v>Edelweiss Silver ETF Fund</v>
      </c>
      <c r="C56" s="61"/>
      <c r="D56" s="84" t="s">
        <v>108</v>
      </c>
      <c r="E56" s="61"/>
      <c r="F56" s="87" t="s">
        <v>12</v>
      </c>
      <c r="G56" s="88" t="s">
        <v>12</v>
      </c>
    </row>
  </sheetData>
  <mergeCells count="2">
    <mergeCell ref="A1:B1"/>
    <mergeCell ref="A2:B2"/>
  </mergeCells>
  <pageMargins left="0.7" right="0.7" top="0.75" bottom="0.75" header="0.3" footer="0.3"/>
  <pageSetup orientation="portrait"/>
  <headerFooter>
    <oddHeader>&amp;L&amp;"Arial"&amp;1 &amp;K0078D7INTERNAL#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0"/>
  <sheetViews>
    <sheetView showGridLines="0" workbookViewId="0">
      <pane ySplit="4" topLeftCell="A61" activePane="bottomLeft" state="frozen"/>
      <selection pane="bottomLeft" activeCell="B61" sqref="B6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709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710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6" t="s">
        <v>218</v>
      </c>
      <c r="B8" s="30"/>
      <c r="C8" s="30"/>
      <c r="D8" s="13"/>
      <c r="E8" s="14"/>
      <c r="F8" s="15"/>
      <c r="G8" s="15"/>
    </row>
    <row r="9" spans="1:8" x14ac:dyDescent="0.25">
      <c r="A9" s="16" t="s">
        <v>688</v>
      </c>
      <c r="B9" s="30"/>
      <c r="C9" s="30"/>
      <c r="D9" s="13"/>
      <c r="E9" s="14"/>
      <c r="F9" s="15"/>
      <c r="G9" s="15"/>
    </row>
    <row r="10" spans="1:8" x14ac:dyDescent="0.25">
      <c r="A10" s="16" t="s">
        <v>125</v>
      </c>
      <c r="B10" s="30"/>
      <c r="C10" s="30"/>
      <c r="D10" s="13"/>
      <c r="E10" s="35" t="s">
        <v>119</v>
      </c>
      <c r="F10" s="36" t="s">
        <v>119</v>
      </c>
      <c r="G10" s="15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16" t="s">
        <v>453</v>
      </c>
      <c r="B12" s="30"/>
      <c r="C12" s="30"/>
      <c r="D12" s="13"/>
      <c r="E12" s="14"/>
      <c r="F12" s="15"/>
      <c r="G12" s="15"/>
    </row>
    <row r="13" spans="1:8" x14ac:dyDescent="0.25">
      <c r="A13" s="12" t="s">
        <v>711</v>
      </c>
      <c r="B13" s="30" t="s">
        <v>712</v>
      </c>
      <c r="C13" s="30" t="s">
        <v>124</v>
      </c>
      <c r="D13" s="13">
        <v>7300000</v>
      </c>
      <c r="E13" s="14">
        <v>7266.42</v>
      </c>
      <c r="F13" s="15">
        <v>0.42</v>
      </c>
      <c r="G13" s="15">
        <v>7.3235912841000006E-2</v>
      </c>
    </row>
    <row r="14" spans="1:8" x14ac:dyDescent="0.25">
      <c r="A14" s="12" t="s">
        <v>713</v>
      </c>
      <c r="B14" s="30" t="s">
        <v>714</v>
      </c>
      <c r="C14" s="30" t="s">
        <v>124</v>
      </c>
      <c r="D14" s="13">
        <v>500000</v>
      </c>
      <c r="E14" s="14">
        <v>481.04</v>
      </c>
      <c r="F14" s="15">
        <v>2.7799999999999998E-2</v>
      </c>
      <c r="G14" s="15">
        <v>7.3448297401999998E-2</v>
      </c>
    </row>
    <row r="15" spans="1:8" x14ac:dyDescent="0.25">
      <c r="A15" s="16" t="s">
        <v>125</v>
      </c>
      <c r="B15" s="31"/>
      <c r="C15" s="31"/>
      <c r="D15" s="17"/>
      <c r="E15" s="18">
        <v>7747.46</v>
      </c>
      <c r="F15" s="19">
        <v>0.44779999999999998</v>
      </c>
      <c r="G15" s="20"/>
    </row>
    <row r="16" spans="1:8" x14ac:dyDescent="0.25">
      <c r="A16" s="12"/>
      <c r="B16" s="30"/>
      <c r="C16" s="30"/>
      <c r="D16" s="13"/>
      <c r="E16" s="14"/>
      <c r="F16" s="15"/>
      <c r="G16" s="15"/>
    </row>
    <row r="17" spans="1:7" x14ac:dyDescent="0.25">
      <c r="A17" s="16" t="s">
        <v>691</v>
      </c>
      <c r="B17" s="30"/>
      <c r="C17" s="30"/>
      <c r="D17" s="13"/>
      <c r="E17" s="14"/>
      <c r="F17" s="15"/>
      <c r="G17" s="15"/>
    </row>
    <row r="18" spans="1:7" x14ac:dyDescent="0.25">
      <c r="A18" s="12" t="s">
        <v>715</v>
      </c>
      <c r="B18" s="30" t="s">
        <v>716</v>
      </c>
      <c r="C18" s="30" t="s">
        <v>124</v>
      </c>
      <c r="D18" s="13">
        <v>5000000</v>
      </c>
      <c r="E18" s="14">
        <v>5177.12</v>
      </c>
      <c r="F18" s="15">
        <v>0.29920000000000002</v>
      </c>
      <c r="G18" s="15">
        <v>7.6273454096000004E-2</v>
      </c>
    </row>
    <row r="19" spans="1:7" x14ac:dyDescent="0.25">
      <c r="A19" s="12" t="s">
        <v>717</v>
      </c>
      <c r="B19" s="30" t="s">
        <v>718</v>
      </c>
      <c r="C19" s="30" t="s">
        <v>124</v>
      </c>
      <c r="D19" s="13">
        <v>2000000</v>
      </c>
      <c r="E19" s="14">
        <v>2045.13</v>
      </c>
      <c r="F19" s="15">
        <v>0.1182</v>
      </c>
      <c r="G19" s="15">
        <v>7.6291090579999998E-2</v>
      </c>
    </row>
    <row r="20" spans="1:7" x14ac:dyDescent="0.25">
      <c r="A20" s="12" t="s">
        <v>719</v>
      </c>
      <c r="B20" s="30" t="s">
        <v>720</v>
      </c>
      <c r="C20" s="30" t="s">
        <v>124</v>
      </c>
      <c r="D20" s="13">
        <v>1000000</v>
      </c>
      <c r="E20" s="14">
        <v>1017.66</v>
      </c>
      <c r="F20" s="15">
        <v>5.8799999999999998E-2</v>
      </c>
      <c r="G20" s="15">
        <v>7.6148965375999994E-2</v>
      </c>
    </row>
    <row r="21" spans="1:7" x14ac:dyDescent="0.25">
      <c r="A21" s="12" t="s">
        <v>721</v>
      </c>
      <c r="B21" s="30" t="s">
        <v>722</v>
      </c>
      <c r="C21" s="30" t="s">
        <v>124</v>
      </c>
      <c r="D21" s="13">
        <v>500000</v>
      </c>
      <c r="E21" s="14">
        <v>523.79</v>
      </c>
      <c r="F21" s="15">
        <v>3.0300000000000001E-2</v>
      </c>
      <c r="G21" s="15">
        <v>7.6273454096000004E-2</v>
      </c>
    </row>
    <row r="22" spans="1:7" x14ac:dyDescent="0.25">
      <c r="A22" s="12" t="s">
        <v>723</v>
      </c>
      <c r="B22" s="30" t="s">
        <v>724</v>
      </c>
      <c r="C22" s="30" t="s">
        <v>124</v>
      </c>
      <c r="D22" s="13">
        <v>500000</v>
      </c>
      <c r="E22" s="14">
        <v>511.12</v>
      </c>
      <c r="F22" s="15">
        <v>2.9499999999999998E-2</v>
      </c>
      <c r="G22" s="15">
        <v>7.6490289140000001E-2</v>
      </c>
    </row>
    <row r="23" spans="1:7" x14ac:dyDescent="0.25">
      <c r="A23" s="16" t="s">
        <v>125</v>
      </c>
      <c r="B23" s="31"/>
      <c r="C23" s="31"/>
      <c r="D23" s="17"/>
      <c r="E23" s="18">
        <v>9274.82</v>
      </c>
      <c r="F23" s="19">
        <v>0.53600000000000003</v>
      </c>
      <c r="G23" s="20"/>
    </row>
    <row r="24" spans="1:7" x14ac:dyDescent="0.25">
      <c r="A24" s="12"/>
      <c r="B24" s="30"/>
      <c r="C24" s="30"/>
      <c r="D24" s="13"/>
      <c r="E24" s="14"/>
      <c r="F24" s="15"/>
      <c r="G24" s="15"/>
    </row>
    <row r="25" spans="1:7" x14ac:dyDescent="0.25">
      <c r="A25" s="12"/>
      <c r="B25" s="30"/>
      <c r="C25" s="30"/>
      <c r="D25" s="13"/>
      <c r="E25" s="14"/>
      <c r="F25" s="15"/>
      <c r="G25" s="15"/>
    </row>
    <row r="26" spans="1:7" x14ac:dyDescent="0.25">
      <c r="A26" s="16" t="s">
        <v>301</v>
      </c>
      <c r="B26" s="30"/>
      <c r="C26" s="30"/>
      <c r="D26" s="13"/>
      <c r="E26" s="14"/>
      <c r="F26" s="15"/>
      <c r="G26" s="15"/>
    </row>
    <row r="27" spans="1:7" x14ac:dyDescent="0.25">
      <c r="A27" s="16" t="s">
        <v>125</v>
      </c>
      <c r="B27" s="30"/>
      <c r="C27" s="30"/>
      <c r="D27" s="13"/>
      <c r="E27" s="35" t="s">
        <v>119</v>
      </c>
      <c r="F27" s="36" t="s">
        <v>119</v>
      </c>
      <c r="G27" s="15"/>
    </row>
    <row r="28" spans="1:7" x14ac:dyDescent="0.25">
      <c r="A28" s="12"/>
      <c r="B28" s="30"/>
      <c r="C28" s="30"/>
      <c r="D28" s="13"/>
      <c r="E28" s="14"/>
      <c r="F28" s="15"/>
      <c r="G28" s="15"/>
    </row>
    <row r="29" spans="1:7" x14ac:dyDescent="0.25">
      <c r="A29" s="16" t="s">
        <v>302</v>
      </c>
      <c r="B29" s="30"/>
      <c r="C29" s="30"/>
      <c r="D29" s="13"/>
      <c r="E29" s="14"/>
      <c r="F29" s="15"/>
      <c r="G29" s="15"/>
    </row>
    <row r="30" spans="1:7" x14ac:dyDescent="0.25">
      <c r="A30" s="16" t="s">
        <v>125</v>
      </c>
      <c r="B30" s="30"/>
      <c r="C30" s="30"/>
      <c r="D30" s="13"/>
      <c r="E30" s="35" t="s">
        <v>119</v>
      </c>
      <c r="F30" s="36" t="s">
        <v>119</v>
      </c>
      <c r="G30" s="15"/>
    </row>
    <row r="31" spans="1:7" x14ac:dyDescent="0.25">
      <c r="A31" s="12"/>
      <c r="B31" s="30"/>
      <c r="C31" s="30"/>
      <c r="D31" s="13"/>
      <c r="E31" s="14"/>
      <c r="F31" s="15"/>
      <c r="G31" s="15"/>
    </row>
    <row r="32" spans="1:7" x14ac:dyDescent="0.25">
      <c r="A32" s="21" t="s">
        <v>165</v>
      </c>
      <c r="B32" s="32"/>
      <c r="C32" s="32"/>
      <c r="D32" s="22"/>
      <c r="E32" s="18">
        <v>17022.28</v>
      </c>
      <c r="F32" s="19">
        <v>0.98380000000000001</v>
      </c>
      <c r="G32" s="20"/>
    </row>
    <row r="33" spans="1:7" x14ac:dyDescent="0.25">
      <c r="A33" s="12"/>
      <c r="B33" s="30"/>
      <c r="C33" s="30"/>
      <c r="D33" s="13"/>
      <c r="E33" s="14"/>
      <c r="F33" s="15"/>
      <c r="G33" s="15"/>
    </row>
    <row r="34" spans="1:7" x14ac:dyDescent="0.25">
      <c r="A34" s="12"/>
      <c r="B34" s="30"/>
      <c r="C34" s="30"/>
      <c r="D34" s="13"/>
      <c r="E34" s="14"/>
      <c r="F34" s="15"/>
      <c r="G34" s="15"/>
    </row>
    <row r="35" spans="1:7" x14ac:dyDescent="0.25">
      <c r="A35" s="16" t="s">
        <v>169</v>
      </c>
      <c r="B35" s="30"/>
      <c r="C35" s="30"/>
      <c r="D35" s="13"/>
      <c r="E35" s="14"/>
      <c r="F35" s="15"/>
      <c r="G35" s="15"/>
    </row>
    <row r="36" spans="1:7" x14ac:dyDescent="0.25">
      <c r="A36" s="12" t="s">
        <v>170</v>
      </c>
      <c r="B36" s="30"/>
      <c r="C36" s="30"/>
      <c r="D36" s="13"/>
      <c r="E36" s="14">
        <v>33.99</v>
      </c>
      <c r="F36" s="15">
        <v>2E-3</v>
      </c>
      <c r="G36" s="15">
        <v>6.6299999999999998E-2</v>
      </c>
    </row>
    <row r="37" spans="1:7" x14ac:dyDescent="0.25">
      <c r="A37" s="16" t="s">
        <v>125</v>
      </c>
      <c r="B37" s="31"/>
      <c r="C37" s="31"/>
      <c r="D37" s="17"/>
      <c r="E37" s="18">
        <v>33.99</v>
      </c>
      <c r="F37" s="19">
        <v>2E-3</v>
      </c>
      <c r="G37" s="20"/>
    </row>
    <row r="38" spans="1:7" x14ac:dyDescent="0.25">
      <c r="A38" s="12"/>
      <c r="B38" s="30"/>
      <c r="C38" s="30"/>
      <c r="D38" s="13"/>
      <c r="E38" s="14"/>
      <c r="F38" s="15"/>
      <c r="G38" s="15"/>
    </row>
    <row r="39" spans="1:7" x14ac:dyDescent="0.25">
      <c r="A39" s="21" t="s">
        <v>165</v>
      </c>
      <c r="B39" s="32"/>
      <c r="C39" s="32"/>
      <c r="D39" s="22"/>
      <c r="E39" s="18">
        <v>33.99</v>
      </c>
      <c r="F39" s="19">
        <v>2E-3</v>
      </c>
      <c r="G39" s="20"/>
    </row>
    <row r="40" spans="1:7" x14ac:dyDescent="0.25">
      <c r="A40" s="12" t="s">
        <v>171</v>
      </c>
      <c r="B40" s="30"/>
      <c r="C40" s="30"/>
      <c r="D40" s="13"/>
      <c r="E40" s="14">
        <v>248.58389579999999</v>
      </c>
      <c r="F40" s="15">
        <v>1.4367E-2</v>
      </c>
      <c r="G40" s="15"/>
    </row>
    <row r="41" spans="1:7" x14ac:dyDescent="0.25">
      <c r="A41" s="12" t="s">
        <v>172</v>
      </c>
      <c r="B41" s="30"/>
      <c r="C41" s="30"/>
      <c r="D41" s="13"/>
      <c r="E41" s="23">
        <v>-3.1238958000000001</v>
      </c>
      <c r="F41" s="24">
        <v>-1.6699999999999999E-4</v>
      </c>
      <c r="G41" s="15">
        <v>6.6299999999999998E-2</v>
      </c>
    </row>
    <row r="42" spans="1:7" x14ac:dyDescent="0.25">
      <c r="A42" s="25" t="s">
        <v>173</v>
      </c>
      <c r="B42" s="33"/>
      <c r="C42" s="33"/>
      <c r="D42" s="26"/>
      <c r="E42" s="27">
        <v>17301.73</v>
      </c>
      <c r="F42" s="28">
        <v>1</v>
      </c>
      <c r="G42" s="28"/>
    </row>
    <row r="44" spans="1:7" x14ac:dyDescent="0.25">
      <c r="A44" s="1" t="s">
        <v>175</v>
      </c>
    </row>
    <row r="47" spans="1:7" x14ac:dyDescent="0.25">
      <c r="A47" s="1" t="s">
        <v>176</v>
      </c>
    </row>
    <row r="48" spans="1:7" x14ac:dyDescent="0.25">
      <c r="A48" s="53" t="s">
        <v>177</v>
      </c>
      <c r="B48" s="34" t="s">
        <v>119</v>
      </c>
    </row>
    <row r="49" spans="1:5" x14ac:dyDescent="0.25">
      <c r="A49" t="s">
        <v>178</v>
      </c>
    </row>
    <row r="50" spans="1:5" x14ac:dyDescent="0.25">
      <c r="A50" t="s">
        <v>179</v>
      </c>
      <c r="B50" t="s">
        <v>180</v>
      </c>
      <c r="C50" t="s">
        <v>180</v>
      </c>
    </row>
    <row r="51" spans="1:5" x14ac:dyDescent="0.25">
      <c r="B51" s="54">
        <v>45382</v>
      </c>
      <c r="C51" s="54">
        <v>45412</v>
      </c>
    </row>
    <row r="52" spans="1:5" x14ac:dyDescent="0.25">
      <c r="A52" t="s">
        <v>704</v>
      </c>
      <c r="B52">
        <v>11.1496</v>
      </c>
      <c r="C52">
        <v>11.1698</v>
      </c>
      <c r="E52" s="2"/>
    </row>
    <row r="53" spans="1:5" x14ac:dyDescent="0.25">
      <c r="A53" t="s">
        <v>185</v>
      </c>
      <c r="B53">
        <v>11.149900000000001</v>
      </c>
      <c r="C53">
        <v>11.1701</v>
      </c>
      <c r="E53" s="2"/>
    </row>
    <row r="54" spans="1:5" x14ac:dyDescent="0.25">
      <c r="A54" t="s">
        <v>705</v>
      </c>
      <c r="B54">
        <v>11.109299999999999</v>
      </c>
      <c r="C54">
        <v>11.1271</v>
      </c>
      <c r="E54" s="2"/>
    </row>
    <row r="55" spans="1:5" x14ac:dyDescent="0.25">
      <c r="A55" t="s">
        <v>667</v>
      </c>
      <c r="B55">
        <v>11.109400000000001</v>
      </c>
      <c r="C55">
        <v>11.1272</v>
      </c>
      <c r="E55" s="2"/>
    </row>
    <row r="56" spans="1:5" x14ac:dyDescent="0.25">
      <c r="E56" s="2"/>
    </row>
    <row r="57" spans="1:5" x14ac:dyDescent="0.25">
      <c r="A57" t="s">
        <v>195</v>
      </c>
      <c r="B57" s="34" t="s">
        <v>119</v>
      </c>
    </row>
    <row r="58" spans="1:5" x14ac:dyDescent="0.25">
      <c r="A58" t="s">
        <v>196</v>
      </c>
      <c r="B58" s="34" t="s">
        <v>119</v>
      </c>
    </row>
    <row r="59" spans="1:5" ht="30" customHeight="1" x14ac:dyDescent="0.25">
      <c r="A59" s="53" t="s">
        <v>197</v>
      </c>
      <c r="B59" s="34" t="s">
        <v>119</v>
      </c>
    </row>
    <row r="60" spans="1:5" ht="30" customHeight="1" x14ac:dyDescent="0.25">
      <c r="A60" s="53" t="s">
        <v>198</v>
      </c>
      <c r="B60" s="34" t="s">
        <v>119</v>
      </c>
    </row>
    <row r="61" spans="1:5" x14ac:dyDescent="0.25">
      <c r="A61" t="s">
        <v>199</v>
      </c>
      <c r="B61" s="55">
        <f>+B75</f>
        <v>4.0669199433317678</v>
      </c>
    </row>
    <row r="62" spans="1:5" ht="45" customHeight="1" x14ac:dyDescent="0.25">
      <c r="A62" s="53" t="s">
        <v>200</v>
      </c>
      <c r="B62" s="34" t="s">
        <v>119</v>
      </c>
    </row>
    <row r="63" spans="1:5" ht="30" customHeight="1" x14ac:dyDescent="0.25">
      <c r="A63" s="53" t="s">
        <v>201</v>
      </c>
      <c r="B63" s="34" t="s">
        <v>119</v>
      </c>
    </row>
    <row r="64" spans="1:5" ht="30" customHeight="1" x14ac:dyDescent="0.25">
      <c r="A64" s="53" t="s">
        <v>202</v>
      </c>
    </row>
    <row r="65" spans="1:4" x14ac:dyDescent="0.25">
      <c r="A65" t="s">
        <v>203</v>
      </c>
    </row>
    <row r="66" spans="1:4" x14ac:dyDescent="0.25">
      <c r="A66" t="s">
        <v>204</v>
      </c>
    </row>
    <row r="68" spans="1:4" x14ac:dyDescent="0.25">
      <c r="A68" t="s">
        <v>205</v>
      </c>
    </row>
    <row r="69" spans="1:4" ht="75" customHeight="1" x14ac:dyDescent="0.25">
      <c r="A69" s="61" t="s">
        <v>206</v>
      </c>
      <c r="B69" s="62" t="s">
        <v>725</v>
      </c>
    </row>
    <row r="70" spans="1:4" ht="45" customHeight="1" x14ac:dyDescent="0.25">
      <c r="A70" s="61" t="s">
        <v>208</v>
      </c>
      <c r="B70" s="62" t="s">
        <v>726</v>
      </c>
    </row>
    <row r="71" spans="1:4" x14ac:dyDescent="0.25">
      <c r="A71" s="61"/>
      <c r="B71" s="61"/>
    </row>
    <row r="72" spans="1:4" x14ac:dyDescent="0.25">
      <c r="A72" s="61" t="s">
        <v>210</v>
      </c>
      <c r="B72" s="63">
        <v>7.4886235841141051</v>
      </c>
    </row>
    <row r="73" spans="1:4" x14ac:dyDescent="0.25">
      <c r="A73" s="61"/>
      <c r="B73" s="61"/>
    </row>
    <row r="74" spans="1:4" x14ac:dyDescent="0.25">
      <c r="A74" s="61" t="s">
        <v>211</v>
      </c>
      <c r="B74" s="64">
        <v>3.5141</v>
      </c>
    </row>
    <row r="75" spans="1:4" x14ac:dyDescent="0.25">
      <c r="A75" s="61" t="s">
        <v>212</v>
      </c>
      <c r="B75" s="64">
        <v>4.0669199433317678</v>
      </c>
    </row>
    <row r="76" spans="1:4" x14ac:dyDescent="0.25">
      <c r="A76" s="61"/>
      <c r="B76" s="61"/>
    </row>
    <row r="77" spans="1:4" x14ac:dyDescent="0.25">
      <c r="A77" s="61" t="s">
        <v>213</v>
      </c>
      <c r="B77" s="65">
        <v>45412</v>
      </c>
    </row>
    <row r="79" spans="1:4" ht="69.95" customHeight="1" x14ac:dyDescent="0.25">
      <c r="A79" s="74" t="s">
        <v>214</v>
      </c>
      <c r="B79" s="74" t="s">
        <v>215</v>
      </c>
      <c r="C79" s="74" t="s">
        <v>5</v>
      </c>
      <c r="D79" s="74" t="s">
        <v>6</v>
      </c>
    </row>
    <row r="80" spans="1:4" ht="69.95" customHeight="1" x14ac:dyDescent="0.25">
      <c r="A80" s="74" t="s">
        <v>727</v>
      </c>
      <c r="B80" s="74"/>
      <c r="C80" s="74" t="s">
        <v>27</v>
      </c>
      <c r="D80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86"/>
  <sheetViews>
    <sheetView showGridLines="0" workbookViewId="0">
      <pane ySplit="4" topLeftCell="A67" activePane="bottomLeft" state="frozen"/>
      <selection pane="bottomLeft" activeCell="B67" sqref="B67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728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729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6" t="s">
        <v>218</v>
      </c>
      <c r="B8" s="30"/>
      <c r="C8" s="30"/>
      <c r="D8" s="13"/>
      <c r="E8" s="14"/>
      <c r="F8" s="15"/>
      <c r="G8" s="15"/>
    </row>
    <row r="9" spans="1:8" x14ac:dyDescent="0.25">
      <c r="A9" s="16" t="s">
        <v>688</v>
      </c>
      <c r="B9" s="30"/>
      <c r="C9" s="30"/>
      <c r="D9" s="13"/>
      <c r="E9" s="14"/>
      <c r="F9" s="15"/>
      <c r="G9" s="15"/>
    </row>
    <row r="10" spans="1:8" x14ac:dyDescent="0.25">
      <c r="A10" s="16" t="s">
        <v>125</v>
      </c>
      <c r="B10" s="30"/>
      <c r="C10" s="30"/>
      <c r="D10" s="13"/>
      <c r="E10" s="35" t="s">
        <v>119</v>
      </c>
      <c r="F10" s="36" t="s">
        <v>119</v>
      </c>
      <c r="G10" s="15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16" t="s">
        <v>453</v>
      </c>
      <c r="B12" s="30"/>
      <c r="C12" s="30"/>
      <c r="D12" s="13"/>
      <c r="E12" s="14"/>
      <c r="F12" s="15"/>
      <c r="G12" s="15"/>
    </row>
    <row r="13" spans="1:8" x14ac:dyDescent="0.25">
      <c r="A13" s="12" t="s">
        <v>730</v>
      </c>
      <c r="B13" s="30" t="s">
        <v>731</v>
      </c>
      <c r="C13" s="30" t="s">
        <v>124</v>
      </c>
      <c r="D13" s="13">
        <v>29500000</v>
      </c>
      <c r="E13" s="14">
        <v>29905.119999999999</v>
      </c>
      <c r="F13" s="15">
        <v>0.31709999999999999</v>
      </c>
      <c r="G13" s="15">
        <v>7.3717693412000004E-2</v>
      </c>
    </row>
    <row r="14" spans="1:8" x14ac:dyDescent="0.25">
      <c r="A14" s="12" t="s">
        <v>732</v>
      </c>
      <c r="B14" s="30" t="s">
        <v>733</v>
      </c>
      <c r="C14" s="30" t="s">
        <v>124</v>
      </c>
      <c r="D14" s="13">
        <v>20500000</v>
      </c>
      <c r="E14" s="14">
        <v>20991.200000000001</v>
      </c>
      <c r="F14" s="15">
        <v>0.22259999999999999</v>
      </c>
      <c r="G14" s="15">
        <v>7.3688679909999999E-2</v>
      </c>
    </row>
    <row r="15" spans="1:8" x14ac:dyDescent="0.25">
      <c r="A15" s="16" t="s">
        <v>125</v>
      </c>
      <c r="B15" s="31"/>
      <c r="C15" s="31"/>
      <c r="D15" s="17"/>
      <c r="E15" s="18">
        <v>50896.32</v>
      </c>
      <c r="F15" s="19">
        <v>0.53969999999999996</v>
      </c>
      <c r="G15" s="20"/>
    </row>
    <row r="16" spans="1:8" x14ac:dyDescent="0.25">
      <c r="A16" s="12"/>
      <c r="B16" s="30"/>
      <c r="C16" s="30"/>
      <c r="D16" s="13"/>
      <c r="E16" s="14"/>
      <c r="F16" s="15"/>
      <c r="G16" s="15"/>
    </row>
    <row r="17" spans="1:7" x14ac:dyDescent="0.25">
      <c r="A17" s="16" t="s">
        <v>691</v>
      </c>
      <c r="B17" s="30"/>
      <c r="C17" s="30"/>
      <c r="D17" s="13"/>
      <c r="E17" s="14"/>
      <c r="F17" s="15"/>
      <c r="G17" s="15"/>
    </row>
    <row r="18" spans="1:7" x14ac:dyDescent="0.25">
      <c r="A18" s="12" t="s">
        <v>734</v>
      </c>
      <c r="B18" s="30" t="s">
        <v>735</v>
      </c>
      <c r="C18" s="30" t="s">
        <v>124</v>
      </c>
      <c r="D18" s="13">
        <v>12000000</v>
      </c>
      <c r="E18" s="14">
        <v>12307.69</v>
      </c>
      <c r="F18" s="15">
        <v>0.1305</v>
      </c>
      <c r="G18" s="15">
        <v>7.6550467329999997E-2</v>
      </c>
    </row>
    <row r="19" spans="1:7" x14ac:dyDescent="0.25">
      <c r="A19" s="12" t="s">
        <v>736</v>
      </c>
      <c r="B19" s="30" t="s">
        <v>737</v>
      </c>
      <c r="C19" s="30" t="s">
        <v>124</v>
      </c>
      <c r="D19" s="13">
        <v>5000000</v>
      </c>
      <c r="E19" s="14">
        <v>5209.8100000000004</v>
      </c>
      <c r="F19" s="15">
        <v>5.5199999999999999E-2</v>
      </c>
      <c r="G19" s="15">
        <v>7.6378237682E-2</v>
      </c>
    </row>
    <row r="20" spans="1:7" x14ac:dyDescent="0.25">
      <c r="A20" s="12" t="s">
        <v>738</v>
      </c>
      <c r="B20" s="30" t="s">
        <v>739</v>
      </c>
      <c r="C20" s="30" t="s">
        <v>124</v>
      </c>
      <c r="D20" s="13">
        <v>5000000</v>
      </c>
      <c r="E20" s="14">
        <v>5150.5600000000004</v>
      </c>
      <c r="F20" s="15">
        <v>5.4600000000000003E-2</v>
      </c>
      <c r="G20" s="15">
        <v>7.6550467329999997E-2</v>
      </c>
    </row>
    <row r="21" spans="1:7" x14ac:dyDescent="0.25">
      <c r="A21" s="12" t="s">
        <v>740</v>
      </c>
      <c r="B21" s="30" t="s">
        <v>741</v>
      </c>
      <c r="C21" s="30" t="s">
        <v>124</v>
      </c>
      <c r="D21" s="13">
        <v>5000000</v>
      </c>
      <c r="E21" s="14">
        <v>5102.53</v>
      </c>
      <c r="F21" s="15">
        <v>5.4100000000000002E-2</v>
      </c>
      <c r="G21" s="15">
        <v>7.6348150783999993E-2</v>
      </c>
    </row>
    <row r="22" spans="1:7" x14ac:dyDescent="0.25">
      <c r="A22" s="12" t="s">
        <v>742</v>
      </c>
      <c r="B22" s="30" t="s">
        <v>743</v>
      </c>
      <c r="C22" s="30" t="s">
        <v>124</v>
      </c>
      <c r="D22" s="13">
        <v>4323700</v>
      </c>
      <c r="E22" s="14">
        <v>4396.17</v>
      </c>
      <c r="F22" s="15">
        <v>4.6600000000000003E-2</v>
      </c>
      <c r="G22" s="15">
        <v>7.6745539232000004E-2</v>
      </c>
    </row>
    <row r="23" spans="1:7" x14ac:dyDescent="0.25">
      <c r="A23" s="12" t="s">
        <v>744</v>
      </c>
      <c r="B23" s="30" t="s">
        <v>745</v>
      </c>
      <c r="C23" s="30" t="s">
        <v>124</v>
      </c>
      <c r="D23" s="13">
        <v>3107800</v>
      </c>
      <c r="E23" s="14">
        <v>3163.2</v>
      </c>
      <c r="F23" s="15">
        <v>3.3500000000000002E-2</v>
      </c>
      <c r="G23" s="15">
        <v>7.6378237682E-2</v>
      </c>
    </row>
    <row r="24" spans="1:7" x14ac:dyDescent="0.25">
      <c r="A24" s="12" t="s">
        <v>746</v>
      </c>
      <c r="B24" s="30" t="s">
        <v>747</v>
      </c>
      <c r="C24" s="30" t="s">
        <v>124</v>
      </c>
      <c r="D24" s="13">
        <v>3000000</v>
      </c>
      <c r="E24" s="14">
        <v>3075.45</v>
      </c>
      <c r="F24" s="15">
        <v>3.2599999999999997E-2</v>
      </c>
      <c r="G24" s="15">
        <v>7.6550467329999997E-2</v>
      </c>
    </row>
    <row r="25" spans="1:7" x14ac:dyDescent="0.25">
      <c r="A25" s="12" t="s">
        <v>748</v>
      </c>
      <c r="B25" s="30" t="s">
        <v>749</v>
      </c>
      <c r="C25" s="30" t="s">
        <v>124</v>
      </c>
      <c r="D25" s="13">
        <v>1000000</v>
      </c>
      <c r="E25" s="14">
        <v>997.8</v>
      </c>
      <c r="F25" s="15">
        <v>1.06E-2</v>
      </c>
      <c r="G25" s="15">
        <v>7.6370975288999998E-2</v>
      </c>
    </row>
    <row r="26" spans="1:7" x14ac:dyDescent="0.25">
      <c r="A26" s="12" t="s">
        <v>750</v>
      </c>
      <c r="B26" s="30" t="s">
        <v>751</v>
      </c>
      <c r="C26" s="30" t="s">
        <v>124</v>
      </c>
      <c r="D26" s="13">
        <v>500000</v>
      </c>
      <c r="E26" s="14">
        <v>518.66</v>
      </c>
      <c r="F26" s="15">
        <v>5.4999999999999997E-3</v>
      </c>
      <c r="G26" s="15">
        <v>7.6378237682E-2</v>
      </c>
    </row>
    <row r="27" spans="1:7" x14ac:dyDescent="0.25">
      <c r="A27" s="12" t="s">
        <v>752</v>
      </c>
      <c r="B27" s="30" t="s">
        <v>753</v>
      </c>
      <c r="C27" s="30" t="s">
        <v>124</v>
      </c>
      <c r="D27" s="13">
        <v>500000</v>
      </c>
      <c r="E27" s="14">
        <v>516.71</v>
      </c>
      <c r="F27" s="15">
        <v>5.4999999999999997E-3</v>
      </c>
      <c r="G27" s="15">
        <v>7.6550467329999997E-2</v>
      </c>
    </row>
    <row r="28" spans="1:7" x14ac:dyDescent="0.25">
      <c r="A28" s="12" t="s">
        <v>754</v>
      </c>
      <c r="B28" s="30" t="s">
        <v>755</v>
      </c>
      <c r="C28" s="30" t="s">
        <v>124</v>
      </c>
      <c r="D28" s="13">
        <v>500000</v>
      </c>
      <c r="E28" s="14">
        <v>508.72</v>
      </c>
      <c r="F28" s="15">
        <v>5.4000000000000003E-3</v>
      </c>
      <c r="G28" s="15">
        <v>7.6432187656000003E-2</v>
      </c>
    </row>
    <row r="29" spans="1:7" x14ac:dyDescent="0.25">
      <c r="A29" s="16" t="s">
        <v>125</v>
      </c>
      <c r="B29" s="31"/>
      <c r="C29" s="31"/>
      <c r="D29" s="17"/>
      <c r="E29" s="18">
        <v>40947.300000000003</v>
      </c>
      <c r="F29" s="19">
        <v>0.43409999999999999</v>
      </c>
      <c r="G29" s="20"/>
    </row>
    <row r="30" spans="1:7" x14ac:dyDescent="0.25">
      <c r="A30" s="12"/>
      <c r="B30" s="30"/>
      <c r="C30" s="30"/>
      <c r="D30" s="13"/>
      <c r="E30" s="14"/>
      <c r="F30" s="15"/>
      <c r="G30" s="15"/>
    </row>
    <row r="31" spans="1:7" x14ac:dyDescent="0.25">
      <c r="A31" s="12"/>
      <c r="B31" s="30"/>
      <c r="C31" s="30"/>
      <c r="D31" s="13"/>
      <c r="E31" s="14"/>
      <c r="F31" s="15"/>
      <c r="G31" s="15"/>
    </row>
    <row r="32" spans="1:7" x14ac:dyDescent="0.25">
      <c r="A32" s="16" t="s">
        <v>301</v>
      </c>
      <c r="B32" s="30"/>
      <c r="C32" s="30"/>
      <c r="D32" s="13"/>
      <c r="E32" s="14"/>
      <c r="F32" s="15"/>
      <c r="G32" s="15"/>
    </row>
    <row r="33" spans="1:7" x14ac:dyDescent="0.25">
      <c r="A33" s="16" t="s">
        <v>125</v>
      </c>
      <c r="B33" s="30"/>
      <c r="C33" s="30"/>
      <c r="D33" s="13"/>
      <c r="E33" s="35" t="s">
        <v>119</v>
      </c>
      <c r="F33" s="36" t="s">
        <v>119</v>
      </c>
      <c r="G33" s="15"/>
    </row>
    <row r="34" spans="1:7" x14ac:dyDescent="0.25">
      <c r="A34" s="12"/>
      <c r="B34" s="30"/>
      <c r="C34" s="30"/>
      <c r="D34" s="13"/>
      <c r="E34" s="14"/>
      <c r="F34" s="15"/>
      <c r="G34" s="15"/>
    </row>
    <row r="35" spans="1:7" x14ac:dyDescent="0.25">
      <c r="A35" s="16" t="s">
        <v>302</v>
      </c>
      <c r="B35" s="30"/>
      <c r="C35" s="30"/>
      <c r="D35" s="13"/>
      <c r="E35" s="14"/>
      <c r="F35" s="15"/>
      <c r="G35" s="15"/>
    </row>
    <row r="36" spans="1:7" x14ac:dyDescent="0.25">
      <c r="A36" s="16" t="s">
        <v>125</v>
      </c>
      <c r="B36" s="30"/>
      <c r="C36" s="30"/>
      <c r="D36" s="13"/>
      <c r="E36" s="35" t="s">
        <v>119</v>
      </c>
      <c r="F36" s="36" t="s">
        <v>119</v>
      </c>
      <c r="G36" s="15"/>
    </row>
    <row r="37" spans="1:7" x14ac:dyDescent="0.25">
      <c r="A37" s="12"/>
      <c r="B37" s="30"/>
      <c r="C37" s="30"/>
      <c r="D37" s="13"/>
      <c r="E37" s="14"/>
      <c r="F37" s="15"/>
      <c r="G37" s="15"/>
    </row>
    <row r="38" spans="1:7" x14ac:dyDescent="0.25">
      <c r="A38" s="21" t="s">
        <v>165</v>
      </c>
      <c r="B38" s="32"/>
      <c r="C38" s="32"/>
      <c r="D38" s="22"/>
      <c r="E38" s="18">
        <v>91843.62</v>
      </c>
      <c r="F38" s="19">
        <v>0.9738</v>
      </c>
      <c r="G38" s="20"/>
    </row>
    <row r="39" spans="1:7" x14ac:dyDescent="0.25">
      <c r="A39" s="12"/>
      <c r="B39" s="30"/>
      <c r="C39" s="30"/>
      <c r="D39" s="13"/>
      <c r="E39" s="14"/>
      <c r="F39" s="15"/>
      <c r="G39" s="15"/>
    </row>
    <row r="40" spans="1:7" x14ac:dyDescent="0.25">
      <c r="A40" s="12"/>
      <c r="B40" s="30"/>
      <c r="C40" s="30"/>
      <c r="D40" s="13"/>
      <c r="E40" s="14"/>
      <c r="F40" s="15"/>
      <c r="G40" s="15"/>
    </row>
    <row r="41" spans="1:7" x14ac:dyDescent="0.25">
      <c r="A41" s="16" t="s">
        <v>169</v>
      </c>
      <c r="B41" s="30"/>
      <c r="C41" s="30"/>
      <c r="D41" s="13"/>
      <c r="E41" s="14"/>
      <c r="F41" s="15"/>
      <c r="G41" s="15"/>
    </row>
    <row r="42" spans="1:7" x14ac:dyDescent="0.25">
      <c r="A42" s="12" t="s">
        <v>170</v>
      </c>
      <c r="B42" s="30"/>
      <c r="C42" s="30"/>
      <c r="D42" s="13"/>
      <c r="E42" s="14">
        <v>933.66</v>
      </c>
      <c r="F42" s="15">
        <v>9.9000000000000008E-3</v>
      </c>
      <c r="G42" s="15">
        <v>6.6299999999999998E-2</v>
      </c>
    </row>
    <row r="43" spans="1:7" x14ac:dyDescent="0.25">
      <c r="A43" s="16" t="s">
        <v>125</v>
      </c>
      <c r="B43" s="31"/>
      <c r="C43" s="31"/>
      <c r="D43" s="17"/>
      <c r="E43" s="18">
        <v>933.66</v>
      </c>
      <c r="F43" s="19">
        <v>9.9000000000000008E-3</v>
      </c>
      <c r="G43" s="20"/>
    </row>
    <row r="44" spans="1:7" x14ac:dyDescent="0.25">
      <c r="A44" s="12"/>
      <c r="B44" s="30"/>
      <c r="C44" s="30"/>
      <c r="D44" s="13"/>
      <c r="E44" s="14"/>
      <c r="F44" s="15"/>
      <c r="G44" s="15"/>
    </row>
    <row r="45" spans="1:7" x14ac:dyDescent="0.25">
      <c r="A45" s="21" t="s">
        <v>165</v>
      </c>
      <c r="B45" s="32"/>
      <c r="C45" s="32"/>
      <c r="D45" s="22"/>
      <c r="E45" s="18">
        <v>933.66</v>
      </c>
      <c r="F45" s="19">
        <v>9.9000000000000008E-3</v>
      </c>
      <c r="G45" s="20"/>
    </row>
    <row r="46" spans="1:7" x14ac:dyDescent="0.25">
      <c r="A46" s="12" t="s">
        <v>171</v>
      </c>
      <c r="B46" s="30"/>
      <c r="C46" s="30"/>
      <c r="D46" s="13"/>
      <c r="E46" s="14">
        <v>2113.1299672999999</v>
      </c>
      <c r="F46" s="15">
        <v>2.2407E-2</v>
      </c>
      <c r="G46" s="15"/>
    </row>
    <row r="47" spans="1:7" x14ac:dyDescent="0.25">
      <c r="A47" s="12" t="s">
        <v>172</v>
      </c>
      <c r="B47" s="30"/>
      <c r="C47" s="30"/>
      <c r="D47" s="13"/>
      <c r="E47" s="23">
        <v>-584.00996729999997</v>
      </c>
      <c r="F47" s="24">
        <v>-6.1069999999999996E-3</v>
      </c>
      <c r="G47" s="15">
        <v>6.6299999999999998E-2</v>
      </c>
    </row>
    <row r="48" spans="1:7" x14ac:dyDescent="0.25">
      <c r="A48" s="25" t="s">
        <v>173</v>
      </c>
      <c r="B48" s="33"/>
      <c r="C48" s="33"/>
      <c r="D48" s="26"/>
      <c r="E48" s="27">
        <v>94306.4</v>
      </c>
      <c r="F48" s="28">
        <v>1</v>
      </c>
      <c r="G48" s="28"/>
    </row>
    <row r="50" spans="1:5" x14ac:dyDescent="0.25">
      <c r="A50" s="1" t="s">
        <v>175</v>
      </c>
    </row>
    <row r="53" spans="1:5" x14ac:dyDescent="0.25">
      <c r="A53" s="1" t="s">
        <v>176</v>
      </c>
    </row>
    <row r="54" spans="1:5" x14ac:dyDescent="0.25">
      <c r="A54" s="53" t="s">
        <v>177</v>
      </c>
      <c r="B54" s="34" t="s">
        <v>119</v>
      </c>
    </row>
    <row r="55" spans="1:5" x14ac:dyDescent="0.25">
      <c r="A55" t="s">
        <v>178</v>
      </c>
    </row>
    <row r="56" spans="1:5" x14ac:dyDescent="0.25">
      <c r="A56" t="s">
        <v>179</v>
      </c>
      <c r="B56" t="s">
        <v>180</v>
      </c>
      <c r="C56" t="s">
        <v>180</v>
      </c>
    </row>
    <row r="57" spans="1:5" x14ac:dyDescent="0.25">
      <c r="B57" s="54">
        <v>45382</v>
      </c>
      <c r="C57" s="54">
        <v>45412</v>
      </c>
    </row>
    <row r="58" spans="1:5" x14ac:dyDescent="0.25">
      <c r="A58" t="s">
        <v>704</v>
      </c>
      <c r="B58">
        <v>11.4764</v>
      </c>
      <c r="C58">
        <v>11.430400000000001</v>
      </c>
      <c r="E58" s="2"/>
    </row>
    <row r="59" spans="1:5" x14ac:dyDescent="0.25">
      <c r="A59" t="s">
        <v>185</v>
      </c>
      <c r="B59">
        <v>11.4763</v>
      </c>
      <c r="C59">
        <v>11.430400000000001</v>
      </c>
      <c r="E59" s="2"/>
    </row>
    <row r="60" spans="1:5" x14ac:dyDescent="0.25">
      <c r="A60" t="s">
        <v>705</v>
      </c>
      <c r="B60">
        <v>11.430199999999999</v>
      </c>
      <c r="C60">
        <v>11.382</v>
      </c>
      <c r="E60" s="2"/>
    </row>
    <row r="61" spans="1:5" x14ac:dyDescent="0.25">
      <c r="A61" t="s">
        <v>667</v>
      </c>
      <c r="B61">
        <v>11.430099999999999</v>
      </c>
      <c r="C61">
        <v>11.382</v>
      </c>
      <c r="E61" s="2"/>
    </row>
    <row r="62" spans="1:5" x14ac:dyDescent="0.25">
      <c r="E62" s="2"/>
    </row>
    <row r="63" spans="1:5" x14ac:dyDescent="0.25">
      <c r="A63" t="s">
        <v>195</v>
      </c>
      <c r="B63" s="34" t="s">
        <v>119</v>
      </c>
    </row>
    <row r="64" spans="1:5" x14ac:dyDescent="0.25">
      <c r="A64" t="s">
        <v>196</v>
      </c>
      <c r="B64" s="34" t="s">
        <v>119</v>
      </c>
    </row>
    <row r="65" spans="1:2" ht="30" customHeight="1" x14ac:dyDescent="0.25">
      <c r="A65" s="53" t="s">
        <v>197</v>
      </c>
      <c r="B65" s="34" t="s">
        <v>119</v>
      </c>
    </row>
    <row r="66" spans="1:2" ht="30" customHeight="1" x14ac:dyDescent="0.25">
      <c r="A66" s="53" t="s">
        <v>198</v>
      </c>
      <c r="B66" s="34" t="s">
        <v>119</v>
      </c>
    </row>
    <row r="67" spans="1:2" x14ac:dyDescent="0.25">
      <c r="A67" t="s">
        <v>199</v>
      </c>
      <c r="B67" s="55">
        <f>+B81</f>
        <v>12.375297113140711</v>
      </c>
    </row>
    <row r="68" spans="1:2" ht="45" customHeight="1" x14ac:dyDescent="0.25">
      <c r="A68" s="53" t="s">
        <v>200</v>
      </c>
      <c r="B68" s="34" t="s">
        <v>119</v>
      </c>
    </row>
    <row r="69" spans="1:2" ht="30" customHeight="1" x14ac:dyDescent="0.25">
      <c r="A69" s="53" t="s">
        <v>201</v>
      </c>
      <c r="B69" s="34" t="s">
        <v>119</v>
      </c>
    </row>
    <row r="70" spans="1:2" ht="30" customHeight="1" x14ac:dyDescent="0.25">
      <c r="A70" s="53" t="s">
        <v>202</v>
      </c>
    </row>
    <row r="71" spans="1:2" x14ac:dyDescent="0.25">
      <c r="A71" t="s">
        <v>203</v>
      </c>
    </row>
    <row r="72" spans="1:2" x14ac:dyDescent="0.25">
      <c r="A72" t="s">
        <v>204</v>
      </c>
    </row>
    <row r="74" spans="1:2" x14ac:dyDescent="0.25">
      <c r="A74" t="s">
        <v>205</v>
      </c>
    </row>
    <row r="75" spans="1:2" ht="75" customHeight="1" x14ac:dyDescent="0.25">
      <c r="A75" s="61" t="s">
        <v>206</v>
      </c>
      <c r="B75" s="62" t="s">
        <v>756</v>
      </c>
    </row>
    <row r="76" spans="1:2" ht="45" customHeight="1" x14ac:dyDescent="0.25">
      <c r="A76" s="61" t="s">
        <v>208</v>
      </c>
      <c r="B76" s="62" t="s">
        <v>757</v>
      </c>
    </row>
    <row r="77" spans="1:2" x14ac:dyDescent="0.25">
      <c r="A77" s="61"/>
      <c r="B77" s="61"/>
    </row>
    <row r="78" spans="1:2" x14ac:dyDescent="0.25">
      <c r="A78" s="61" t="s">
        <v>210</v>
      </c>
      <c r="B78" s="63">
        <v>7.4916714396522828</v>
      </c>
    </row>
    <row r="79" spans="1:2" x14ac:dyDescent="0.25">
      <c r="A79" s="61"/>
      <c r="B79" s="61"/>
    </row>
    <row r="80" spans="1:2" x14ac:dyDescent="0.25">
      <c r="A80" s="61" t="s">
        <v>211</v>
      </c>
      <c r="B80" s="64">
        <v>8.0701999999999998</v>
      </c>
    </row>
    <row r="81" spans="1:4" x14ac:dyDescent="0.25">
      <c r="A81" s="61" t="s">
        <v>212</v>
      </c>
      <c r="B81" s="64">
        <v>12.375297113140711</v>
      </c>
    </row>
    <row r="82" spans="1:4" x14ac:dyDescent="0.25">
      <c r="A82" s="61"/>
      <c r="B82" s="61"/>
    </row>
    <row r="83" spans="1:4" x14ac:dyDescent="0.25">
      <c r="A83" s="61" t="s">
        <v>213</v>
      </c>
      <c r="B83" s="65">
        <v>45412</v>
      </c>
    </row>
    <row r="85" spans="1:4" ht="69.95" customHeight="1" x14ac:dyDescent="0.25">
      <c r="A85" s="74" t="s">
        <v>214</v>
      </c>
      <c r="B85" s="74" t="s">
        <v>215</v>
      </c>
      <c r="C85" s="74" t="s">
        <v>5</v>
      </c>
      <c r="D85" s="74" t="s">
        <v>6</v>
      </c>
    </row>
    <row r="86" spans="1:4" ht="69.95" customHeight="1" x14ac:dyDescent="0.25">
      <c r="A86" s="74" t="s">
        <v>758</v>
      </c>
      <c r="B86" s="74"/>
      <c r="C86" s="74" t="s">
        <v>29</v>
      </c>
      <c r="D86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5"/>
  <sheetViews>
    <sheetView showGridLines="0" workbookViewId="0">
      <pane ySplit="4" topLeftCell="A86" activePane="bottomLeft" state="frozen"/>
      <selection pane="bottomLeft" activeCell="B86" sqref="B8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759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760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218</v>
      </c>
      <c r="B9" s="30"/>
      <c r="C9" s="30"/>
      <c r="D9" s="13"/>
      <c r="E9" s="14"/>
      <c r="F9" s="15"/>
      <c r="G9" s="15"/>
    </row>
    <row r="10" spans="1:8" x14ac:dyDescent="0.25">
      <c r="A10" s="16" t="s">
        <v>219</v>
      </c>
      <c r="B10" s="30"/>
      <c r="C10" s="30"/>
      <c r="D10" s="13"/>
      <c r="E10" s="14"/>
      <c r="F10" s="15"/>
      <c r="G10" s="15"/>
    </row>
    <row r="11" spans="1:8" x14ac:dyDescent="0.25">
      <c r="A11" s="12" t="s">
        <v>761</v>
      </c>
      <c r="B11" s="30" t="s">
        <v>762</v>
      </c>
      <c r="C11" s="30" t="s">
        <v>225</v>
      </c>
      <c r="D11" s="13">
        <v>6000000</v>
      </c>
      <c r="E11" s="14">
        <v>5973.95</v>
      </c>
      <c r="F11" s="15">
        <v>7.0599999999999996E-2</v>
      </c>
      <c r="G11" s="15">
        <v>7.6050000000000006E-2</v>
      </c>
    </row>
    <row r="12" spans="1:8" x14ac:dyDescent="0.25">
      <c r="A12" s="12" t="s">
        <v>763</v>
      </c>
      <c r="B12" s="30" t="s">
        <v>764</v>
      </c>
      <c r="C12" s="30" t="s">
        <v>225</v>
      </c>
      <c r="D12" s="13">
        <v>6000000</v>
      </c>
      <c r="E12" s="14">
        <v>5851.97</v>
      </c>
      <c r="F12" s="15">
        <v>6.9199999999999998E-2</v>
      </c>
      <c r="G12" s="15">
        <v>7.8149999999999997E-2</v>
      </c>
    </row>
    <row r="13" spans="1:8" x14ac:dyDescent="0.25">
      <c r="A13" s="12" t="s">
        <v>765</v>
      </c>
      <c r="B13" s="30" t="s">
        <v>766</v>
      </c>
      <c r="C13" s="30" t="s">
        <v>238</v>
      </c>
      <c r="D13" s="13">
        <v>5500000</v>
      </c>
      <c r="E13" s="14">
        <v>5460.6</v>
      </c>
      <c r="F13" s="15">
        <v>6.4600000000000005E-2</v>
      </c>
      <c r="G13" s="15">
        <v>7.8286999999999995E-2</v>
      </c>
    </row>
    <row r="14" spans="1:8" x14ac:dyDescent="0.25">
      <c r="A14" s="12" t="s">
        <v>767</v>
      </c>
      <c r="B14" s="30" t="s">
        <v>768</v>
      </c>
      <c r="C14" s="30" t="s">
        <v>225</v>
      </c>
      <c r="D14" s="13">
        <v>5000000</v>
      </c>
      <c r="E14" s="14">
        <v>5021.91</v>
      </c>
      <c r="F14" s="15">
        <v>5.9400000000000001E-2</v>
      </c>
      <c r="G14" s="15">
        <v>7.7309000000000003E-2</v>
      </c>
    </row>
    <row r="15" spans="1:8" x14ac:dyDescent="0.25">
      <c r="A15" s="12" t="s">
        <v>769</v>
      </c>
      <c r="B15" s="30" t="s">
        <v>770</v>
      </c>
      <c r="C15" s="30" t="s">
        <v>225</v>
      </c>
      <c r="D15" s="13">
        <v>4000000</v>
      </c>
      <c r="E15" s="14">
        <v>3986.13</v>
      </c>
      <c r="F15" s="15">
        <v>4.7100000000000003E-2</v>
      </c>
      <c r="G15" s="15">
        <v>7.6450000000000004E-2</v>
      </c>
    </row>
    <row r="16" spans="1:8" x14ac:dyDescent="0.25">
      <c r="A16" s="12" t="s">
        <v>771</v>
      </c>
      <c r="B16" s="30" t="s">
        <v>772</v>
      </c>
      <c r="C16" s="30" t="s">
        <v>225</v>
      </c>
      <c r="D16" s="13">
        <v>4000000</v>
      </c>
      <c r="E16" s="14">
        <v>3934.32</v>
      </c>
      <c r="F16" s="15">
        <v>4.65E-2</v>
      </c>
      <c r="G16" s="15">
        <v>7.7549999999999994E-2</v>
      </c>
    </row>
    <row r="17" spans="1:7" x14ac:dyDescent="0.25">
      <c r="A17" s="12" t="s">
        <v>773</v>
      </c>
      <c r="B17" s="30" t="s">
        <v>774</v>
      </c>
      <c r="C17" s="30" t="s">
        <v>238</v>
      </c>
      <c r="D17" s="13">
        <v>2500000</v>
      </c>
      <c r="E17" s="14">
        <v>2493.71</v>
      </c>
      <c r="F17" s="15">
        <v>2.9499999999999998E-2</v>
      </c>
      <c r="G17" s="15">
        <v>7.6399999999999996E-2</v>
      </c>
    </row>
    <row r="18" spans="1:7" x14ac:dyDescent="0.25">
      <c r="A18" s="12" t="s">
        <v>775</v>
      </c>
      <c r="B18" s="30" t="s">
        <v>776</v>
      </c>
      <c r="C18" s="30" t="s">
        <v>238</v>
      </c>
      <c r="D18" s="13">
        <v>2500000</v>
      </c>
      <c r="E18" s="14">
        <v>2478.65</v>
      </c>
      <c r="F18" s="15">
        <v>2.93E-2</v>
      </c>
      <c r="G18" s="15">
        <v>7.8149999999999997E-2</v>
      </c>
    </row>
    <row r="19" spans="1:7" x14ac:dyDescent="0.25">
      <c r="A19" s="12" t="s">
        <v>777</v>
      </c>
      <c r="B19" s="30" t="s">
        <v>778</v>
      </c>
      <c r="C19" s="30" t="s">
        <v>225</v>
      </c>
      <c r="D19" s="13">
        <v>2000000</v>
      </c>
      <c r="E19" s="14">
        <v>1988.31</v>
      </c>
      <c r="F19" s="15">
        <v>2.35E-2</v>
      </c>
      <c r="G19" s="15">
        <v>7.5999999999999998E-2</v>
      </c>
    </row>
    <row r="20" spans="1:7" x14ac:dyDescent="0.25">
      <c r="A20" s="12" t="s">
        <v>779</v>
      </c>
      <c r="B20" s="30" t="s">
        <v>780</v>
      </c>
      <c r="C20" s="30" t="s">
        <v>225</v>
      </c>
      <c r="D20" s="13">
        <v>1500000</v>
      </c>
      <c r="E20" s="14">
        <v>1491.19</v>
      </c>
      <c r="F20" s="15">
        <v>1.7600000000000001E-2</v>
      </c>
      <c r="G20" s="15">
        <v>7.7549999999999994E-2</v>
      </c>
    </row>
    <row r="21" spans="1:7" x14ac:dyDescent="0.25">
      <c r="A21" s="12" t="s">
        <v>781</v>
      </c>
      <c r="B21" s="30" t="s">
        <v>782</v>
      </c>
      <c r="C21" s="30" t="s">
        <v>238</v>
      </c>
      <c r="D21" s="13">
        <v>1000000</v>
      </c>
      <c r="E21" s="14">
        <v>998.37</v>
      </c>
      <c r="F21" s="15">
        <v>1.18E-2</v>
      </c>
      <c r="G21" s="15">
        <v>7.8237000000000001E-2</v>
      </c>
    </row>
    <row r="22" spans="1:7" x14ac:dyDescent="0.25">
      <c r="A22" s="12" t="s">
        <v>783</v>
      </c>
      <c r="B22" s="30" t="s">
        <v>784</v>
      </c>
      <c r="C22" s="30" t="s">
        <v>225</v>
      </c>
      <c r="D22" s="13">
        <v>1000000</v>
      </c>
      <c r="E22" s="14">
        <v>992.97</v>
      </c>
      <c r="F22" s="15">
        <v>1.17E-2</v>
      </c>
      <c r="G22" s="15">
        <v>7.8149999999999997E-2</v>
      </c>
    </row>
    <row r="23" spans="1:7" x14ac:dyDescent="0.25">
      <c r="A23" s="12" t="s">
        <v>785</v>
      </c>
      <c r="B23" s="30" t="s">
        <v>786</v>
      </c>
      <c r="C23" s="30" t="s">
        <v>225</v>
      </c>
      <c r="D23" s="13">
        <v>500000</v>
      </c>
      <c r="E23" s="14">
        <v>505.33</v>
      </c>
      <c r="F23" s="15">
        <v>6.0000000000000001E-3</v>
      </c>
      <c r="G23" s="15">
        <v>7.7357999999999996E-2</v>
      </c>
    </row>
    <row r="24" spans="1:7" x14ac:dyDescent="0.25">
      <c r="A24" s="12" t="s">
        <v>787</v>
      </c>
      <c r="B24" s="30" t="s">
        <v>788</v>
      </c>
      <c r="C24" s="30" t="s">
        <v>225</v>
      </c>
      <c r="D24" s="13">
        <v>500000</v>
      </c>
      <c r="E24" s="14">
        <v>503.74</v>
      </c>
      <c r="F24" s="15">
        <v>6.0000000000000001E-3</v>
      </c>
      <c r="G24" s="15">
        <v>7.6249999999999998E-2</v>
      </c>
    </row>
    <row r="25" spans="1:7" x14ac:dyDescent="0.25">
      <c r="A25" s="12" t="s">
        <v>789</v>
      </c>
      <c r="B25" s="30" t="s">
        <v>790</v>
      </c>
      <c r="C25" s="30" t="s">
        <v>238</v>
      </c>
      <c r="D25" s="13">
        <v>500000</v>
      </c>
      <c r="E25" s="14">
        <v>495.95</v>
      </c>
      <c r="F25" s="15">
        <v>5.8999999999999999E-3</v>
      </c>
      <c r="G25" s="15">
        <v>7.8287999999999996E-2</v>
      </c>
    </row>
    <row r="26" spans="1:7" x14ac:dyDescent="0.25">
      <c r="A26" s="12" t="s">
        <v>791</v>
      </c>
      <c r="B26" s="30" t="s">
        <v>792</v>
      </c>
      <c r="C26" s="30" t="s">
        <v>225</v>
      </c>
      <c r="D26" s="13">
        <v>500000</v>
      </c>
      <c r="E26" s="14">
        <v>491.52</v>
      </c>
      <c r="F26" s="15">
        <v>5.7999999999999996E-3</v>
      </c>
      <c r="G26" s="15">
        <v>7.6450000000000004E-2</v>
      </c>
    </row>
    <row r="27" spans="1:7" x14ac:dyDescent="0.25">
      <c r="A27" s="16" t="s">
        <v>125</v>
      </c>
      <c r="B27" s="31"/>
      <c r="C27" s="31"/>
      <c r="D27" s="17"/>
      <c r="E27" s="18">
        <v>42668.62</v>
      </c>
      <c r="F27" s="19">
        <v>0.50449999999999995</v>
      </c>
      <c r="G27" s="20"/>
    </row>
    <row r="28" spans="1:7" x14ac:dyDescent="0.25">
      <c r="A28" s="16" t="s">
        <v>691</v>
      </c>
      <c r="B28" s="30"/>
      <c r="C28" s="30"/>
      <c r="D28" s="13"/>
      <c r="E28" s="14"/>
      <c r="F28" s="15"/>
      <c r="G28" s="15"/>
    </row>
    <row r="29" spans="1:7" x14ac:dyDescent="0.25">
      <c r="A29" s="12" t="s">
        <v>793</v>
      </c>
      <c r="B29" s="30" t="s">
        <v>794</v>
      </c>
      <c r="C29" s="30" t="s">
        <v>124</v>
      </c>
      <c r="D29" s="13">
        <v>7000000</v>
      </c>
      <c r="E29" s="14">
        <v>7055.42</v>
      </c>
      <c r="F29" s="15">
        <v>8.3400000000000002E-2</v>
      </c>
      <c r="G29" s="15">
        <v>7.5169905216000005E-2</v>
      </c>
    </row>
    <row r="30" spans="1:7" x14ac:dyDescent="0.25">
      <c r="A30" s="12" t="s">
        <v>795</v>
      </c>
      <c r="B30" s="30" t="s">
        <v>796</v>
      </c>
      <c r="C30" s="30" t="s">
        <v>124</v>
      </c>
      <c r="D30" s="13">
        <v>5000000</v>
      </c>
      <c r="E30" s="14">
        <v>5046.49</v>
      </c>
      <c r="F30" s="15">
        <v>5.9700000000000003E-2</v>
      </c>
      <c r="G30" s="15">
        <v>7.4601756899999996E-2</v>
      </c>
    </row>
    <row r="31" spans="1:7" x14ac:dyDescent="0.25">
      <c r="A31" s="12" t="s">
        <v>797</v>
      </c>
      <c r="B31" s="30" t="s">
        <v>798</v>
      </c>
      <c r="C31" s="30" t="s">
        <v>124</v>
      </c>
      <c r="D31" s="13">
        <v>2500000</v>
      </c>
      <c r="E31" s="14">
        <v>2525.5500000000002</v>
      </c>
      <c r="F31" s="15">
        <v>2.9899999999999999E-2</v>
      </c>
      <c r="G31" s="15">
        <v>7.556500193E-2</v>
      </c>
    </row>
    <row r="32" spans="1:7" x14ac:dyDescent="0.25">
      <c r="A32" s="12" t="s">
        <v>799</v>
      </c>
      <c r="B32" s="30" t="s">
        <v>800</v>
      </c>
      <c r="C32" s="30" t="s">
        <v>124</v>
      </c>
      <c r="D32" s="13">
        <v>2500000</v>
      </c>
      <c r="E32" s="14">
        <v>2525.54</v>
      </c>
      <c r="F32" s="15">
        <v>2.9899999999999999E-2</v>
      </c>
      <c r="G32" s="15">
        <v>7.5409443379999996E-2</v>
      </c>
    </row>
    <row r="33" spans="1:7" x14ac:dyDescent="0.25">
      <c r="A33" s="12" t="s">
        <v>801</v>
      </c>
      <c r="B33" s="30" t="s">
        <v>802</v>
      </c>
      <c r="C33" s="30" t="s">
        <v>124</v>
      </c>
      <c r="D33" s="13">
        <v>2500000</v>
      </c>
      <c r="E33" s="14">
        <v>2524.8200000000002</v>
      </c>
      <c r="F33" s="15">
        <v>2.9899999999999999E-2</v>
      </c>
      <c r="G33" s="15">
        <v>7.5721608900000001E-2</v>
      </c>
    </row>
    <row r="34" spans="1:7" x14ac:dyDescent="0.25">
      <c r="A34" s="12" t="s">
        <v>803</v>
      </c>
      <c r="B34" s="30" t="s">
        <v>804</v>
      </c>
      <c r="C34" s="30" t="s">
        <v>124</v>
      </c>
      <c r="D34" s="13">
        <v>2500000</v>
      </c>
      <c r="E34" s="14">
        <v>2522.3000000000002</v>
      </c>
      <c r="F34" s="15">
        <v>2.98E-2</v>
      </c>
      <c r="G34" s="15">
        <v>7.5063106756000003E-2</v>
      </c>
    </row>
    <row r="35" spans="1:7" x14ac:dyDescent="0.25">
      <c r="A35" s="12" t="s">
        <v>805</v>
      </c>
      <c r="B35" s="30" t="s">
        <v>806</v>
      </c>
      <c r="C35" s="30" t="s">
        <v>124</v>
      </c>
      <c r="D35" s="13">
        <v>2500000</v>
      </c>
      <c r="E35" s="14">
        <v>2520.88</v>
      </c>
      <c r="F35" s="15">
        <v>2.98E-2</v>
      </c>
      <c r="G35" s="15">
        <v>7.5241452782000007E-2</v>
      </c>
    </row>
    <row r="36" spans="1:7" x14ac:dyDescent="0.25">
      <c r="A36" s="12" t="s">
        <v>807</v>
      </c>
      <c r="B36" s="30" t="s">
        <v>808</v>
      </c>
      <c r="C36" s="30" t="s">
        <v>124</v>
      </c>
      <c r="D36" s="13">
        <v>2500000</v>
      </c>
      <c r="E36" s="14">
        <v>2513.98</v>
      </c>
      <c r="F36" s="15">
        <v>2.9700000000000001E-2</v>
      </c>
      <c r="G36" s="15">
        <v>7.4498096400000005E-2</v>
      </c>
    </row>
    <row r="37" spans="1:7" x14ac:dyDescent="0.25">
      <c r="A37" s="12" t="s">
        <v>809</v>
      </c>
      <c r="B37" s="30" t="s">
        <v>810</v>
      </c>
      <c r="C37" s="30" t="s">
        <v>124</v>
      </c>
      <c r="D37" s="13">
        <v>2000000</v>
      </c>
      <c r="E37" s="14">
        <v>2018.6</v>
      </c>
      <c r="F37" s="15">
        <v>2.3900000000000001E-2</v>
      </c>
      <c r="G37" s="15">
        <v>7.4599683641000003E-2</v>
      </c>
    </row>
    <row r="38" spans="1:7" x14ac:dyDescent="0.25">
      <c r="A38" s="12" t="s">
        <v>811</v>
      </c>
      <c r="B38" s="30" t="s">
        <v>812</v>
      </c>
      <c r="C38" s="30" t="s">
        <v>124</v>
      </c>
      <c r="D38" s="13">
        <v>2000000</v>
      </c>
      <c r="E38" s="14">
        <v>2015.43</v>
      </c>
      <c r="F38" s="15">
        <v>2.3800000000000002E-2</v>
      </c>
      <c r="G38" s="15">
        <v>7.5218640256000002E-2</v>
      </c>
    </row>
    <row r="39" spans="1:7" x14ac:dyDescent="0.25">
      <c r="A39" s="12" t="s">
        <v>813</v>
      </c>
      <c r="B39" s="30" t="s">
        <v>814</v>
      </c>
      <c r="C39" s="30" t="s">
        <v>124</v>
      </c>
      <c r="D39" s="13">
        <v>1000000</v>
      </c>
      <c r="E39" s="14">
        <v>1010.74</v>
      </c>
      <c r="F39" s="15">
        <v>1.1900000000000001E-2</v>
      </c>
      <c r="G39" s="15">
        <v>7.5329594360999994E-2</v>
      </c>
    </row>
    <row r="40" spans="1:7" x14ac:dyDescent="0.25">
      <c r="A40" s="12" t="s">
        <v>815</v>
      </c>
      <c r="B40" s="30" t="s">
        <v>816</v>
      </c>
      <c r="C40" s="30" t="s">
        <v>124</v>
      </c>
      <c r="D40" s="13">
        <v>1000000</v>
      </c>
      <c r="E40" s="14">
        <v>1009.8</v>
      </c>
      <c r="F40" s="15">
        <v>1.1900000000000001E-2</v>
      </c>
      <c r="G40" s="15">
        <v>7.5346186120999997E-2</v>
      </c>
    </row>
    <row r="41" spans="1:7" x14ac:dyDescent="0.25">
      <c r="A41" s="12" t="s">
        <v>817</v>
      </c>
      <c r="B41" s="30" t="s">
        <v>818</v>
      </c>
      <c r="C41" s="30" t="s">
        <v>124</v>
      </c>
      <c r="D41" s="13">
        <v>1000000</v>
      </c>
      <c r="E41" s="14">
        <v>1009.56</v>
      </c>
      <c r="F41" s="15">
        <v>1.1900000000000001E-2</v>
      </c>
      <c r="G41" s="15">
        <v>7.4581024400000001E-2</v>
      </c>
    </row>
    <row r="42" spans="1:7" x14ac:dyDescent="0.25">
      <c r="A42" s="12" t="s">
        <v>819</v>
      </c>
      <c r="B42" s="30" t="s">
        <v>820</v>
      </c>
      <c r="C42" s="30" t="s">
        <v>124</v>
      </c>
      <c r="D42" s="13">
        <v>1000000</v>
      </c>
      <c r="E42" s="14">
        <v>1008.71</v>
      </c>
      <c r="F42" s="15">
        <v>1.1900000000000001E-2</v>
      </c>
      <c r="G42" s="15">
        <v>7.4794578729E-2</v>
      </c>
    </row>
    <row r="43" spans="1:7" x14ac:dyDescent="0.25">
      <c r="A43" s="12" t="s">
        <v>821</v>
      </c>
      <c r="B43" s="30" t="s">
        <v>822</v>
      </c>
      <c r="C43" s="30" t="s">
        <v>124</v>
      </c>
      <c r="D43" s="13">
        <v>1000000</v>
      </c>
      <c r="E43" s="14">
        <v>1008.32</v>
      </c>
      <c r="F43" s="15">
        <v>1.1900000000000001E-2</v>
      </c>
      <c r="G43" s="15">
        <v>7.4852636001000006E-2</v>
      </c>
    </row>
    <row r="44" spans="1:7" x14ac:dyDescent="0.25">
      <c r="A44" s="12" t="s">
        <v>823</v>
      </c>
      <c r="B44" s="30" t="s">
        <v>824</v>
      </c>
      <c r="C44" s="30" t="s">
        <v>124</v>
      </c>
      <c r="D44" s="13">
        <v>1000000</v>
      </c>
      <c r="E44" s="14">
        <v>986.81</v>
      </c>
      <c r="F44" s="15">
        <v>1.17E-2</v>
      </c>
      <c r="G44" s="15">
        <v>7.4278352675999998E-2</v>
      </c>
    </row>
    <row r="45" spans="1:7" x14ac:dyDescent="0.25">
      <c r="A45" s="12" t="s">
        <v>825</v>
      </c>
      <c r="B45" s="30" t="s">
        <v>826</v>
      </c>
      <c r="C45" s="30" t="s">
        <v>124</v>
      </c>
      <c r="D45" s="13">
        <v>500000</v>
      </c>
      <c r="E45" s="14">
        <v>505.08</v>
      </c>
      <c r="F45" s="15">
        <v>6.0000000000000001E-3</v>
      </c>
      <c r="G45" s="15">
        <v>7.5410480399999993E-2</v>
      </c>
    </row>
    <row r="46" spans="1:7" x14ac:dyDescent="0.25">
      <c r="A46" s="12" t="s">
        <v>827</v>
      </c>
      <c r="B46" s="30" t="s">
        <v>828</v>
      </c>
      <c r="C46" s="30" t="s">
        <v>124</v>
      </c>
      <c r="D46" s="13">
        <v>500000</v>
      </c>
      <c r="E46" s="14">
        <v>505.06</v>
      </c>
      <c r="F46" s="15">
        <v>6.0000000000000001E-3</v>
      </c>
      <c r="G46" s="15">
        <v>7.5345149131999994E-2</v>
      </c>
    </row>
    <row r="47" spans="1:7" x14ac:dyDescent="0.25">
      <c r="A47" s="12" t="s">
        <v>829</v>
      </c>
      <c r="B47" s="30" t="s">
        <v>830</v>
      </c>
      <c r="C47" s="30" t="s">
        <v>124</v>
      </c>
      <c r="D47" s="13">
        <v>500000</v>
      </c>
      <c r="E47" s="14">
        <v>504.29</v>
      </c>
      <c r="F47" s="15">
        <v>6.0000000000000001E-3</v>
      </c>
      <c r="G47" s="15">
        <v>7.5168868311999995E-2</v>
      </c>
    </row>
    <row r="48" spans="1:7" x14ac:dyDescent="0.25">
      <c r="A48" s="16" t="s">
        <v>125</v>
      </c>
      <c r="B48" s="31"/>
      <c r="C48" s="31"/>
      <c r="D48" s="17"/>
      <c r="E48" s="18">
        <v>38817.379999999997</v>
      </c>
      <c r="F48" s="19">
        <v>0.45900000000000002</v>
      </c>
      <c r="G48" s="20"/>
    </row>
    <row r="49" spans="1:7" x14ac:dyDescent="0.25">
      <c r="A49" s="12"/>
      <c r="B49" s="30"/>
      <c r="C49" s="30"/>
      <c r="D49" s="13"/>
      <c r="E49" s="14"/>
      <c r="F49" s="15"/>
      <c r="G49" s="15"/>
    </row>
    <row r="50" spans="1:7" x14ac:dyDescent="0.25">
      <c r="A50" s="12"/>
      <c r="B50" s="30"/>
      <c r="C50" s="30"/>
      <c r="D50" s="13"/>
      <c r="E50" s="14"/>
      <c r="F50" s="15"/>
      <c r="G50" s="15"/>
    </row>
    <row r="51" spans="1:7" x14ac:dyDescent="0.25">
      <c r="A51" s="16" t="s">
        <v>301</v>
      </c>
      <c r="B51" s="30"/>
      <c r="C51" s="30"/>
      <c r="D51" s="13"/>
      <c r="E51" s="14"/>
      <c r="F51" s="15"/>
      <c r="G51" s="15"/>
    </row>
    <row r="52" spans="1:7" x14ac:dyDescent="0.25">
      <c r="A52" s="16" t="s">
        <v>125</v>
      </c>
      <c r="B52" s="30"/>
      <c r="C52" s="30"/>
      <c r="D52" s="13"/>
      <c r="E52" s="35" t="s">
        <v>119</v>
      </c>
      <c r="F52" s="36" t="s">
        <v>119</v>
      </c>
      <c r="G52" s="15"/>
    </row>
    <row r="53" spans="1:7" x14ac:dyDescent="0.25">
      <c r="A53" s="12"/>
      <c r="B53" s="30"/>
      <c r="C53" s="30"/>
      <c r="D53" s="13"/>
      <c r="E53" s="14"/>
      <c r="F53" s="15"/>
      <c r="G53" s="15"/>
    </row>
    <row r="54" spans="1:7" x14ac:dyDescent="0.25">
      <c r="A54" s="16" t="s">
        <v>302</v>
      </c>
      <c r="B54" s="30"/>
      <c r="C54" s="30"/>
      <c r="D54" s="13"/>
      <c r="E54" s="14"/>
      <c r="F54" s="15"/>
      <c r="G54" s="15"/>
    </row>
    <row r="55" spans="1:7" x14ac:dyDescent="0.25">
      <c r="A55" s="16" t="s">
        <v>125</v>
      </c>
      <c r="B55" s="30"/>
      <c r="C55" s="30"/>
      <c r="D55" s="13"/>
      <c r="E55" s="35" t="s">
        <v>119</v>
      </c>
      <c r="F55" s="36" t="s">
        <v>119</v>
      </c>
      <c r="G55" s="15"/>
    </row>
    <row r="56" spans="1:7" x14ac:dyDescent="0.25">
      <c r="A56" s="12"/>
      <c r="B56" s="30"/>
      <c r="C56" s="30"/>
      <c r="D56" s="13"/>
      <c r="E56" s="14"/>
      <c r="F56" s="15"/>
      <c r="G56" s="15"/>
    </row>
    <row r="57" spans="1:7" x14ac:dyDescent="0.25">
      <c r="A57" s="21" t="s">
        <v>165</v>
      </c>
      <c r="B57" s="32"/>
      <c r="C57" s="32"/>
      <c r="D57" s="22"/>
      <c r="E57" s="18">
        <v>81486</v>
      </c>
      <c r="F57" s="19">
        <v>0.96350000000000002</v>
      </c>
      <c r="G57" s="20"/>
    </row>
    <row r="58" spans="1:7" x14ac:dyDescent="0.25">
      <c r="A58" s="12"/>
      <c r="B58" s="30"/>
      <c r="C58" s="30"/>
      <c r="D58" s="13"/>
      <c r="E58" s="14"/>
      <c r="F58" s="15"/>
      <c r="G58" s="15"/>
    </row>
    <row r="59" spans="1:7" x14ac:dyDescent="0.25">
      <c r="A59" s="12"/>
      <c r="B59" s="30"/>
      <c r="C59" s="30"/>
      <c r="D59" s="13"/>
      <c r="E59" s="14"/>
      <c r="F59" s="15"/>
      <c r="G59" s="15"/>
    </row>
    <row r="60" spans="1:7" x14ac:dyDescent="0.25">
      <c r="A60" s="16" t="s">
        <v>169</v>
      </c>
      <c r="B60" s="30"/>
      <c r="C60" s="30"/>
      <c r="D60" s="13"/>
      <c r="E60" s="14"/>
      <c r="F60" s="15"/>
      <c r="G60" s="15"/>
    </row>
    <row r="61" spans="1:7" x14ac:dyDescent="0.25">
      <c r="A61" s="12" t="s">
        <v>170</v>
      </c>
      <c r="B61" s="30"/>
      <c r="C61" s="30"/>
      <c r="D61" s="13"/>
      <c r="E61" s="14">
        <v>125.95</v>
      </c>
      <c r="F61" s="15">
        <v>1.5E-3</v>
      </c>
      <c r="G61" s="15">
        <v>6.6299999999999998E-2</v>
      </c>
    </row>
    <row r="62" spans="1:7" x14ac:dyDescent="0.25">
      <c r="A62" s="16" t="s">
        <v>125</v>
      </c>
      <c r="B62" s="31"/>
      <c r="C62" s="31"/>
      <c r="D62" s="17"/>
      <c r="E62" s="18">
        <v>125.95</v>
      </c>
      <c r="F62" s="19">
        <v>1.5E-3</v>
      </c>
      <c r="G62" s="20"/>
    </row>
    <row r="63" spans="1:7" x14ac:dyDescent="0.25">
      <c r="A63" s="12"/>
      <c r="B63" s="30"/>
      <c r="C63" s="30"/>
      <c r="D63" s="13"/>
      <c r="E63" s="14"/>
      <c r="F63" s="15"/>
      <c r="G63" s="15"/>
    </row>
    <row r="64" spans="1:7" x14ac:dyDescent="0.25">
      <c r="A64" s="21" t="s">
        <v>165</v>
      </c>
      <c r="B64" s="32"/>
      <c r="C64" s="32"/>
      <c r="D64" s="22"/>
      <c r="E64" s="18">
        <v>125.95</v>
      </c>
      <c r="F64" s="19">
        <v>1.5E-3</v>
      </c>
      <c r="G64" s="20"/>
    </row>
    <row r="65" spans="1:7" x14ac:dyDescent="0.25">
      <c r="A65" s="12" t="s">
        <v>171</v>
      </c>
      <c r="B65" s="30"/>
      <c r="C65" s="30"/>
      <c r="D65" s="13"/>
      <c r="E65" s="14">
        <v>2981.7654996000001</v>
      </c>
      <c r="F65" s="15">
        <v>3.5251999999999999E-2</v>
      </c>
      <c r="G65" s="15"/>
    </row>
    <row r="66" spans="1:7" x14ac:dyDescent="0.25">
      <c r="A66" s="12" t="s">
        <v>172</v>
      </c>
      <c r="B66" s="30"/>
      <c r="C66" s="30"/>
      <c r="D66" s="13"/>
      <c r="E66" s="23">
        <v>-11.4354996</v>
      </c>
      <c r="F66" s="24">
        <v>-2.52E-4</v>
      </c>
      <c r="G66" s="15">
        <v>6.6299999999999998E-2</v>
      </c>
    </row>
    <row r="67" spans="1:7" x14ac:dyDescent="0.25">
      <c r="A67" s="25" t="s">
        <v>173</v>
      </c>
      <c r="B67" s="33"/>
      <c r="C67" s="33"/>
      <c r="D67" s="26"/>
      <c r="E67" s="27">
        <v>84582.28</v>
      </c>
      <c r="F67" s="28">
        <v>1</v>
      </c>
      <c r="G67" s="28"/>
    </row>
    <row r="69" spans="1:7" x14ac:dyDescent="0.25">
      <c r="A69" s="1" t="s">
        <v>175</v>
      </c>
    </row>
    <row r="72" spans="1:7" x14ac:dyDescent="0.25">
      <c r="A72" s="1" t="s">
        <v>176</v>
      </c>
    </row>
    <row r="73" spans="1:7" x14ac:dyDescent="0.25">
      <c r="A73" s="53" t="s">
        <v>177</v>
      </c>
      <c r="B73" s="34" t="s">
        <v>119</v>
      </c>
    </row>
    <row r="74" spans="1:7" x14ac:dyDescent="0.25">
      <c r="A74" t="s">
        <v>178</v>
      </c>
    </row>
    <row r="75" spans="1:7" x14ac:dyDescent="0.25">
      <c r="A75" t="s">
        <v>179</v>
      </c>
      <c r="B75" t="s">
        <v>180</v>
      </c>
      <c r="C75" t="s">
        <v>180</v>
      </c>
    </row>
    <row r="76" spans="1:7" x14ac:dyDescent="0.25">
      <c r="B76" s="54">
        <v>45382</v>
      </c>
      <c r="C76" s="54">
        <v>45412</v>
      </c>
    </row>
    <row r="77" spans="1:7" x14ac:dyDescent="0.25">
      <c r="A77" t="s">
        <v>704</v>
      </c>
      <c r="B77">
        <v>11.108000000000001</v>
      </c>
      <c r="C77">
        <v>11.1669</v>
      </c>
      <c r="E77" s="2"/>
    </row>
    <row r="78" spans="1:7" x14ac:dyDescent="0.25">
      <c r="A78" t="s">
        <v>185</v>
      </c>
      <c r="B78">
        <v>11.108499999999999</v>
      </c>
      <c r="C78">
        <v>11.167400000000001</v>
      </c>
      <c r="E78" s="2"/>
    </row>
    <row r="79" spans="1:7" x14ac:dyDescent="0.25">
      <c r="A79" t="s">
        <v>705</v>
      </c>
      <c r="B79">
        <v>11.064</v>
      </c>
      <c r="C79">
        <v>11.121</v>
      </c>
      <c r="E79" s="2"/>
    </row>
    <row r="80" spans="1:7" x14ac:dyDescent="0.25">
      <c r="A80" t="s">
        <v>667</v>
      </c>
      <c r="B80">
        <v>11.064399999999999</v>
      </c>
      <c r="C80">
        <v>11.1213</v>
      </c>
      <c r="E80" s="2"/>
    </row>
    <row r="81" spans="1:5" x14ac:dyDescent="0.25">
      <c r="E81" s="2"/>
    </row>
    <row r="82" spans="1:5" x14ac:dyDescent="0.25">
      <c r="A82" t="s">
        <v>195</v>
      </c>
      <c r="B82" s="34" t="s">
        <v>119</v>
      </c>
    </row>
    <row r="83" spans="1:5" x14ac:dyDescent="0.25">
      <c r="A83" t="s">
        <v>196</v>
      </c>
      <c r="B83" s="34" t="s">
        <v>119</v>
      </c>
    </row>
    <row r="84" spans="1:5" ht="30" customHeight="1" x14ac:dyDescent="0.25">
      <c r="A84" s="53" t="s">
        <v>197</v>
      </c>
      <c r="B84" s="34" t="s">
        <v>119</v>
      </c>
    </row>
    <row r="85" spans="1:5" ht="30" customHeight="1" x14ac:dyDescent="0.25">
      <c r="A85" s="53" t="s">
        <v>198</v>
      </c>
      <c r="B85" s="34" t="s">
        <v>119</v>
      </c>
    </row>
    <row r="86" spans="1:5" x14ac:dyDescent="0.25">
      <c r="A86" t="s">
        <v>199</v>
      </c>
      <c r="B86" s="55">
        <f>+B100</f>
        <v>1.2675757640652889</v>
      </c>
    </row>
    <row r="87" spans="1:5" ht="45" customHeight="1" x14ac:dyDescent="0.25">
      <c r="A87" s="53" t="s">
        <v>200</v>
      </c>
      <c r="B87" s="34" t="s">
        <v>119</v>
      </c>
    </row>
    <row r="88" spans="1:5" ht="30" customHeight="1" x14ac:dyDescent="0.25">
      <c r="A88" s="53" t="s">
        <v>201</v>
      </c>
      <c r="B88" s="34" t="s">
        <v>119</v>
      </c>
    </row>
    <row r="89" spans="1:5" ht="30" customHeight="1" x14ac:dyDescent="0.25">
      <c r="A89" s="53" t="s">
        <v>202</v>
      </c>
    </row>
    <row r="90" spans="1:5" x14ac:dyDescent="0.25">
      <c r="A90" t="s">
        <v>203</v>
      </c>
    </row>
    <row r="91" spans="1:5" x14ac:dyDescent="0.25">
      <c r="A91" t="s">
        <v>204</v>
      </c>
    </row>
    <row r="93" spans="1:5" x14ac:dyDescent="0.25">
      <c r="A93" t="s">
        <v>205</v>
      </c>
    </row>
    <row r="94" spans="1:5" ht="45" customHeight="1" x14ac:dyDescent="0.25">
      <c r="A94" s="61" t="s">
        <v>206</v>
      </c>
      <c r="B94" s="62" t="s">
        <v>831</v>
      </c>
    </row>
    <row r="95" spans="1:5" ht="45" customHeight="1" x14ac:dyDescent="0.25">
      <c r="A95" s="61" t="s">
        <v>208</v>
      </c>
      <c r="B95" s="62" t="s">
        <v>832</v>
      </c>
    </row>
    <row r="96" spans="1:5" x14ac:dyDescent="0.25">
      <c r="A96" s="61"/>
      <c r="B96" s="61"/>
    </row>
    <row r="97" spans="1:4" x14ac:dyDescent="0.25">
      <c r="A97" s="61" t="s">
        <v>210</v>
      </c>
      <c r="B97" s="63">
        <v>7.6229598942117542</v>
      </c>
    </row>
    <row r="98" spans="1:4" x14ac:dyDescent="0.25">
      <c r="A98" s="61"/>
      <c r="B98" s="61"/>
    </row>
    <row r="99" spans="1:4" x14ac:dyDescent="0.25">
      <c r="A99" s="61" t="s">
        <v>211</v>
      </c>
      <c r="B99" s="64">
        <v>1.2036</v>
      </c>
    </row>
    <row r="100" spans="1:4" x14ac:dyDescent="0.25">
      <c r="A100" s="61" t="s">
        <v>212</v>
      </c>
      <c r="B100" s="64">
        <v>1.2675757640652889</v>
      </c>
    </row>
    <row r="101" spans="1:4" x14ac:dyDescent="0.25">
      <c r="A101" s="61"/>
      <c r="B101" s="61"/>
    </row>
    <row r="102" spans="1:4" x14ac:dyDescent="0.25">
      <c r="A102" s="61" t="s">
        <v>213</v>
      </c>
      <c r="B102" s="65">
        <v>45412</v>
      </c>
    </row>
    <row r="104" spans="1:4" ht="69.95" customHeight="1" x14ac:dyDescent="0.25">
      <c r="A104" s="74" t="s">
        <v>214</v>
      </c>
      <c r="B104" s="74" t="s">
        <v>215</v>
      </c>
      <c r="C104" s="74" t="s">
        <v>5</v>
      </c>
      <c r="D104" s="74" t="s">
        <v>6</v>
      </c>
    </row>
    <row r="105" spans="1:4" ht="69.95" customHeight="1" x14ac:dyDescent="0.25">
      <c r="A105" s="74" t="s">
        <v>833</v>
      </c>
      <c r="B105" s="74"/>
      <c r="C105" s="74" t="s">
        <v>31</v>
      </c>
      <c r="D105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81"/>
  <sheetViews>
    <sheetView showGridLines="0" workbookViewId="0">
      <pane ySplit="4" topLeftCell="A62" activePane="bottomLeft" state="frozen"/>
      <selection pane="bottomLeft" sqref="A1:G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834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835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6" t="s">
        <v>218</v>
      </c>
      <c r="B8" s="30"/>
      <c r="C8" s="30"/>
      <c r="D8" s="13"/>
      <c r="E8" s="14"/>
      <c r="F8" s="15"/>
      <c r="G8" s="15"/>
    </row>
    <row r="9" spans="1:8" x14ac:dyDescent="0.25">
      <c r="A9" s="16" t="s">
        <v>688</v>
      </c>
      <c r="B9" s="30"/>
      <c r="C9" s="30"/>
      <c r="D9" s="13"/>
      <c r="E9" s="14"/>
      <c r="F9" s="15"/>
      <c r="G9" s="15"/>
    </row>
    <row r="10" spans="1:8" x14ac:dyDescent="0.25">
      <c r="A10" s="16" t="s">
        <v>125</v>
      </c>
      <c r="B10" s="30"/>
      <c r="C10" s="30"/>
      <c r="D10" s="13"/>
      <c r="E10" s="35" t="s">
        <v>119</v>
      </c>
      <c r="F10" s="36" t="s">
        <v>119</v>
      </c>
      <c r="G10" s="15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16" t="s">
        <v>453</v>
      </c>
      <c r="B12" s="30"/>
      <c r="C12" s="30"/>
      <c r="D12" s="13"/>
      <c r="E12" s="14"/>
      <c r="F12" s="15"/>
      <c r="G12" s="15"/>
    </row>
    <row r="13" spans="1:8" x14ac:dyDescent="0.25">
      <c r="A13" s="12" t="s">
        <v>711</v>
      </c>
      <c r="B13" s="30" t="s">
        <v>712</v>
      </c>
      <c r="C13" s="30" t="s">
        <v>124</v>
      </c>
      <c r="D13" s="13">
        <v>3200000</v>
      </c>
      <c r="E13" s="14">
        <v>3185.28</v>
      </c>
      <c r="F13" s="15">
        <v>0.21490000000000001</v>
      </c>
      <c r="G13" s="15">
        <v>7.3235912841000006E-2</v>
      </c>
    </row>
    <row r="14" spans="1:8" x14ac:dyDescent="0.25">
      <c r="A14" s="12" t="s">
        <v>836</v>
      </c>
      <c r="B14" s="30" t="s">
        <v>837</v>
      </c>
      <c r="C14" s="30" t="s">
        <v>124</v>
      </c>
      <c r="D14" s="13">
        <v>2500000</v>
      </c>
      <c r="E14" s="14">
        <v>2497.17</v>
      </c>
      <c r="F14" s="15">
        <v>0.16850000000000001</v>
      </c>
      <c r="G14" s="15">
        <v>7.1591421328999996E-2</v>
      </c>
    </row>
    <row r="15" spans="1:8" x14ac:dyDescent="0.25">
      <c r="A15" s="12" t="s">
        <v>689</v>
      </c>
      <c r="B15" s="30" t="s">
        <v>690</v>
      </c>
      <c r="C15" s="30" t="s">
        <v>124</v>
      </c>
      <c r="D15" s="13">
        <v>1750000</v>
      </c>
      <c r="E15" s="14">
        <v>1759.02</v>
      </c>
      <c r="F15" s="15">
        <v>0.1187</v>
      </c>
      <c r="G15" s="15">
        <v>7.3181007079999999E-2</v>
      </c>
    </row>
    <row r="16" spans="1:8" x14ac:dyDescent="0.25">
      <c r="A16" s="16" t="s">
        <v>125</v>
      </c>
      <c r="B16" s="31"/>
      <c r="C16" s="31"/>
      <c r="D16" s="17"/>
      <c r="E16" s="18">
        <v>7441.47</v>
      </c>
      <c r="F16" s="19">
        <v>0.50209999999999999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16" t="s">
        <v>691</v>
      </c>
      <c r="B18" s="30"/>
      <c r="C18" s="30"/>
      <c r="D18" s="13"/>
      <c r="E18" s="14"/>
      <c r="F18" s="15"/>
      <c r="G18" s="15"/>
    </row>
    <row r="19" spans="1:7" x14ac:dyDescent="0.25">
      <c r="A19" s="12" t="s">
        <v>838</v>
      </c>
      <c r="B19" s="30" t="s">
        <v>839</v>
      </c>
      <c r="C19" s="30" t="s">
        <v>124</v>
      </c>
      <c r="D19" s="13">
        <v>3000000</v>
      </c>
      <c r="E19" s="14">
        <v>3013.19</v>
      </c>
      <c r="F19" s="15">
        <v>0.20330000000000001</v>
      </c>
      <c r="G19" s="15">
        <v>7.5429146840999994E-2</v>
      </c>
    </row>
    <row r="20" spans="1:7" x14ac:dyDescent="0.25">
      <c r="A20" s="12" t="s">
        <v>840</v>
      </c>
      <c r="B20" s="30" t="s">
        <v>841</v>
      </c>
      <c r="C20" s="30" t="s">
        <v>124</v>
      </c>
      <c r="D20" s="13">
        <v>2500000</v>
      </c>
      <c r="E20" s="14">
        <v>2510.1999999999998</v>
      </c>
      <c r="F20" s="15">
        <v>0.16930000000000001</v>
      </c>
      <c r="G20" s="15">
        <v>7.5561890648999999E-2</v>
      </c>
    </row>
    <row r="21" spans="1:7" x14ac:dyDescent="0.25">
      <c r="A21" s="12" t="s">
        <v>842</v>
      </c>
      <c r="B21" s="30" t="s">
        <v>843</v>
      </c>
      <c r="C21" s="30" t="s">
        <v>124</v>
      </c>
      <c r="D21" s="13">
        <v>500000</v>
      </c>
      <c r="E21" s="14">
        <v>505.7</v>
      </c>
      <c r="F21" s="15">
        <v>3.4099999999999998E-2</v>
      </c>
      <c r="G21" s="15">
        <v>7.5273598115999998E-2</v>
      </c>
    </row>
    <row r="22" spans="1:7" x14ac:dyDescent="0.25">
      <c r="A22" s="12" t="s">
        <v>844</v>
      </c>
      <c r="B22" s="30" t="s">
        <v>845</v>
      </c>
      <c r="C22" s="30" t="s">
        <v>124</v>
      </c>
      <c r="D22" s="13">
        <v>500000</v>
      </c>
      <c r="E22" s="14">
        <v>505.46</v>
      </c>
      <c r="F22" s="15">
        <v>3.4099999999999998E-2</v>
      </c>
      <c r="G22" s="15">
        <v>7.5329594360999994E-2</v>
      </c>
    </row>
    <row r="23" spans="1:7" x14ac:dyDescent="0.25">
      <c r="A23" s="12" t="s">
        <v>846</v>
      </c>
      <c r="B23" s="30" t="s">
        <v>847</v>
      </c>
      <c r="C23" s="30" t="s">
        <v>124</v>
      </c>
      <c r="D23" s="13">
        <v>500000</v>
      </c>
      <c r="E23" s="14">
        <v>502.41</v>
      </c>
      <c r="F23" s="15">
        <v>3.39E-2</v>
      </c>
      <c r="G23" s="15">
        <v>7.5877190024999999E-2</v>
      </c>
    </row>
    <row r="24" spans="1:7" x14ac:dyDescent="0.25">
      <c r="A24" s="16" t="s">
        <v>125</v>
      </c>
      <c r="B24" s="31"/>
      <c r="C24" s="31"/>
      <c r="D24" s="17"/>
      <c r="E24" s="18">
        <v>7036.96</v>
      </c>
      <c r="F24" s="19">
        <v>0.47470000000000001</v>
      </c>
      <c r="G24" s="20"/>
    </row>
    <row r="25" spans="1:7" x14ac:dyDescent="0.25">
      <c r="A25" s="12"/>
      <c r="B25" s="30"/>
      <c r="C25" s="30"/>
      <c r="D25" s="13"/>
      <c r="E25" s="14"/>
      <c r="F25" s="15"/>
      <c r="G25" s="15"/>
    </row>
    <row r="26" spans="1:7" x14ac:dyDescent="0.25">
      <c r="A26" s="12"/>
      <c r="B26" s="30"/>
      <c r="C26" s="30"/>
      <c r="D26" s="13"/>
      <c r="E26" s="14"/>
      <c r="F26" s="15"/>
      <c r="G26" s="15"/>
    </row>
    <row r="27" spans="1:7" x14ac:dyDescent="0.25">
      <c r="A27" s="16" t="s">
        <v>301</v>
      </c>
      <c r="B27" s="30"/>
      <c r="C27" s="30"/>
      <c r="D27" s="13"/>
      <c r="E27" s="14"/>
      <c r="F27" s="15"/>
      <c r="G27" s="15"/>
    </row>
    <row r="28" spans="1:7" x14ac:dyDescent="0.25">
      <c r="A28" s="16" t="s">
        <v>125</v>
      </c>
      <c r="B28" s="30"/>
      <c r="C28" s="30"/>
      <c r="D28" s="13"/>
      <c r="E28" s="35" t="s">
        <v>119</v>
      </c>
      <c r="F28" s="36" t="s">
        <v>119</v>
      </c>
      <c r="G28" s="15"/>
    </row>
    <row r="29" spans="1:7" x14ac:dyDescent="0.25">
      <c r="A29" s="12"/>
      <c r="B29" s="30"/>
      <c r="C29" s="30"/>
      <c r="D29" s="13"/>
      <c r="E29" s="14"/>
      <c r="F29" s="15"/>
      <c r="G29" s="15"/>
    </row>
    <row r="30" spans="1:7" x14ac:dyDescent="0.25">
      <c r="A30" s="16" t="s">
        <v>302</v>
      </c>
      <c r="B30" s="30"/>
      <c r="C30" s="30"/>
      <c r="D30" s="13"/>
      <c r="E30" s="14"/>
      <c r="F30" s="15"/>
      <c r="G30" s="15"/>
    </row>
    <row r="31" spans="1:7" x14ac:dyDescent="0.25">
      <c r="A31" s="16" t="s">
        <v>125</v>
      </c>
      <c r="B31" s="30"/>
      <c r="C31" s="30"/>
      <c r="D31" s="13"/>
      <c r="E31" s="35" t="s">
        <v>119</v>
      </c>
      <c r="F31" s="36" t="s">
        <v>119</v>
      </c>
      <c r="G31" s="15"/>
    </row>
    <row r="32" spans="1:7" x14ac:dyDescent="0.25">
      <c r="A32" s="12"/>
      <c r="B32" s="30"/>
      <c r="C32" s="30"/>
      <c r="D32" s="13"/>
      <c r="E32" s="14"/>
      <c r="F32" s="15"/>
      <c r="G32" s="15"/>
    </row>
    <row r="33" spans="1:7" x14ac:dyDescent="0.25">
      <c r="A33" s="21" t="s">
        <v>165</v>
      </c>
      <c r="B33" s="32"/>
      <c r="C33" s="32"/>
      <c r="D33" s="22"/>
      <c r="E33" s="18">
        <v>14478.43</v>
      </c>
      <c r="F33" s="19">
        <v>0.9768</v>
      </c>
      <c r="G33" s="20"/>
    </row>
    <row r="34" spans="1:7" x14ac:dyDescent="0.25">
      <c r="A34" s="12"/>
      <c r="B34" s="30"/>
      <c r="C34" s="30"/>
      <c r="D34" s="13"/>
      <c r="E34" s="14"/>
      <c r="F34" s="15"/>
      <c r="G34" s="15"/>
    </row>
    <row r="35" spans="1:7" x14ac:dyDescent="0.25">
      <c r="A35" s="12"/>
      <c r="B35" s="30"/>
      <c r="C35" s="30"/>
      <c r="D35" s="13"/>
      <c r="E35" s="14"/>
      <c r="F35" s="15"/>
      <c r="G35" s="15"/>
    </row>
    <row r="36" spans="1:7" x14ac:dyDescent="0.25">
      <c r="A36" s="16" t="s">
        <v>169</v>
      </c>
      <c r="B36" s="30"/>
      <c r="C36" s="30"/>
      <c r="D36" s="13"/>
      <c r="E36" s="14"/>
      <c r="F36" s="15"/>
      <c r="G36" s="15"/>
    </row>
    <row r="37" spans="1:7" x14ac:dyDescent="0.25">
      <c r="A37" s="12" t="s">
        <v>170</v>
      </c>
      <c r="B37" s="30"/>
      <c r="C37" s="30"/>
      <c r="D37" s="13"/>
      <c r="E37" s="14">
        <v>627.77</v>
      </c>
      <c r="F37" s="15">
        <v>4.2299999999999997E-2</v>
      </c>
      <c r="G37" s="15">
        <v>6.6299999999999998E-2</v>
      </c>
    </row>
    <row r="38" spans="1:7" x14ac:dyDescent="0.25">
      <c r="A38" s="16" t="s">
        <v>125</v>
      </c>
      <c r="B38" s="31"/>
      <c r="C38" s="31"/>
      <c r="D38" s="17"/>
      <c r="E38" s="18">
        <v>627.77</v>
      </c>
      <c r="F38" s="19">
        <v>4.2299999999999997E-2</v>
      </c>
      <c r="G38" s="20"/>
    </row>
    <row r="39" spans="1:7" x14ac:dyDescent="0.25">
      <c r="A39" s="12"/>
      <c r="B39" s="30"/>
      <c r="C39" s="30"/>
      <c r="D39" s="13"/>
      <c r="E39" s="14"/>
      <c r="F39" s="15"/>
      <c r="G39" s="15"/>
    </row>
    <row r="40" spans="1:7" x14ac:dyDescent="0.25">
      <c r="A40" s="21" t="s">
        <v>165</v>
      </c>
      <c r="B40" s="32"/>
      <c r="C40" s="32"/>
      <c r="D40" s="22"/>
      <c r="E40" s="18">
        <v>627.77</v>
      </c>
      <c r="F40" s="19">
        <v>4.2299999999999997E-2</v>
      </c>
      <c r="G40" s="20"/>
    </row>
    <row r="41" spans="1:7" x14ac:dyDescent="0.25">
      <c r="A41" s="12" t="s">
        <v>171</v>
      </c>
      <c r="B41" s="30"/>
      <c r="C41" s="30"/>
      <c r="D41" s="13"/>
      <c r="E41" s="14">
        <v>231.88241980000001</v>
      </c>
      <c r="F41" s="15">
        <v>1.5642E-2</v>
      </c>
      <c r="G41" s="15"/>
    </row>
    <row r="42" spans="1:7" x14ac:dyDescent="0.25">
      <c r="A42" s="12" t="s">
        <v>172</v>
      </c>
      <c r="B42" s="30"/>
      <c r="C42" s="30"/>
      <c r="D42" s="13"/>
      <c r="E42" s="23">
        <v>-514.19241980000004</v>
      </c>
      <c r="F42" s="24">
        <v>-3.4742000000000002E-2</v>
      </c>
      <c r="G42" s="15">
        <v>6.6299999999999998E-2</v>
      </c>
    </row>
    <row r="43" spans="1:7" x14ac:dyDescent="0.25">
      <c r="A43" s="25" t="s">
        <v>173</v>
      </c>
      <c r="B43" s="33"/>
      <c r="C43" s="33"/>
      <c r="D43" s="26"/>
      <c r="E43" s="27">
        <v>14823.89</v>
      </c>
      <c r="F43" s="28">
        <v>1</v>
      </c>
      <c r="G43" s="28"/>
    </row>
    <row r="45" spans="1:7" x14ac:dyDescent="0.25">
      <c r="A45" s="1" t="s">
        <v>175</v>
      </c>
    </row>
    <row r="48" spans="1:7" x14ac:dyDescent="0.25">
      <c r="A48" s="1" t="s">
        <v>176</v>
      </c>
    </row>
    <row r="49" spans="1:5" x14ac:dyDescent="0.25">
      <c r="A49" s="53" t="s">
        <v>177</v>
      </c>
      <c r="B49" s="34" t="s">
        <v>119</v>
      </c>
    </row>
    <row r="50" spans="1:5" x14ac:dyDescent="0.25">
      <c r="A50" t="s">
        <v>178</v>
      </c>
    </row>
    <row r="51" spans="1:5" x14ac:dyDescent="0.25">
      <c r="A51" t="s">
        <v>179</v>
      </c>
      <c r="B51" t="s">
        <v>180</v>
      </c>
      <c r="C51" t="s">
        <v>180</v>
      </c>
    </row>
    <row r="52" spans="1:5" x14ac:dyDescent="0.25">
      <c r="B52" s="54">
        <v>45382</v>
      </c>
      <c r="C52" s="54">
        <v>45412</v>
      </c>
    </row>
    <row r="53" spans="1:5" x14ac:dyDescent="0.25">
      <c r="A53" t="s">
        <v>704</v>
      </c>
      <c r="B53">
        <v>10.879899999999999</v>
      </c>
      <c r="C53">
        <v>10.925000000000001</v>
      </c>
      <c r="E53" s="2"/>
    </row>
    <row r="54" spans="1:5" x14ac:dyDescent="0.25">
      <c r="A54" t="s">
        <v>185</v>
      </c>
      <c r="B54">
        <v>10.88</v>
      </c>
      <c r="C54">
        <v>10.9251</v>
      </c>
      <c r="E54" s="2"/>
    </row>
    <row r="55" spans="1:5" x14ac:dyDescent="0.25">
      <c r="A55" t="s">
        <v>705</v>
      </c>
      <c r="B55">
        <v>10.8241</v>
      </c>
      <c r="C55">
        <v>10.8652</v>
      </c>
      <c r="E55" s="2"/>
    </row>
    <row r="56" spans="1:5" x14ac:dyDescent="0.25">
      <c r="A56" t="s">
        <v>667</v>
      </c>
      <c r="B56">
        <v>10.8248</v>
      </c>
      <c r="C56">
        <v>10.8658</v>
      </c>
      <c r="E56" s="2"/>
    </row>
    <row r="57" spans="1:5" x14ac:dyDescent="0.25">
      <c r="E57" s="2"/>
    </row>
    <row r="58" spans="1:5" x14ac:dyDescent="0.25">
      <c r="A58" t="s">
        <v>195</v>
      </c>
      <c r="B58" s="34" t="s">
        <v>119</v>
      </c>
    </row>
    <row r="59" spans="1:5" x14ac:dyDescent="0.25">
      <c r="A59" t="s">
        <v>196</v>
      </c>
      <c r="B59" s="34" t="s">
        <v>119</v>
      </c>
    </row>
    <row r="60" spans="1:5" ht="30" customHeight="1" x14ac:dyDescent="0.25">
      <c r="A60" s="53" t="s">
        <v>197</v>
      </c>
      <c r="B60" s="34" t="s">
        <v>119</v>
      </c>
    </row>
    <row r="61" spans="1:5" ht="30" customHeight="1" x14ac:dyDescent="0.25">
      <c r="A61" s="53" t="s">
        <v>198</v>
      </c>
      <c r="B61" s="34" t="s">
        <v>119</v>
      </c>
    </row>
    <row r="62" spans="1:5" x14ac:dyDescent="0.25">
      <c r="A62" t="s">
        <v>199</v>
      </c>
      <c r="B62" s="55">
        <f>+B76</f>
        <v>2.7670332663971808</v>
      </c>
    </row>
    <row r="63" spans="1:5" ht="45" customHeight="1" x14ac:dyDescent="0.25">
      <c r="A63" s="53" t="s">
        <v>200</v>
      </c>
      <c r="B63" s="34" t="s">
        <v>119</v>
      </c>
    </row>
    <row r="64" spans="1:5" ht="30" customHeight="1" x14ac:dyDescent="0.25">
      <c r="A64" s="53" t="s">
        <v>201</v>
      </c>
      <c r="B64" s="34" t="s">
        <v>119</v>
      </c>
    </row>
    <row r="65" spans="1:4" ht="30" customHeight="1" x14ac:dyDescent="0.25">
      <c r="A65" s="53" t="s">
        <v>202</v>
      </c>
    </row>
    <row r="66" spans="1:4" x14ac:dyDescent="0.25">
      <c r="A66" t="s">
        <v>203</v>
      </c>
    </row>
    <row r="67" spans="1:4" x14ac:dyDescent="0.25">
      <c r="A67" t="s">
        <v>204</v>
      </c>
    </row>
    <row r="69" spans="1:4" x14ac:dyDescent="0.25">
      <c r="A69" t="s">
        <v>205</v>
      </c>
    </row>
    <row r="70" spans="1:4" ht="90" customHeight="1" x14ac:dyDescent="0.25">
      <c r="A70" s="61" t="s">
        <v>206</v>
      </c>
      <c r="B70" s="62" t="s">
        <v>848</v>
      </c>
    </row>
    <row r="71" spans="1:4" ht="60" customHeight="1" x14ac:dyDescent="0.25">
      <c r="A71" s="61" t="s">
        <v>208</v>
      </c>
      <c r="B71" s="62" t="s">
        <v>849</v>
      </c>
    </row>
    <row r="72" spans="1:4" x14ac:dyDescent="0.25">
      <c r="A72" s="61"/>
      <c r="B72" s="61"/>
    </row>
    <row r="73" spans="1:4" x14ac:dyDescent="0.25">
      <c r="A73" s="61" t="s">
        <v>210</v>
      </c>
      <c r="B73" s="63">
        <v>7.3978919497516671</v>
      </c>
    </row>
    <row r="74" spans="1:4" x14ac:dyDescent="0.25">
      <c r="A74" s="61"/>
      <c r="B74" s="61"/>
    </row>
    <row r="75" spans="1:4" x14ac:dyDescent="0.25">
      <c r="A75" s="61" t="s">
        <v>211</v>
      </c>
      <c r="B75" s="64">
        <v>2.4798</v>
      </c>
    </row>
    <row r="76" spans="1:4" x14ac:dyDescent="0.25">
      <c r="A76" s="61" t="s">
        <v>212</v>
      </c>
      <c r="B76" s="64">
        <v>2.7670332663971808</v>
      </c>
    </row>
    <row r="77" spans="1:4" x14ac:dyDescent="0.25">
      <c r="A77" s="61"/>
      <c r="B77" s="61"/>
    </row>
    <row r="78" spans="1:4" x14ac:dyDescent="0.25">
      <c r="A78" s="61" t="s">
        <v>213</v>
      </c>
      <c r="B78" s="65">
        <v>45412</v>
      </c>
    </row>
    <row r="80" spans="1:4" ht="69.95" customHeight="1" x14ac:dyDescent="0.25">
      <c r="A80" s="74" t="s">
        <v>214</v>
      </c>
      <c r="B80" s="74" t="s">
        <v>215</v>
      </c>
      <c r="C80" s="74" t="s">
        <v>5</v>
      </c>
      <c r="D80" s="74" t="s">
        <v>6</v>
      </c>
    </row>
    <row r="81" spans="1:4" ht="69.95" customHeight="1" x14ac:dyDescent="0.25">
      <c r="A81" s="74" t="s">
        <v>850</v>
      </c>
      <c r="B81" s="74"/>
      <c r="C81" s="74" t="s">
        <v>33</v>
      </c>
      <c r="D81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9"/>
  <sheetViews>
    <sheetView showGridLines="0" workbookViewId="0">
      <pane ySplit="4" topLeftCell="A37" activePane="bottomLeft" state="frozen"/>
      <selection pane="bottomLeft" activeCell="A37" sqref="A37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851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852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2"/>
      <c r="B7" s="30"/>
      <c r="C7" s="30"/>
      <c r="D7" s="13"/>
      <c r="E7" s="14"/>
      <c r="F7" s="15"/>
      <c r="G7" s="15"/>
    </row>
    <row r="8" spans="1:8" x14ac:dyDescent="0.25">
      <c r="A8" s="16" t="s">
        <v>166</v>
      </c>
      <c r="B8" s="30"/>
      <c r="C8" s="30"/>
      <c r="D8" s="13"/>
      <c r="E8" s="14"/>
      <c r="F8" s="15"/>
      <c r="G8" s="15"/>
    </row>
    <row r="9" spans="1:8" x14ac:dyDescent="0.25">
      <c r="A9" s="12" t="s">
        <v>853</v>
      </c>
      <c r="B9" s="30" t="s">
        <v>854</v>
      </c>
      <c r="C9" s="30"/>
      <c r="D9" s="13">
        <v>40972342</v>
      </c>
      <c r="E9" s="14">
        <v>492942.34</v>
      </c>
      <c r="F9" s="15">
        <v>0.99299999999999999</v>
      </c>
      <c r="G9" s="15"/>
    </row>
    <row r="10" spans="1:8" x14ac:dyDescent="0.25">
      <c r="A10" s="16" t="s">
        <v>125</v>
      </c>
      <c r="B10" s="31"/>
      <c r="C10" s="31"/>
      <c r="D10" s="17"/>
      <c r="E10" s="18">
        <v>492942.34</v>
      </c>
      <c r="F10" s="19">
        <v>0.99299999999999999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492942.34</v>
      </c>
      <c r="F12" s="19">
        <v>0.99299999999999999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1077.6099999999999</v>
      </c>
      <c r="F15" s="15">
        <v>2.2000000000000001E-3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1077.6099999999999</v>
      </c>
      <c r="F16" s="19">
        <v>2.2000000000000001E-3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1077.6099999999999</v>
      </c>
      <c r="F18" s="19">
        <v>2.2000000000000001E-3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0.1957409</v>
      </c>
      <c r="F19" s="15">
        <v>0</v>
      </c>
      <c r="G19" s="15"/>
    </row>
    <row r="20" spans="1:7" x14ac:dyDescent="0.25">
      <c r="A20" s="12" t="s">
        <v>172</v>
      </c>
      <c r="B20" s="30"/>
      <c r="C20" s="30"/>
      <c r="D20" s="13"/>
      <c r="E20" s="14">
        <v>2381.6042591</v>
      </c>
      <c r="F20" s="15">
        <v>4.7999999999999996E-3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496401.75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11.922599999999999</v>
      </c>
      <c r="C31">
        <v>12.0002</v>
      </c>
      <c r="E31" s="2"/>
    </row>
    <row r="32" spans="1:7" x14ac:dyDescent="0.25">
      <c r="A32" t="s">
        <v>185</v>
      </c>
      <c r="B32">
        <v>11.922599999999999</v>
      </c>
      <c r="C32">
        <v>12.0002</v>
      </c>
      <c r="E32" s="2"/>
    </row>
    <row r="33" spans="1:5" x14ac:dyDescent="0.25">
      <c r="A33" t="s">
        <v>666</v>
      </c>
      <c r="B33">
        <v>11.922599999999999</v>
      </c>
      <c r="C33">
        <v>12.0002</v>
      </c>
      <c r="E33" s="2"/>
    </row>
    <row r="34" spans="1:5" x14ac:dyDescent="0.25">
      <c r="A34" t="s">
        <v>667</v>
      </c>
      <c r="B34">
        <v>11.922599999999999</v>
      </c>
      <c r="C34">
        <v>12.0002</v>
      </c>
      <c r="E34" s="2"/>
    </row>
    <row r="35" spans="1:5" x14ac:dyDescent="0.25">
      <c r="E35" s="2"/>
    </row>
    <row r="36" spans="1:5" x14ac:dyDescent="0.25">
      <c r="A36" t="s">
        <v>195</v>
      </c>
      <c r="B36" s="34" t="s">
        <v>119</v>
      </c>
    </row>
    <row r="37" spans="1:5" x14ac:dyDescent="0.25">
      <c r="A37" t="s">
        <v>196</v>
      </c>
      <c r="B37" s="34" t="s">
        <v>119</v>
      </c>
    </row>
    <row r="38" spans="1:5" ht="30" customHeight="1" x14ac:dyDescent="0.25">
      <c r="A38" s="53" t="s">
        <v>197</v>
      </c>
      <c r="B38" s="34" t="s">
        <v>119</v>
      </c>
    </row>
    <row r="39" spans="1:5" ht="30" customHeight="1" x14ac:dyDescent="0.25">
      <c r="A39" s="53" t="s">
        <v>198</v>
      </c>
      <c r="B39" s="34" t="s">
        <v>119</v>
      </c>
    </row>
    <row r="40" spans="1:5" ht="45" customHeight="1" x14ac:dyDescent="0.25">
      <c r="A40" s="53" t="s">
        <v>855</v>
      </c>
      <c r="B40" s="34" t="s">
        <v>119</v>
      </c>
    </row>
    <row r="41" spans="1:5" ht="30" customHeight="1" x14ac:dyDescent="0.25">
      <c r="A41" s="53" t="s">
        <v>856</v>
      </c>
      <c r="B41" s="34" t="s">
        <v>119</v>
      </c>
    </row>
    <row r="42" spans="1:5" ht="30" customHeight="1" x14ac:dyDescent="0.25">
      <c r="A42" s="53" t="s">
        <v>857</v>
      </c>
      <c r="B42" s="34" t="s">
        <v>119</v>
      </c>
    </row>
    <row r="43" spans="1:5" ht="30" customHeight="1" x14ac:dyDescent="0.25">
      <c r="A43" s="53" t="s">
        <v>202</v>
      </c>
    </row>
    <row r="44" spans="1:5" x14ac:dyDescent="0.25">
      <c r="A44" t="s">
        <v>203</v>
      </c>
    </row>
    <row r="45" spans="1:5" x14ac:dyDescent="0.25">
      <c r="A45" t="s">
        <v>204</v>
      </c>
    </row>
    <row r="47" spans="1:5" x14ac:dyDescent="0.25">
      <c r="A47" t="s">
        <v>205</v>
      </c>
    </row>
    <row r="48" spans="1:5" ht="30" customHeight="1" x14ac:dyDescent="0.25">
      <c r="A48" s="61" t="s">
        <v>206</v>
      </c>
      <c r="B48" s="62" t="s">
        <v>858</v>
      </c>
    </row>
    <row r="49" spans="1:4" ht="45" customHeight="1" x14ac:dyDescent="0.25">
      <c r="A49" s="61" t="s">
        <v>208</v>
      </c>
      <c r="B49" s="62" t="s">
        <v>859</v>
      </c>
    </row>
    <row r="50" spans="1:4" x14ac:dyDescent="0.25">
      <c r="A50" s="61"/>
      <c r="B50" s="61"/>
    </row>
    <row r="51" spans="1:4" x14ac:dyDescent="0.25">
      <c r="A51" s="61" t="s">
        <v>210</v>
      </c>
      <c r="B51" s="63">
        <v>7.6619578583996484</v>
      </c>
    </row>
    <row r="52" spans="1:4" x14ac:dyDescent="0.25">
      <c r="A52" s="61"/>
      <c r="B52" s="61"/>
    </row>
    <row r="53" spans="1:4" x14ac:dyDescent="0.25">
      <c r="A53" s="61" t="s">
        <v>211</v>
      </c>
      <c r="B53" s="64">
        <v>0.82779999999999998</v>
      </c>
    </row>
    <row r="54" spans="1:4" x14ac:dyDescent="0.25">
      <c r="A54" s="61" t="s">
        <v>212</v>
      </c>
      <c r="B54" s="64">
        <v>0.84431764207037607</v>
      </c>
    </row>
    <row r="55" spans="1:4" x14ac:dyDescent="0.25">
      <c r="A55" s="61"/>
      <c r="B55" s="61"/>
    </row>
    <row r="56" spans="1:4" x14ac:dyDescent="0.25">
      <c r="A56" s="61" t="s">
        <v>213</v>
      </c>
      <c r="B56" s="65">
        <v>45412</v>
      </c>
    </row>
    <row r="58" spans="1:4" ht="69.95" customHeight="1" x14ac:dyDescent="0.25">
      <c r="A58" s="74" t="s">
        <v>214</v>
      </c>
      <c r="B58" s="74" t="s">
        <v>215</v>
      </c>
      <c r="C58" s="74" t="s">
        <v>5</v>
      </c>
      <c r="D58" s="74" t="s">
        <v>6</v>
      </c>
    </row>
    <row r="59" spans="1:4" ht="69.95" customHeight="1" x14ac:dyDescent="0.25">
      <c r="A59" s="74" t="s">
        <v>858</v>
      </c>
      <c r="B59" s="74"/>
      <c r="C59" s="74" t="s">
        <v>11</v>
      </c>
      <c r="D5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9"/>
  <sheetViews>
    <sheetView showGridLines="0" workbookViewId="0">
      <pane ySplit="4" topLeftCell="A38" activePane="bottomLeft" state="frozen"/>
      <selection pane="bottomLeft" activeCell="A38" sqref="A38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860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861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2"/>
      <c r="B7" s="30"/>
      <c r="C7" s="30"/>
      <c r="D7" s="13"/>
      <c r="E7" s="14"/>
      <c r="F7" s="15"/>
      <c r="G7" s="15"/>
    </row>
    <row r="8" spans="1:8" x14ac:dyDescent="0.25">
      <c r="A8" s="16" t="s">
        <v>166</v>
      </c>
      <c r="B8" s="30"/>
      <c r="C8" s="30"/>
      <c r="D8" s="13"/>
      <c r="E8" s="14"/>
      <c r="F8" s="15"/>
      <c r="G8" s="15"/>
    </row>
    <row r="9" spans="1:8" x14ac:dyDescent="0.25">
      <c r="A9" s="12" t="s">
        <v>862</v>
      </c>
      <c r="B9" s="30" t="s">
        <v>863</v>
      </c>
      <c r="C9" s="30"/>
      <c r="D9" s="13">
        <v>49968485.002099998</v>
      </c>
      <c r="E9" s="14">
        <v>676378.41</v>
      </c>
      <c r="F9" s="15">
        <v>0.99860000000000004</v>
      </c>
      <c r="G9" s="15"/>
    </row>
    <row r="10" spans="1:8" x14ac:dyDescent="0.25">
      <c r="A10" s="16" t="s">
        <v>125</v>
      </c>
      <c r="B10" s="31"/>
      <c r="C10" s="31"/>
      <c r="D10" s="17"/>
      <c r="E10" s="18">
        <v>676378.41</v>
      </c>
      <c r="F10" s="19">
        <v>0.99860000000000004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676378.41</v>
      </c>
      <c r="F12" s="19">
        <v>0.99860000000000004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1136.5899999999999</v>
      </c>
      <c r="F15" s="15">
        <v>1.6999999999999999E-3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1136.5899999999999</v>
      </c>
      <c r="F16" s="19">
        <v>1.6999999999999999E-3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1136.5899999999999</v>
      </c>
      <c r="F18" s="19">
        <v>1.6999999999999999E-3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0.206454</v>
      </c>
      <c r="F19" s="15">
        <v>0</v>
      </c>
      <c r="G19" s="15"/>
    </row>
    <row r="20" spans="1:7" x14ac:dyDescent="0.25">
      <c r="A20" s="12" t="s">
        <v>172</v>
      </c>
      <c r="B20" s="30"/>
      <c r="C20" s="30"/>
      <c r="D20" s="13"/>
      <c r="E20" s="23">
        <v>-202.98645400000001</v>
      </c>
      <c r="F20" s="24">
        <v>-2.9999999999999997E-4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677312.22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13.5296</v>
      </c>
      <c r="C31">
        <v>13.501099999999999</v>
      </c>
      <c r="E31" s="2"/>
    </row>
    <row r="32" spans="1:7" x14ac:dyDescent="0.25">
      <c r="A32" t="s">
        <v>185</v>
      </c>
      <c r="B32">
        <v>13.5296</v>
      </c>
      <c r="C32">
        <v>13.501099999999999</v>
      </c>
      <c r="E32" s="2"/>
    </row>
    <row r="33" spans="1:5" x14ac:dyDescent="0.25">
      <c r="A33" t="s">
        <v>666</v>
      </c>
      <c r="B33">
        <v>13.5296</v>
      </c>
      <c r="C33">
        <v>13.501099999999999</v>
      </c>
      <c r="E33" s="2"/>
    </row>
    <row r="34" spans="1:5" x14ac:dyDescent="0.25">
      <c r="A34" t="s">
        <v>667</v>
      </c>
      <c r="B34">
        <v>13.5296</v>
      </c>
      <c r="C34">
        <v>13.501099999999999</v>
      </c>
      <c r="E34" s="2"/>
    </row>
    <row r="35" spans="1:5" x14ac:dyDescent="0.25">
      <c r="E35" s="2"/>
    </row>
    <row r="36" spans="1:5" x14ac:dyDescent="0.25">
      <c r="A36" t="s">
        <v>195</v>
      </c>
      <c r="B36" s="34" t="s">
        <v>119</v>
      </c>
    </row>
    <row r="37" spans="1:5" x14ac:dyDescent="0.25">
      <c r="A37" t="s">
        <v>196</v>
      </c>
      <c r="B37" s="34" t="s">
        <v>119</v>
      </c>
    </row>
    <row r="38" spans="1:5" ht="30" customHeight="1" x14ac:dyDescent="0.25">
      <c r="A38" s="53" t="s">
        <v>197</v>
      </c>
      <c r="B38" s="34" t="s">
        <v>119</v>
      </c>
    </row>
    <row r="39" spans="1:5" ht="30" customHeight="1" x14ac:dyDescent="0.25">
      <c r="A39" s="53" t="s">
        <v>198</v>
      </c>
      <c r="B39" s="34" t="s">
        <v>119</v>
      </c>
    </row>
    <row r="40" spans="1:5" ht="45" customHeight="1" x14ac:dyDescent="0.25">
      <c r="A40" s="53" t="s">
        <v>855</v>
      </c>
      <c r="B40" s="34" t="s">
        <v>119</v>
      </c>
    </row>
    <row r="41" spans="1:5" ht="30" customHeight="1" x14ac:dyDescent="0.25">
      <c r="A41" s="53" t="s">
        <v>856</v>
      </c>
      <c r="B41" s="34" t="s">
        <v>119</v>
      </c>
    </row>
    <row r="42" spans="1:5" ht="30" customHeight="1" x14ac:dyDescent="0.25">
      <c r="A42" s="53" t="s">
        <v>857</v>
      </c>
      <c r="B42" s="34" t="s">
        <v>119</v>
      </c>
    </row>
    <row r="43" spans="1:5" ht="30" customHeight="1" x14ac:dyDescent="0.25">
      <c r="A43" s="53" t="s">
        <v>202</v>
      </c>
    </row>
    <row r="44" spans="1:5" x14ac:dyDescent="0.25">
      <c r="A44" t="s">
        <v>203</v>
      </c>
    </row>
    <row r="45" spans="1:5" x14ac:dyDescent="0.25">
      <c r="A45" t="s">
        <v>204</v>
      </c>
    </row>
    <row r="47" spans="1:5" x14ac:dyDescent="0.25">
      <c r="A47" t="s">
        <v>205</v>
      </c>
    </row>
    <row r="48" spans="1:5" ht="30" customHeight="1" x14ac:dyDescent="0.25">
      <c r="A48" s="61" t="s">
        <v>206</v>
      </c>
      <c r="B48" s="62" t="s">
        <v>864</v>
      </c>
    </row>
    <row r="49" spans="1:4" ht="45" customHeight="1" x14ac:dyDescent="0.25">
      <c r="A49" s="61" t="s">
        <v>208</v>
      </c>
      <c r="B49" s="62" t="s">
        <v>859</v>
      </c>
    </row>
    <row r="50" spans="1:4" x14ac:dyDescent="0.25">
      <c r="A50" s="61"/>
      <c r="B50" s="61"/>
    </row>
    <row r="51" spans="1:4" x14ac:dyDescent="0.25">
      <c r="A51" s="61" t="s">
        <v>210</v>
      </c>
      <c r="B51" s="63">
        <v>7.5425401472843694</v>
      </c>
    </row>
    <row r="52" spans="1:4" x14ac:dyDescent="0.25">
      <c r="A52" s="61"/>
      <c r="B52" s="61"/>
    </row>
    <row r="53" spans="1:4" x14ac:dyDescent="0.25">
      <c r="A53" s="61" t="s">
        <v>211</v>
      </c>
      <c r="B53" s="64">
        <v>4.5891000000000002</v>
      </c>
    </row>
    <row r="54" spans="1:4" x14ac:dyDescent="0.25">
      <c r="A54" s="61" t="s">
        <v>212</v>
      </c>
      <c r="B54" s="64">
        <v>5.5145204560907644</v>
      </c>
    </row>
    <row r="55" spans="1:4" x14ac:dyDescent="0.25">
      <c r="A55" s="61"/>
      <c r="B55" s="61"/>
    </row>
    <row r="56" spans="1:4" x14ac:dyDescent="0.25">
      <c r="A56" s="61" t="s">
        <v>213</v>
      </c>
      <c r="B56" s="65">
        <v>45412</v>
      </c>
    </row>
    <row r="58" spans="1:4" ht="69.95" customHeight="1" x14ac:dyDescent="0.25">
      <c r="A58" s="74" t="s">
        <v>214</v>
      </c>
      <c r="B58" s="74" t="s">
        <v>215</v>
      </c>
      <c r="C58" s="74" t="s">
        <v>5</v>
      </c>
      <c r="D58" s="74" t="s">
        <v>6</v>
      </c>
    </row>
    <row r="59" spans="1:4" ht="69.95" customHeight="1" x14ac:dyDescent="0.25">
      <c r="A59" s="74" t="s">
        <v>864</v>
      </c>
      <c r="B59" s="74"/>
      <c r="C59" s="74" t="s">
        <v>14</v>
      </c>
      <c r="D5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9"/>
  <sheetViews>
    <sheetView showGridLines="0" workbookViewId="0">
      <pane ySplit="4" topLeftCell="A37" activePane="bottomLeft" state="frozen"/>
      <selection pane="bottomLeft" activeCell="A37" sqref="A37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865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866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2"/>
      <c r="B7" s="30"/>
      <c r="C7" s="30"/>
      <c r="D7" s="13"/>
      <c r="E7" s="14"/>
      <c r="F7" s="15"/>
      <c r="G7" s="15"/>
    </row>
    <row r="8" spans="1:8" x14ac:dyDescent="0.25">
      <c r="A8" s="16" t="s">
        <v>166</v>
      </c>
      <c r="B8" s="30"/>
      <c r="C8" s="30"/>
      <c r="D8" s="13"/>
      <c r="E8" s="14"/>
      <c r="F8" s="15"/>
      <c r="G8" s="15"/>
    </row>
    <row r="9" spans="1:8" x14ac:dyDescent="0.25">
      <c r="A9" s="12" t="s">
        <v>867</v>
      </c>
      <c r="B9" s="30" t="s">
        <v>868</v>
      </c>
      <c r="C9" s="30"/>
      <c r="D9" s="13">
        <v>37251992.999999993</v>
      </c>
      <c r="E9" s="14">
        <v>450566.58</v>
      </c>
      <c r="F9" s="15">
        <v>0.99580000000000002</v>
      </c>
      <c r="G9" s="15"/>
    </row>
    <row r="10" spans="1:8" x14ac:dyDescent="0.25">
      <c r="A10" s="16" t="s">
        <v>125</v>
      </c>
      <c r="B10" s="31"/>
      <c r="C10" s="31"/>
      <c r="D10" s="17"/>
      <c r="E10" s="18">
        <v>450566.58</v>
      </c>
      <c r="F10" s="19">
        <v>0.99580000000000002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450566.58</v>
      </c>
      <c r="F12" s="19">
        <v>0.99580000000000002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1864.32</v>
      </c>
      <c r="F15" s="15">
        <v>4.1000000000000003E-3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1864.32</v>
      </c>
      <c r="F16" s="19">
        <v>4.1000000000000003E-3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1864.32</v>
      </c>
      <c r="F18" s="19">
        <v>4.1000000000000003E-3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0.33864270000000002</v>
      </c>
      <c r="F19" s="15">
        <v>0</v>
      </c>
      <c r="G19" s="15"/>
    </row>
    <row r="20" spans="1:7" x14ac:dyDescent="0.25">
      <c r="A20" s="12" t="s">
        <v>172</v>
      </c>
      <c r="B20" s="30"/>
      <c r="C20" s="30"/>
      <c r="D20" s="13"/>
      <c r="E20" s="14">
        <v>14.9613573</v>
      </c>
      <c r="F20" s="15">
        <v>1E-4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452446.2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12.1084</v>
      </c>
      <c r="C31">
        <v>12.0695</v>
      </c>
      <c r="E31" s="2"/>
    </row>
    <row r="32" spans="1:7" x14ac:dyDescent="0.25">
      <c r="A32" t="s">
        <v>185</v>
      </c>
      <c r="B32">
        <v>12.1084</v>
      </c>
      <c r="C32">
        <v>12.0695</v>
      </c>
      <c r="E32" s="2"/>
    </row>
    <row r="33" spans="1:5" x14ac:dyDescent="0.25">
      <c r="A33" t="s">
        <v>666</v>
      </c>
      <c r="B33">
        <v>12.1084</v>
      </c>
      <c r="C33">
        <v>12.0695</v>
      </c>
      <c r="E33" s="2"/>
    </row>
    <row r="34" spans="1:5" x14ac:dyDescent="0.25">
      <c r="A34" t="s">
        <v>667</v>
      </c>
      <c r="B34">
        <v>12.1084</v>
      </c>
      <c r="C34">
        <v>12.0695</v>
      </c>
      <c r="E34" s="2"/>
    </row>
    <row r="35" spans="1:5" x14ac:dyDescent="0.25">
      <c r="E35" s="2"/>
    </row>
    <row r="36" spans="1:5" x14ac:dyDescent="0.25">
      <c r="A36" t="s">
        <v>195</v>
      </c>
      <c r="B36" s="34" t="s">
        <v>119</v>
      </c>
    </row>
    <row r="37" spans="1:5" x14ac:dyDescent="0.25">
      <c r="A37" t="s">
        <v>196</v>
      </c>
      <c r="B37" s="34" t="s">
        <v>119</v>
      </c>
    </row>
    <row r="38" spans="1:5" ht="30" customHeight="1" x14ac:dyDescent="0.25">
      <c r="A38" s="53" t="s">
        <v>197</v>
      </c>
      <c r="B38" s="34" t="s">
        <v>119</v>
      </c>
    </row>
    <row r="39" spans="1:5" ht="30" customHeight="1" x14ac:dyDescent="0.25">
      <c r="A39" s="53" t="s">
        <v>198</v>
      </c>
      <c r="B39" s="34" t="s">
        <v>119</v>
      </c>
    </row>
    <row r="40" spans="1:5" ht="45" customHeight="1" x14ac:dyDescent="0.25">
      <c r="A40" s="53" t="s">
        <v>855</v>
      </c>
      <c r="B40" s="34" t="s">
        <v>119</v>
      </c>
    </row>
    <row r="41" spans="1:5" ht="30" customHeight="1" x14ac:dyDescent="0.25">
      <c r="A41" s="53" t="s">
        <v>856</v>
      </c>
      <c r="B41" s="34" t="s">
        <v>119</v>
      </c>
    </row>
    <row r="42" spans="1:5" ht="30" customHeight="1" x14ac:dyDescent="0.25">
      <c r="A42" s="53" t="s">
        <v>857</v>
      </c>
      <c r="B42" s="34" t="s">
        <v>119</v>
      </c>
    </row>
    <row r="43" spans="1:5" ht="30" customHeight="1" x14ac:dyDescent="0.25">
      <c r="A43" s="53" t="s">
        <v>202</v>
      </c>
    </row>
    <row r="44" spans="1:5" x14ac:dyDescent="0.25">
      <c r="A44" t="s">
        <v>203</v>
      </c>
    </row>
    <row r="45" spans="1:5" x14ac:dyDescent="0.25">
      <c r="A45" t="s">
        <v>204</v>
      </c>
    </row>
    <row r="47" spans="1:5" x14ac:dyDescent="0.25">
      <c r="A47" t="s">
        <v>205</v>
      </c>
    </row>
    <row r="48" spans="1:5" ht="30" customHeight="1" x14ac:dyDescent="0.25">
      <c r="A48" s="61" t="s">
        <v>206</v>
      </c>
      <c r="B48" s="62" t="s">
        <v>869</v>
      </c>
    </row>
    <row r="49" spans="1:4" ht="45" customHeight="1" x14ac:dyDescent="0.25">
      <c r="A49" s="61" t="s">
        <v>208</v>
      </c>
      <c r="B49" s="62" t="s">
        <v>859</v>
      </c>
    </row>
    <row r="50" spans="1:4" x14ac:dyDescent="0.25">
      <c r="A50" s="61"/>
      <c r="B50" s="61"/>
    </row>
    <row r="51" spans="1:4" x14ac:dyDescent="0.25">
      <c r="A51" s="61" t="s">
        <v>210</v>
      </c>
      <c r="B51" s="63">
        <v>7.4962861281314606</v>
      </c>
    </row>
    <row r="52" spans="1:4" x14ac:dyDescent="0.25">
      <c r="A52" s="61"/>
      <c r="B52" s="61"/>
    </row>
    <row r="53" spans="1:4" x14ac:dyDescent="0.25">
      <c r="A53" s="61" t="s">
        <v>211</v>
      </c>
      <c r="B53" s="64">
        <v>5.2487000000000004</v>
      </c>
    </row>
    <row r="54" spans="1:4" x14ac:dyDescent="0.25">
      <c r="A54" s="61" t="s">
        <v>212</v>
      </c>
      <c r="B54" s="64">
        <v>6.5583415643194334</v>
      </c>
    </row>
    <row r="55" spans="1:4" x14ac:dyDescent="0.25">
      <c r="A55" s="61"/>
      <c r="B55" s="61"/>
    </row>
    <row r="56" spans="1:4" x14ac:dyDescent="0.25">
      <c r="A56" s="61" t="s">
        <v>213</v>
      </c>
      <c r="B56" s="65">
        <v>45412</v>
      </c>
    </row>
    <row r="58" spans="1:4" ht="69.95" customHeight="1" x14ac:dyDescent="0.25">
      <c r="A58" s="74" t="s">
        <v>214</v>
      </c>
      <c r="B58" s="74" t="s">
        <v>215</v>
      </c>
      <c r="C58" s="74" t="s">
        <v>5</v>
      </c>
      <c r="D58" s="74" t="s">
        <v>6</v>
      </c>
    </row>
    <row r="59" spans="1:4" ht="69.95" customHeight="1" x14ac:dyDescent="0.25">
      <c r="A59" s="74" t="s">
        <v>869</v>
      </c>
      <c r="B59" s="74"/>
      <c r="C59" s="74" t="s">
        <v>16</v>
      </c>
      <c r="D5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9"/>
  <sheetViews>
    <sheetView showGridLines="0" workbookViewId="0">
      <pane ySplit="4" topLeftCell="A38" activePane="bottomLeft" state="frozen"/>
      <selection pane="bottomLeft" activeCell="A49" sqref="A49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870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871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2"/>
      <c r="B7" s="30"/>
      <c r="C7" s="30"/>
      <c r="D7" s="13"/>
      <c r="E7" s="14"/>
      <c r="F7" s="15"/>
      <c r="G7" s="15"/>
    </row>
    <row r="8" spans="1:8" x14ac:dyDescent="0.25">
      <c r="A8" s="16" t="s">
        <v>166</v>
      </c>
      <c r="B8" s="30"/>
      <c r="C8" s="30"/>
      <c r="D8" s="13"/>
      <c r="E8" s="14"/>
      <c r="F8" s="15"/>
      <c r="G8" s="15"/>
    </row>
    <row r="9" spans="1:8" x14ac:dyDescent="0.25">
      <c r="A9" s="12" t="s">
        <v>872</v>
      </c>
      <c r="B9" s="30" t="s">
        <v>873</v>
      </c>
      <c r="C9" s="30"/>
      <c r="D9" s="13">
        <v>38064988.999999993</v>
      </c>
      <c r="E9" s="14">
        <v>431805.43</v>
      </c>
      <c r="F9" s="15">
        <v>0.99860000000000004</v>
      </c>
      <c r="G9" s="15"/>
    </row>
    <row r="10" spans="1:8" x14ac:dyDescent="0.25">
      <c r="A10" s="16" t="s">
        <v>125</v>
      </c>
      <c r="B10" s="31"/>
      <c r="C10" s="31"/>
      <c r="D10" s="17"/>
      <c r="E10" s="18">
        <v>431805.43</v>
      </c>
      <c r="F10" s="19">
        <v>0.99860000000000004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431805.43</v>
      </c>
      <c r="F12" s="19">
        <v>0.99860000000000004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599.78</v>
      </c>
      <c r="F15" s="15">
        <v>1.4E-3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599.78</v>
      </c>
      <c r="F16" s="19">
        <v>1.4E-3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599.78</v>
      </c>
      <c r="F18" s="19">
        <v>1.4E-3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0.10894669999999999</v>
      </c>
      <c r="F19" s="15">
        <v>0</v>
      </c>
      <c r="G19" s="15"/>
    </row>
    <row r="20" spans="1:7" x14ac:dyDescent="0.25">
      <c r="A20" s="12" t="s">
        <v>172</v>
      </c>
      <c r="B20" s="30"/>
      <c r="C20" s="30"/>
      <c r="D20" s="13"/>
      <c r="E20" s="23">
        <v>-1.2689467000000001</v>
      </c>
      <c r="F20" s="15">
        <v>0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432404.05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11.352</v>
      </c>
      <c r="C31">
        <v>11.323</v>
      </c>
      <c r="E31" s="2"/>
    </row>
    <row r="32" spans="1:7" x14ac:dyDescent="0.25">
      <c r="A32" t="s">
        <v>185</v>
      </c>
      <c r="B32">
        <v>11.352</v>
      </c>
      <c r="C32">
        <v>11.323</v>
      </c>
      <c r="E32" s="2"/>
    </row>
    <row r="33" spans="1:5" x14ac:dyDescent="0.25">
      <c r="A33" t="s">
        <v>666</v>
      </c>
      <c r="B33">
        <v>11.352</v>
      </c>
      <c r="C33">
        <v>11.323</v>
      </c>
      <c r="E33" s="2"/>
    </row>
    <row r="34" spans="1:5" x14ac:dyDescent="0.25">
      <c r="A34" t="s">
        <v>667</v>
      </c>
      <c r="B34">
        <v>11.352</v>
      </c>
      <c r="C34">
        <v>11.323</v>
      </c>
      <c r="E34" s="2"/>
    </row>
    <row r="35" spans="1:5" x14ac:dyDescent="0.25">
      <c r="E35" s="2"/>
    </row>
    <row r="36" spans="1:5" x14ac:dyDescent="0.25">
      <c r="A36" t="s">
        <v>195</v>
      </c>
      <c r="B36" s="34" t="s">
        <v>119</v>
      </c>
    </row>
    <row r="37" spans="1:5" x14ac:dyDescent="0.25">
      <c r="A37" t="s">
        <v>196</v>
      </c>
      <c r="B37" s="34" t="s">
        <v>119</v>
      </c>
    </row>
    <row r="38" spans="1:5" ht="30" customHeight="1" x14ac:dyDescent="0.25">
      <c r="A38" s="53" t="s">
        <v>197</v>
      </c>
      <c r="B38" s="34" t="s">
        <v>119</v>
      </c>
    </row>
    <row r="39" spans="1:5" ht="30" customHeight="1" x14ac:dyDescent="0.25">
      <c r="A39" s="53" t="s">
        <v>198</v>
      </c>
      <c r="B39" s="34" t="s">
        <v>119</v>
      </c>
    </row>
    <row r="40" spans="1:5" ht="45" customHeight="1" x14ac:dyDescent="0.25">
      <c r="A40" s="53" t="s">
        <v>855</v>
      </c>
      <c r="B40" s="34" t="s">
        <v>119</v>
      </c>
    </row>
    <row r="41" spans="1:5" ht="30" customHeight="1" x14ac:dyDescent="0.25">
      <c r="A41" s="53" t="s">
        <v>856</v>
      </c>
      <c r="B41" s="34" t="s">
        <v>119</v>
      </c>
    </row>
    <row r="42" spans="1:5" ht="30" customHeight="1" x14ac:dyDescent="0.25">
      <c r="A42" s="53" t="s">
        <v>857</v>
      </c>
      <c r="B42" s="34" t="s">
        <v>119</v>
      </c>
    </row>
    <row r="43" spans="1:5" ht="30" customHeight="1" x14ac:dyDescent="0.25">
      <c r="A43" s="53" t="s">
        <v>202</v>
      </c>
    </row>
    <row r="44" spans="1:5" x14ac:dyDescent="0.25">
      <c r="A44" t="s">
        <v>203</v>
      </c>
    </row>
    <row r="45" spans="1:5" x14ac:dyDescent="0.25">
      <c r="A45" t="s">
        <v>204</v>
      </c>
    </row>
    <row r="47" spans="1:5" x14ac:dyDescent="0.25">
      <c r="A47" t="s">
        <v>205</v>
      </c>
    </row>
    <row r="48" spans="1:5" ht="30" customHeight="1" x14ac:dyDescent="0.25">
      <c r="A48" s="61" t="s">
        <v>206</v>
      </c>
      <c r="B48" s="62" t="s">
        <v>874</v>
      </c>
    </row>
    <row r="49" spans="1:4" ht="45" customHeight="1" x14ac:dyDescent="0.25">
      <c r="A49" s="61" t="s">
        <v>208</v>
      </c>
      <c r="B49" s="62" t="s">
        <v>859</v>
      </c>
    </row>
    <row r="50" spans="1:4" x14ac:dyDescent="0.25">
      <c r="A50" s="61"/>
      <c r="B50" s="61"/>
    </row>
    <row r="51" spans="1:4" x14ac:dyDescent="0.25">
      <c r="A51" s="61" t="s">
        <v>210</v>
      </c>
      <c r="B51" s="63">
        <v>7.4965986152348947</v>
      </c>
    </row>
    <row r="52" spans="1:4" x14ac:dyDescent="0.25">
      <c r="A52" s="61"/>
      <c r="B52" s="61"/>
    </row>
    <row r="53" spans="1:4" x14ac:dyDescent="0.25">
      <c r="A53" s="61" t="s">
        <v>211</v>
      </c>
      <c r="B53" s="64">
        <v>6.0773999999999999</v>
      </c>
    </row>
    <row r="54" spans="1:4" x14ac:dyDescent="0.25">
      <c r="A54" s="61" t="s">
        <v>212</v>
      </c>
      <c r="B54" s="64">
        <v>7.8203371181298094</v>
      </c>
    </row>
    <row r="55" spans="1:4" x14ac:dyDescent="0.25">
      <c r="A55" s="61"/>
      <c r="B55" s="61"/>
    </row>
    <row r="56" spans="1:4" x14ac:dyDescent="0.25">
      <c r="A56" s="61" t="s">
        <v>213</v>
      </c>
      <c r="B56" s="65">
        <v>45412</v>
      </c>
    </row>
    <row r="58" spans="1:4" ht="69.95" customHeight="1" x14ac:dyDescent="0.25">
      <c r="A58" s="74" t="s">
        <v>214</v>
      </c>
      <c r="B58" s="74" t="s">
        <v>215</v>
      </c>
      <c r="C58" s="74" t="s">
        <v>5</v>
      </c>
      <c r="D58" s="74" t="s">
        <v>6</v>
      </c>
    </row>
    <row r="59" spans="1:4" ht="69.95" customHeight="1" x14ac:dyDescent="0.25">
      <c r="A59" s="74" t="s">
        <v>875</v>
      </c>
      <c r="B59" s="74"/>
      <c r="C59" s="74" t="s">
        <v>18</v>
      </c>
      <c r="D5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9"/>
  <sheetViews>
    <sheetView showGridLines="0" workbookViewId="0">
      <pane ySplit="4" topLeftCell="A39" activePane="bottomLeft" state="frozen"/>
      <selection pane="bottomLeft" activeCell="A57" sqref="A57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876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877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2"/>
      <c r="B7" s="30"/>
      <c r="C7" s="30"/>
      <c r="D7" s="13"/>
      <c r="E7" s="14"/>
      <c r="F7" s="15"/>
      <c r="G7" s="15"/>
    </row>
    <row r="8" spans="1:8" x14ac:dyDescent="0.25">
      <c r="A8" s="16" t="s">
        <v>166</v>
      </c>
      <c r="B8" s="30"/>
      <c r="C8" s="30"/>
      <c r="D8" s="13"/>
      <c r="E8" s="14"/>
      <c r="F8" s="15"/>
      <c r="G8" s="15"/>
    </row>
    <row r="9" spans="1:8" x14ac:dyDescent="0.25">
      <c r="A9" s="12" t="s">
        <v>878</v>
      </c>
      <c r="B9" s="30" t="s">
        <v>879</v>
      </c>
      <c r="C9" s="30"/>
      <c r="D9" s="13">
        <v>19039892</v>
      </c>
      <c r="E9" s="14">
        <v>210843.96</v>
      </c>
      <c r="F9" s="15">
        <v>0.99860000000000004</v>
      </c>
      <c r="G9" s="15"/>
    </row>
    <row r="10" spans="1:8" x14ac:dyDescent="0.25">
      <c r="A10" s="16" t="s">
        <v>125</v>
      </c>
      <c r="B10" s="31"/>
      <c r="C10" s="31"/>
      <c r="D10" s="17"/>
      <c r="E10" s="18">
        <v>210843.96</v>
      </c>
      <c r="F10" s="19">
        <v>0.99860000000000004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210843.96</v>
      </c>
      <c r="F12" s="19">
        <v>0.99860000000000004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742.73</v>
      </c>
      <c r="F15" s="15">
        <v>3.5000000000000001E-3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742.73</v>
      </c>
      <c r="F16" s="19">
        <v>3.5000000000000001E-3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742.73</v>
      </c>
      <c r="F18" s="19">
        <v>3.5000000000000001E-3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0.13491239999999999</v>
      </c>
      <c r="F19" s="15">
        <v>0</v>
      </c>
      <c r="G19" s="15"/>
    </row>
    <row r="20" spans="1:7" x14ac:dyDescent="0.25">
      <c r="A20" s="12" t="s">
        <v>172</v>
      </c>
      <c r="B20" s="30"/>
      <c r="C20" s="30"/>
      <c r="D20" s="13"/>
      <c r="E20" s="23">
        <v>-450.45491240000001</v>
      </c>
      <c r="F20" s="24">
        <v>-2.0999999999999999E-3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211136.37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704</v>
      </c>
      <c r="B31">
        <v>11.1348</v>
      </c>
      <c r="C31">
        <v>11.1044</v>
      </c>
      <c r="E31" s="2"/>
    </row>
    <row r="32" spans="1:7" x14ac:dyDescent="0.25">
      <c r="A32" t="s">
        <v>185</v>
      </c>
      <c r="B32">
        <v>11.1348</v>
      </c>
      <c r="C32">
        <v>11.1044</v>
      </c>
      <c r="E32" s="2"/>
    </row>
    <row r="33" spans="1:5" x14ac:dyDescent="0.25">
      <c r="A33" t="s">
        <v>705</v>
      </c>
      <c r="B33">
        <v>11.1348</v>
      </c>
      <c r="C33">
        <v>11.1044</v>
      </c>
      <c r="E33" s="2"/>
    </row>
    <row r="34" spans="1:5" x14ac:dyDescent="0.25">
      <c r="A34" t="s">
        <v>667</v>
      </c>
      <c r="B34">
        <v>11.1348</v>
      </c>
      <c r="C34">
        <v>11.1044</v>
      </c>
      <c r="E34" s="2"/>
    </row>
    <row r="35" spans="1:5" x14ac:dyDescent="0.25">
      <c r="E35" s="2"/>
    </row>
    <row r="36" spans="1:5" x14ac:dyDescent="0.25">
      <c r="A36" t="s">
        <v>195</v>
      </c>
      <c r="B36" s="34" t="s">
        <v>119</v>
      </c>
    </row>
    <row r="37" spans="1:5" x14ac:dyDescent="0.25">
      <c r="A37" t="s">
        <v>196</v>
      </c>
      <c r="B37" s="34" t="s">
        <v>119</v>
      </c>
    </row>
    <row r="38" spans="1:5" ht="30" customHeight="1" x14ac:dyDescent="0.25">
      <c r="A38" s="53" t="s">
        <v>197</v>
      </c>
      <c r="B38" s="34" t="s">
        <v>119</v>
      </c>
    </row>
    <row r="39" spans="1:5" ht="30" customHeight="1" x14ac:dyDescent="0.25">
      <c r="A39" s="53" t="s">
        <v>198</v>
      </c>
      <c r="B39" s="34" t="s">
        <v>119</v>
      </c>
    </row>
    <row r="40" spans="1:5" ht="45" customHeight="1" x14ac:dyDescent="0.25">
      <c r="A40" s="53" t="s">
        <v>855</v>
      </c>
      <c r="B40" s="34" t="s">
        <v>119</v>
      </c>
    </row>
    <row r="41" spans="1:5" ht="30" customHeight="1" x14ac:dyDescent="0.25">
      <c r="A41" s="53" t="s">
        <v>856</v>
      </c>
      <c r="B41" s="34" t="s">
        <v>119</v>
      </c>
    </row>
    <row r="42" spans="1:5" ht="30" customHeight="1" x14ac:dyDescent="0.25">
      <c r="A42" s="53" t="s">
        <v>857</v>
      </c>
      <c r="B42" s="34" t="s">
        <v>119</v>
      </c>
    </row>
    <row r="43" spans="1:5" ht="30" customHeight="1" x14ac:dyDescent="0.25">
      <c r="A43" s="53" t="s">
        <v>202</v>
      </c>
    </row>
    <row r="44" spans="1:5" x14ac:dyDescent="0.25">
      <c r="A44" t="s">
        <v>203</v>
      </c>
    </row>
    <row r="45" spans="1:5" x14ac:dyDescent="0.25">
      <c r="A45" t="s">
        <v>204</v>
      </c>
    </row>
    <row r="47" spans="1:5" x14ac:dyDescent="0.25">
      <c r="A47" t="s">
        <v>205</v>
      </c>
    </row>
    <row r="48" spans="1:5" ht="30" customHeight="1" x14ac:dyDescent="0.25">
      <c r="A48" s="61" t="s">
        <v>206</v>
      </c>
      <c r="B48" s="62" t="s">
        <v>880</v>
      </c>
    </row>
    <row r="49" spans="1:4" ht="45" customHeight="1" x14ac:dyDescent="0.25">
      <c r="A49" s="61" t="s">
        <v>208</v>
      </c>
      <c r="B49" s="62" t="s">
        <v>859</v>
      </c>
    </row>
    <row r="50" spans="1:4" x14ac:dyDescent="0.25">
      <c r="A50" s="61"/>
      <c r="B50" s="61"/>
    </row>
    <row r="51" spans="1:4" x14ac:dyDescent="0.25">
      <c r="A51" s="61" t="s">
        <v>210</v>
      </c>
      <c r="B51" s="63">
        <v>7.4644427213598794</v>
      </c>
    </row>
    <row r="52" spans="1:4" x14ac:dyDescent="0.25">
      <c r="A52" s="61"/>
      <c r="B52" s="61"/>
    </row>
    <row r="53" spans="1:4" x14ac:dyDescent="0.25">
      <c r="A53" s="61" t="s">
        <v>211</v>
      </c>
      <c r="B53" s="64">
        <v>6.5362</v>
      </c>
    </row>
    <row r="54" spans="1:4" x14ac:dyDescent="0.25">
      <c r="A54" s="61" t="s">
        <v>212</v>
      </c>
      <c r="B54" s="64">
        <v>8.7241006971732222</v>
      </c>
    </row>
    <row r="55" spans="1:4" x14ac:dyDescent="0.25">
      <c r="A55" s="61"/>
      <c r="B55" s="61"/>
    </row>
    <row r="56" spans="1:4" x14ac:dyDescent="0.25">
      <c r="A56" s="61" t="s">
        <v>213</v>
      </c>
      <c r="B56" s="65">
        <v>45412</v>
      </c>
    </row>
    <row r="58" spans="1:4" ht="69.95" customHeight="1" x14ac:dyDescent="0.25">
      <c r="A58" s="74" t="s">
        <v>214</v>
      </c>
      <c r="B58" s="74" t="s">
        <v>215</v>
      </c>
      <c r="C58" s="74" t="s">
        <v>5</v>
      </c>
      <c r="D58" s="74" t="s">
        <v>6</v>
      </c>
    </row>
    <row r="59" spans="1:4" ht="69.95" customHeight="1" x14ac:dyDescent="0.25">
      <c r="A59" s="74" t="s">
        <v>881</v>
      </c>
      <c r="B59" s="74"/>
      <c r="C59" s="74" t="s">
        <v>20</v>
      </c>
      <c r="D5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94"/>
  <sheetViews>
    <sheetView showGridLines="0" workbookViewId="0">
      <pane ySplit="4" topLeftCell="A75" activePane="bottomLeft" state="frozen"/>
      <selection pane="bottomLeft" activeCell="B75" sqref="B75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882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883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6" t="s">
        <v>218</v>
      </c>
      <c r="B8" s="30"/>
      <c r="C8" s="30"/>
      <c r="D8" s="13"/>
      <c r="E8" s="14"/>
      <c r="F8" s="15"/>
      <c r="G8" s="15"/>
    </row>
    <row r="9" spans="1:8" x14ac:dyDescent="0.25">
      <c r="A9" s="16" t="s">
        <v>688</v>
      </c>
      <c r="B9" s="30"/>
      <c r="C9" s="30"/>
      <c r="D9" s="13"/>
      <c r="E9" s="14"/>
      <c r="F9" s="15"/>
      <c r="G9" s="15"/>
    </row>
    <row r="10" spans="1:8" x14ac:dyDescent="0.25">
      <c r="A10" s="16" t="s">
        <v>125</v>
      </c>
      <c r="B10" s="30"/>
      <c r="C10" s="30"/>
      <c r="D10" s="13"/>
      <c r="E10" s="35" t="s">
        <v>119</v>
      </c>
      <c r="F10" s="36" t="s">
        <v>119</v>
      </c>
      <c r="G10" s="15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16" t="s">
        <v>453</v>
      </c>
      <c r="B12" s="30"/>
      <c r="C12" s="30"/>
      <c r="D12" s="13"/>
      <c r="E12" s="14"/>
      <c r="F12" s="15"/>
      <c r="G12" s="15"/>
    </row>
    <row r="13" spans="1:8" x14ac:dyDescent="0.25">
      <c r="A13" s="12" t="s">
        <v>884</v>
      </c>
      <c r="B13" s="30" t="s">
        <v>885</v>
      </c>
      <c r="C13" s="30" t="s">
        <v>124</v>
      </c>
      <c r="D13" s="13">
        <v>3000000</v>
      </c>
      <c r="E13" s="14">
        <v>3002.96</v>
      </c>
      <c r="F13" s="15">
        <v>0.2092</v>
      </c>
      <c r="G13" s="15">
        <v>7.3487668556000002E-2</v>
      </c>
    </row>
    <row r="14" spans="1:8" x14ac:dyDescent="0.25">
      <c r="A14" s="12" t="s">
        <v>886</v>
      </c>
      <c r="B14" s="30" t="s">
        <v>887</v>
      </c>
      <c r="C14" s="30" t="s">
        <v>124</v>
      </c>
      <c r="D14" s="13">
        <v>3000000</v>
      </c>
      <c r="E14" s="14">
        <v>2987.51</v>
      </c>
      <c r="F14" s="15">
        <v>0.20810000000000001</v>
      </c>
      <c r="G14" s="15">
        <v>7.2864031472000004E-2</v>
      </c>
    </row>
    <row r="15" spans="1:8" x14ac:dyDescent="0.25">
      <c r="A15" s="12" t="s">
        <v>888</v>
      </c>
      <c r="B15" s="30" t="s">
        <v>889</v>
      </c>
      <c r="C15" s="30" t="s">
        <v>124</v>
      </c>
      <c r="D15" s="13">
        <v>3000000</v>
      </c>
      <c r="E15" s="14">
        <v>2985.52</v>
      </c>
      <c r="F15" s="15">
        <v>0.20799999999999999</v>
      </c>
      <c r="G15" s="15">
        <v>7.3662775328999994E-2</v>
      </c>
    </row>
    <row r="16" spans="1:8" x14ac:dyDescent="0.25">
      <c r="A16" s="12" t="s">
        <v>890</v>
      </c>
      <c r="B16" s="30" t="s">
        <v>891</v>
      </c>
      <c r="C16" s="30" t="s">
        <v>124</v>
      </c>
      <c r="D16" s="13">
        <v>2500000</v>
      </c>
      <c r="E16" s="14">
        <v>2501.2399999999998</v>
      </c>
      <c r="F16" s="15">
        <v>0.17419999999999999</v>
      </c>
      <c r="G16" s="15">
        <v>7.4278352675999998E-2</v>
      </c>
    </row>
    <row r="17" spans="1:7" x14ac:dyDescent="0.25">
      <c r="A17" s="12" t="s">
        <v>892</v>
      </c>
      <c r="B17" s="30" t="s">
        <v>893</v>
      </c>
      <c r="C17" s="30" t="s">
        <v>124</v>
      </c>
      <c r="D17" s="13">
        <v>1500000</v>
      </c>
      <c r="E17" s="14">
        <v>1498.25</v>
      </c>
      <c r="F17" s="15">
        <v>0.10440000000000001</v>
      </c>
      <c r="G17" s="15">
        <v>7.3245236599999999E-2</v>
      </c>
    </row>
    <row r="18" spans="1:7" x14ac:dyDescent="0.25">
      <c r="A18" s="16" t="s">
        <v>125</v>
      </c>
      <c r="B18" s="31"/>
      <c r="C18" s="31"/>
      <c r="D18" s="17"/>
      <c r="E18" s="18">
        <v>12975.48</v>
      </c>
      <c r="F18" s="19">
        <v>0.90390000000000004</v>
      </c>
      <c r="G18" s="20"/>
    </row>
    <row r="19" spans="1:7" x14ac:dyDescent="0.25">
      <c r="A19" s="12"/>
      <c r="B19" s="30"/>
      <c r="C19" s="30"/>
      <c r="D19" s="13"/>
      <c r="E19" s="14"/>
      <c r="F19" s="15"/>
      <c r="G19" s="15"/>
    </row>
    <row r="20" spans="1:7" x14ac:dyDescent="0.25">
      <c r="A20" s="16" t="s">
        <v>691</v>
      </c>
      <c r="B20" s="30"/>
      <c r="C20" s="30"/>
      <c r="D20" s="13"/>
      <c r="E20" s="14"/>
      <c r="F20" s="15"/>
      <c r="G20" s="15"/>
    </row>
    <row r="21" spans="1:7" x14ac:dyDescent="0.25">
      <c r="A21" s="12" t="s">
        <v>894</v>
      </c>
      <c r="B21" s="30" t="s">
        <v>895</v>
      </c>
      <c r="C21" s="30" t="s">
        <v>124</v>
      </c>
      <c r="D21" s="13">
        <v>9100</v>
      </c>
      <c r="E21" s="14">
        <v>9.42</v>
      </c>
      <c r="F21" s="15">
        <v>6.9999999999999999E-4</v>
      </c>
      <c r="G21" s="15">
        <v>7.6404175000999996E-2</v>
      </c>
    </row>
    <row r="22" spans="1:7" x14ac:dyDescent="0.25">
      <c r="A22" s="16" t="s">
        <v>125</v>
      </c>
      <c r="B22" s="31"/>
      <c r="C22" s="31"/>
      <c r="D22" s="17"/>
      <c r="E22" s="18">
        <v>9.42</v>
      </c>
      <c r="F22" s="19">
        <v>6.9999999999999999E-4</v>
      </c>
      <c r="G22" s="20"/>
    </row>
    <row r="23" spans="1:7" x14ac:dyDescent="0.25">
      <c r="A23" s="12"/>
      <c r="B23" s="30"/>
      <c r="C23" s="30"/>
      <c r="D23" s="13"/>
      <c r="E23" s="14"/>
      <c r="F23" s="15"/>
      <c r="G23" s="15"/>
    </row>
    <row r="24" spans="1:7" x14ac:dyDescent="0.25">
      <c r="A24" s="12"/>
      <c r="B24" s="30"/>
      <c r="C24" s="30"/>
      <c r="D24" s="13"/>
      <c r="E24" s="14"/>
      <c r="F24" s="15"/>
      <c r="G24" s="15"/>
    </row>
    <row r="25" spans="1:7" x14ac:dyDescent="0.25">
      <c r="A25" s="16" t="s">
        <v>301</v>
      </c>
      <c r="B25" s="30"/>
      <c r="C25" s="30"/>
      <c r="D25" s="13"/>
      <c r="E25" s="14"/>
      <c r="F25" s="15"/>
      <c r="G25" s="15"/>
    </row>
    <row r="26" spans="1:7" x14ac:dyDescent="0.25">
      <c r="A26" s="16" t="s">
        <v>125</v>
      </c>
      <c r="B26" s="30"/>
      <c r="C26" s="30"/>
      <c r="D26" s="13"/>
      <c r="E26" s="35" t="s">
        <v>119</v>
      </c>
      <c r="F26" s="36" t="s">
        <v>119</v>
      </c>
      <c r="G26" s="15"/>
    </row>
    <row r="27" spans="1:7" x14ac:dyDescent="0.25">
      <c r="A27" s="12"/>
      <c r="B27" s="30"/>
      <c r="C27" s="30"/>
      <c r="D27" s="13"/>
      <c r="E27" s="14"/>
      <c r="F27" s="15"/>
      <c r="G27" s="15"/>
    </row>
    <row r="28" spans="1:7" x14ac:dyDescent="0.25">
      <c r="A28" s="16" t="s">
        <v>302</v>
      </c>
      <c r="B28" s="30"/>
      <c r="C28" s="30"/>
      <c r="D28" s="13"/>
      <c r="E28" s="14"/>
      <c r="F28" s="15"/>
      <c r="G28" s="15"/>
    </row>
    <row r="29" spans="1:7" x14ac:dyDescent="0.25">
      <c r="A29" s="16" t="s">
        <v>125</v>
      </c>
      <c r="B29" s="30"/>
      <c r="C29" s="30"/>
      <c r="D29" s="13"/>
      <c r="E29" s="35" t="s">
        <v>119</v>
      </c>
      <c r="F29" s="36" t="s">
        <v>119</v>
      </c>
      <c r="G29" s="15"/>
    </row>
    <row r="30" spans="1:7" x14ac:dyDescent="0.25">
      <c r="A30" s="12"/>
      <c r="B30" s="30"/>
      <c r="C30" s="30"/>
      <c r="D30" s="13"/>
      <c r="E30" s="14"/>
      <c r="F30" s="15"/>
      <c r="G30" s="15"/>
    </row>
    <row r="31" spans="1:7" x14ac:dyDescent="0.25">
      <c r="A31" s="21" t="s">
        <v>165</v>
      </c>
      <c r="B31" s="32"/>
      <c r="C31" s="32"/>
      <c r="D31" s="22"/>
      <c r="E31" s="18">
        <v>12984.9</v>
      </c>
      <c r="F31" s="19">
        <v>0.90459999999999996</v>
      </c>
      <c r="G31" s="20"/>
    </row>
    <row r="32" spans="1:7" x14ac:dyDescent="0.25">
      <c r="A32" s="12"/>
      <c r="B32" s="30"/>
      <c r="C32" s="30"/>
      <c r="D32" s="13"/>
      <c r="E32" s="14"/>
      <c r="F32" s="15"/>
      <c r="G32" s="15"/>
    </row>
    <row r="33" spans="1:7" x14ac:dyDescent="0.25">
      <c r="A33" s="12"/>
      <c r="B33" s="30"/>
      <c r="C33" s="30"/>
      <c r="D33" s="13"/>
      <c r="E33" s="14"/>
      <c r="F33" s="15"/>
      <c r="G33" s="15"/>
    </row>
    <row r="34" spans="1:7" x14ac:dyDescent="0.25">
      <c r="A34" s="16" t="s">
        <v>169</v>
      </c>
      <c r="B34" s="30"/>
      <c r="C34" s="30"/>
      <c r="D34" s="13"/>
      <c r="E34" s="14"/>
      <c r="F34" s="15"/>
      <c r="G34" s="15"/>
    </row>
    <row r="35" spans="1:7" x14ac:dyDescent="0.25">
      <c r="A35" s="12" t="s">
        <v>170</v>
      </c>
      <c r="B35" s="30"/>
      <c r="C35" s="30"/>
      <c r="D35" s="13"/>
      <c r="E35" s="14">
        <v>1233.55</v>
      </c>
      <c r="F35" s="15">
        <v>8.5900000000000004E-2</v>
      </c>
      <c r="G35" s="15">
        <v>6.6299999999999998E-2</v>
      </c>
    </row>
    <row r="36" spans="1:7" x14ac:dyDescent="0.25">
      <c r="A36" s="16" t="s">
        <v>125</v>
      </c>
      <c r="B36" s="31"/>
      <c r="C36" s="31"/>
      <c r="D36" s="17"/>
      <c r="E36" s="18">
        <v>1233.55</v>
      </c>
      <c r="F36" s="19">
        <v>8.5900000000000004E-2</v>
      </c>
      <c r="G36" s="20"/>
    </row>
    <row r="37" spans="1:7" x14ac:dyDescent="0.25">
      <c r="A37" s="12"/>
      <c r="B37" s="30"/>
      <c r="C37" s="30"/>
      <c r="D37" s="13"/>
      <c r="E37" s="14"/>
      <c r="F37" s="15"/>
      <c r="G37" s="15"/>
    </row>
    <row r="38" spans="1:7" x14ac:dyDescent="0.25">
      <c r="A38" s="21" t="s">
        <v>165</v>
      </c>
      <c r="B38" s="32"/>
      <c r="C38" s="32"/>
      <c r="D38" s="22"/>
      <c r="E38" s="18">
        <v>1233.55</v>
      </c>
      <c r="F38" s="19">
        <v>8.5900000000000004E-2</v>
      </c>
      <c r="G38" s="20"/>
    </row>
    <row r="39" spans="1:7" x14ac:dyDescent="0.25">
      <c r="A39" s="12" t="s">
        <v>171</v>
      </c>
      <c r="B39" s="30"/>
      <c r="C39" s="30"/>
      <c r="D39" s="13"/>
      <c r="E39" s="14">
        <v>171.5988035</v>
      </c>
      <c r="F39" s="15">
        <v>1.1952000000000001E-2</v>
      </c>
      <c r="G39" s="15"/>
    </row>
    <row r="40" spans="1:7" x14ac:dyDescent="0.25">
      <c r="A40" s="12" t="s">
        <v>172</v>
      </c>
      <c r="B40" s="30"/>
      <c r="C40" s="30"/>
      <c r="D40" s="13"/>
      <c r="E40" s="23">
        <v>-33.618803499999999</v>
      </c>
      <c r="F40" s="24">
        <v>-2.4520000000000002E-3</v>
      </c>
      <c r="G40" s="15">
        <v>6.6299999999999998E-2</v>
      </c>
    </row>
    <row r="41" spans="1:7" x14ac:dyDescent="0.25">
      <c r="A41" s="25" t="s">
        <v>173</v>
      </c>
      <c r="B41" s="33"/>
      <c r="C41" s="33"/>
      <c r="D41" s="26"/>
      <c r="E41" s="27">
        <v>14356.43</v>
      </c>
      <c r="F41" s="28">
        <v>1</v>
      </c>
      <c r="G41" s="28"/>
    </row>
    <row r="43" spans="1:7" x14ac:dyDescent="0.25">
      <c r="A43" s="1" t="s">
        <v>175</v>
      </c>
    </row>
    <row r="46" spans="1:7" x14ac:dyDescent="0.25">
      <c r="A46" s="1" t="s">
        <v>176</v>
      </c>
    </row>
    <row r="47" spans="1:7" x14ac:dyDescent="0.25">
      <c r="A47" s="53" t="s">
        <v>177</v>
      </c>
      <c r="B47" s="34" t="s">
        <v>119</v>
      </c>
    </row>
    <row r="48" spans="1:7" x14ac:dyDescent="0.25">
      <c r="A48" t="s">
        <v>178</v>
      </c>
    </row>
    <row r="49" spans="1:5" x14ac:dyDescent="0.25">
      <c r="A49" t="s">
        <v>179</v>
      </c>
      <c r="B49" t="s">
        <v>180</v>
      </c>
      <c r="C49" t="s">
        <v>180</v>
      </c>
    </row>
    <row r="50" spans="1:5" x14ac:dyDescent="0.25">
      <c r="B50" s="54">
        <v>45382</v>
      </c>
      <c r="C50" s="54">
        <v>45412</v>
      </c>
    </row>
    <row r="51" spans="1:5" x14ac:dyDescent="0.25">
      <c r="A51" t="s">
        <v>181</v>
      </c>
      <c r="B51" t="s">
        <v>183</v>
      </c>
      <c r="C51" t="s">
        <v>183</v>
      </c>
      <c r="E51" s="2"/>
    </row>
    <row r="52" spans="1:5" x14ac:dyDescent="0.25">
      <c r="A52" t="s">
        <v>182</v>
      </c>
      <c r="B52" t="s">
        <v>183</v>
      </c>
      <c r="C52" t="s">
        <v>183</v>
      </c>
      <c r="E52" s="2"/>
    </row>
    <row r="53" spans="1:5" x14ac:dyDescent="0.25">
      <c r="A53" t="s">
        <v>662</v>
      </c>
      <c r="B53" t="s">
        <v>183</v>
      </c>
      <c r="C53" t="s">
        <v>183</v>
      </c>
      <c r="E53" s="2"/>
    </row>
    <row r="54" spans="1:5" x14ac:dyDescent="0.25">
      <c r="A54" t="s">
        <v>184</v>
      </c>
      <c r="B54">
        <v>23.635999999999999</v>
      </c>
      <c r="C54">
        <v>23.482600000000001</v>
      </c>
      <c r="E54" s="2"/>
    </row>
    <row r="55" spans="1:5" x14ac:dyDescent="0.25">
      <c r="A55" t="s">
        <v>185</v>
      </c>
      <c r="B55">
        <v>23.541799999999999</v>
      </c>
      <c r="C55">
        <v>23.389099999999999</v>
      </c>
      <c r="E55" s="2"/>
    </row>
    <row r="56" spans="1:5" x14ac:dyDescent="0.25">
      <c r="A56" t="s">
        <v>663</v>
      </c>
      <c r="B56">
        <v>16.711400000000001</v>
      </c>
      <c r="C56">
        <v>16.603000000000002</v>
      </c>
      <c r="E56" s="2"/>
    </row>
    <row r="57" spans="1:5" x14ac:dyDescent="0.25">
      <c r="A57" t="s">
        <v>664</v>
      </c>
      <c r="B57">
        <v>15.6069</v>
      </c>
      <c r="C57">
        <v>15.4788</v>
      </c>
      <c r="E57" s="2"/>
    </row>
    <row r="58" spans="1:5" x14ac:dyDescent="0.25">
      <c r="A58" t="s">
        <v>189</v>
      </c>
      <c r="B58">
        <v>22.409099999999999</v>
      </c>
      <c r="C58">
        <v>22.2515</v>
      </c>
      <c r="E58" s="2"/>
    </row>
    <row r="59" spans="1:5" x14ac:dyDescent="0.25">
      <c r="A59" t="s">
        <v>193</v>
      </c>
      <c r="B59" t="s">
        <v>183</v>
      </c>
      <c r="C59" t="s">
        <v>183</v>
      </c>
      <c r="E59" s="2"/>
    </row>
    <row r="60" spans="1:5" x14ac:dyDescent="0.25">
      <c r="A60" t="s">
        <v>665</v>
      </c>
      <c r="B60" t="s">
        <v>183</v>
      </c>
      <c r="C60" t="s">
        <v>183</v>
      </c>
      <c r="E60" s="2"/>
    </row>
    <row r="61" spans="1:5" x14ac:dyDescent="0.25">
      <c r="A61" t="s">
        <v>666</v>
      </c>
      <c r="B61">
        <v>22.3992</v>
      </c>
      <c r="C61">
        <v>22.241599999999998</v>
      </c>
      <c r="E61" s="2"/>
    </row>
    <row r="62" spans="1:5" x14ac:dyDescent="0.25">
      <c r="A62" t="s">
        <v>667</v>
      </c>
      <c r="B62">
        <v>22.413900000000002</v>
      </c>
      <c r="C62">
        <v>22.2563</v>
      </c>
      <c r="E62" s="2"/>
    </row>
    <row r="63" spans="1:5" x14ac:dyDescent="0.25">
      <c r="A63" t="s">
        <v>668</v>
      </c>
      <c r="B63">
        <v>10.473000000000001</v>
      </c>
      <c r="C63">
        <v>10.3994</v>
      </c>
      <c r="E63" s="2"/>
    </row>
    <row r="64" spans="1:5" x14ac:dyDescent="0.25">
      <c r="A64" t="s">
        <v>669</v>
      </c>
      <c r="B64">
        <v>10.3443</v>
      </c>
      <c r="C64">
        <v>10.271599999999999</v>
      </c>
      <c r="E64" s="2"/>
    </row>
    <row r="65" spans="1:5" x14ac:dyDescent="0.25">
      <c r="A65" t="s">
        <v>194</v>
      </c>
      <c r="E65" s="2"/>
    </row>
    <row r="67" spans="1:5" x14ac:dyDescent="0.25">
      <c r="A67" t="s">
        <v>670</v>
      </c>
    </row>
    <row r="69" spans="1:5" x14ac:dyDescent="0.25">
      <c r="A69" s="56" t="s">
        <v>671</v>
      </c>
      <c r="B69" s="56" t="s">
        <v>672</v>
      </c>
      <c r="C69" s="56" t="s">
        <v>673</v>
      </c>
      <c r="D69" s="56" t="s">
        <v>674</v>
      </c>
    </row>
    <row r="70" spans="1:5" x14ac:dyDescent="0.25">
      <c r="A70" s="56" t="s">
        <v>678</v>
      </c>
      <c r="B70" s="56"/>
      <c r="C70" s="56">
        <v>2.6830199999999998E-2</v>
      </c>
      <c r="D70" s="56">
        <v>2.6830199999999998E-2</v>
      </c>
    </row>
    <row r="72" spans="1:5" x14ac:dyDescent="0.25">
      <c r="A72" t="s">
        <v>196</v>
      </c>
      <c r="B72" s="34" t="s">
        <v>119</v>
      </c>
    </row>
    <row r="73" spans="1:5" ht="30" customHeight="1" x14ac:dyDescent="0.25">
      <c r="A73" s="53" t="s">
        <v>197</v>
      </c>
      <c r="B73" s="34" t="s">
        <v>119</v>
      </c>
    </row>
    <row r="74" spans="1:5" ht="30" customHeight="1" x14ac:dyDescent="0.25">
      <c r="A74" s="53" t="s">
        <v>198</v>
      </c>
      <c r="B74" s="34" t="s">
        <v>119</v>
      </c>
    </row>
    <row r="75" spans="1:5" x14ac:dyDescent="0.25">
      <c r="A75" t="s">
        <v>199</v>
      </c>
      <c r="B75" s="55">
        <f>+B89</f>
        <v>14.228420424594811</v>
      </c>
    </row>
    <row r="76" spans="1:5" ht="45" customHeight="1" x14ac:dyDescent="0.25">
      <c r="A76" s="53" t="s">
        <v>200</v>
      </c>
      <c r="B76" s="34" t="s">
        <v>119</v>
      </c>
    </row>
    <row r="77" spans="1:5" ht="30" customHeight="1" x14ac:dyDescent="0.25">
      <c r="A77" s="53" t="s">
        <v>201</v>
      </c>
      <c r="B77" s="34" t="s">
        <v>119</v>
      </c>
    </row>
    <row r="78" spans="1:5" ht="30" customHeight="1" x14ac:dyDescent="0.25">
      <c r="A78" s="53" t="s">
        <v>202</v>
      </c>
    </row>
    <row r="79" spans="1:5" x14ac:dyDescent="0.25">
      <c r="A79" t="s">
        <v>203</v>
      </c>
    </row>
    <row r="80" spans="1:5" x14ac:dyDescent="0.25">
      <c r="A80" t="s">
        <v>204</v>
      </c>
    </row>
    <row r="82" spans="1:6" x14ac:dyDescent="0.25">
      <c r="A82" t="s">
        <v>205</v>
      </c>
    </row>
    <row r="83" spans="1:6" ht="45" customHeight="1" x14ac:dyDescent="0.25">
      <c r="A83" s="61" t="s">
        <v>206</v>
      </c>
      <c r="B83" s="62" t="s">
        <v>896</v>
      </c>
    </row>
    <row r="84" spans="1:6" x14ac:dyDescent="0.25">
      <c r="A84" s="61" t="s">
        <v>208</v>
      </c>
      <c r="B84" s="61" t="s">
        <v>897</v>
      </c>
    </row>
    <row r="85" spans="1:6" x14ac:dyDescent="0.25">
      <c r="A85" s="61"/>
      <c r="B85" s="61"/>
    </row>
    <row r="86" spans="1:6" x14ac:dyDescent="0.25">
      <c r="A86" s="61" t="s">
        <v>210</v>
      </c>
      <c r="B86" s="63">
        <v>7.2928320739453776</v>
      </c>
    </row>
    <row r="87" spans="1:6" x14ac:dyDescent="0.25">
      <c r="A87" s="61"/>
      <c r="B87" s="61"/>
    </row>
    <row r="88" spans="1:6" x14ac:dyDescent="0.25">
      <c r="A88" s="61" t="s">
        <v>211</v>
      </c>
      <c r="B88" s="64">
        <v>8.1935000000000002</v>
      </c>
    </row>
    <row r="89" spans="1:6" x14ac:dyDescent="0.25">
      <c r="A89" s="61" t="s">
        <v>212</v>
      </c>
      <c r="B89" s="49">
        <v>14.228420424594811</v>
      </c>
    </row>
    <row r="90" spans="1:6" x14ac:dyDescent="0.25">
      <c r="A90" s="61"/>
      <c r="B90" s="61"/>
    </row>
    <row r="91" spans="1:6" x14ac:dyDescent="0.25">
      <c r="A91" s="61" t="s">
        <v>213</v>
      </c>
      <c r="B91" s="65">
        <v>45412</v>
      </c>
    </row>
    <row r="93" spans="1:6" ht="69.95" customHeight="1" x14ac:dyDescent="0.25">
      <c r="A93" s="74" t="s">
        <v>214</v>
      </c>
      <c r="B93" s="74" t="s">
        <v>215</v>
      </c>
      <c r="C93" s="74" t="s">
        <v>5</v>
      </c>
      <c r="D93" s="74" t="s">
        <v>6</v>
      </c>
      <c r="E93" s="74" t="s">
        <v>5</v>
      </c>
      <c r="F93" s="74" t="s">
        <v>6</v>
      </c>
    </row>
    <row r="94" spans="1:6" ht="69.95" customHeight="1" x14ac:dyDescent="0.25">
      <c r="A94" s="74" t="s">
        <v>896</v>
      </c>
      <c r="B94" s="74"/>
      <c r="C94" s="74" t="s">
        <v>40</v>
      </c>
      <c r="D94" s="74"/>
      <c r="E94" s="74" t="s">
        <v>41</v>
      </c>
      <c r="F94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"/>
  <sheetViews>
    <sheetView showGridLines="0" workbookViewId="0">
      <pane ySplit="4" topLeftCell="A79" activePane="bottomLeft" state="frozen"/>
      <selection pane="bottomLeft" sqref="A1:G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109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110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120</v>
      </c>
      <c r="B9" s="30"/>
      <c r="C9" s="30"/>
      <c r="D9" s="13"/>
      <c r="E9" s="14"/>
      <c r="F9" s="15"/>
      <c r="G9" s="15"/>
    </row>
    <row r="10" spans="1:8" x14ac:dyDescent="0.25">
      <c r="A10" s="12"/>
      <c r="B10" s="30"/>
      <c r="C10" s="30"/>
      <c r="D10" s="13"/>
      <c r="E10" s="14"/>
      <c r="F10" s="15"/>
      <c r="G10" s="15"/>
    </row>
    <row r="11" spans="1:8" x14ac:dyDescent="0.25">
      <c r="A11" s="16" t="s">
        <v>121</v>
      </c>
      <c r="B11" s="30"/>
      <c r="C11" s="30"/>
      <c r="D11" s="13"/>
      <c r="E11" s="14"/>
      <c r="F11" s="15"/>
      <c r="G11" s="15"/>
    </row>
    <row r="12" spans="1:8" x14ac:dyDescent="0.25">
      <c r="A12" s="12" t="s">
        <v>122</v>
      </c>
      <c r="B12" s="30" t="s">
        <v>123</v>
      </c>
      <c r="C12" s="30" t="s">
        <v>124</v>
      </c>
      <c r="D12" s="13">
        <v>6500000</v>
      </c>
      <c r="E12" s="14">
        <v>6188.77</v>
      </c>
      <c r="F12" s="15">
        <v>0.1275</v>
      </c>
      <c r="G12" s="15">
        <v>7.0598999999999995E-2</v>
      </c>
    </row>
    <row r="13" spans="1:8" x14ac:dyDescent="0.25">
      <c r="A13" s="16" t="s">
        <v>125</v>
      </c>
      <c r="B13" s="31"/>
      <c r="C13" s="31"/>
      <c r="D13" s="17"/>
      <c r="E13" s="18">
        <v>6188.77</v>
      </c>
      <c r="F13" s="19">
        <v>0.1275</v>
      </c>
      <c r="G13" s="20"/>
    </row>
    <row r="14" spans="1:8" x14ac:dyDescent="0.25">
      <c r="A14" s="16" t="s">
        <v>126</v>
      </c>
      <c r="B14" s="30"/>
      <c r="C14" s="30"/>
      <c r="D14" s="13"/>
      <c r="E14" s="14"/>
      <c r="F14" s="15"/>
      <c r="G14" s="15"/>
    </row>
    <row r="15" spans="1:8" x14ac:dyDescent="0.25">
      <c r="A15" s="12" t="s">
        <v>127</v>
      </c>
      <c r="B15" s="30" t="s">
        <v>128</v>
      </c>
      <c r="C15" s="30" t="s">
        <v>129</v>
      </c>
      <c r="D15" s="13">
        <v>2500000</v>
      </c>
      <c r="E15" s="14">
        <v>2446.5700000000002</v>
      </c>
      <c r="F15" s="15">
        <v>5.04E-2</v>
      </c>
      <c r="G15" s="15">
        <v>7.4499999999999997E-2</v>
      </c>
    </row>
    <row r="16" spans="1:8" x14ac:dyDescent="0.25">
      <c r="A16" s="12" t="s">
        <v>130</v>
      </c>
      <c r="B16" s="30" t="s">
        <v>131</v>
      </c>
      <c r="C16" s="30" t="s">
        <v>129</v>
      </c>
      <c r="D16" s="13">
        <v>2500000</v>
      </c>
      <c r="E16" s="14">
        <v>2437.1799999999998</v>
      </c>
      <c r="F16" s="15">
        <v>5.0200000000000002E-2</v>
      </c>
      <c r="G16" s="15">
        <v>7.3500999999999997E-2</v>
      </c>
    </row>
    <row r="17" spans="1:7" x14ac:dyDescent="0.25">
      <c r="A17" s="12" t="s">
        <v>132</v>
      </c>
      <c r="B17" s="30" t="s">
        <v>133</v>
      </c>
      <c r="C17" s="30" t="s">
        <v>129</v>
      </c>
      <c r="D17" s="13">
        <v>2500000</v>
      </c>
      <c r="E17" s="14">
        <v>2372.9499999999998</v>
      </c>
      <c r="F17" s="15">
        <v>4.8899999999999999E-2</v>
      </c>
      <c r="G17" s="15">
        <v>7.5749999999999998E-2</v>
      </c>
    </row>
    <row r="18" spans="1:7" x14ac:dyDescent="0.25">
      <c r="A18" s="12" t="s">
        <v>134</v>
      </c>
      <c r="B18" s="30" t="s">
        <v>135</v>
      </c>
      <c r="C18" s="30" t="s">
        <v>129</v>
      </c>
      <c r="D18" s="13">
        <v>2500000</v>
      </c>
      <c r="E18" s="14">
        <v>2372.73</v>
      </c>
      <c r="F18" s="15">
        <v>4.8899999999999999E-2</v>
      </c>
      <c r="G18" s="15">
        <v>7.5300000000000006E-2</v>
      </c>
    </row>
    <row r="19" spans="1:7" x14ac:dyDescent="0.25">
      <c r="A19" s="12" t="s">
        <v>136</v>
      </c>
      <c r="B19" s="30" t="s">
        <v>137</v>
      </c>
      <c r="C19" s="30" t="s">
        <v>129</v>
      </c>
      <c r="D19" s="13">
        <v>2500000</v>
      </c>
      <c r="E19" s="14">
        <v>2371.4499999999998</v>
      </c>
      <c r="F19" s="15">
        <v>4.8899999999999999E-2</v>
      </c>
      <c r="G19" s="15">
        <v>7.6100000000000001E-2</v>
      </c>
    </row>
    <row r="20" spans="1:7" x14ac:dyDescent="0.25">
      <c r="A20" s="12" t="s">
        <v>138</v>
      </c>
      <c r="B20" s="30" t="s">
        <v>139</v>
      </c>
      <c r="C20" s="30" t="s">
        <v>129</v>
      </c>
      <c r="D20" s="13">
        <v>2500000</v>
      </c>
      <c r="E20" s="14">
        <v>2370.66</v>
      </c>
      <c r="F20" s="15">
        <v>4.8899999999999999E-2</v>
      </c>
      <c r="G20" s="15">
        <v>7.6300000000000007E-2</v>
      </c>
    </row>
    <row r="21" spans="1:7" x14ac:dyDescent="0.25">
      <c r="A21" s="12" t="s">
        <v>140</v>
      </c>
      <c r="B21" s="30" t="s">
        <v>141</v>
      </c>
      <c r="C21" s="30" t="s">
        <v>129</v>
      </c>
      <c r="D21" s="13">
        <v>2500000</v>
      </c>
      <c r="E21" s="14">
        <v>2368.0100000000002</v>
      </c>
      <c r="F21" s="15">
        <v>4.8800000000000003E-2</v>
      </c>
      <c r="G21" s="15">
        <v>7.6200000000000004E-2</v>
      </c>
    </row>
    <row r="22" spans="1:7" x14ac:dyDescent="0.25">
      <c r="A22" s="12" t="s">
        <v>142</v>
      </c>
      <c r="B22" s="30" t="s">
        <v>143</v>
      </c>
      <c r="C22" s="30" t="s">
        <v>129</v>
      </c>
      <c r="D22" s="13">
        <v>2500000</v>
      </c>
      <c r="E22" s="14">
        <v>2365.2800000000002</v>
      </c>
      <c r="F22" s="15">
        <v>4.87E-2</v>
      </c>
      <c r="G22" s="15">
        <v>7.5600000000000001E-2</v>
      </c>
    </row>
    <row r="23" spans="1:7" x14ac:dyDescent="0.25">
      <c r="A23" s="12" t="s">
        <v>144</v>
      </c>
      <c r="B23" s="30" t="s">
        <v>145</v>
      </c>
      <c r="C23" s="30" t="s">
        <v>146</v>
      </c>
      <c r="D23" s="13">
        <v>2500000</v>
      </c>
      <c r="E23" s="14">
        <v>2363.2600000000002</v>
      </c>
      <c r="F23" s="15">
        <v>4.87E-2</v>
      </c>
      <c r="G23" s="15">
        <v>7.5969999999999996E-2</v>
      </c>
    </row>
    <row r="24" spans="1:7" x14ac:dyDescent="0.25">
      <c r="A24" s="12" t="s">
        <v>147</v>
      </c>
      <c r="B24" s="30" t="s">
        <v>148</v>
      </c>
      <c r="C24" s="30" t="s">
        <v>149</v>
      </c>
      <c r="D24" s="13">
        <v>2500000</v>
      </c>
      <c r="E24" s="14">
        <v>2362.56</v>
      </c>
      <c r="F24" s="15">
        <v>4.87E-2</v>
      </c>
      <c r="G24" s="15">
        <v>7.5299000000000005E-2</v>
      </c>
    </row>
    <row r="25" spans="1:7" x14ac:dyDescent="0.25">
      <c r="A25" s="12" t="s">
        <v>150</v>
      </c>
      <c r="B25" s="30" t="s">
        <v>151</v>
      </c>
      <c r="C25" s="30" t="s">
        <v>149</v>
      </c>
      <c r="D25" s="13">
        <v>2500000</v>
      </c>
      <c r="E25" s="14">
        <v>2354.5700000000002</v>
      </c>
      <c r="F25" s="15">
        <v>4.8500000000000001E-2</v>
      </c>
      <c r="G25" s="15">
        <v>7.5149999999999995E-2</v>
      </c>
    </row>
    <row r="26" spans="1:7" x14ac:dyDescent="0.25">
      <c r="A26" s="16" t="s">
        <v>125</v>
      </c>
      <c r="B26" s="31"/>
      <c r="C26" s="31"/>
      <c r="D26" s="17"/>
      <c r="E26" s="18">
        <v>26185.22</v>
      </c>
      <c r="F26" s="19">
        <v>0.53959999999999997</v>
      </c>
      <c r="G26" s="20"/>
    </row>
    <row r="27" spans="1:7" x14ac:dyDescent="0.25">
      <c r="A27" s="12"/>
      <c r="B27" s="30"/>
      <c r="C27" s="30"/>
      <c r="D27" s="13"/>
      <c r="E27" s="14"/>
      <c r="F27" s="15"/>
      <c r="G27" s="15"/>
    </row>
    <row r="28" spans="1:7" x14ac:dyDescent="0.25">
      <c r="A28" s="16" t="s">
        <v>152</v>
      </c>
      <c r="B28" s="30"/>
      <c r="C28" s="30"/>
      <c r="D28" s="13"/>
      <c r="E28" s="14"/>
      <c r="F28" s="15"/>
      <c r="G28" s="15"/>
    </row>
    <row r="29" spans="1:7" x14ac:dyDescent="0.25">
      <c r="A29" s="12" t="s">
        <v>153</v>
      </c>
      <c r="B29" s="30" t="s">
        <v>154</v>
      </c>
      <c r="C29" s="30" t="s">
        <v>129</v>
      </c>
      <c r="D29" s="13">
        <v>3500000</v>
      </c>
      <c r="E29" s="14">
        <v>3489.75</v>
      </c>
      <c r="F29" s="15">
        <v>7.1900000000000006E-2</v>
      </c>
      <c r="G29" s="15">
        <v>7.1482000000000004E-2</v>
      </c>
    </row>
    <row r="30" spans="1:7" x14ac:dyDescent="0.25">
      <c r="A30" s="12" t="s">
        <v>155</v>
      </c>
      <c r="B30" s="30" t="s">
        <v>156</v>
      </c>
      <c r="C30" s="30" t="s">
        <v>129</v>
      </c>
      <c r="D30" s="13">
        <v>2500000</v>
      </c>
      <c r="E30" s="14">
        <v>2371.4299999999998</v>
      </c>
      <c r="F30" s="15">
        <v>4.8899999999999999E-2</v>
      </c>
      <c r="G30" s="15">
        <v>7.6999999999999999E-2</v>
      </c>
    </row>
    <row r="31" spans="1:7" x14ac:dyDescent="0.25">
      <c r="A31" s="12" t="s">
        <v>157</v>
      </c>
      <c r="B31" s="30" t="s">
        <v>158</v>
      </c>
      <c r="C31" s="30" t="s">
        <v>129</v>
      </c>
      <c r="D31" s="13">
        <v>2500000</v>
      </c>
      <c r="E31" s="14">
        <v>2360.85</v>
      </c>
      <c r="F31" s="15">
        <v>4.8599999999999997E-2</v>
      </c>
      <c r="G31" s="15">
        <v>8.0274999999999999E-2</v>
      </c>
    </row>
    <row r="32" spans="1:7" x14ac:dyDescent="0.25">
      <c r="A32" s="12" t="s">
        <v>159</v>
      </c>
      <c r="B32" s="30" t="s">
        <v>160</v>
      </c>
      <c r="C32" s="30" t="s">
        <v>129</v>
      </c>
      <c r="D32" s="13">
        <v>2500000</v>
      </c>
      <c r="E32" s="14">
        <v>2357.6999999999998</v>
      </c>
      <c r="F32" s="15">
        <v>4.8599999999999997E-2</v>
      </c>
      <c r="G32" s="15">
        <v>8.0399999999999999E-2</v>
      </c>
    </row>
    <row r="33" spans="1:7" x14ac:dyDescent="0.25">
      <c r="A33" s="12" t="s">
        <v>161</v>
      </c>
      <c r="B33" s="30" t="s">
        <v>162</v>
      </c>
      <c r="C33" s="30" t="s">
        <v>129</v>
      </c>
      <c r="D33" s="13">
        <v>2500000</v>
      </c>
      <c r="E33" s="14">
        <v>2347.11</v>
      </c>
      <c r="F33" s="15">
        <v>4.8399999999999999E-2</v>
      </c>
      <c r="G33" s="15">
        <v>8.0324000000000007E-2</v>
      </c>
    </row>
    <row r="34" spans="1:7" x14ac:dyDescent="0.25">
      <c r="A34" s="12" t="s">
        <v>163</v>
      </c>
      <c r="B34" s="30" t="s">
        <v>164</v>
      </c>
      <c r="C34" s="30" t="s">
        <v>129</v>
      </c>
      <c r="D34" s="13">
        <v>1500000</v>
      </c>
      <c r="E34" s="14">
        <v>1486.79</v>
      </c>
      <c r="F34" s="15">
        <v>3.0599999999999999E-2</v>
      </c>
      <c r="G34" s="15">
        <v>7.3694999999999997E-2</v>
      </c>
    </row>
    <row r="35" spans="1:7" x14ac:dyDescent="0.25">
      <c r="A35" s="16" t="s">
        <v>125</v>
      </c>
      <c r="B35" s="31"/>
      <c r="C35" s="31"/>
      <c r="D35" s="17"/>
      <c r="E35" s="18">
        <v>14413.63</v>
      </c>
      <c r="F35" s="19">
        <v>0.29699999999999999</v>
      </c>
      <c r="G35" s="20"/>
    </row>
    <row r="36" spans="1:7" x14ac:dyDescent="0.25">
      <c r="A36" s="12"/>
      <c r="B36" s="30"/>
      <c r="C36" s="30"/>
      <c r="D36" s="13"/>
      <c r="E36" s="14"/>
      <c r="F36" s="15"/>
      <c r="G36" s="15"/>
    </row>
    <row r="37" spans="1:7" x14ac:dyDescent="0.25">
      <c r="A37" s="21" t="s">
        <v>165</v>
      </c>
      <c r="B37" s="32"/>
      <c r="C37" s="32"/>
      <c r="D37" s="22"/>
      <c r="E37" s="18">
        <v>46787.62</v>
      </c>
      <c r="F37" s="19">
        <v>0.96409999999999996</v>
      </c>
      <c r="G37" s="20"/>
    </row>
    <row r="38" spans="1:7" x14ac:dyDescent="0.25">
      <c r="A38" s="12"/>
      <c r="B38" s="30"/>
      <c r="C38" s="30"/>
      <c r="D38" s="13"/>
      <c r="E38" s="14"/>
      <c r="F38" s="15"/>
      <c r="G38" s="15"/>
    </row>
    <row r="39" spans="1:7" x14ac:dyDescent="0.25">
      <c r="A39" s="12"/>
      <c r="B39" s="30"/>
      <c r="C39" s="30"/>
      <c r="D39" s="13"/>
      <c r="E39" s="14"/>
      <c r="F39" s="15"/>
      <c r="G39" s="15"/>
    </row>
    <row r="40" spans="1:7" x14ac:dyDescent="0.25">
      <c r="A40" s="16" t="s">
        <v>166</v>
      </c>
      <c r="B40" s="30"/>
      <c r="C40" s="30"/>
      <c r="D40" s="13"/>
      <c r="E40" s="14"/>
      <c r="F40" s="15"/>
      <c r="G40" s="15"/>
    </row>
    <row r="41" spans="1:7" x14ac:dyDescent="0.25">
      <c r="A41" s="12" t="s">
        <v>167</v>
      </c>
      <c r="B41" s="30" t="s">
        <v>168</v>
      </c>
      <c r="C41" s="30"/>
      <c r="D41" s="13">
        <v>920.35400000000004</v>
      </c>
      <c r="E41" s="14">
        <v>94</v>
      </c>
      <c r="F41" s="15">
        <v>1.9E-3</v>
      </c>
      <c r="G41" s="15"/>
    </row>
    <row r="42" spans="1:7" x14ac:dyDescent="0.25">
      <c r="A42" s="12"/>
      <c r="B42" s="30"/>
      <c r="C42" s="30"/>
      <c r="D42" s="13"/>
      <c r="E42" s="14"/>
      <c r="F42" s="15"/>
      <c r="G42" s="15"/>
    </row>
    <row r="43" spans="1:7" x14ac:dyDescent="0.25">
      <c r="A43" s="21" t="s">
        <v>165</v>
      </c>
      <c r="B43" s="32"/>
      <c r="C43" s="32"/>
      <c r="D43" s="22"/>
      <c r="E43" s="18">
        <v>94</v>
      </c>
      <c r="F43" s="19">
        <v>1.9E-3</v>
      </c>
      <c r="G43" s="20"/>
    </row>
    <row r="44" spans="1:7" x14ac:dyDescent="0.25">
      <c r="A44" s="12"/>
      <c r="B44" s="30"/>
      <c r="C44" s="30"/>
      <c r="D44" s="13"/>
      <c r="E44" s="14"/>
      <c r="F44" s="15"/>
      <c r="G44" s="15"/>
    </row>
    <row r="45" spans="1:7" x14ac:dyDescent="0.25">
      <c r="A45" s="16" t="s">
        <v>169</v>
      </c>
      <c r="B45" s="30"/>
      <c r="C45" s="30"/>
      <c r="D45" s="13"/>
      <c r="E45" s="14"/>
      <c r="F45" s="15"/>
      <c r="G45" s="15"/>
    </row>
    <row r="46" spans="1:7" x14ac:dyDescent="0.25">
      <c r="A46" s="12" t="s">
        <v>170</v>
      </c>
      <c r="B46" s="30"/>
      <c r="C46" s="30"/>
      <c r="D46" s="13"/>
      <c r="E46" s="14">
        <v>1726.37</v>
      </c>
      <c r="F46" s="15">
        <v>3.56E-2</v>
      </c>
      <c r="G46" s="15">
        <v>6.6299999999999998E-2</v>
      </c>
    </row>
    <row r="47" spans="1:7" x14ac:dyDescent="0.25">
      <c r="A47" s="16" t="s">
        <v>125</v>
      </c>
      <c r="B47" s="31"/>
      <c r="C47" s="31"/>
      <c r="D47" s="17"/>
      <c r="E47" s="18">
        <v>1726.37</v>
      </c>
      <c r="F47" s="19">
        <v>3.56E-2</v>
      </c>
      <c r="G47" s="20"/>
    </row>
    <row r="48" spans="1:7" x14ac:dyDescent="0.25">
      <c r="A48" s="12"/>
      <c r="B48" s="30"/>
      <c r="C48" s="30"/>
      <c r="D48" s="13"/>
      <c r="E48" s="14"/>
      <c r="F48" s="15"/>
      <c r="G48" s="15"/>
    </row>
    <row r="49" spans="1:7" x14ac:dyDescent="0.25">
      <c r="A49" s="21" t="s">
        <v>165</v>
      </c>
      <c r="B49" s="32"/>
      <c r="C49" s="32"/>
      <c r="D49" s="22"/>
      <c r="E49" s="18">
        <v>1726.37</v>
      </c>
      <c r="F49" s="19">
        <v>3.56E-2</v>
      </c>
      <c r="G49" s="20"/>
    </row>
    <row r="50" spans="1:7" x14ac:dyDescent="0.25">
      <c r="A50" s="12" t="s">
        <v>171</v>
      </c>
      <c r="B50" s="30"/>
      <c r="C50" s="30"/>
      <c r="D50" s="13"/>
      <c r="E50" s="14">
        <v>0.313585</v>
      </c>
      <c r="F50" s="15">
        <v>6.0000000000000002E-6</v>
      </c>
      <c r="G50" s="15"/>
    </row>
    <row r="51" spans="1:7" x14ac:dyDescent="0.25">
      <c r="A51" s="12" t="s">
        <v>172</v>
      </c>
      <c r="B51" s="30"/>
      <c r="C51" s="30"/>
      <c r="D51" s="13"/>
      <c r="E51" s="23">
        <v>-79.823584999999994</v>
      </c>
      <c r="F51" s="24">
        <v>-1.606E-3</v>
      </c>
      <c r="G51" s="15">
        <v>6.6299999999999998E-2</v>
      </c>
    </row>
    <row r="52" spans="1:7" x14ac:dyDescent="0.25">
      <c r="A52" s="25" t="s">
        <v>173</v>
      </c>
      <c r="B52" s="33"/>
      <c r="C52" s="33"/>
      <c r="D52" s="26"/>
      <c r="E52" s="27">
        <v>48528.480000000003</v>
      </c>
      <c r="F52" s="28">
        <v>1</v>
      </c>
      <c r="G52" s="28"/>
    </row>
    <row r="54" spans="1:7" x14ac:dyDescent="0.25">
      <c r="A54" s="1" t="s">
        <v>174</v>
      </c>
    </row>
    <row r="55" spans="1:7" x14ac:dyDescent="0.25">
      <c r="A55" s="1" t="s">
        <v>175</v>
      </c>
    </row>
    <row r="57" spans="1:7" x14ac:dyDescent="0.25">
      <c r="A57" s="1" t="s">
        <v>176</v>
      </c>
    </row>
    <row r="58" spans="1:7" x14ac:dyDescent="0.25">
      <c r="A58" s="53" t="s">
        <v>177</v>
      </c>
      <c r="B58" s="34" t="s">
        <v>119</v>
      </c>
    </row>
    <row r="59" spans="1:7" x14ac:dyDescent="0.25">
      <c r="A59" t="s">
        <v>178</v>
      </c>
    </row>
    <row r="60" spans="1:7" x14ac:dyDescent="0.25">
      <c r="A60" t="s">
        <v>179</v>
      </c>
      <c r="B60" t="s">
        <v>180</v>
      </c>
      <c r="C60" t="s">
        <v>180</v>
      </c>
    </row>
    <row r="61" spans="1:7" x14ac:dyDescent="0.25">
      <c r="B61" s="54">
        <v>45382</v>
      </c>
      <c r="C61" s="54">
        <v>45412</v>
      </c>
    </row>
    <row r="62" spans="1:7" x14ac:dyDescent="0.25">
      <c r="A62" t="s">
        <v>181</v>
      </c>
      <c r="B62">
        <v>28.5122</v>
      </c>
      <c r="C62">
        <v>28.683599999999998</v>
      </c>
      <c r="E62" s="2"/>
    </row>
    <row r="63" spans="1:7" x14ac:dyDescent="0.25">
      <c r="A63" t="s">
        <v>182</v>
      </c>
      <c r="B63" t="s">
        <v>183</v>
      </c>
      <c r="C63" t="s">
        <v>183</v>
      </c>
      <c r="E63" s="2"/>
    </row>
    <row r="64" spans="1:7" x14ac:dyDescent="0.25">
      <c r="A64" t="s">
        <v>184</v>
      </c>
      <c r="B64">
        <v>28.515999999999998</v>
      </c>
      <c r="C64">
        <v>28.6874</v>
      </c>
      <c r="E64" s="2"/>
    </row>
    <row r="65" spans="1:5" x14ac:dyDescent="0.25">
      <c r="A65" t="s">
        <v>185</v>
      </c>
      <c r="B65">
        <v>26.592099999999999</v>
      </c>
      <c r="C65">
        <v>26.751999999999999</v>
      </c>
      <c r="E65" s="2"/>
    </row>
    <row r="66" spans="1:5" x14ac:dyDescent="0.25">
      <c r="A66" t="s">
        <v>186</v>
      </c>
      <c r="B66" t="s">
        <v>183</v>
      </c>
      <c r="C66" t="s">
        <v>183</v>
      </c>
      <c r="E66" s="2"/>
    </row>
    <row r="67" spans="1:5" x14ac:dyDescent="0.25">
      <c r="A67" t="s">
        <v>187</v>
      </c>
      <c r="B67">
        <v>22.3262</v>
      </c>
      <c r="C67">
        <v>22.4483</v>
      </c>
      <c r="E67" s="2"/>
    </row>
    <row r="68" spans="1:5" x14ac:dyDescent="0.25">
      <c r="A68" t="s">
        <v>188</v>
      </c>
      <c r="B68" t="s">
        <v>183</v>
      </c>
      <c r="C68" t="s">
        <v>183</v>
      </c>
      <c r="E68" s="2"/>
    </row>
    <row r="69" spans="1:5" x14ac:dyDescent="0.25">
      <c r="A69" t="s">
        <v>189</v>
      </c>
      <c r="B69">
        <v>25.8733</v>
      </c>
      <c r="C69">
        <v>26.014800000000001</v>
      </c>
      <c r="E69" s="2"/>
    </row>
    <row r="70" spans="1:5" x14ac:dyDescent="0.25">
      <c r="A70" t="s">
        <v>190</v>
      </c>
      <c r="B70" t="s">
        <v>183</v>
      </c>
      <c r="C70" t="s">
        <v>183</v>
      </c>
      <c r="E70" s="2"/>
    </row>
    <row r="71" spans="1:5" x14ac:dyDescent="0.25">
      <c r="A71" t="s">
        <v>191</v>
      </c>
      <c r="B71">
        <v>26.089600000000001</v>
      </c>
      <c r="C71">
        <v>26.232199999999999</v>
      </c>
      <c r="E71" s="2"/>
    </row>
    <row r="72" spans="1:5" x14ac:dyDescent="0.25">
      <c r="A72" t="s">
        <v>192</v>
      </c>
      <c r="B72">
        <v>24.541399999999999</v>
      </c>
      <c r="C72">
        <v>24.675599999999999</v>
      </c>
      <c r="E72" s="2"/>
    </row>
    <row r="73" spans="1:5" x14ac:dyDescent="0.25">
      <c r="A73" t="s">
        <v>193</v>
      </c>
      <c r="B73" t="s">
        <v>183</v>
      </c>
      <c r="C73" t="s">
        <v>183</v>
      </c>
      <c r="E73" s="2"/>
    </row>
    <row r="74" spans="1:5" x14ac:dyDescent="0.25">
      <c r="A74" t="s">
        <v>194</v>
      </c>
      <c r="E74" s="2"/>
    </row>
    <row r="76" spans="1:5" x14ac:dyDescent="0.25">
      <c r="A76" t="s">
        <v>195</v>
      </c>
      <c r="B76" s="34" t="s">
        <v>119</v>
      </c>
    </row>
    <row r="77" spans="1:5" x14ac:dyDescent="0.25">
      <c r="A77" t="s">
        <v>196</v>
      </c>
      <c r="B77" s="34" t="s">
        <v>119</v>
      </c>
    </row>
    <row r="78" spans="1:5" ht="30" customHeight="1" x14ac:dyDescent="0.25">
      <c r="A78" s="53" t="s">
        <v>197</v>
      </c>
      <c r="B78" s="34" t="s">
        <v>119</v>
      </c>
    </row>
    <row r="79" spans="1:5" ht="30" customHeight="1" x14ac:dyDescent="0.25">
      <c r="A79" s="53" t="s">
        <v>198</v>
      </c>
      <c r="B79" s="34" t="s">
        <v>119</v>
      </c>
    </row>
    <row r="80" spans="1:5" x14ac:dyDescent="0.25">
      <c r="A80" t="s">
        <v>199</v>
      </c>
      <c r="B80" s="55">
        <f>+B95</f>
        <v>0.60308199460940914</v>
      </c>
    </row>
    <row r="81" spans="1:2" ht="45" customHeight="1" x14ac:dyDescent="0.25">
      <c r="A81" s="53" t="s">
        <v>200</v>
      </c>
      <c r="B81" s="34" t="s">
        <v>119</v>
      </c>
    </row>
    <row r="82" spans="1:2" ht="30" customHeight="1" x14ac:dyDescent="0.25">
      <c r="A82" s="53" t="s">
        <v>201</v>
      </c>
      <c r="B82" s="34" t="s">
        <v>119</v>
      </c>
    </row>
    <row r="83" spans="1:2" ht="30" customHeight="1" x14ac:dyDescent="0.25">
      <c r="A83" s="53" t="s">
        <v>202</v>
      </c>
    </row>
    <row r="84" spans="1:2" x14ac:dyDescent="0.25">
      <c r="A84" t="s">
        <v>203</v>
      </c>
    </row>
    <row r="85" spans="1:2" x14ac:dyDescent="0.25">
      <c r="A85" t="s">
        <v>204</v>
      </c>
    </row>
    <row r="88" spans="1:2" x14ac:dyDescent="0.25">
      <c r="A88" t="s">
        <v>205</v>
      </c>
    </row>
    <row r="89" spans="1:2" ht="45" customHeight="1" x14ac:dyDescent="0.25">
      <c r="A89" s="61" t="s">
        <v>206</v>
      </c>
      <c r="B89" s="62" t="s">
        <v>207</v>
      </c>
    </row>
    <row r="90" spans="1:2" ht="30" customHeight="1" x14ac:dyDescent="0.25">
      <c r="A90" s="61" t="s">
        <v>208</v>
      </c>
      <c r="B90" s="62" t="s">
        <v>209</v>
      </c>
    </row>
    <row r="91" spans="1:2" x14ac:dyDescent="0.25">
      <c r="A91" s="61"/>
      <c r="B91" s="61"/>
    </row>
    <row r="92" spans="1:2" x14ac:dyDescent="0.25">
      <c r="A92" s="61" t="s">
        <v>210</v>
      </c>
      <c r="B92" s="63">
        <v>7.4820955877094519</v>
      </c>
    </row>
    <row r="93" spans="1:2" x14ac:dyDescent="0.25">
      <c r="A93" s="61"/>
      <c r="B93" s="61"/>
    </row>
    <row r="94" spans="1:2" x14ac:dyDescent="0.25">
      <c r="A94" s="61" t="s">
        <v>211</v>
      </c>
      <c r="B94" s="64">
        <v>0.60580000000000001</v>
      </c>
    </row>
    <row r="95" spans="1:2" x14ac:dyDescent="0.25">
      <c r="A95" s="61" t="s">
        <v>212</v>
      </c>
      <c r="B95" s="64">
        <v>0.60308199460940914</v>
      </c>
    </row>
    <row r="96" spans="1:2" x14ac:dyDescent="0.25">
      <c r="A96" s="61"/>
      <c r="B96" s="61"/>
    </row>
    <row r="97" spans="1:6" x14ac:dyDescent="0.25">
      <c r="A97" s="61" t="s">
        <v>213</v>
      </c>
      <c r="B97" s="65">
        <v>45412</v>
      </c>
    </row>
    <row r="99" spans="1:6" ht="69.95" customHeight="1" x14ac:dyDescent="0.25">
      <c r="A99" s="74" t="s">
        <v>214</v>
      </c>
      <c r="B99" s="74" t="s">
        <v>215</v>
      </c>
      <c r="C99" s="74" t="s">
        <v>5</v>
      </c>
      <c r="D99" s="74" t="s">
        <v>6</v>
      </c>
      <c r="E99" s="74" t="s">
        <v>5</v>
      </c>
      <c r="F99" s="74" t="s">
        <v>6</v>
      </c>
    </row>
    <row r="100" spans="1:6" ht="69.95" customHeight="1" x14ac:dyDescent="0.25">
      <c r="A100" s="74" t="s">
        <v>207</v>
      </c>
      <c r="B100" s="74"/>
      <c r="C100" s="74" t="s">
        <v>8</v>
      </c>
      <c r="D100" s="74"/>
      <c r="E100" s="74" t="s">
        <v>9</v>
      </c>
      <c r="F100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8"/>
  <sheetViews>
    <sheetView showGridLines="0" workbookViewId="0">
      <pane ySplit="4" topLeftCell="A99" activePane="bottomLeft" state="frozen"/>
      <selection pane="bottomLeft" activeCell="B99" sqref="B99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898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899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218</v>
      </c>
      <c r="B9" s="30"/>
      <c r="C9" s="30"/>
      <c r="D9" s="13"/>
      <c r="E9" s="14"/>
      <c r="F9" s="15"/>
      <c r="G9" s="15"/>
    </row>
    <row r="10" spans="1:8" x14ac:dyDescent="0.25">
      <c r="A10" s="16" t="s">
        <v>219</v>
      </c>
      <c r="B10" s="30"/>
      <c r="C10" s="30"/>
      <c r="D10" s="13"/>
      <c r="E10" s="14"/>
      <c r="F10" s="15"/>
      <c r="G10" s="15"/>
    </row>
    <row r="11" spans="1:8" x14ac:dyDescent="0.25">
      <c r="A11" s="12" t="s">
        <v>900</v>
      </c>
      <c r="B11" s="30" t="s">
        <v>901</v>
      </c>
      <c r="C11" s="30" t="s">
        <v>225</v>
      </c>
      <c r="D11" s="13">
        <v>21000000</v>
      </c>
      <c r="E11" s="14">
        <v>20279.39</v>
      </c>
      <c r="F11" s="15">
        <v>6.3E-2</v>
      </c>
      <c r="G11" s="15">
        <v>7.5300000000000006E-2</v>
      </c>
    </row>
    <row r="12" spans="1:8" x14ac:dyDescent="0.25">
      <c r="A12" s="12" t="s">
        <v>902</v>
      </c>
      <c r="B12" s="30" t="s">
        <v>903</v>
      </c>
      <c r="C12" s="30" t="s">
        <v>225</v>
      </c>
      <c r="D12" s="13">
        <v>20000000</v>
      </c>
      <c r="E12" s="14">
        <v>19885.96</v>
      </c>
      <c r="F12" s="15">
        <v>6.1800000000000001E-2</v>
      </c>
      <c r="G12" s="15">
        <v>7.6100000000000001E-2</v>
      </c>
    </row>
    <row r="13" spans="1:8" x14ac:dyDescent="0.25">
      <c r="A13" s="12" t="s">
        <v>904</v>
      </c>
      <c r="B13" s="30" t="s">
        <v>905</v>
      </c>
      <c r="C13" s="30" t="s">
        <v>225</v>
      </c>
      <c r="D13" s="13">
        <v>19500000</v>
      </c>
      <c r="E13" s="14">
        <v>19624.16</v>
      </c>
      <c r="F13" s="15">
        <v>6.0999999999999999E-2</v>
      </c>
      <c r="G13" s="15">
        <v>7.5700000000000003E-2</v>
      </c>
    </row>
    <row r="14" spans="1:8" x14ac:dyDescent="0.25">
      <c r="A14" s="12" t="s">
        <v>906</v>
      </c>
      <c r="B14" s="30" t="s">
        <v>907</v>
      </c>
      <c r="C14" s="30" t="s">
        <v>225</v>
      </c>
      <c r="D14" s="13">
        <v>16000000</v>
      </c>
      <c r="E14" s="14">
        <v>15858.51</v>
      </c>
      <c r="F14" s="15">
        <v>4.9299999999999997E-2</v>
      </c>
      <c r="G14" s="15">
        <v>7.6808000000000001E-2</v>
      </c>
    </row>
    <row r="15" spans="1:8" x14ac:dyDescent="0.25">
      <c r="A15" s="12" t="s">
        <v>908</v>
      </c>
      <c r="B15" s="30" t="s">
        <v>909</v>
      </c>
      <c r="C15" s="30" t="s">
        <v>225</v>
      </c>
      <c r="D15" s="13">
        <v>15000000</v>
      </c>
      <c r="E15" s="14">
        <v>15080.31</v>
      </c>
      <c r="F15" s="15">
        <v>4.6899999999999997E-2</v>
      </c>
      <c r="G15" s="15">
        <v>7.6762999999999998E-2</v>
      </c>
    </row>
    <row r="16" spans="1:8" x14ac:dyDescent="0.25">
      <c r="A16" s="12" t="s">
        <v>910</v>
      </c>
      <c r="B16" s="30" t="s">
        <v>911</v>
      </c>
      <c r="C16" s="30" t="s">
        <v>225</v>
      </c>
      <c r="D16" s="13">
        <v>11000000</v>
      </c>
      <c r="E16" s="14">
        <v>11068.42</v>
      </c>
      <c r="F16" s="15">
        <v>3.44E-2</v>
      </c>
      <c r="G16" s="15">
        <v>7.6249999999999998E-2</v>
      </c>
    </row>
    <row r="17" spans="1:7" x14ac:dyDescent="0.25">
      <c r="A17" s="12" t="s">
        <v>912</v>
      </c>
      <c r="B17" s="30" t="s">
        <v>913</v>
      </c>
      <c r="C17" s="30" t="s">
        <v>225</v>
      </c>
      <c r="D17" s="13">
        <v>10500000</v>
      </c>
      <c r="E17" s="14">
        <v>10501.19</v>
      </c>
      <c r="F17" s="15">
        <v>3.2599999999999997E-2</v>
      </c>
      <c r="G17" s="15">
        <v>7.7799999999999994E-2</v>
      </c>
    </row>
    <row r="18" spans="1:7" x14ac:dyDescent="0.25">
      <c r="A18" s="12" t="s">
        <v>914</v>
      </c>
      <c r="B18" s="30" t="s">
        <v>915</v>
      </c>
      <c r="C18" s="30" t="s">
        <v>238</v>
      </c>
      <c r="D18" s="13">
        <v>10000000</v>
      </c>
      <c r="E18" s="14">
        <v>9999.24</v>
      </c>
      <c r="F18" s="15">
        <v>3.1099999999999999E-2</v>
      </c>
      <c r="G18" s="15">
        <v>7.7899999999999997E-2</v>
      </c>
    </row>
    <row r="19" spans="1:7" x14ac:dyDescent="0.25">
      <c r="A19" s="12" t="s">
        <v>916</v>
      </c>
      <c r="B19" s="30" t="s">
        <v>917</v>
      </c>
      <c r="C19" s="30" t="s">
        <v>225</v>
      </c>
      <c r="D19" s="13">
        <v>9200000</v>
      </c>
      <c r="E19" s="14">
        <v>9253.75</v>
      </c>
      <c r="F19" s="15">
        <v>2.8799999999999999E-2</v>
      </c>
      <c r="G19" s="15">
        <v>7.7100000000000002E-2</v>
      </c>
    </row>
    <row r="20" spans="1:7" x14ac:dyDescent="0.25">
      <c r="A20" s="12" t="s">
        <v>918</v>
      </c>
      <c r="B20" s="30" t="s">
        <v>919</v>
      </c>
      <c r="C20" s="30" t="s">
        <v>225</v>
      </c>
      <c r="D20" s="13">
        <v>4000000</v>
      </c>
      <c r="E20" s="14">
        <v>3980.28</v>
      </c>
      <c r="F20" s="15">
        <v>1.24E-2</v>
      </c>
      <c r="G20" s="15">
        <v>7.7258999999999994E-2</v>
      </c>
    </row>
    <row r="21" spans="1:7" x14ac:dyDescent="0.25">
      <c r="A21" s="12" t="s">
        <v>920</v>
      </c>
      <c r="B21" s="30" t="s">
        <v>921</v>
      </c>
      <c r="C21" s="30" t="s">
        <v>225</v>
      </c>
      <c r="D21" s="13">
        <v>3000000</v>
      </c>
      <c r="E21" s="14">
        <v>2974.37</v>
      </c>
      <c r="F21" s="15">
        <v>9.1999999999999998E-3</v>
      </c>
      <c r="G21" s="15">
        <v>7.5850000000000001E-2</v>
      </c>
    </row>
    <row r="22" spans="1:7" x14ac:dyDescent="0.25">
      <c r="A22" s="12" t="s">
        <v>922</v>
      </c>
      <c r="B22" s="30" t="s">
        <v>923</v>
      </c>
      <c r="C22" s="30" t="s">
        <v>222</v>
      </c>
      <c r="D22" s="13">
        <v>3000000</v>
      </c>
      <c r="E22" s="14">
        <v>2961.58</v>
      </c>
      <c r="F22" s="15">
        <v>9.1999999999999998E-3</v>
      </c>
      <c r="G22" s="15">
        <v>7.6399999999999996E-2</v>
      </c>
    </row>
    <row r="23" spans="1:7" x14ac:dyDescent="0.25">
      <c r="A23" s="12" t="s">
        <v>924</v>
      </c>
      <c r="B23" s="30" t="s">
        <v>925</v>
      </c>
      <c r="C23" s="30" t="s">
        <v>225</v>
      </c>
      <c r="D23" s="13">
        <v>2700000</v>
      </c>
      <c r="E23" s="14">
        <v>2747.93</v>
      </c>
      <c r="F23" s="15">
        <v>8.5000000000000006E-3</v>
      </c>
      <c r="G23" s="15">
        <v>7.5816999999999996E-2</v>
      </c>
    </row>
    <row r="24" spans="1:7" x14ac:dyDescent="0.25">
      <c r="A24" s="12" t="s">
        <v>926</v>
      </c>
      <c r="B24" s="30" t="s">
        <v>927</v>
      </c>
      <c r="C24" s="30" t="s">
        <v>225</v>
      </c>
      <c r="D24" s="13">
        <v>2500000</v>
      </c>
      <c r="E24" s="14">
        <v>2562.35</v>
      </c>
      <c r="F24" s="15">
        <v>8.0000000000000002E-3</v>
      </c>
      <c r="G24" s="15">
        <v>7.6649999999999996E-2</v>
      </c>
    </row>
    <row r="25" spans="1:7" x14ac:dyDescent="0.25">
      <c r="A25" s="12" t="s">
        <v>928</v>
      </c>
      <c r="B25" s="30" t="s">
        <v>929</v>
      </c>
      <c r="C25" s="30" t="s">
        <v>225</v>
      </c>
      <c r="D25" s="13">
        <v>2500000</v>
      </c>
      <c r="E25" s="14">
        <v>2487.2600000000002</v>
      </c>
      <c r="F25" s="15">
        <v>7.7000000000000002E-3</v>
      </c>
      <c r="G25" s="15">
        <v>7.7257999999999993E-2</v>
      </c>
    </row>
    <row r="26" spans="1:7" x14ac:dyDescent="0.25">
      <c r="A26" s="12" t="s">
        <v>930</v>
      </c>
      <c r="B26" s="30" t="s">
        <v>931</v>
      </c>
      <c r="C26" s="30" t="s">
        <v>238</v>
      </c>
      <c r="D26" s="13">
        <v>2060000</v>
      </c>
      <c r="E26" s="14">
        <v>2142.2199999999998</v>
      </c>
      <c r="F26" s="15">
        <v>6.7000000000000002E-3</v>
      </c>
      <c r="G26" s="15">
        <v>7.6249999999999998E-2</v>
      </c>
    </row>
    <row r="27" spans="1:7" x14ac:dyDescent="0.25">
      <c r="A27" s="12" t="s">
        <v>932</v>
      </c>
      <c r="B27" s="30" t="s">
        <v>933</v>
      </c>
      <c r="C27" s="30" t="s">
        <v>238</v>
      </c>
      <c r="D27" s="13">
        <v>2000000</v>
      </c>
      <c r="E27" s="14">
        <v>1992.63</v>
      </c>
      <c r="F27" s="15">
        <v>6.1999999999999998E-3</v>
      </c>
      <c r="G27" s="15">
        <v>7.6399999999999996E-2</v>
      </c>
    </row>
    <row r="28" spans="1:7" x14ac:dyDescent="0.25">
      <c r="A28" s="12" t="s">
        <v>934</v>
      </c>
      <c r="B28" s="30" t="s">
        <v>935</v>
      </c>
      <c r="C28" s="30" t="s">
        <v>225</v>
      </c>
      <c r="D28" s="13">
        <v>500000</v>
      </c>
      <c r="E28" s="14">
        <v>516.42999999999995</v>
      </c>
      <c r="F28" s="15">
        <v>1.6000000000000001E-3</v>
      </c>
      <c r="G28" s="15">
        <v>7.5975000000000001E-2</v>
      </c>
    </row>
    <row r="29" spans="1:7" x14ac:dyDescent="0.25">
      <c r="A29" s="12" t="s">
        <v>936</v>
      </c>
      <c r="B29" s="30" t="s">
        <v>937</v>
      </c>
      <c r="C29" s="30" t="s">
        <v>225</v>
      </c>
      <c r="D29" s="13">
        <v>500000</v>
      </c>
      <c r="E29" s="14">
        <v>480.7</v>
      </c>
      <c r="F29" s="15">
        <v>1.5E-3</v>
      </c>
      <c r="G29" s="15">
        <v>7.6499999999999999E-2</v>
      </c>
    </row>
    <row r="30" spans="1:7" x14ac:dyDescent="0.25">
      <c r="A30" s="16" t="s">
        <v>125</v>
      </c>
      <c r="B30" s="31"/>
      <c r="C30" s="31"/>
      <c r="D30" s="17"/>
      <c r="E30" s="18">
        <v>154396.68</v>
      </c>
      <c r="F30" s="19">
        <v>0.47989999999999999</v>
      </c>
      <c r="G30" s="20"/>
    </row>
    <row r="31" spans="1:7" x14ac:dyDescent="0.25">
      <c r="A31" s="16" t="s">
        <v>691</v>
      </c>
      <c r="B31" s="30"/>
      <c r="C31" s="30"/>
      <c r="D31" s="13"/>
      <c r="E31" s="14"/>
      <c r="F31" s="15"/>
      <c r="G31" s="15"/>
    </row>
    <row r="32" spans="1:7" x14ac:dyDescent="0.25">
      <c r="A32" s="12" t="s">
        <v>938</v>
      </c>
      <c r="B32" s="30" t="s">
        <v>939</v>
      </c>
      <c r="C32" s="30" t="s">
        <v>124</v>
      </c>
      <c r="D32" s="13">
        <v>23000000</v>
      </c>
      <c r="E32" s="14">
        <v>22516.63</v>
      </c>
      <c r="F32" s="15">
        <v>7.0000000000000007E-2</v>
      </c>
      <c r="G32" s="15">
        <v>7.5281893764000005E-2</v>
      </c>
    </row>
    <row r="33" spans="1:7" x14ac:dyDescent="0.25">
      <c r="A33" s="12" t="s">
        <v>940</v>
      </c>
      <c r="B33" s="30" t="s">
        <v>941</v>
      </c>
      <c r="C33" s="30" t="s">
        <v>124</v>
      </c>
      <c r="D33" s="13">
        <v>10500000</v>
      </c>
      <c r="E33" s="14">
        <v>10578.89</v>
      </c>
      <c r="F33" s="15">
        <v>3.2899999999999999E-2</v>
      </c>
      <c r="G33" s="15">
        <v>7.6142741129000005E-2</v>
      </c>
    </row>
    <row r="34" spans="1:7" x14ac:dyDescent="0.25">
      <c r="A34" s="12" t="s">
        <v>942</v>
      </c>
      <c r="B34" s="30" t="s">
        <v>943</v>
      </c>
      <c r="C34" s="30" t="s">
        <v>124</v>
      </c>
      <c r="D34" s="13">
        <v>10000000</v>
      </c>
      <c r="E34" s="14">
        <v>9946.69</v>
      </c>
      <c r="F34" s="15">
        <v>3.09E-2</v>
      </c>
      <c r="G34" s="15">
        <v>7.5497591843999998E-2</v>
      </c>
    </row>
    <row r="35" spans="1:7" x14ac:dyDescent="0.25">
      <c r="A35" s="12" t="s">
        <v>944</v>
      </c>
      <c r="B35" s="30" t="s">
        <v>945</v>
      </c>
      <c r="C35" s="30" t="s">
        <v>124</v>
      </c>
      <c r="D35" s="13">
        <v>9500000</v>
      </c>
      <c r="E35" s="14">
        <v>9588.15</v>
      </c>
      <c r="F35" s="15">
        <v>2.98E-2</v>
      </c>
      <c r="G35" s="15">
        <v>7.5680122500000002E-2</v>
      </c>
    </row>
    <row r="36" spans="1:7" x14ac:dyDescent="0.25">
      <c r="A36" s="12" t="s">
        <v>946</v>
      </c>
      <c r="B36" s="30" t="s">
        <v>947</v>
      </c>
      <c r="C36" s="30" t="s">
        <v>124</v>
      </c>
      <c r="D36" s="13">
        <v>9000000</v>
      </c>
      <c r="E36" s="14">
        <v>9099.8700000000008</v>
      </c>
      <c r="F36" s="15">
        <v>2.8299999999999999E-2</v>
      </c>
      <c r="G36" s="15">
        <v>7.5561890648999999E-2</v>
      </c>
    </row>
    <row r="37" spans="1:7" x14ac:dyDescent="0.25">
      <c r="A37" s="12" t="s">
        <v>948</v>
      </c>
      <c r="B37" s="30" t="s">
        <v>949</v>
      </c>
      <c r="C37" s="30" t="s">
        <v>124</v>
      </c>
      <c r="D37" s="13">
        <v>7500000</v>
      </c>
      <c r="E37" s="14">
        <v>7667.81</v>
      </c>
      <c r="F37" s="15">
        <v>2.3800000000000002E-2</v>
      </c>
      <c r="G37" s="15">
        <v>7.5829477283999996E-2</v>
      </c>
    </row>
    <row r="38" spans="1:7" x14ac:dyDescent="0.25">
      <c r="A38" s="12" t="s">
        <v>950</v>
      </c>
      <c r="B38" s="30" t="s">
        <v>951</v>
      </c>
      <c r="C38" s="30" t="s">
        <v>124</v>
      </c>
      <c r="D38" s="13">
        <v>7500000</v>
      </c>
      <c r="E38" s="14">
        <v>7561.31</v>
      </c>
      <c r="F38" s="15">
        <v>2.35E-2</v>
      </c>
      <c r="G38" s="15">
        <v>7.5561890648999999E-2</v>
      </c>
    </row>
    <row r="39" spans="1:7" x14ac:dyDescent="0.25">
      <c r="A39" s="12" t="s">
        <v>952</v>
      </c>
      <c r="B39" s="30" t="s">
        <v>953</v>
      </c>
      <c r="C39" s="30" t="s">
        <v>124</v>
      </c>
      <c r="D39" s="13">
        <v>6500000</v>
      </c>
      <c r="E39" s="14">
        <v>6576.99</v>
      </c>
      <c r="F39" s="15">
        <v>2.0400000000000001E-2</v>
      </c>
      <c r="G39" s="15">
        <v>7.5876152779999997E-2</v>
      </c>
    </row>
    <row r="40" spans="1:7" x14ac:dyDescent="0.25">
      <c r="A40" s="12" t="s">
        <v>954</v>
      </c>
      <c r="B40" s="30" t="s">
        <v>955</v>
      </c>
      <c r="C40" s="30" t="s">
        <v>124</v>
      </c>
      <c r="D40" s="13">
        <v>6000000</v>
      </c>
      <c r="E40" s="14">
        <v>6048.96</v>
      </c>
      <c r="F40" s="15">
        <v>1.8800000000000001E-2</v>
      </c>
      <c r="G40" s="15">
        <v>7.5877190024999999E-2</v>
      </c>
    </row>
    <row r="41" spans="1:7" x14ac:dyDescent="0.25">
      <c r="A41" s="12" t="s">
        <v>838</v>
      </c>
      <c r="B41" s="30" t="s">
        <v>839</v>
      </c>
      <c r="C41" s="30" t="s">
        <v>124</v>
      </c>
      <c r="D41" s="13">
        <v>6000000</v>
      </c>
      <c r="E41" s="14">
        <v>6026.39</v>
      </c>
      <c r="F41" s="15">
        <v>1.8700000000000001E-2</v>
      </c>
      <c r="G41" s="15">
        <v>7.5429146840999994E-2</v>
      </c>
    </row>
    <row r="42" spans="1:7" x14ac:dyDescent="0.25">
      <c r="A42" s="12" t="s">
        <v>956</v>
      </c>
      <c r="B42" s="30" t="s">
        <v>957</v>
      </c>
      <c r="C42" s="30" t="s">
        <v>124</v>
      </c>
      <c r="D42" s="13">
        <v>5500000</v>
      </c>
      <c r="E42" s="14">
        <v>5526.49</v>
      </c>
      <c r="F42" s="15">
        <v>1.72E-2</v>
      </c>
      <c r="G42" s="15">
        <v>7.5460257936000003E-2</v>
      </c>
    </row>
    <row r="43" spans="1:7" x14ac:dyDescent="0.25">
      <c r="A43" s="12" t="s">
        <v>958</v>
      </c>
      <c r="B43" s="30" t="s">
        <v>959</v>
      </c>
      <c r="C43" s="30" t="s">
        <v>124</v>
      </c>
      <c r="D43" s="13">
        <v>5500000</v>
      </c>
      <c r="E43" s="14">
        <v>5519.21</v>
      </c>
      <c r="F43" s="15">
        <v>1.72E-2</v>
      </c>
      <c r="G43" s="15">
        <v>7.5806658521000006E-2</v>
      </c>
    </row>
    <row r="44" spans="1:7" x14ac:dyDescent="0.25">
      <c r="A44" s="12" t="s">
        <v>960</v>
      </c>
      <c r="B44" s="30" t="s">
        <v>961</v>
      </c>
      <c r="C44" s="30" t="s">
        <v>124</v>
      </c>
      <c r="D44" s="13">
        <v>5000000</v>
      </c>
      <c r="E44" s="14">
        <v>5040.8500000000004</v>
      </c>
      <c r="F44" s="15">
        <v>1.5699999999999999E-2</v>
      </c>
      <c r="G44" s="15">
        <v>7.5461294979999996E-2</v>
      </c>
    </row>
    <row r="45" spans="1:7" x14ac:dyDescent="0.25">
      <c r="A45" s="12" t="s">
        <v>962</v>
      </c>
      <c r="B45" s="30" t="s">
        <v>963</v>
      </c>
      <c r="C45" s="30" t="s">
        <v>124</v>
      </c>
      <c r="D45" s="13">
        <v>5000000</v>
      </c>
      <c r="E45" s="14">
        <v>5024.8</v>
      </c>
      <c r="F45" s="15">
        <v>1.5599999999999999E-2</v>
      </c>
      <c r="G45" s="15">
        <v>7.5819105089E-2</v>
      </c>
    </row>
    <row r="46" spans="1:7" x14ac:dyDescent="0.25">
      <c r="A46" s="12" t="s">
        <v>964</v>
      </c>
      <c r="B46" s="30" t="s">
        <v>965</v>
      </c>
      <c r="C46" s="30" t="s">
        <v>124</v>
      </c>
      <c r="D46" s="13">
        <v>5000000</v>
      </c>
      <c r="E46" s="14">
        <v>5021.87</v>
      </c>
      <c r="F46" s="15">
        <v>1.5599999999999999E-2</v>
      </c>
      <c r="G46" s="15">
        <v>7.5645896822E-2</v>
      </c>
    </row>
    <row r="47" spans="1:7" x14ac:dyDescent="0.25">
      <c r="A47" s="12" t="s">
        <v>966</v>
      </c>
      <c r="B47" s="30" t="s">
        <v>967</v>
      </c>
      <c r="C47" s="30" t="s">
        <v>124</v>
      </c>
      <c r="D47" s="13">
        <v>5000000</v>
      </c>
      <c r="E47" s="14">
        <v>5017.32</v>
      </c>
      <c r="F47" s="15">
        <v>1.5599999999999999E-2</v>
      </c>
      <c r="G47" s="15">
        <v>7.5819105089E-2</v>
      </c>
    </row>
    <row r="48" spans="1:7" x14ac:dyDescent="0.25">
      <c r="A48" s="12" t="s">
        <v>968</v>
      </c>
      <c r="B48" s="30" t="s">
        <v>969</v>
      </c>
      <c r="C48" s="30" t="s">
        <v>124</v>
      </c>
      <c r="D48" s="13">
        <v>4500000</v>
      </c>
      <c r="E48" s="14">
        <v>4512.1000000000004</v>
      </c>
      <c r="F48" s="15">
        <v>1.4E-2</v>
      </c>
      <c r="G48" s="15">
        <v>7.6141703756000004E-2</v>
      </c>
    </row>
    <row r="49" spans="1:7" x14ac:dyDescent="0.25">
      <c r="A49" s="12" t="s">
        <v>970</v>
      </c>
      <c r="B49" s="30" t="s">
        <v>971</v>
      </c>
      <c r="C49" s="30" t="s">
        <v>124</v>
      </c>
      <c r="D49" s="13">
        <v>4500000</v>
      </c>
      <c r="E49" s="14">
        <v>4419.91</v>
      </c>
      <c r="F49" s="15">
        <v>1.37E-2</v>
      </c>
      <c r="G49" s="15">
        <v>7.5472702500000002E-2</v>
      </c>
    </row>
    <row r="50" spans="1:7" x14ac:dyDescent="0.25">
      <c r="A50" s="12" t="s">
        <v>972</v>
      </c>
      <c r="B50" s="30" t="s">
        <v>973</v>
      </c>
      <c r="C50" s="30" t="s">
        <v>124</v>
      </c>
      <c r="D50" s="13">
        <v>4000000</v>
      </c>
      <c r="E50" s="14">
        <v>4019.42</v>
      </c>
      <c r="F50" s="15">
        <v>1.2500000000000001E-2</v>
      </c>
      <c r="G50" s="15">
        <v>7.5548408482000007E-2</v>
      </c>
    </row>
    <row r="51" spans="1:7" x14ac:dyDescent="0.25">
      <c r="A51" s="12" t="s">
        <v>974</v>
      </c>
      <c r="B51" s="30" t="s">
        <v>975</v>
      </c>
      <c r="C51" s="30" t="s">
        <v>124</v>
      </c>
      <c r="D51" s="13">
        <v>2500000</v>
      </c>
      <c r="E51" s="14">
        <v>2527.73</v>
      </c>
      <c r="F51" s="15">
        <v>7.9000000000000008E-3</v>
      </c>
      <c r="G51" s="15">
        <v>7.5460257936000003E-2</v>
      </c>
    </row>
    <row r="52" spans="1:7" x14ac:dyDescent="0.25">
      <c r="A52" s="12" t="s">
        <v>976</v>
      </c>
      <c r="B52" s="30" t="s">
        <v>977</v>
      </c>
      <c r="C52" s="30" t="s">
        <v>124</v>
      </c>
      <c r="D52" s="13">
        <v>2500000</v>
      </c>
      <c r="E52" s="14">
        <v>2510.79</v>
      </c>
      <c r="F52" s="15">
        <v>7.7999999999999996E-3</v>
      </c>
      <c r="G52" s="15">
        <v>7.5561890648999999E-2</v>
      </c>
    </row>
    <row r="53" spans="1:7" x14ac:dyDescent="0.25">
      <c r="A53" s="12" t="s">
        <v>978</v>
      </c>
      <c r="B53" s="30" t="s">
        <v>979</v>
      </c>
      <c r="C53" s="30" t="s">
        <v>124</v>
      </c>
      <c r="D53" s="13">
        <v>2500000</v>
      </c>
      <c r="E53" s="14">
        <v>2485.06</v>
      </c>
      <c r="F53" s="15">
        <v>7.7000000000000002E-3</v>
      </c>
      <c r="G53" s="15">
        <v>7.5496554782E-2</v>
      </c>
    </row>
    <row r="54" spans="1:7" x14ac:dyDescent="0.25">
      <c r="A54" s="12" t="s">
        <v>980</v>
      </c>
      <c r="B54" s="30" t="s">
        <v>981</v>
      </c>
      <c r="C54" s="30" t="s">
        <v>124</v>
      </c>
      <c r="D54" s="13">
        <v>2500000</v>
      </c>
      <c r="E54" s="14">
        <v>2483.4</v>
      </c>
      <c r="F54" s="15">
        <v>7.7000000000000002E-3</v>
      </c>
      <c r="G54" s="15">
        <v>7.5576409999999997E-2</v>
      </c>
    </row>
    <row r="55" spans="1:7" x14ac:dyDescent="0.25">
      <c r="A55" s="12" t="s">
        <v>982</v>
      </c>
      <c r="B55" s="30" t="s">
        <v>983</v>
      </c>
      <c r="C55" s="30" t="s">
        <v>124</v>
      </c>
      <c r="D55" s="13">
        <v>2000000</v>
      </c>
      <c r="E55" s="14">
        <v>2010.68</v>
      </c>
      <c r="F55" s="15">
        <v>6.1999999999999998E-3</v>
      </c>
      <c r="G55" s="15">
        <v>7.5461294979999996E-2</v>
      </c>
    </row>
    <row r="56" spans="1:7" x14ac:dyDescent="0.25">
      <c r="A56" s="12" t="s">
        <v>984</v>
      </c>
      <c r="B56" s="30" t="s">
        <v>985</v>
      </c>
      <c r="C56" s="30" t="s">
        <v>124</v>
      </c>
      <c r="D56" s="13">
        <v>2000000</v>
      </c>
      <c r="E56" s="14">
        <v>2007.54</v>
      </c>
      <c r="F56" s="15">
        <v>6.1999999999999998E-3</v>
      </c>
      <c r="G56" s="15">
        <v>7.5390777110000001E-2</v>
      </c>
    </row>
    <row r="57" spans="1:7" x14ac:dyDescent="0.25">
      <c r="A57" s="12" t="s">
        <v>986</v>
      </c>
      <c r="B57" s="30" t="s">
        <v>987</v>
      </c>
      <c r="C57" s="30" t="s">
        <v>124</v>
      </c>
      <c r="D57" s="13">
        <v>2000000</v>
      </c>
      <c r="E57" s="14">
        <v>1988.29</v>
      </c>
      <c r="F57" s="15">
        <v>6.1999999999999998E-3</v>
      </c>
      <c r="G57" s="15">
        <v>7.5824291180000003E-2</v>
      </c>
    </row>
    <row r="58" spans="1:7" x14ac:dyDescent="0.25">
      <c r="A58" s="12" t="s">
        <v>692</v>
      </c>
      <c r="B58" s="30" t="s">
        <v>693</v>
      </c>
      <c r="C58" s="30" t="s">
        <v>124</v>
      </c>
      <c r="D58" s="13">
        <v>2000000</v>
      </c>
      <c r="E58" s="14">
        <v>1987.97</v>
      </c>
      <c r="F58" s="15">
        <v>6.1999999999999998E-3</v>
      </c>
      <c r="G58" s="15">
        <v>7.5409443379999996E-2</v>
      </c>
    </row>
    <row r="59" spans="1:7" x14ac:dyDescent="0.25">
      <c r="A59" s="12" t="s">
        <v>988</v>
      </c>
      <c r="B59" s="30" t="s">
        <v>989</v>
      </c>
      <c r="C59" s="30" t="s">
        <v>124</v>
      </c>
      <c r="D59" s="13">
        <v>1500000</v>
      </c>
      <c r="E59" s="14">
        <v>1489.62</v>
      </c>
      <c r="F59" s="15">
        <v>4.5999999999999999E-3</v>
      </c>
      <c r="G59" s="15">
        <v>7.5594040772000007E-2</v>
      </c>
    </row>
    <row r="60" spans="1:7" x14ac:dyDescent="0.25">
      <c r="A60" s="12" t="s">
        <v>846</v>
      </c>
      <c r="B60" s="30" t="s">
        <v>847</v>
      </c>
      <c r="C60" s="30" t="s">
        <v>124</v>
      </c>
      <c r="D60" s="13">
        <v>1000000</v>
      </c>
      <c r="E60" s="14">
        <v>1004.82</v>
      </c>
      <c r="F60" s="15">
        <v>3.0999999999999999E-3</v>
      </c>
      <c r="G60" s="15">
        <v>7.5877190024999999E-2</v>
      </c>
    </row>
    <row r="61" spans="1:7" x14ac:dyDescent="0.25">
      <c r="A61" s="16" t="s">
        <v>125</v>
      </c>
      <c r="B61" s="31"/>
      <c r="C61" s="31"/>
      <c r="D61" s="17"/>
      <c r="E61" s="18">
        <v>160209.56</v>
      </c>
      <c r="F61" s="19">
        <v>0.49780000000000002</v>
      </c>
      <c r="G61" s="20"/>
    </row>
    <row r="62" spans="1:7" x14ac:dyDescent="0.25">
      <c r="A62" s="12"/>
      <c r="B62" s="30"/>
      <c r="C62" s="30"/>
      <c r="D62" s="13"/>
      <c r="E62" s="14"/>
      <c r="F62" s="15"/>
      <c r="G62" s="15"/>
    </row>
    <row r="63" spans="1:7" x14ac:dyDescent="0.25">
      <c r="A63" s="12"/>
      <c r="B63" s="30"/>
      <c r="C63" s="30"/>
      <c r="D63" s="13"/>
      <c r="E63" s="14"/>
      <c r="F63" s="15"/>
      <c r="G63" s="15"/>
    </row>
    <row r="64" spans="1:7" x14ac:dyDescent="0.25">
      <c r="A64" s="16" t="s">
        <v>301</v>
      </c>
      <c r="B64" s="30"/>
      <c r="C64" s="30"/>
      <c r="D64" s="13"/>
      <c r="E64" s="14"/>
      <c r="F64" s="15"/>
      <c r="G64" s="15"/>
    </row>
    <row r="65" spans="1:7" x14ac:dyDescent="0.25">
      <c r="A65" s="16" t="s">
        <v>125</v>
      </c>
      <c r="B65" s="30"/>
      <c r="C65" s="30"/>
      <c r="D65" s="13"/>
      <c r="E65" s="35" t="s">
        <v>119</v>
      </c>
      <c r="F65" s="36" t="s">
        <v>119</v>
      </c>
      <c r="G65" s="15"/>
    </row>
    <row r="66" spans="1:7" x14ac:dyDescent="0.25">
      <c r="A66" s="12"/>
      <c r="B66" s="30"/>
      <c r="C66" s="30"/>
      <c r="D66" s="13"/>
      <c r="E66" s="14"/>
      <c r="F66" s="15"/>
      <c r="G66" s="15"/>
    </row>
    <row r="67" spans="1:7" x14ac:dyDescent="0.25">
      <c r="A67" s="16" t="s">
        <v>302</v>
      </c>
      <c r="B67" s="30"/>
      <c r="C67" s="30"/>
      <c r="D67" s="13"/>
      <c r="E67" s="14"/>
      <c r="F67" s="15"/>
      <c r="G67" s="15"/>
    </row>
    <row r="68" spans="1:7" x14ac:dyDescent="0.25">
      <c r="A68" s="16" t="s">
        <v>125</v>
      </c>
      <c r="B68" s="30"/>
      <c r="C68" s="30"/>
      <c r="D68" s="13"/>
      <c r="E68" s="35" t="s">
        <v>119</v>
      </c>
      <c r="F68" s="36" t="s">
        <v>119</v>
      </c>
      <c r="G68" s="15"/>
    </row>
    <row r="69" spans="1:7" x14ac:dyDescent="0.25">
      <c r="A69" s="12"/>
      <c r="B69" s="30"/>
      <c r="C69" s="30"/>
      <c r="D69" s="13"/>
      <c r="E69" s="14"/>
      <c r="F69" s="15"/>
      <c r="G69" s="15"/>
    </row>
    <row r="70" spans="1:7" x14ac:dyDescent="0.25">
      <c r="A70" s="21" t="s">
        <v>165</v>
      </c>
      <c r="B70" s="32"/>
      <c r="C70" s="32"/>
      <c r="D70" s="22"/>
      <c r="E70" s="18">
        <v>314606.24</v>
      </c>
      <c r="F70" s="19">
        <v>0.97770000000000001</v>
      </c>
      <c r="G70" s="20"/>
    </row>
    <row r="71" spans="1:7" x14ac:dyDescent="0.25">
      <c r="A71" s="12"/>
      <c r="B71" s="30"/>
      <c r="C71" s="30"/>
      <c r="D71" s="13"/>
      <c r="E71" s="14"/>
      <c r="F71" s="15"/>
      <c r="G71" s="15"/>
    </row>
    <row r="72" spans="1:7" x14ac:dyDescent="0.25">
      <c r="A72" s="12"/>
      <c r="B72" s="30"/>
      <c r="C72" s="30"/>
      <c r="D72" s="13"/>
      <c r="E72" s="14"/>
      <c r="F72" s="15"/>
      <c r="G72" s="15"/>
    </row>
    <row r="73" spans="1:7" x14ac:dyDescent="0.25">
      <c r="A73" s="16" t="s">
        <v>169</v>
      </c>
      <c r="B73" s="30"/>
      <c r="C73" s="30"/>
      <c r="D73" s="13"/>
      <c r="E73" s="14"/>
      <c r="F73" s="15"/>
      <c r="G73" s="15"/>
    </row>
    <row r="74" spans="1:7" x14ac:dyDescent="0.25">
      <c r="A74" s="12" t="s">
        <v>170</v>
      </c>
      <c r="B74" s="30"/>
      <c r="C74" s="30"/>
      <c r="D74" s="13"/>
      <c r="E74" s="14">
        <v>1136.5899999999999</v>
      </c>
      <c r="F74" s="15">
        <v>3.5000000000000001E-3</v>
      </c>
      <c r="G74" s="15">
        <v>6.6299999999999998E-2</v>
      </c>
    </row>
    <row r="75" spans="1:7" x14ac:dyDescent="0.25">
      <c r="A75" s="16" t="s">
        <v>125</v>
      </c>
      <c r="B75" s="31"/>
      <c r="C75" s="31"/>
      <c r="D75" s="17"/>
      <c r="E75" s="18">
        <v>1136.5899999999999</v>
      </c>
      <c r="F75" s="19">
        <v>3.5000000000000001E-3</v>
      </c>
      <c r="G75" s="20"/>
    </row>
    <row r="76" spans="1:7" x14ac:dyDescent="0.25">
      <c r="A76" s="12"/>
      <c r="B76" s="30"/>
      <c r="C76" s="30"/>
      <c r="D76" s="13"/>
      <c r="E76" s="14"/>
      <c r="F76" s="15"/>
      <c r="G76" s="15"/>
    </row>
    <row r="77" spans="1:7" x14ac:dyDescent="0.25">
      <c r="A77" s="21" t="s">
        <v>165</v>
      </c>
      <c r="B77" s="32"/>
      <c r="C77" s="32"/>
      <c r="D77" s="22"/>
      <c r="E77" s="18">
        <v>1136.5899999999999</v>
      </c>
      <c r="F77" s="19">
        <v>3.5000000000000001E-3</v>
      </c>
      <c r="G77" s="20"/>
    </row>
    <row r="78" spans="1:7" x14ac:dyDescent="0.25">
      <c r="A78" s="12" t="s">
        <v>171</v>
      </c>
      <c r="B78" s="30"/>
      <c r="C78" s="30"/>
      <c r="D78" s="13"/>
      <c r="E78" s="14">
        <v>6111.0701488000004</v>
      </c>
      <c r="F78" s="15">
        <v>1.899E-2</v>
      </c>
      <c r="G78" s="15"/>
    </row>
    <row r="79" spans="1:7" x14ac:dyDescent="0.25">
      <c r="A79" s="12" t="s">
        <v>172</v>
      </c>
      <c r="B79" s="30"/>
      <c r="C79" s="30"/>
      <c r="D79" s="13"/>
      <c r="E79" s="23">
        <v>-52.500148799999998</v>
      </c>
      <c r="F79" s="24">
        <v>-1.9000000000000001E-4</v>
      </c>
      <c r="G79" s="15">
        <v>6.6299999999999998E-2</v>
      </c>
    </row>
    <row r="80" spans="1:7" x14ac:dyDescent="0.25">
      <c r="A80" s="25" t="s">
        <v>173</v>
      </c>
      <c r="B80" s="33"/>
      <c r="C80" s="33"/>
      <c r="D80" s="26"/>
      <c r="E80" s="27">
        <v>321801.40000000002</v>
      </c>
      <c r="F80" s="28">
        <v>1</v>
      </c>
      <c r="G80" s="28"/>
    </row>
    <row r="82" spans="1:5" x14ac:dyDescent="0.25">
      <c r="A82" s="1" t="s">
        <v>175</v>
      </c>
    </row>
    <row r="85" spans="1:5" x14ac:dyDescent="0.25">
      <c r="A85" s="1" t="s">
        <v>176</v>
      </c>
    </row>
    <row r="86" spans="1:5" x14ac:dyDescent="0.25">
      <c r="A86" s="53" t="s">
        <v>177</v>
      </c>
      <c r="B86" s="34" t="s">
        <v>119</v>
      </c>
    </row>
    <row r="87" spans="1:5" x14ac:dyDescent="0.25">
      <c r="A87" t="s">
        <v>178</v>
      </c>
    </row>
    <row r="88" spans="1:5" x14ac:dyDescent="0.25">
      <c r="A88" t="s">
        <v>179</v>
      </c>
      <c r="B88" t="s">
        <v>180</v>
      </c>
      <c r="C88" t="s">
        <v>180</v>
      </c>
    </row>
    <row r="89" spans="1:5" x14ac:dyDescent="0.25">
      <c r="B89" s="54">
        <v>45382</v>
      </c>
      <c r="C89" s="54">
        <v>45412</v>
      </c>
    </row>
    <row r="90" spans="1:5" x14ac:dyDescent="0.25">
      <c r="A90" t="s">
        <v>184</v>
      </c>
      <c r="B90">
        <v>11.262</v>
      </c>
      <c r="C90">
        <v>11.3096</v>
      </c>
      <c r="E90" s="2"/>
    </row>
    <row r="91" spans="1:5" x14ac:dyDescent="0.25">
      <c r="A91" t="s">
        <v>185</v>
      </c>
      <c r="B91">
        <v>11.2606</v>
      </c>
      <c r="C91">
        <v>11.308199999999999</v>
      </c>
      <c r="E91" s="2"/>
    </row>
    <row r="92" spans="1:5" x14ac:dyDescent="0.25">
      <c r="A92" t="s">
        <v>666</v>
      </c>
      <c r="B92">
        <v>11.2102</v>
      </c>
      <c r="C92">
        <v>11.255699999999999</v>
      </c>
      <c r="E92" s="2"/>
    </row>
    <row r="93" spans="1:5" x14ac:dyDescent="0.25">
      <c r="A93" t="s">
        <v>667</v>
      </c>
      <c r="B93">
        <v>11.210800000000001</v>
      </c>
      <c r="C93">
        <v>11.2562</v>
      </c>
      <c r="E93" s="2"/>
    </row>
    <row r="94" spans="1:5" x14ac:dyDescent="0.25">
      <c r="E94" s="2"/>
    </row>
    <row r="95" spans="1:5" x14ac:dyDescent="0.25">
      <c r="A95" t="s">
        <v>195</v>
      </c>
      <c r="B95" s="34" t="s">
        <v>119</v>
      </c>
    </row>
    <row r="96" spans="1:5" x14ac:dyDescent="0.25">
      <c r="A96" t="s">
        <v>196</v>
      </c>
      <c r="B96" s="34" t="s">
        <v>119</v>
      </c>
    </row>
    <row r="97" spans="1:2" ht="30" customHeight="1" x14ac:dyDescent="0.25">
      <c r="A97" s="53" t="s">
        <v>197</v>
      </c>
      <c r="B97" s="34" t="s">
        <v>119</v>
      </c>
    </row>
    <row r="98" spans="1:2" ht="30" customHeight="1" x14ac:dyDescent="0.25">
      <c r="A98" s="53" t="s">
        <v>198</v>
      </c>
      <c r="B98" s="34" t="s">
        <v>119</v>
      </c>
    </row>
    <row r="99" spans="1:2" x14ac:dyDescent="0.25">
      <c r="A99" t="s">
        <v>199</v>
      </c>
      <c r="B99" s="55">
        <f>+B113</f>
        <v>2.7717917723501788</v>
      </c>
    </row>
    <row r="100" spans="1:2" ht="45" customHeight="1" x14ac:dyDescent="0.25">
      <c r="A100" s="53" t="s">
        <v>200</v>
      </c>
      <c r="B100" s="34" t="s">
        <v>119</v>
      </c>
    </row>
    <row r="101" spans="1:2" ht="30" customHeight="1" x14ac:dyDescent="0.25">
      <c r="A101" s="53" t="s">
        <v>201</v>
      </c>
      <c r="B101" s="34" t="s">
        <v>119</v>
      </c>
    </row>
    <row r="102" spans="1:2" ht="30" customHeight="1" x14ac:dyDescent="0.25">
      <c r="A102" s="53" t="s">
        <v>202</v>
      </c>
    </row>
    <row r="103" spans="1:2" x14ac:dyDescent="0.25">
      <c r="A103" t="s">
        <v>203</v>
      </c>
    </row>
    <row r="104" spans="1:2" x14ac:dyDescent="0.25">
      <c r="A104" t="s">
        <v>204</v>
      </c>
    </row>
    <row r="106" spans="1:2" x14ac:dyDescent="0.25">
      <c r="A106" t="s">
        <v>205</v>
      </c>
    </row>
    <row r="107" spans="1:2" ht="60" customHeight="1" x14ac:dyDescent="0.25">
      <c r="A107" s="61" t="s">
        <v>206</v>
      </c>
      <c r="B107" s="62" t="s">
        <v>990</v>
      </c>
    </row>
    <row r="108" spans="1:2" ht="45" customHeight="1" x14ac:dyDescent="0.25">
      <c r="A108" s="61" t="s">
        <v>208</v>
      </c>
      <c r="B108" s="62" t="s">
        <v>991</v>
      </c>
    </row>
    <row r="109" spans="1:2" x14ac:dyDescent="0.25">
      <c r="A109" s="61"/>
      <c r="B109" s="61"/>
    </row>
    <row r="110" spans="1:2" x14ac:dyDescent="0.25">
      <c r="A110" s="61" t="s">
        <v>210</v>
      </c>
      <c r="B110" s="63">
        <v>7.6000391719812779</v>
      </c>
    </row>
    <row r="111" spans="1:2" x14ac:dyDescent="0.25">
      <c r="A111" s="61"/>
      <c r="B111" s="61"/>
    </row>
    <row r="112" spans="1:2" x14ac:dyDescent="0.25">
      <c r="A112" s="61" t="s">
        <v>211</v>
      </c>
      <c r="B112" s="64">
        <v>2.5259</v>
      </c>
    </row>
    <row r="113" spans="1:4" x14ac:dyDescent="0.25">
      <c r="A113" s="61" t="s">
        <v>212</v>
      </c>
      <c r="B113" s="64">
        <v>2.7717917723501788</v>
      </c>
    </row>
    <row r="114" spans="1:4" x14ac:dyDescent="0.25">
      <c r="A114" s="61"/>
      <c r="B114" s="61"/>
    </row>
    <row r="115" spans="1:4" x14ac:dyDescent="0.25">
      <c r="A115" s="61" t="s">
        <v>213</v>
      </c>
      <c r="B115" s="65">
        <v>45412</v>
      </c>
    </row>
    <row r="117" spans="1:4" ht="69.95" customHeight="1" x14ac:dyDescent="0.25">
      <c r="A117" s="74" t="s">
        <v>214</v>
      </c>
      <c r="B117" s="74" t="s">
        <v>215</v>
      </c>
      <c r="C117" s="74" t="s">
        <v>5</v>
      </c>
      <c r="D117" s="74" t="s">
        <v>6</v>
      </c>
    </row>
    <row r="118" spans="1:4" ht="69.95" customHeight="1" x14ac:dyDescent="0.25">
      <c r="A118" s="74" t="s">
        <v>992</v>
      </c>
      <c r="B118" s="74"/>
      <c r="C118" s="74" t="s">
        <v>43</v>
      </c>
      <c r="D11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9"/>
  <sheetViews>
    <sheetView showGridLines="0" workbookViewId="0">
      <pane ySplit="4" topLeftCell="A130" activePane="bottomLeft" state="frozen"/>
      <selection pane="bottomLeft" activeCell="B130" sqref="B130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993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994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218</v>
      </c>
      <c r="B9" s="30"/>
      <c r="C9" s="30"/>
      <c r="D9" s="13"/>
      <c r="E9" s="14"/>
      <c r="F9" s="15"/>
      <c r="G9" s="15"/>
    </row>
    <row r="10" spans="1:8" x14ac:dyDescent="0.25">
      <c r="A10" s="16" t="s">
        <v>219</v>
      </c>
      <c r="B10" s="30"/>
      <c r="C10" s="30"/>
      <c r="D10" s="13"/>
      <c r="E10" s="14"/>
      <c r="F10" s="15"/>
      <c r="G10" s="15"/>
    </row>
    <row r="11" spans="1:8" x14ac:dyDescent="0.25">
      <c r="A11" s="12" t="s">
        <v>995</v>
      </c>
      <c r="B11" s="30" t="s">
        <v>996</v>
      </c>
      <c r="C11" s="30" t="s">
        <v>225</v>
      </c>
      <c r="D11" s="13">
        <v>110000000</v>
      </c>
      <c r="E11" s="14">
        <v>109213.94</v>
      </c>
      <c r="F11" s="15">
        <v>0.1089</v>
      </c>
      <c r="G11" s="15">
        <v>7.8200000000000006E-2</v>
      </c>
    </row>
    <row r="12" spans="1:8" x14ac:dyDescent="0.25">
      <c r="A12" s="12" t="s">
        <v>997</v>
      </c>
      <c r="B12" s="30" t="s">
        <v>998</v>
      </c>
      <c r="C12" s="30" t="s">
        <v>225</v>
      </c>
      <c r="D12" s="13">
        <v>60500000</v>
      </c>
      <c r="E12" s="14">
        <v>60340.22</v>
      </c>
      <c r="F12" s="15">
        <v>6.0199999999999997E-2</v>
      </c>
      <c r="G12" s="15">
        <v>7.7177999999999997E-2</v>
      </c>
    </row>
    <row r="13" spans="1:8" x14ac:dyDescent="0.25">
      <c r="A13" s="12" t="s">
        <v>999</v>
      </c>
      <c r="B13" s="30" t="s">
        <v>1000</v>
      </c>
      <c r="C13" s="30" t="s">
        <v>238</v>
      </c>
      <c r="D13" s="13">
        <v>52500000</v>
      </c>
      <c r="E13" s="14">
        <v>52252.1</v>
      </c>
      <c r="F13" s="15">
        <v>5.21E-2</v>
      </c>
      <c r="G13" s="15">
        <v>7.8187999999999994E-2</v>
      </c>
    </row>
    <row r="14" spans="1:8" x14ac:dyDescent="0.25">
      <c r="A14" s="12" t="s">
        <v>1001</v>
      </c>
      <c r="B14" s="30" t="s">
        <v>1002</v>
      </c>
      <c r="C14" s="30" t="s">
        <v>225</v>
      </c>
      <c r="D14" s="13">
        <v>51500000</v>
      </c>
      <c r="E14" s="14">
        <v>51056.84</v>
      </c>
      <c r="F14" s="15">
        <v>5.0900000000000001E-2</v>
      </c>
      <c r="G14" s="15">
        <v>7.6100000000000001E-2</v>
      </c>
    </row>
    <row r="15" spans="1:8" x14ac:dyDescent="0.25">
      <c r="A15" s="12" t="s">
        <v>1003</v>
      </c>
      <c r="B15" s="30" t="s">
        <v>1004</v>
      </c>
      <c r="C15" s="30" t="s">
        <v>238</v>
      </c>
      <c r="D15" s="13">
        <v>47500000</v>
      </c>
      <c r="E15" s="14">
        <v>47032.51</v>
      </c>
      <c r="F15" s="15">
        <v>4.6899999999999997E-2</v>
      </c>
      <c r="G15" s="15">
        <v>7.8187000000000006E-2</v>
      </c>
    </row>
    <row r="16" spans="1:8" x14ac:dyDescent="0.25">
      <c r="A16" s="12" t="s">
        <v>1005</v>
      </c>
      <c r="B16" s="30" t="s">
        <v>1006</v>
      </c>
      <c r="C16" s="30" t="s">
        <v>225</v>
      </c>
      <c r="D16" s="13">
        <v>21300000</v>
      </c>
      <c r="E16" s="14">
        <v>21196.65</v>
      </c>
      <c r="F16" s="15">
        <v>2.1100000000000001E-2</v>
      </c>
      <c r="G16" s="15">
        <v>7.6200000000000004E-2</v>
      </c>
    </row>
    <row r="17" spans="1:7" x14ac:dyDescent="0.25">
      <c r="A17" s="12" t="s">
        <v>1007</v>
      </c>
      <c r="B17" s="30" t="s">
        <v>1008</v>
      </c>
      <c r="C17" s="30" t="s">
        <v>225</v>
      </c>
      <c r="D17" s="13">
        <v>19000000</v>
      </c>
      <c r="E17" s="14">
        <v>18455.52</v>
      </c>
      <c r="F17" s="15">
        <v>1.84E-2</v>
      </c>
      <c r="G17" s="15">
        <v>7.7258999999999994E-2</v>
      </c>
    </row>
    <row r="18" spans="1:7" x14ac:dyDescent="0.25">
      <c r="A18" s="12" t="s">
        <v>1009</v>
      </c>
      <c r="B18" s="30" t="s">
        <v>1010</v>
      </c>
      <c r="C18" s="30" t="s">
        <v>238</v>
      </c>
      <c r="D18" s="13">
        <v>17500000</v>
      </c>
      <c r="E18" s="14">
        <v>17452.330000000002</v>
      </c>
      <c r="F18" s="15">
        <v>1.7399999999999999E-2</v>
      </c>
      <c r="G18" s="15">
        <v>7.6799999999999993E-2</v>
      </c>
    </row>
    <row r="19" spans="1:7" x14ac:dyDescent="0.25">
      <c r="A19" s="12" t="s">
        <v>1011</v>
      </c>
      <c r="B19" s="30" t="s">
        <v>1012</v>
      </c>
      <c r="C19" s="30" t="s">
        <v>225</v>
      </c>
      <c r="D19" s="13">
        <v>15500000</v>
      </c>
      <c r="E19" s="14">
        <v>15059.54</v>
      </c>
      <c r="F19" s="15">
        <v>1.4999999999999999E-2</v>
      </c>
      <c r="G19" s="15">
        <v>7.7309000000000003E-2</v>
      </c>
    </row>
    <row r="20" spans="1:7" x14ac:dyDescent="0.25">
      <c r="A20" s="12" t="s">
        <v>1013</v>
      </c>
      <c r="B20" s="30" t="s">
        <v>1014</v>
      </c>
      <c r="C20" s="30" t="s">
        <v>225</v>
      </c>
      <c r="D20" s="13">
        <v>15000000</v>
      </c>
      <c r="E20" s="14">
        <v>14932.23</v>
      </c>
      <c r="F20" s="15">
        <v>1.49E-2</v>
      </c>
      <c r="G20" s="15">
        <v>7.8200000000000006E-2</v>
      </c>
    </row>
    <row r="21" spans="1:7" x14ac:dyDescent="0.25">
      <c r="A21" s="12" t="s">
        <v>1015</v>
      </c>
      <c r="B21" s="30" t="s">
        <v>1016</v>
      </c>
      <c r="C21" s="30" t="s">
        <v>225</v>
      </c>
      <c r="D21" s="13">
        <v>11200000</v>
      </c>
      <c r="E21" s="14">
        <v>11502.99</v>
      </c>
      <c r="F21" s="15">
        <v>1.15E-2</v>
      </c>
      <c r="G21" s="15">
        <v>7.6111999999999999E-2</v>
      </c>
    </row>
    <row r="22" spans="1:7" x14ac:dyDescent="0.25">
      <c r="A22" s="12" t="s">
        <v>1017</v>
      </c>
      <c r="B22" s="30" t="s">
        <v>1018</v>
      </c>
      <c r="C22" s="30" t="s">
        <v>238</v>
      </c>
      <c r="D22" s="13">
        <v>11000000</v>
      </c>
      <c r="E22" s="14">
        <v>10872.14</v>
      </c>
      <c r="F22" s="15">
        <v>1.0800000000000001E-2</v>
      </c>
      <c r="G22" s="15">
        <v>7.8187000000000006E-2</v>
      </c>
    </row>
    <row r="23" spans="1:7" x14ac:dyDescent="0.25">
      <c r="A23" s="12" t="s">
        <v>1019</v>
      </c>
      <c r="B23" s="30" t="s">
        <v>1020</v>
      </c>
      <c r="C23" s="30" t="s">
        <v>222</v>
      </c>
      <c r="D23" s="13">
        <v>11000000</v>
      </c>
      <c r="E23" s="14">
        <v>10758.98</v>
      </c>
      <c r="F23" s="15">
        <v>1.0699999999999999E-2</v>
      </c>
      <c r="G23" s="15">
        <v>7.5999999999999998E-2</v>
      </c>
    </row>
    <row r="24" spans="1:7" x14ac:dyDescent="0.25">
      <c r="A24" s="12" t="s">
        <v>1021</v>
      </c>
      <c r="B24" s="30" t="s">
        <v>1022</v>
      </c>
      <c r="C24" s="30" t="s">
        <v>225</v>
      </c>
      <c r="D24" s="13">
        <v>10500000</v>
      </c>
      <c r="E24" s="14">
        <v>10190.48</v>
      </c>
      <c r="F24" s="15">
        <v>1.0200000000000001E-2</v>
      </c>
      <c r="G24" s="15">
        <v>7.7308000000000002E-2</v>
      </c>
    </row>
    <row r="25" spans="1:7" x14ac:dyDescent="0.25">
      <c r="A25" s="12" t="s">
        <v>1023</v>
      </c>
      <c r="B25" s="30" t="s">
        <v>1024</v>
      </c>
      <c r="C25" s="30" t="s">
        <v>225</v>
      </c>
      <c r="D25" s="13">
        <v>10000000</v>
      </c>
      <c r="E25" s="14">
        <v>10077.290000000001</v>
      </c>
      <c r="F25" s="15">
        <v>0.01</v>
      </c>
      <c r="G25" s="15">
        <v>7.5999999999999998E-2</v>
      </c>
    </row>
    <row r="26" spans="1:7" x14ac:dyDescent="0.25">
      <c r="A26" s="12" t="s">
        <v>1025</v>
      </c>
      <c r="B26" s="30" t="s">
        <v>1026</v>
      </c>
      <c r="C26" s="30" t="s">
        <v>222</v>
      </c>
      <c r="D26" s="13">
        <v>7600000</v>
      </c>
      <c r="E26" s="14">
        <v>7534.26</v>
      </c>
      <c r="F26" s="15">
        <v>7.4999999999999997E-3</v>
      </c>
      <c r="G26" s="15">
        <v>7.6399999999999996E-2</v>
      </c>
    </row>
    <row r="27" spans="1:7" x14ac:dyDescent="0.25">
      <c r="A27" s="12" t="s">
        <v>1027</v>
      </c>
      <c r="B27" s="30" t="s">
        <v>1028</v>
      </c>
      <c r="C27" s="30" t="s">
        <v>225</v>
      </c>
      <c r="D27" s="13">
        <v>7500000</v>
      </c>
      <c r="E27" s="14">
        <v>7481.54</v>
      </c>
      <c r="F27" s="15">
        <v>7.4999999999999997E-3</v>
      </c>
      <c r="G27" s="15">
        <v>7.7257999999999993E-2</v>
      </c>
    </row>
    <row r="28" spans="1:7" x14ac:dyDescent="0.25">
      <c r="A28" s="12" t="s">
        <v>1029</v>
      </c>
      <c r="B28" s="30" t="s">
        <v>1030</v>
      </c>
      <c r="C28" s="30" t="s">
        <v>225</v>
      </c>
      <c r="D28" s="13">
        <v>6000000</v>
      </c>
      <c r="E28" s="14">
        <v>6166.3</v>
      </c>
      <c r="F28" s="15">
        <v>6.1000000000000004E-3</v>
      </c>
      <c r="G28" s="15">
        <v>7.6450000000000004E-2</v>
      </c>
    </row>
    <row r="29" spans="1:7" x14ac:dyDescent="0.25">
      <c r="A29" s="12" t="s">
        <v>1031</v>
      </c>
      <c r="B29" s="30" t="s">
        <v>1032</v>
      </c>
      <c r="C29" s="30" t="s">
        <v>225</v>
      </c>
      <c r="D29" s="13">
        <v>6000000</v>
      </c>
      <c r="E29" s="14">
        <v>6043.16</v>
      </c>
      <c r="F29" s="15">
        <v>6.0000000000000001E-3</v>
      </c>
      <c r="G29" s="15">
        <v>7.6100000000000001E-2</v>
      </c>
    </row>
    <row r="30" spans="1:7" x14ac:dyDescent="0.25">
      <c r="A30" s="12" t="s">
        <v>1033</v>
      </c>
      <c r="B30" s="30" t="s">
        <v>1034</v>
      </c>
      <c r="C30" s="30" t="s">
        <v>225</v>
      </c>
      <c r="D30" s="13">
        <v>5000000</v>
      </c>
      <c r="E30" s="14">
        <v>5048.78</v>
      </c>
      <c r="F30" s="15">
        <v>5.0000000000000001E-3</v>
      </c>
      <c r="G30" s="15">
        <v>7.6200000000000004E-2</v>
      </c>
    </row>
    <row r="31" spans="1:7" x14ac:dyDescent="0.25">
      <c r="A31" s="12" t="s">
        <v>1035</v>
      </c>
      <c r="B31" s="30" t="s">
        <v>1036</v>
      </c>
      <c r="C31" s="30" t="s">
        <v>222</v>
      </c>
      <c r="D31" s="13">
        <v>4000000</v>
      </c>
      <c r="E31" s="14">
        <v>3948.53</v>
      </c>
      <c r="F31" s="15">
        <v>3.8999999999999998E-3</v>
      </c>
      <c r="G31" s="15">
        <v>7.6399999999999996E-2</v>
      </c>
    </row>
    <row r="32" spans="1:7" x14ac:dyDescent="0.25">
      <c r="A32" s="12" t="s">
        <v>1037</v>
      </c>
      <c r="B32" s="30" t="s">
        <v>1038</v>
      </c>
      <c r="C32" s="30" t="s">
        <v>238</v>
      </c>
      <c r="D32" s="13">
        <v>3300000</v>
      </c>
      <c r="E32" s="14">
        <v>3285.01</v>
      </c>
      <c r="F32" s="15">
        <v>3.3E-3</v>
      </c>
      <c r="G32" s="15">
        <v>7.6399999999999996E-2</v>
      </c>
    </row>
    <row r="33" spans="1:7" x14ac:dyDescent="0.25">
      <c r="A33" s="12" t="s">
        <v>1039</v>
      </c>
      <c r="B33" s="30" t="s">
        <v>1040</v>
      </c>
      <c r="C33" s="30" t="s">
        <v>225</v>
      </c>
      <c r="D33" s="13">
        <v>2700000</v>
      </c>
      <c r="E33" s="14">
        <v>2731.35</v>
      </c>
      <c r="F33" s="15">
        <v>2.7000000000000001E-3</v>
      </c>
      <c r="G33" s="15">
        <v>7.6050999999999994E-2</v>
      </c>
    </row>
    <row r="34" spans="1:7" x14ac:dyDescent="0.25">
      <c r="A34" s="12" t="s">
        <v>1041</v>
      </c>
      <c r="B34" s="30" t="s">
        <v>1042</v>
      </c>
      <c r="C34" s="30" t="s">
        <v>225</v>
      </c>
      <c r="D34" s="13">
        <v>2500000</v>
      </c>
      <c r="E34" s="14">
        <v>2568.8200000000002</v>
      </c>
      <c r="F34" s="15">
        <v>2.5999999999999999E-3</v>
      </c>
      <c r="G34" s="15">
        <v>7.6600000000000001E-2</v>
      </c>
    </row>
    <row r="35" spans="1:7" x14ac:dyDescent="0.25">
      <c r="A35" s="12" t="s">
        <v>1043</v>
      </c>
      <c r="B35" s="30" t="s">
        <v>1044</v>
      </c>
      <c r="C35" s="30" t="s">
        <v>225</v>
      </c>
      <c r="D35" s="13">
        <v>2500000</v>
      </c>
      <c r="E35" s="14">
        <v>2492.7399999999998</v>
      </c>
      <c r="F35" s="15">
        <v>2.5000000000000001E-3</v>
      </c>
      <c r="G35" s="15">
        <v>7.7499999999999999E-2</v>
      </c>
    </row>
    <row r="36" spans="1:7" x14ac:dyDescent="0.25">
      <c r="A36" s="12" t="s">
        <v>1045</v>
      </c>
      <c r="B36" s="30" t="s">
        <v>1046</v>
      </c>
      <c r="C36" s="30" t="s">
        <v>225</v>
      </c>
      <c r="D36" s="13">
        <v>2500000</v>
      </c>
      <c r="E36" s="14">
        <v>2489.75</v>
      </c>
      <c r="F36" s="15">
        <v>2.5000000000000001E-3</v>
      </c>
      <c r="G36" s="15">
        <v>7.8187999999999994E-2</v>
      </c>
    </row>
    <row r="37" spans="1:7" x14ac:dyDescent="0.25">
      <c r="A37" s="12" t="s">
        <v>1047</v>
      </c>
      <c r="B37" s="30" t="s">
        <v>1048</v>
      </c>
      <c r="C37" s="30" t="s">
        <v>225</v>
      </c>
      <c r="D37" s="13">
        <v>2000000</v>
      </c>
      <c r="E37" s="14">
        <v>2015.18</v>
      </c>
      <c r="F37" s="15">
        <v>2E-3</v>
      </c>
      <c r="G37" s="15">
        <v>7.6274999999999996E-2</v>
      </c>
    </row>
    <row r="38" spans="1:7" x14ac:dyDescent="0.25">
      <c r="A38" s="12" t="s">
        <v>1049</v>
      </c>
      <c r="B38" s="30" t="s">
        <v>1050</v>
      </c>
      <c r="C38" s="30" t="s">
        <v>225</v>
      </c>
      <c r="D38" s="13">
        <v>1500000</v>
      </c>
      <c r="E38" s="14">
        <v>1460.05</v>
      </c>
      <c r="F38" s="15">
        <v>1.5E-3</v>
      </c>
      <c r="G38" s="15">
        <v>7.6805999999999999E-2</v>
      </c>
    </row>
    <row r="39" spans="1:7" x14ac:dyDescent="0.25">
      <c r="A39" s="12" t="s">
        <v>1051</v>
      </c>
      <c r="B39" s="30" t="s">
        <v>1052</v>
      </c>
      <c r="C39" s="30" t="s">
        <v>238</v>
      </c>
      <c r="D39" s="13">
        <v>1109000</v>
      </c>
      <c r="E39" s="14">
        <v>1129.98</v>
      </c>
      <c r="F39" s="15">
        <v>1.1000000000000001E-3</v>
      </c>
      <c r="G39" s="15">
        <v>7.6399999999999996E-2</v>
      </c>
    </row>
    <row r="40" spans="1:7" x14ac:dyDescent="0.25">
      <c r="A40" s="12" t="s">
        <v>1053</v>
      </c>
      <c r="B40" s="30" t="s">
        <v>1054</v>
      </c>
      <c r="C40" s="30" t="s">
        <v>238</v>
      </c>
      <c r="D40" s="13">
        <v>1000000</v>
      </c>
      <c r="E40" s="14">
        <v>1017.79</v>
      </c>
      <c r="F40" s="15">
        <v>1E-3</v>
      </c>
      <c r="G40" s="15">
        <v>7.6399999999999996E-2</v>
      </c>
    </row>
    <row r="41" spans="1:7" x14ac:dyDescent="0.25">
      <c r="A41" s="12" t="s">
        <v>1055</v>
      </c>
      <c r="B41" s="30" t="s">
        <v>1056</v>
      </c>
      <c r="C41" s="30" t="s">
        <v>225</v>
      </c>
      <c r="D41" s="13">
        <v>500000</v>
      </c>
      <c r="E41" s="14">
        <v>511.84</v>
      </c>
      <c r="F41" s="15">
        <v>5.0000000000000001E-4</v>
      </c>
      <c r="G41" s="15">
        <v>7.6200000000000004E-2</v>
      </c>
    </row>
    <row r="42" spans="1:7" x14ac:dyDescent="0.25">
      <c r="A42" s="12" t="s">
        <v>1057</v>
      </c>
      <c r="B42" s="30" t="s">
        <v>1058</v>
      </c>
      <c r="C42" s="30" t="s">
        <v>225</v>
      </c>
      <c r="D42" s="13">
        <v>500000</v>
      </c>
      <c r="E42" s="14">
        <v>484.23</v>
      </c>
      <c r="F42" s="15">
        <v>5.0000000000000001E-4</v>
      </c>
      <c r="G42" s="15">
        <v>7.5899999999999995E-2</v>
      </c>
    </row>
    <row r="43" spans="1:7" x14ac:dyDescent="0.25">
      <c r="A43" s="16" t="s">
        <v>125</v>
      </c>
      <c r="B43" s="31"/>
      <c r="C43" s="31"/>
      <c r="D43" s="17"/>
      <c r="E43" s="18">
        <v>516803.07</v>
      </c>
      <c r="F43" s="19">
        <v>0.51519999999999999</v>
      </c>
      <c r="G43" s="20"/>
    </row>
    <row r="44" spans="1:7" x14ac:dyDescent="0.25">
      <c r="A44" s="16" t="s">
        <v>691</v>
      </c>
      <c r="B44" s="30"/>
      <c r="C44" s="30"/>
      <c r="D44" s="13"/>
      <c r="E44" s="14"/>
      <c r="F44" s="15"/>
      <c r="G44" s="15"/>
    </row>
    <row r="45" spans="1:7" x14ac:dyDescent="0.25">
      <c r="A45" s="12" t="s">
        <v>1059</v>
      </c>
      <c r="B45" s="30" t="s">
        <v>1060</v>
      </c>
      <c r="C45" s="30" t="s">
        <v>124</v>
      </c>
      <c r="D45" s="13">
        <v>33500000</v>
      </c>
      <c r="E45" s="14">
        <v>34040.959999999999</v>
      </c>
      <c r="F45" s="15">
        <v>3.39E-2</v>
      </c>
      <c r="G45" s="15">
        <v>7.497393929E-2</v>
      </c>
    </row>
    <row r="46" spans="1:7" x14ac:dyDescent="0.25">
      <c r="A46" s="12" t="s">
        <v>1061</v>
      </c>
      <c r="B46" s="30" t="s">
        <v>1062</v>
      </c>
      <c r="C46" s="30" t="s">
        <v>124</v>
      </c>
      <c r="D46" s="13">
        <v>30000000</v>
      </c>
      <c r="E46" s="14">
        <v>29381.43</v>
      </c>
      <c r="F46" s="15">
        <v>2.93E-2</v>
      </c>
      <c r="G46" s="15">
        <v>7.4850562499999995E-2</v>
      </c>
    </row>
    <row r="47" spans="1:7" x14ac:dyDescent="0.25">
      <c r="A47" s="12" t="s">
        <v>1063</v>
      </c>
      <c r="B47" s="30" t="s">
        <v>1064</v>
      </c>
      <c r="C47" s="30" t="s">
        <v>124</v>
      </c>
      <c r="D47" s="13">
        <v>26500000</v>
      </c>
      <c r="E47" s="14">
        <v>27009.89</v>
      </c>
      <c r="F47" s="15">
        <v>2.69E-2</v>
      </c>
      <c r="G47" s="15">
        <v>7.5081770182000004E-2</v>
      </c>
    </row>
    <row r="48" spans="1:7" x14ac:dyDescent="0.25">
      <c r="A48" s="12" t="s">
        <v>1065</v>
      </c>
      <c r="B48" s="30" t="s">
        <v>1066</v>
      </c>
      <c r="C48" s="30" t="s">
        <v>124</v>
      </c>
      <c r="D48" s="13">
        <v>24500000</v>
      </c>
      <c r="E48" s="14">
        <v>24951.51</v>
      </c>
      <c r="F48" s="15">
        <v>2.4899999999999999E-2</v>
      </c>
      <c r="G48" s="15">
        <v>7.5382481042000002E-2</v>
      </c>
    </row>
    <row r="49" spans="1:7" x14ac:dyDescent="0.25">
      <c r="A49" s="12" t="s">
        <v>1067</v>
      </c>
      <c r="B49" s="30" t="s">
        <v>1068</v>
      </c>
      <c r="C49" s="30" t="s">
        <v>124</v>
      </c>
      <c r="D49" s="13">
        <v>22500000</v>
      </c>
      <c r="E49" s="14">
        <v>22843.64</v>
      </c>
      <c r="F49" s="15">
        <v>2.2800000000000001E-2</v>
      </c>
      <c r="G49" s="15">
        <v>7.5070364735999998E-2</v>
      </c>
    </row>
    <row r="50" spans="1:7" x14ac:dyDescent="0.25">
      <c r="A50" s="12" t="s">
        <v>1069</v>
      </c>
      <c r="B50" s="30" t="s">
        <v>1070</v>
      </c>
      <c r="C50" s="30" t="s">
        <v>124</v>
      </c>
      <c r="D50" s="13">
        <v>20500000</v>
      </c>
      <c r="E50" s="14">
        <v>20905.099999999999</v>
      </c>
      <c r="F50" s="15">
        <v>2.0799999999999999E-2</v>
      </c>
      <c r="G50" s="15">
        <v>7.4974976099999993E-2</v>
      </c>
    </row>
    <row r="51" spans="1:7" x14ac:dyDescent="0.25">
      <c r="A51" s="12" t="s">
        <v>1071</v>
      </c>
      <c r="B51" s="30" t="s">
        <v>1072</v>
      </c>
      <c r="C51" s="30" t="s">
        <v>124</v>
      </c>
      <c r="D51" s="13">
        <v>20500000</v>
      </c>
      <c r="E51" s="14">
        <v>20829.89</v>
      </c>
      <c r="F51" s="15">
        <v>2.0799999999999999E-2</v>
      </c>
      <c r="G51" s="15">
        <v>7.5010227929000001E-2</v>
      </c>
    </row>
    <row r="52" spans="1:7" x14ac:dyDescent="0.25">
      <c r="A52" s="12" t="s">
        <v>1073</v>
      </c>
      <c r="B52" s="30" t="s">
        <v>1074</v>
      </c>
      <c r="C52" s="30" t="s">
        <v>124</v>
      </c>
      <c r="D52" s="13">
        <v>19500000</v>
      </c>
      <c r="E52" s="14">
        <v>19914.61</v>
      </c>
      <c r="F52" s="15">
        <v>1.9900000000000001E-2</v>
      </c>
      <c r="G52" s="15">
        <v>7.5214492549999998E-2</v>
      </c>
    </row>
    <row r="53" spans="1:7" x14ac:dyDescent="0.25">
      <c r="A53" s="12" t="s">
        <v>1075</v>
      </c>
      <c r="B53" s="30" t="s">
        <v>1076</v>
      </c>
      <c r="C53" s="30" t="s">
        <v>124</v>
      </c>
      <c r="D53" s="13">
        <v>17500000</v>
      </c>
      <c r="E53" s="14">
        <v>17739.21</v>
      </c>
      <c r="F53" s="15">
        <v>1.77E-2</v>
      </c>
      <c r="G53" s="15">
        <v>7.5553593921000001E-2</v>
      </c>
    </row>
    <row r="54" spans="1:7" x14ac:dyDescent="0.25">
      <c r="A54" s="12" t="s">
        <v>1077</v>
      </c>
      <c r="B54" s="30" t="s">
        <v>1078</v>
      </c>
      <c r="C54" s="30" t="s">
        <v>124</v>
      </c>
      <c r="D54" s="13">
        <v>15500000</v>
      </c>
      <c r="E54" s="14">
        <v>15853.6</v>
      </c>
      <c r="F54" s="15">
        <v>1.5800000000000002E-2</v>
      </c>
      <c r="G54" s="15">
        <v>7.5183385010000006E-2</v>
      </c>
    </row>
    <row r="55" spans="1:7" x14ac:dyDescent="0.25">
      <c r="A55" s="12" t="s">
        <v>1079</v>
      </c>
      <c r="B55" s="30" t="s">
        <v>1080</v>
      </c>
      <c r="C55" s="30" t="s">
        <v>124</v>
      </c>
      <c r="D55" s="13">
        <v>14500000</v>
      </c>
      <c r="E55" s="14">
        <v>14793.06</v>
      </c>
      <c r="F55" s="15">
        <v>1.4800000000000001E-2</v>
      </c>
      <c r="G55" s="15">
        <v>7.5112876251999999E-2</v>
      </c>
    </row>
    <row r="56" spans="1:7" x14ac:dyDescent="0.25">
      <c r="A56" s="12" t="s">
        <v>1081</v>
      </c>
      <c r="B56" s="30" t="s">
        <v>1082</v>
      </c>
      <c r="C56" s="30" t="s">
        <v>124</v>
      </c>
      <c r="D56" s="13">
        <v>14000000</v>
      </c>
      <c r="E56" s="14">
        <v>14223.72</v>
      </c>
      <c r="F56" s="15">
        <v>1.4200000000000001E-2</v>
      </c>
      <c r="G56" s="15">
        <v>7.5183385010000006E-2</v>
      </c>
    </row>
    <row r="57" spans="1:7" x14ac:dyDescent="0.25">
      <c r="A57" s="12" t="s">
        <v>1083</v>
      </c>
      <c r="B57" s="30" t="s">
        <v>1084</v>
      </c>
      <c r="C57" s="30" t="s">
        <v>124</v>
      </c>
      <c r="D57" s="13">
        <v>11500000</v>
      </c>
      <c r="E57" s="14">
        <v>11701.11</v>
      </c>
      <c r="F57" s="15">
        <v>1.17E-2</v>
      </c>
      <c r="G57" s="15">
        <v>7.5357593030000003E-2</v>
      </c>
    </row>
    <row r="58" spans="1:7" x14ac:dyDescent="0.25">
      <c r="A58" s="12" t="s">
        <v>1085</v>
      </c>
      <c r="B58" s="30" t="s">
        <v>1086</v>
      </c>
      <c r="C58" s="30" t="s">
        <v>124</v>
      </c>
      <c r="D58" s="13">
        <v>10500000</v>
      </c>
      <c r="E58" s="14">
        <v>10753.8</v>
      </c>
      <c r="F58" s="15">
        <v>1.0699999999999999E-2</v>
      </c>
      <c r="G58" s="15">
        <v>7.5575372900000007E-2</v>
      </c>
    </row>
    <row r="59" spans="1:7" x14ac:dyDescent="0.25">
      <c r="A59" s="12" t="s">
        <v>1087</v>
      </c>
      <c r="B59" s="30" t="s">
        <v>1088</v>
      </c>
      <c r="C59" s="30" t="s">
        <v>124</v>
      </c>
      <c r="D59" s="13">
        <v>10500000</v>
      </c>
      <c r="E59" s="14">
        <v>10712.87</v>
      </c>
      <c r="F59" s="15">
        <v>1.0699999999999999E-2</v>
      </c>
      <c r="G59" s="15">
        <v>7.5381444036E-2</v>
      </c>
    </row>
    <row r="60" spans="1:7" x14ac:dyDescent="0.25">
      <c r="A60" s="12" t="s">
        <v>1089</v>
      </c>
      <c r="B60" s="30" t="s">
        <v>1090</v>
      </c>
      <c r="C60" s="30" t="s">
        <v>124</v>
      </c>
      <c r="D60" s="13">
        <v>9500000</v>
      </c>
      <c r="E60" s="14">
        <v>9649.7900000000009</v>
      </c>
      <c r="F60" s="15">
        <v>9.5999999999999992E-3</v>
      </c>
      <c r="G60" s="15">
        <v>7.5319224576000002E-2</v>
      </c>
    </row>
    <row r="61" spans="1:7" x14ac:dyDescent="0.25">
      <c r="A61" s="12" t="s">
        <v>1091</v>
      </c>
      <c r="B61" s="30" t="s">
        <v>1092</v>
      </c>
      <c r="C61" s="30" t="s">
        <v>124</v>
      </c>
      <c r="D61" s="13">
        <v>9500000</v>
      </c>
      <c r="E61" s="14">
        <v>9632.5</v>
      </c>
      <c r="F61" s="15">
        <v>9.5999999999999992E-3</v>
      </c>
      <c r="G61" s="15">
        <v>7.5065180462000003E-2</v>
      </c>
    </row>
    <row r="62" spans="1:7" x14ac:dyDescent="0.25">
      <c r="A62" s="12" t="s">
        <v>1093</v>
      </c>
      <c r="B62" s="30" t="s">
        <v>1094</v>
      </c>
      <c r="C62" s="30" t="s">
        <v>124</v>
      </c>
      <c r="D62" s="13">
        <v>9000000</v>
      </c>
      <c r="E62" s="14">
        <v>9160.84</v>
      </c>
      <c r="F62" s="15">
        <v>9.1000000000000004E-3</v>
      </c>
      <c r="G62" s="15">
        <v>7.5220714112000001E-2</v>
      </c>
    </row>
    <row r="63" spans="1:7" x14ac:dyDescent="0.25">
      <c r="A63" s="12" t="s">
        <v>1095</v>
      </c>
      <c r="B63" s="30" t="s">
        <v>1096</v>
      </c>
      <c r="C63" s="30" t="s">
        <v>124</v>
      </c>
      <c r="D63" s="13">
        <v>8000000</v>
      </c>
      <c r="E63" s="14">
        <v>8171.83</v>
      </c>
      <c r="F63" s="15">
        <v>8.0999999999999996E-3</v>
      </c>
      <c r="G63" s="15">
        <v>7.5081770182000004E-2</v>
      </c>
    </row>
    <row r="64" spans="1:7" x14ac:dyDescent="0.25">
      <c r="A64" s="12" t="s">
        <v>1097</v>
      </c>
      <c r="B64" s="30" t="s">
        <v>1098</v>
      </c>
      <c r="C64" s="30" t="s">
        <v>124</v>
      </c>
      <c r="D64" s="13">
        <v>7500000</v>
      </c>
      <c r="E64" s="14">
        <v>7664.47</v>
      </c>
      <c r="F64" s="15">
        <v>7.6E-3</v>
      </c>
      <c r="G64" s="15">
        <v>7.5010227929000001E-2</v>
      </c>
    </row>
    <row r="65" spans="1:7" x14ac:dyDescent="0.25">
      <c r="A65" s="12" t="s">
        <v>1099</v>
      </c>
      <c r="B65" s="30" t="s">
        <v>1100</v>
      </c>
      <c r="C65" s="30" t="s">
        <v>124</v>
      </c>
      <c r="D65" s="13">
        <v>7500000</v>
      </c>
      <c r="E65" s="14">
        <v>7606.76</v>
      </c>
      <c r="F65" s="15">
        <v>7.6E-3</v>
      </c>
      <c r="G65" s="15">
        <v>7.5184421921E-2</v>
      </c>
    </row>
    <row r="66" spans="1:7" x14ac:dyDescent="0.25">
      <c r="A66" s="12" t="s">
        <v>1101</v>
      </c>
      <c r="B66" s="30" t="s">
        <v>1102</v>
      </c>
      <c r="C66" s="30" t="s">
        <v>124</v>
      </c>
      <c r="D66" s="13">
        <v>7500000</v>
      </c>
      <c r="E66" s="14">
        <v>7606.4</v>
      </c>
      <c r="F66" s="15">
        <v>7.6E-3</v>
      </c>
      <c r="G66" s="15">
        <v>7.5112876251999999E-2</v>
      </c>
    </row>
    <row r="67" spans="1:7" x14ac:dyDescent="0.25">
      <c r="A67" s="12" t="s">
        <v>1103</v>
      </c>
      <c r="B67" s="30" t="s">
        <v>1104</v>
      </c>
      <c r="C67" s="30" t="s">
        <v>124</v>
      </c>
      <c r="D67" s="13">
        <v>7219500</v>
      </c>
      <c r="E67" s="14">
        <v>7303.34</v>
      </c>
      <c r="F67" s="15">
        <v>7.3000000000000001E-3</v>
      </c>
      <c r="G67" s="15">
        <v>7.4887885823999994E-2</v>
      </c>
    </row>
    <row r="68" spans="1:7" x14ac:dyDescent="0.25">
      <c r="A68" s="12" t="s">
        <v>1105</v>
      </c>
      <c r="B68" s="30" t="s">
        <v>1106</v>
      </c>
      <c r="C68" s="30" t="s">
        <v>124</v>
      </c>
      <c r="D68" s="13">
        <v>7000000</v>
      </c>
      <c r="E68" s="14">
        <v>7136.08</v>
      </c>
      <c r="F68" s="15">
        <v>7.1000000000000004E-3</v>
      </c>
      <c r="G68" s="15">
        <v>7.5575372900000007E-2</v>
      </c>
    </row>
    <row r="69" spans="1:7" x14ac:dyDescent="0.25">
      <c r="A69" s="12" t="s">
        <v>1107</v>
      </c>
      <c r="B69" s="30" t="s">
        <v>1108</v>
      </c>
      <c r="C69" s="30" t="s">
        <v>124</v>
      </c>
      <c r="D69" s="13">
        <v>7000000</v>
      </c>
      <c r="E69" s="14">
        <v>7102</v>
      </c>
      <c r="F69" s="15">
        <v>7.1000000000000004E-3</v>
      </c>
      <c r="G69" s="15">
        <v>7.5374185006000002E-2</v>
      </c>
    </row>
    <row r="70" spans="1:7" x14ac:dyDescent="0.25">
      <c r="A70" s="12" t="s">
        <v>1109</v>
      </c>
      <c r="B70" s="30" t="s">
        <v>1110</v>
      </c>
      <c r="C70" s="30" t="s">
        <v>124</v>
      </c>
      <c r="D70" s="13">
        <v>6500000</v>
      </c>
      <c r="E70" s="14">
        <v>6654.42</v>
      </c>
      <c r="F70" s="15">
        <v>6.6E-3</v>
      </c>
      <c r="G70" s="15">
        <v>7.5320261552000001E-2</v>
      </c>
    </row>
    <row r="71" spans="1:7" x14ac:dyDescent="0.25">
      <c r="A71" s="12" t="s">
        <v>1111</v>
      </c>
      <c r="B71" s="30" t="s">
        <v>1112</v>
      </c>
      <c r="C71" s="30" t="s">
        <v>124</v>
      </c>
      <c r="D71" s="13">
        <v>6500000</v>
      </c>
      <c r="E71" s="14">
        <v>6614.6</v>
      </c>
      <c r="F71" s="15">
        <v>6.6E-3</v>
      </c>
      <c r="G71" s="15">
        <v>7.5575372900000007E-2</v>
      </c>
    </row>
    <row r="72" spans="1:7" x14ac:dyDescent="0.25">
      <c r="A72" s="12" t="s">
        <v>1113</v>
      </c>
      <c r="B72" s="30" t="s">
        <v>1114</v>
      </c>
      <c r="C72" s="30" t="s">
        <v>124</v>
      </c>
      <c r="D72" s="13">
        <v>6000000</v>
      </c>
      <c r="E72" s="14">
        <v>6110.19</v>
      </c>
      <c r="F72" s="15">
        <v>6.1000000000000004E-3</v>
      </c>
      <c r="G72" s="15">
        <v>7.5320261552000001E-2</v>
      </c>
    </row>
    <row r="73" spans="1:7" x14ac:dyDescent="0.25">
      <c r="A73" s="12" t="s">
        <v>1115</v>
      </c>
      <c r="B73" s="30" t="s">
        <v>1116</v>
      </c>
      <c r="C73" s="30" t="s">
        <v>124</v>
      </c>
      <c r="D73" s="13">
        <v>5000000</v>
      </c>
      <c r="E73" s="14">
        <v>5111.3100000000004</v>
      </c>
      <c r="F73" s="15">
        <v>5.1000000000000004E-3</v>
      </c>
      <c r="G73" s="15">
        <v>7.5112876251999999E-2</v>
      </c>
    </row>
    <row r="74" spans="1:7" x14ac:dyDescent="0.25">
      <c r="A74" s="12" t="s">
        <v>1117</v>
      </c>
      <c r="B74" s="30" t="s">
        <v>1118</v>
      </c>
      <c r="C74" s="30" t="s">
        <v>124</v>
      </c>
      <c r="D74" s="13">
        <v>5000000</v>
      </c>
      <c r="E74" s="14">
        <v>5078.96</v>
      </c>
      <c r="F74" s="15">
        <v>5.1000000000000004E-3</v>
      </c>
      <c r="G74" s="15">
        <v>7.5201012560999994E-2</v>
      </c>
    </row>
    <row r="75" spans="1:7" x14ac:dyDescent="0.25">
      <c r="A75" s="12" t="s">
        <v>1119</v>
      </c>
      <c r="B75" s="30" t="s">
        <v>1120</v>
      </c>
      <c r="C75" s="30" t="s">
        <v>124</v>
      </c>
      <c r="D75" s="13">
        <v>5000000</v>
      </c>
      <c r="E75" s="14">
        <v>5078.3</v>
      </c>
      <c r="F75" s="15">
        <v>5.1000000000000004E-3</v>
      </c>
      <c r="G75" s="15">
        <v>7.5081770182000004E-2</v>
      </c>
    </row>
    <row r="76" spans="1:7" x14ac:dyDescent="0.25">
      <c r="A76" s="12" t="s">
        <v>1121</v>
      </c>
      <c r="B76" s="30" t="s">
        <v>1122</v>
      </c>
      <c r="C76" s="30" t="s">
        <v>124</v>
      </c>
      <c r="D76" s="13">
        <v>5000000</v>
      </c>
      <c r="E76" s="14">
        <v>5077.6400000000003</v>
      </c>
      <c r="F76" s="15">
        <v>5.1000000000000004E-3</v>
      </c>
      <c r="G76" s="15">
        <v>7.5575372900000007E-2</v>
      </c>
    </row>
    <row r="77" spans="1:7" x14ac:dyDescent="0.25">
      <c r="A77" s="12" t="s">
        <v>1123</v>
      </c>
      <c r="B77" s="30" t="s">
        <v>1124</v>
      </c>
      <c r="C77" s="30" t="s">
        <v>124</v>
      </c>
      <c r="D77" s="13">
        <v>4500000</v>
      </c>
      <c r="E77" s="14">
        <v>4605.7</v>
      </c>
      <c r="F77" s="15">
        <v>4.5999999999999999E-3</v>
      </c>
      <c r="G77" s="15">
        <v>7.5382481042000002E-2</v>
      </c>
    </row>
    <row r="78" spans="1:7" x14ac:dyDescent="0.25">
      <c r="A78" s="12" t="s">
        <v>1125</v>
      </c>
      <c r="B78" s="30" t="s">
        <v>1126</v>
      </c>
      <c r="C78" s="30" t="s">
        <v>124</v>
      </c>
      <c r="D78" s="13">
        <v>3500000</v>
      </c>
      <c r="E78" s="14">
        <v>3568.12</v>
      </c>
      <c r="F78" s="15">
        <v>3.5999999999999999E-3</v>
      </c>
      <c r="G78" s="15">
        <v>7.5357593030000003E-2</v>
      </c>
    </row>
    <row r="79" spans="1:7" x14ac:dyDescent="0.25">
      <c r="A79" s="12" t="s">
        <v>1127</v>
      </c>
      <c r="B79" s="30" t="s">
        <v>1128</v>
      </c>
      <c r="C79" s="30" t="s">
        <v>124</v>
      </c>
      <c r="D79" s="13">
        <v>3000000</v>
      </c>
      <c r="E79" s="14">
        <v>3053.3</v>
      </c>
      <c r="F79" s="15">
        <v>3.0000000000000001E-3</v>
      </c>
      <c r="G79" s="15">
        <v>7.5081770182000004E-2</v>
      </c>
    </row>
    <row r="80" spans="1:7" x14ac:dyDescent="0.25">
      <c r="A80" s="12" t="s">
        <v>1129</v>
      </c>
      <c r="B80" s="30" t="s">
        <v>1130</v>
      </c>
      <c r="C80" s="30" t="s">
        <v>124</v>
      </c>
      <c r="D80" s="13">
        <v>3000000</v>
      </c>
      <c r="E80" s="14">
        <v>3046.64</v>
      </c>
      <c r="F80" s="15">
        <v>3.0000000000000001E-3</v>
      </c>
      <c r="G80" s="15">
        <v>7.5357593030000003E-2</v>
      </c>
    </row>
    <row r="81" spans="1:7" x14ac:dyDescent="0.25">
      <c r="A81" s="12" t="s">
        <v>1131</v>
      </c>
      <c r="B81" s="30" t="s">
        <v>1132</v>
      </c>
      <c r="C81" s="30" t="s">
        <v>124</v>
      </c>
      <c r="D81" s="13">
        <v>2500000</v>
      </c>
      <c r="E81" s="14">
        <v>2540.23</v>
      </c>
      <c r="F81" s="15">
        <v>2.5000000000000001E-3</v>
      </c>
      <c r="G81" s="15">
        <v>7.5112876251999999E-2</v>
      </c>
    </row>
    <row r="82" spans="1:7" x14ac:dyDescent="0.25">
      <c r="A82" s="12" t="s">
        <v>1133</v>
      </c>
      <c r="B82" s="30" t="s">
        <v>1134</v>
      </c>
      <c r="C82" s="30" t="s">
        <v>124</v>
      </c>
      <c r="D82" s="13">
        <v>2500000</v>
      </c>
      <c r="E82" s="14">
        <v>2527.17</v>
      </c>
      <c r="F82" s="15">
        <v>2.5000000000000001E-3</v>
      </c>
      <c r="G82" s="15">
        <v>7.5345149131999994E-2</v>
      </c>
    </row>
    <row r="83" spans="1:7" x14ac:dyDescent="0.25">
      <c r="A83" s="12" t="s">
        <v>1135</v>
      </c>
      <c r="B83" s="30" t="s">
        <v>1136</v>
      </c>
      <c r="C83" s="30" t="s">
        <v>124</v>
      </c>
      <c r="D83" s="13">
        <v>2500000</v>
      </c>
      <c r="E83" s="14">
        <v>2523.2199999999998</v>
      </c>
      <c r="F83" s="15">
        <v>2.5000000000000001E-3</v>
      </c>
      <c r="G83" s="15">
        <v>7.5079696459999998E-2</v>
      </c>
    </row>
    <row r="84" spans="1:7" x14ac:dyDescent="0.25">
      <c r="A84" s="12" t="s">
        <v>1137</v>
      </c>
      <c r="B84" s="30" t="s">
        <v>1138</v>
      </c>
      <c r="C84" s="30" t="s">
        <v>124</v>
      </c>
      <c r="D84" s="13">
        <v>2000000</v>
      </c>
      <c r="E84" s="14">
        <v>2027.22</v>
      </c>
      <c r="F84" s="15">
        <v>2E-3</v>
      </c>
      <c r="G84" s="15">
        <v>7.5081770182000004E-2</v>
      </c>
    </row>
    <row r="85" spans="1:7" x14ac:dyDescent="0.25">
      <c r="A85" s="12" t="s">
        <v>1139</v>
      </c>
      <c r="B85" s="30" t="s">
        <v>1140</v>
      </c>
      <c r="C85" s="30" t="s">
        <v>124</v>
      </c>
      <c r="D85" s="13">
        <v>1500000</v>
      </c>
      <c r="E85" s="14">
        <v>1520.91</v>
      </c>
      <c r="F85" s="15">
        <v>1.5E-3</v>
      </c>
      <c r="G85" s="15">
        <v>7.5070364735999998E-2</v>
      </c>
    </row>
    <row r="86" spans="1:7" x14ac:dyDescent="0.25">
      <c r="A86" s="12" t="s">
        <v>1141</v>
      </c>
      <c r="B86" s="30" t="s">
        <v>1142</v>
      </c>
      <c r="C86" s="30" t="s">
        <v>124</v>
      </c>
      <c r="D86" s="13">
        <v>1000000</v>
      </c>
      <c r="E86" s="14">
        <v>1017.47</v>
      </c>
      <c r="F86" s="15">
        <v>1E-3</v>
      </c>
      <c r="G86" s="15">
        <v>7.5162646900000005E-2</v>
      </c>
    </row>
    <row r="87" spans="1:7" x14ac:dyDescent="0.25">
      <c r="A87" s="12" t="s">
        <v>1143</v>
      </c>
      <c r="B87" s="30" t="s">
        <v>1144</v>
      </c>
      <c r="C87" s="30" t="s">
        <v>124</v>
      </c>
      <c r="D87" s="13">
        <v>500000</v>
      </c>
      <c r="E87" s="14">
        <v>506.24</v>
      </c>
      <c r="F87" s="15">
        <v>5.0000000000000001E-4</v>
      </c>
      <c r="G87" s="15">
        <v>7.5009191101999995E-2</v>
      </c>
    </row>
    <row r="88" spans="1:7" x14ac:dyDescent="0.25">
      <c r="A88" s="12" t="s">
        <v>1145</v>
      </c>
      <c r="B88" s="30" t="s">
        <v>1146</v>
      </c>
      <c r="C88" s="30" t="s">
        <v>124</v>
      </c>
      <c r="D88" s="13">
        <v>500000</v>
      </c>
      <c r="E88" s="14">
        <v>506.03</v>
      </c>
      <c r="F88" s="15">
        <v>5.0000000000000001E-4</v>
      </c>
      <c r="G88" s="15">
        <v>7.5253896079999993E-2</v>
      </c>
    </row>
    <row r="89" spans="1:7" x14ac:dyDescent="0.25">
      <c r="A89" s="12" t="s">
        <v>1147</v>
      </c>
      <c r="B89" s="30" t="s">
        <v>1148</v>
      </c>
      <c r="C89" s="30" t="s">
        <v>124</v>
      </c>
      <c r="D89" s="13">
        <v>500000</v>
      </c>
      <c r="E89" s="14">
        <v>505.51</v>
      </c>
      <c r="F89" s="15">
        <v>5.0000000000000001E-4</v>
      </c>
      <c r="G89" s="15">
        <v>7.4887885823999994E-2</v>
      </c>
    </row>
    <row r="90" spans="1:7" x14ac:dyDescent="0.25">
      <c r="A90" s="12" t="s">
        <v>1149</v>
      </c>
      <c r="B90" s="30" t="s">
        <v>1150</v>
      </c>
      <c r="C90" s="30" t="s">
        <v>124</v>
      </c>
      <c r="D90" s="13">
        <v>500000</v>
      </c>
      <c r="E90" s="14">
        <v>505.45</v>
      </c>
      <c r="F90" s="15">
        <v>5.0000000000000001E-4</v>
      </c>
      <c r="G90" s="15">
        <v>7.4954240000000005E-2</v>
      </c>
    </row>
    <row r="91" spans="1:7" x14ac:dyDescent="0.25">
      <c r="A91" s="12" t="s">
        <v>1151</v>
      </c>
      <c r="B91" s="30" t="s">
        <v>1152</v>
      </c>
      <c r="C91" s="30" t="s">
        <v>124</v>
      </c>
      <c r="D91" s="13">
        <v>500000</v>
      </c>
      <c r="E91" s="14">
        <v>493.99</v>
      </c>
      <c r="F91" s="15">
        <v>5.0000000000000001E-4</v>
      </c>
      <c r="G91" s="15">
        <v>7.4991565124000001E-2</v>
      </c>
    </row>
    <row r="92" spans="1:7" x14ac:dyDescent="0.25">
      <c r="A92" s="16" t="s">
        <v>125</v>
      </c>
      <c r="B92" s="31"/>
      <c r="C92" s="31"/>
      <c r="D92" s="17"/>
      <c r="E92" s="18">
        <v>445361.03</v>
      </c>
      <c r="F92" s="19">
        <v>0.44400000000000001</v>
      </c>
      <c r="G92" s="20"/>
    </row>
    <row r="93" spans="1:7" x14ac:dyDescent="0.25">
      <c r="A93" s="12"/>
      <c r="B93" s="30"/>
      <c r="C93" s="30"/>
      <c r="D93" s="13"/>
      <c r="E93" s="14"/>
      <c r="F93" s="15"/>
      <c r="G93" s="15"/>
    </row>
    <row r="94" spans="1:7" x14ac:dyDescent="0.25">
      <c r="A94" s="12"/>
      <c r="B94" s="30"/>
      <c r="C94" s="30"/>
      <c r="D94" s="13"/>
      <c r="E94" s="14"/>
      <c r="F94" s="15"/>
      <c r="G94" s="15"/>
    </row>
    <row r="95" spans="1:7" x14ac:dyDescent="0.25">
      <c r="A95" s="16" t="s">
        <v>301</v>
      </c>
      <c r="B95" s="30"/>
      <c r="C95" s="30"/>
      <c r="D95" s="13"/>
      <c r="E95" s="14"/>
      <c r="F95" s="15"/>
      <c r="G95" s="15"/>
    </row>
    <row r="96" spans="1:7" x14ac:dyDescent="0.25">
      <c r="A96" s="16" t="s">
        <v>125</v>
      </c>
      <c r="B96" s="30"/>
      <c r="C96" s="30"/>
      <c r="D96" s="13"/>
      <c r="E96" s="35" t="s">
        <v>119</v>
      </c>
      <c r="F96" s="36" t="s">
        <v>119</v>
      </c>
      <c r="G96" s="15"/>
    </row>
    <row r="97" spans="1:7" x14ac:dyDescent="0.25">
      <c r="A97" s="12"/>
      <c r="B97" s="30"/>
      <c r="C97" s="30"/>
      <c r="D97" s="13"/>
      <c r="E97" s="14"/>
      <c r="F97" s="15"/>
      <c r="G97" s="15"/>
    </row>
    <row r="98" spans="1:7" x14ac:dyDescent="0.25">
      <c r="A98" s="16" t="s">
        <v>302</v>
      </c>
      <c r="B98" s="30"/>
      <c r="C98" s="30"/>
      <c r="D98" s="13"/>
      <c r="E98" s="14"/>
      <c r="F98" s="15"/>
      <c r="G98" s="15"/>
    </row>
    <row r="99" spans="1:7" x14ac:dyDescent="0.25">
      <c r="A99" s="16" t="s">
        <v>125</v>
      </c>
      <c r="B99" s="30"/>
      <c r="C99" s="30"/>
      <c r="D99" s="13"/>
      <c r="E99" s="35" t="s">
        <v>119</v>
      </c>
      <c r="F99" s="36" t="s">
        <v>119</v>
      </c>
      <c r="G99" s="15"/>
    </row>
    <row r="100" spans="1:7" x14ac:dyDescent="0.25">
      <c r="A100" s="12"/>
      <c r="B100" s="30"/>
      <c r="C100" s="30"/>
      <c r="D100" s="13"/>
      <c r="E100" s="14"/>
      <c r="F100" s="15"/>
      <c r="G100" s="15"/>
    </row>
    <row r="101" spans="1:7" x14ac:dyDescent="0.25">
      <c r="A101" s="21" t="s">
        <v>165</v>
      </c>
      <c r="B101" s="32"/>
      <c r="C101" s="32"/>
      <c r="D101" s="22"/>
      <c r="E101" s="18">
        <v>962164.1</v>
      </c>
      <c r="F101" s="19">
        <v>0.95920000000000005</v>
      </c>
      <c r="G101" s="20"/>
    </row>
    <row r="102" spans="1:7" x14ac:dyDescent="0.25">
      <c r="A102" s="12"/>
      <c r="B102" s="30"/>
      <c r="C102" s="30"/>
      <c r="D102" s="13"/>
      <c r="E102" s="14"/>
      <c r="F102" s="15"/>
      <c r="G102" s="15"/>
    </row>
    <row r="103" spans="1:7" x14ac:dyDescent="0.25">
      <c r="A103" s="12"/>
      <c r="B103" s="30"/>
      <c r="C103" s="30"/>
      <c r="D103" s="13"/>
      <c r="E103" s="14"/>
      <c r="F103" s="15"/>
      <c r="G103" s="15"/>
    </row>
    <row r="104" spans="1:7" x14ac:dyDescent="0.25">
      <c r="A104" s="16" t="s">
        <v>169</v>
      </c>
      <c r="B104" s="30"/>
      <c r="C104" s="30"/>
      <c r="D104" s="13"/>
      <c r="E104" s="14"/>
      <c r="F104" s="15"/>
      <c r="G104" s="15"/>
    </row>
    <row r="105" spans="1:7" x14ac:dyDescent="0.25">
      <c r="A105" s="12" t="s">
        <v>170</v>
      </c>
      <c r="B105" s="30"/>
      <c r="C105" s="30"/>
      <c r="D105" s="13"/>
      <c r="E105" s="14">
        <v>19580.89</v>
      </c>
      <c r="F105" s="15">
        <v>1.95E-2</v>
      </c>
      <c r="G105" s="15">
        <v>6.6299999999999998E-2</v>
      </c>
    </row>
    <row r="106" spans="1:7" x14ac:dyDescent="0.25">
      <c r="A106" s="16" t="s">
        <v>125</v>
      </c>
      <c r="B106" s="31"/>
      <c r="C106" s="31"/>
      <c r="D106" s="17"/>
      <c r="E106" s="18">
        <v>19580.89</v>
      </c>
      <c r="F106" s="19">
        <v>1.95E-2</v>
      </c>
      <c r="G106" s="20"/>
    </row>
    <row r="107" spans="1:7" x14ac:dyDescent="0.25">
      <c r="A107" s="12"/>
      <c r="B107" s="30"/>
      <c r="C107" s="30"/>
      <c r="D107" s="13"/>
      <c r="E107" s="14"/>
      <c r="F107" s="15"/>
      <c r="G107" s="15"/>
    </row>
    <row r="108" spans="1:7" x14ac:dyDescent="0.25">
      <c r="A108" s="21" t="s">
        <v>165</v>
      </c>
      <c r="B108" s="32"/>
      <c r="C108" s="32"/>
      <c r="D108" s="22"/>
      <c r="E108" s="18">
        <v>19580.89</v>
      </c>
      <c r="F108" s="19">
        <v>1.95E-2</v>
      </c>
      <c r="G108" s="20"/>
    </row>
    <row r="109" spans="1:7" x14ac:dyDescent="0.25">
      <c r="A109" s="12" t="s">
        <v>171</v>
      </c>
      <c r="B109" s="30"/>
      <c r="C109" s="30"/>
      <c r="D109" s="13"/>
      <c r="E109" s="14">
        <v>21120.5674636</v>
      </c>
      <c r="F109" s="15">
        <v>2.1061E-2</v>
      </c>
      <c r="G109" s="15"/>
    </row>
    <row r="110" spans="1:7" x14ac:dyDescent="0.25">
      <c r="A110" s="12" t="s">
        <v>172</v>
      </c>
      <c r="B110" s="30"/>
      <c r="C110" s="30"/>
      <c r="D110" s="13"/>
      <c r="E110" s="23">
        <v>-64.037463599999995</v>
      </c>
      <c r="F110" s="15">
        <v>2.3900000000000001E-4</v>
      </c>
      <c r="G110" s="15">
        <v>6.6299999999999998E-2</v>
      </c>
    </row>
    <row r="111" spans="1:7" x14ac:dyDescent="0.25">
      <c r="A111" s="25" t="s">
        <v>173</v>
      </c>
      <c r="B111" s="33"/>
      <c r="C111" s="33"/>
      <c r="D111" s="26"/>
      <c r="E111" s="27">
        <v>1002801.52</v>
      </c>
      <c r="F111" s="28">
        <v>1</v>
      </c>
      <c r="G111" s="28"/>
    </row>
    <row r="113" spans="1:5" x14ac:dyDescent="0.25">
      <c r="A113" s="1" t="s">
        <v>175</v>
      </c>
    </row>
    <row r="116" spans="1:5" x14ac:dyDescent="0.25">
      <c r="A116" s="1" t="s">
        <v>176</v>
      </c>
    </row>
    <row r="117" spans="1:5" x14ac:dyDescent="0.25">
      <c r="A117" s="53" t="s">
        <v>177</v>
      </c>
      <c r="B117" s="34" t="s">
        <v>119</v>
      </c>
    </row>
    <row r="118" spans="1:5" x14ac:dyDescent="0.25">
      <c r="A118" t="s">
        <v>178</v>
      </c>
    </row>
    <row r="119" spans="1:5" x14ac:dyDescent="0.25">
      <c r="A119" t="s">
        <v>179</v>
      </c>
      <c r="B119" t="s">
        <v>180</v>
      </c>
      <c r="C119" t="s">
        <v>180</v>
      </c>
    </row>
    <row r="120" spans="1:5" x14ac:dyDescent="0.25">
      <c r="B120" s="54">
        <v>45382</v>
      </c>
      <c r="C120" s="54">
        <v>45412</v>
      </c>
    </row>
    <row r="121" spans="1:5" x14ac:dyDescent="0.25">
      <c r="A121" t="s">
        <v>184</v>
      </c>
      <c r="B121">
        <v>11.8725</v>
      </c>
      <c r="C121">
        <v>11.9293</v>
      </c>
      <c r="E121" s="2"/>
    </row>
    <row r="122" spans="1:5" x14ac:dyDescent="0.25">
      <c r="A122" t="s">
        <v>185</v>
      </c>
      <c r="B122">
        <v>11.873100000000001</v>
      </c>
      <c r="C122">
        <v>11.9299</v>
      </c>
      <c r="E122" s="2"/>
    </row>
    <row r="123" spans="1:5" x14ac:dyDescent="0.25">
      <c r="A123" t="s">
        <v>666</v>
      </c>
      <c r="B123">
        <v>11.8096</v>
      </c>
      <c r="C123">
        <v>11.864100000000001</v>
      </c>
      <c r="E123" s="2"/>
    </row>
    <row r="124" spans="1:5" x14ac:dyDescent="0.25">
      <c r="A124" t="s">
        <v>667</v>
      </c>
      <c r="B124">
        <v>11.8108</v>
      </c>
      <c r="C124">
        <v>11.8652</v>
      </c>
      <c r="E124" s="2"/>
    </row>
    <row r="125" spans="1:5" x14ac:dyDescent="0.25">
      <c r="E125" s="2"/>
    </row>
    <row r="126" spans="1:5" x14ac:dyDescent="0.25">
      <c r="A126" t="s">
        <v>195</v>
      </c>
      <c r="B126" s="34" t="s">
        <v>119</v>
      </c>
    </row>
    <row r="127" spans="1:5" x14ac:dyDescent="0.25">
      <c r="A127" t="s">
        <v>196</v>
      </c>
      <c r="B127" s="34" t="s">
        <v>119</v>
      </c>
    </row>
    <row r="128" spans="1:5" ht="30" customHeight="1" x14ac:dyDescent="0.25">
      <c r="A128" s="53" t="s">
        <v>197</v>
      </c>
      <c r="B128" s="34" t="s">
        <v>119</v>
      </c>
    </row>
    <row r="129" spans="1:2" ht="30" customHeight="1" x14ac:dyDescent="0.25">
      <c r="A129" s="53" t="s">
        <v>198</v>
      </c>
      <c r="B129" s="34" t="s">
        <v>119</v>
      </c>
    </row>
    <row r="130" spans="1:2" x14ac:dyDescent="0.25">
      <c r="A130" t="s">
        <v>199</v>
      </c>
      <c r="B130" s="55">
        <f>+B144</f>
        <v>1.751018238874418</v>
      </c>
    </row>
    <row r="131" spans="1:2" ht="45" customHeight="1" x14ac:dyDescent="0.25">
      <c r="A131" s="53" t="s">
        <v>200</v>
      </c>
      <c r="B131" s="34" t="s">
        <v>119</v>
      </c>
    </row>
    <row r="132" spans="1:2" ht="30" customHeight="1" x14ac:dyDescent="0.25">
      <c r="A132" s="53" t="s">
        <v>201</v>
      </c>
      <c r="B132" s="34" t="s">
        <v>119</v>
      </c>
    </row>
    <row r="133" spans="1:2" ht="30" customHeight="1" x14ac:dyDescent="0.25">
      <c r="A133" s="53" t="s">
        <v>202</v>
      </c>
    </row>
    <row r="134" spans="1:2" x14ac:dyDescent="0.25">
      <c r="A134" t="s">
        <v>203</v>
      </c>
    </row>
    <row r="135" spans="1:2" x14ac:dyDescent="0.25">
      <c r="A135" t="s">
        <v>204</v>
      </c>
    </row>
    <row r="137" spans="1:2" x14ac:dyDescent="0.25">
      <c r="A137" t="s">
        <v>205</v>
      </c>
    </row>
    <row r="138" spans="1:2" ht="60" customHeight="1" x14ac:dyDescent="0.25">
      <c r="A138" s="61" t="s">
        <v>206</v>
      </c>
      <c r="B138" s="62" t="s">
        <v>1153</v>
      </c>
    </row>
    <row r="139" spans="1:2" ht="45" customHeight="1" x14ac:dyDescent="0.25">
      <c r="A139" s="61" t="s">
        <v>208</v>
      </c>
      <c r="B139" s="62" t="s">
        <v>1154</v>
      </c>
    </row>
    <row r="140" spans="1:2" x14ac:dyDescent="0.25">
      <c r="A140" s="61"/>
      <c r="B140" s="61"/>
    </row>
    <row r="141" spans="1:2" x14ac:dyDescent="0.25">
      <c r="A141" s="61" t="s">
        <v>210</v>
      </c>
      <c r="B141" s="63">
        <v>7.6161028284896322</v>
      </c>
    </row>
    <row r="142" spans="1:2" x14ac:dyDescent="0.25">
      <c r="A142" s="61"/>
      <c r="B142" s="61"/>
    </row>
    <row r="143" spans="1:2" x14ac:dyDescent="0.25">
      <c r="A143" s="61" t="s">
        <v>211</v>
      </c>
      <c r="B143" s="64">
        <v>1.6501999999999999</v>
      </c>
    </row>
    <row r="144" spans="1:2" x14ac:dyDescent="0.25">
      <c r="A144" s="61" t="s">
        <v>212</v>
      </c>
      <c r="B144" s="64">
        <v>1.751018238874418</v>
      </c>
    </row>
    <row r="145" spans="1:4" x14ac:dyDescent="0.25">
      <c r="A145" s="61"/>
      <c r="B145" s="61"/>
    </row>
    <row r="146" spans="1:4" x14ac:dyDescent="0.25">
      <c r="A146" s="61" t="s">
        <v>213</v>
      </c>
      <c r="B146" s="65">
        <v>45412</v>
      </c>
    </row>
    <row r="148" spans="1:4" ht="69.95" customHeight="1" x14ac:dyDescent="0.25">
      <c r="A148" s="74" t="s">
        <v>214</v>
      </c>
      <c r="B148" s="74" t="s">
        <v>215</v>
      </c>
      <c r="C148" s="74" t="s">
        <v>5</v>
      </c>
      <c r="D148" s="74" t="s">
        <v>6</v>
      </c>
    </row>
    <row r="149" spans="1:4" ht="69.95" customHeight="1" x14ac:dyDescent="0.25">
      <c r="A149" s="74" t="s">
        <v>1155</v>
      </c>
      <c r="B149" s="74"/>
      <c r="C149" s="74" t="s">
        <v>45</v>
      </c>
      <c r="D14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77"/>
  <sheetViews>
    <sheetView showGridLines="0" workbookViewId="0">
      <pane ySplit="4" topLeftCell="A56" activePane="bottomLeft" state="frozen"/>
      <selection pane="bottomLeft" activeCell="B58" sqref="B58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1156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1157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2"/>
      <c r="B9" s="30"/>
      <c r="C9" s="30"/>
      <c r="D9" s="13"/>
      <c r="E9" s="14"/>
      <c r="F9" s="15"/>
      <c r="G9" s="15"/>
    </row>
    <row r="10" spans="1:8" x14ac:dyDescent="0.25">
      <c r="A10" s="16" t="s">
        <v>169</v>
      </c>
      <c r="B10" s="30"/>
      <c r="C10" s="30"/>
      <c r="D10" s="13"/>
      <c r="E10" s="14"/>
      <c r="F10" s="15"/>
      <c r="G10" s="15"/>
    </row>
    <row r="11" spans="1:8" x14ac:dyDescent="0.25">
      <c r="A11" s="12" t="s">
        <v>170</v>
      </c>
      <c r="B11" s="30"/>
      <c r="C11" s="30"/>
      <c r="D11" s="13"/>
      <c r="E11" s="14">
        <v>41442.94</v>
      </c>
      <c r="F11" s="15">
        <v>0.99309999999999998</v>
      </c>
      <c r="G11" s="15">
        <v>6.6299999999999998E-2</v>
      </c>
    </row>
    <row r="12" spans="1:8" x14ac:dyDescent="0.25">
      <c r="A12" s="16" t="s">
        <v>125</v>
      </c>
      <c r="B12" s="31"/>
      <c r="C12" s="31"/>
      <c r="D12" s="17"/>
      <c r="E12" s="18">
        <v>41442.94</v>
      </c>
      <c r="F12" s="19">
        <v>0.99309999999999998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21" t="s">
        <v>165</v>
      </c>
      <c r="B14" s="32"/>
      <c r="C14" s="32"/>
      <c r="D14" s="22"/>
      <c r="E14" s="18">
        <v>41442.94</v>
      </c>
      <c r="F14" s="19">
        <v>0.99309999999999998</v>
      </c>
      <c r="G14" s="20"/>
    </row>
    <row r="15" spans="1:8" x14ac:dyDescent="0.25">
      <c r="A15" s="12" t="s">
        <v>171</v>
      </c>
      <c r="B15" s="30"/>
      <c r="C15" s="30"/>
      <c r="D15" s="13"/>
      <c r="E15" s="14">
        <v>7.5278554</v>
      </c>
      <c r="F15" s="15">
        <v>1.8000000000000001E-4</v>
      </c>
      <c r="G15" s="15"/>
    </row>
    <row r="16" spans="1:8" x14ac:dyDescent="0.25">
      <c r="A16" s="12" t="s">
        <v>172</v>
      </c>
      <c r="B16" s="30"/>
      <c r="C16" s="30"/>
      <c r="D16" s="13"/>
      <c r="E16" s="14">
        <v>281.46214459999999</v>
      </c>
      <c r="F16" s="15">
        <v>6.7200000000000003E-3</v>
      </c>
      <c r="G16" s="15">
        <v>6.6299999999999998E-2</v>
      </c>
    </row>
    <row r="17" spans="1:7" x14ac:dyDescent="0.25">
      <c r="A17" s="25" t="s">
        <v>173</v>
      </c>
      <c r="B17" s="33"/>
      <c r="C17" s="33"/>
      <c r="D17" s="26"/>
      <c r="E17" s="27">
        <v>41731.93</v>
      </c>
      <c r="F17" s="28">
        <v>1</v>
      </c>
      <c r="G17" s="28"/>
    </row>
    <row r="22" spans="1:7" x14ac:dyDescent="0.25">
      <c r="A22" s="1" t="s">
        <v>176</v>
      </c>
    </row>
    <row r="23" spans="1:7" x14ac:dyDescent="0.25">
      <c r="A23" s="53" t="s">
        <v>177</v>
      </c>
      <c r="B23" s="34" t="s">
        <v>119</v>
      </c>
    </row>
    <row r="24" spans="1:7" x14ac:dyDescent="0.25">
      <c r="A24" t="s">
        <v>178</v>
      </c>
    </row>
    <row r="25" spans="1:7" x14ac:dyDescent="0.25">
      <c r="A25" t="s">
        <v>305</v>
      </c>
      <c r="B25" t="s">
        <v>180</v>
      </c>
      <c r="C25" t="s">
        <v>180</v>
      </c>
    </row>
    <row r="26" spans="1:7" x14ac:dyDescent="0.25">
      <c r="B26" s="54">
        <v>45382</v>
      </c>
      <c r="C26" s="54">
        <v>45412</v>
      </c>
    </row>
    <row r="27" spans="1:7" x14ac:dyDescent="0.25">
      <c r="A27" t="s">
        <v>181</v>
      </c>
      <c r="B27">
        <v>1240.5591999999999</v>
      </c>
      <c r="C27">
        <v>1247.1533999999999</v>
      </c>
      <c r="E27" s="2"/>
    </row>
    <row r="28" spans="1:7" x14ac:dyDescent="0.25">
      <c r="A28" t="s">
        <v>1158</v>
      </c>
      <c r="B28">
        <v>1000.0389</v>
      </c>
      <c r="C28">
        <v>1000.0408</v>
      </c>
      <c r="E28" s="2"/>
    </row>
    <row r="29" spans="1:7" x14ac:dyDescent="0.25">
      <c r="A29" t="s">
        <v>662</v>
      </c>
      <c r="B29" t="s">
        <v>183</v>
      </c>
      <c r="C29" t="s">
        <v>183</v>
      </c>
      <c r="E29" s="2"/>
    </row>
    <row r="30" spans="1:7" x14ac:dyDescent="0.25">
      <c r="A30" t="s">
        <v>184</v>
      </c>
      <c r="B30">
        <v>1240.1257000000001</v>
      </c>
      <c r="C30">
        <v>1246.7191</v>
      </c>
      <c r="E30" s="2"/>
    </row>
    <row r="31" spans="1:7" x14ac:dyDescent="0.25">
      <c r="A31" t="s">
        <v>663</v>
      </c>
      <c r="B31">
        <v>1058.6904999999999</v>
      </c>
      <c r="C31">
        <v>1058.4487999999999</v>
      </c>
      <c r="E31" s="2"/>
    </row>
    <row r="32" spans="1:7" x14ac:dyDescent="0.25">
      <c r="A32" t="s">
        <v>664</v>
      </c>
      <c r="B32" t="s">
        <v>183</v>
      </c>
      <c r="C32" t="s">
        <v>183</v>
      </c>
      <c r="E32" s="2"/>
    </row>
    <row r="33" spans="1:5" x14ac:dyDescent="0.25">
      <c r="A33" t="s">
        <v>1159</v>
      </c>
      <c r="B33">
        <v>1236.8202000000001</v>
      </c>
      <c r="C33">
        <v>1243.3414</v>
      </c>
      <c r="E33" s="2"/>
    </row>
    <row r="34" spans="1:5" x14ac:dyDescent="0.25">
      <c r="A34" t="s">
        <v>1160</v>
      </c>
      <c r="B34">
        <v>1008.2012999999999</v>
      </c>
      <c r="C34">
        <v>1008.2095</v>
      </c>
      <c r="E34" s="2"/>
    </row>
    <row r="35" spans="1:5" x14ac:dyDescent="0.25">
      <c r="A35" t="s">
        <v>665</v>
      </c>
      <c r="B35">
        <v>1095.6532999999999</v>
      </c>
      <c r="C35">
        <v>1095.4190000000001</v>
      </c>
      <c r="E35" s="2"/>
    </row>
    <row r="36" spans="1:5" x14ac:dyDescent="0.25">
      <c r="A36" t="s">
        <v>666</v>
      </c>
      <c r="B36">
        <v>1236.8190999999999</v>
      </c>
      <c r="C36">
        <v>1243.3402000000001</v>
      </c>
      <c r="E36" s="2"/>
    </row>
    <row r="37" spans="1:5" x14ac:dyDescent="0.25">
      <c r="A37" t="s">
        <v>668</v>
      </c>
      <c r="B37">
        <v>1005.5334</v>
      </c>
      <c r="C37">
        <v>1005.302</v>
      </c>
      <c r="E37" s="2"/>
    </row>
    <row r="38" spans="1:5" x14ac:dyDescent="0.25">
      <c r="A38" t="s">
        <v>669</v>
      </c>
      <c r="B38">
        <v>1017.3092</v>
      </c>
      <c r="C38">
        <v>1016.4011</v>
      </c>
      <c r="E38" s="2"/>
    </row>
    <row r="39" spans="1:5" x14ac:dyDescent="0.25">
      <c r="A39" t="s">
        <v>1161</v>
      </c>
      <c r="B39">
        <v>1134.6479999999999</v>
      </c>
      <c r="C39">
        <v>1140.6805999999999</v>
      </c>
      <c r="E39" s="2"/>
    </row>
    <row r="40" spans="1:5" x14ac:dyDescent="0.25">
      <c r="A40" t="s">
        <v>1162</v>
      </c>
      <c r="B40">
        <v>1000</v>
      </c>
      <c r="C40">
        <v>1000</v>
      </c>
      <c r="E40" s="2"/>
    </row>
    <row r="41" spans="1:5" x14ac:dyDescent="0.25">
      <c r="A41" t="s">
        <v>1163</v>
      </c>
      <c r="B41">
        <v>1134.6467</v>
      </c>
      <c r="C41">
        <v>1140.6792</v>
      </c>
      <c r="E41" s="2"/>
    </row>
    <row r="42" spans="1:5" x14ac:dyDescent="0.25">
      <c r="A42" t="s">
        <v>1164</v>
      </c>
      <c r="B42">
        <v>1000</v>
      </c>
      <c r="C42">
        <v>1000</v>
      </c>
      <c r="E42" s="2"/>
    </row>
    <row r="43" spans="1:5" x14ac:dyDescent="0.25">
      <c r="A43" t="s">
        <v>194</v>
      </c>
      <c r="E43" s="2"/>
    </row>
    <row r="45" spans="1:5" x14ac:dyDescent="0.25">
      <c r="A45" t="s">
        <v>670</v>
      </c>
    </row>
    <row r="47" spans="1:5" x14ac:dyDescent="0.25">
      <c r="A47" s="56" t="s">
        <v>671</v>
      </c>
      <c r="B47" s="56" t="s">
        <v>672</v>
      </c>
      <c r="C47" s="56" t="s">
        <v>673</v>
      </c>
      <c r="D47" s="56" t="s">
        <v>674</v>
      </c>
    </row>
    <row r="48" spans="1:5" x14ac:dyDescent="0.25">
      <c r="A48" s="56" t="s">
        <v>1165</v>
      </c>
      <c r="B48" s="56"/>
      <c r="C48" s="56">
        <v>5.3024307000000004</v>
      </c>
      <c r="D48" s="56">
        <v>5.3024307000000004</v>
      </c>
    </row>
    <row r="49" spans="1:4" x14ac:dyDescent="0.25">
      <c r="A49" s="56" t="s">
        <v>1166</v>
      </c>
      <c r="B49" s="56"/>
      <c r="C49" s="56">
        <v>5.8708166999999998</v>
      </c>
      <c r="D49" s="56">
        <v>5.8708166999999998</v>
      </c>
    </row>
    <row r="50" spans="1:4" x14ac:dyDescent="0.25">
      <c r="A50" s="56" t="s">
        <v>1167</v>
      </c>
      <c r="B50" s="56"/>
      <c r="C50" s="56">
        <v>5.2898569999999996</v>
      </c>
      <c r="D50" s="56">
        <v>5.2898569999999996</v>
      </c>
    </row>
    <row r="51" spans="1:4" x14ac:dyDescent="0.25">
      <c r="A51" s="56" t="s">
        <v>1168</v>
      </c>
      <c r="B51" s="56"/>
      <c r="C51" s="56">
        <v>6.1965462999999996</v>
      </c>
      <c r="D51" s="56">
        <v>6.1965462999999996</v>
      </c>
    </row>
    <row r="52" spans="1:4" x14ac:dyDescent="0.25">
      <c r="A52" s="56" t="s">
        <v>1169</v>
      </c>
      <c r="B52" s="56"/>
      <c r="C52" s="56">
        <v>5.5258206000000003</v>
      </c>
      <c r="D52" s="56">
        <v>5.5258206000000003</v>
      </c>
    </row>
    <row r="53" spans="1:4" x14ac:dyDescent="0.25">
      <c r="A53" s="56" t="s">
        <v>1170</v>
      </c>
      <c r="B53" s="56"/>
      <c r="C53" s="56">
        <v>6.2721717000000003</v>
      </c>
      <c r="D53" s="56">
        <v>6.2721717000000003</v>
      </c>
    </row>
    <row r="55" spans="1:4" x14ac:dyDescent="0.25">
      <c r="A55" t="s">
        <v>196</v>
      </c>
      <c r="B55" s="34" t="s">
        <v>119</v>
      </c>
    </row>
    <row r="56" spans="1:4" ht="30" customHeight="1" x14ac:dyDescent="0.25">
      <c r="A56" s="53" t="s">
        <v>197</v>
      </c>
      <c r="B56" s="34" t="s">
        <v>119</v>
      </c>
    </row>
    <row r="57" spans="1:4" ht="30" customHeight="1" x14ac:dyDescent="0.25">
      <c r="A57" s="53" t="s">
        <v>198</v>
      </c>
      <c r="B57" s="34" t="s">
        <v>119</v>
      </c>
    </row>
    <row r="58" spans="1:4" x14ac:dyDescent="0.25">
      <c r="A58" t="s">
        <v>199</v>
      </c>
      <c r="B58" s="55">
        <f>+B72</f>
        <v>2.7582037571138758E-3</v>
      </c>
    </row>
    <row r="59" spans="1:4" ht="45" customHeight="1" x14ac:dyDescent="0.25">
      <c r="A59" s="53" t="s">
        <v>200</v>
      </c>
      <c r="B59" s="34" t="s">
        <v>119</v>
      </c>
    </row>
    <row r="60" spans="1:4" ht="30" customHeight="1" x14ac:dyDescent="0.25">
      <c r="A60" s="53" t="s">
        <v>201</v>
      </c>
      <c r="B60" s="34" t="s">
        <v>119</v>
      </c>
    </row>
    <row r="61" spans="1:4" ht="30" customHeight="1" x14ac:dyDescent="0.25">
      <c r="A61" s="53" t="s">
        <v>202</v>
      </c>
    </row>
    <row r="62" spans="1:4" x14ac:dyDescent="0.25">
      <c r="A62" t="s">
        <v>203</v>
      </c>
    </row>
    <row r="63" spans="1:4" x14ac:dyDescent="0.25">
      <c r="A63" t="s">
        <v>204</v>
      </c>
    </row>
    <row r="65" spans="1:4" x14ac:dyDescent="0.25">
      <c r="A65" t="s">
        <v>205</v>
      </c>
    </row>
    <row r="66" spans="1:4" ht="45" customHeight="1" x14ac:dyDescent="0.25">
      <c r="A66" s="61" t="s">
        <v>206</v>
      </c>
      <c r="B66" s="62" t="s">
        <v>1171</v>
      </c>
    </row>
    <row r="67" spans="1:4" x14ac:dyDescent="0.25">
      <c r="A67" s="61" t="s">
        <v>208</v>
      </c>
      <c r="B67" s="61" t="s">
        <v>1172</v>
      </c>
    </row>
    <row r="68" spans="1:4" x14ac:dyDescent="0.25">
      <c r="A68" s="61"/>
      <c r="B68" s="61"/>
    </row>
    <row r="69" spans="1:4" x14ac:dyDescent="0.25">
      <c r="A69" s="61" t="s">
        <v>210</v>
      </c>
      <c r="B69" s="63">
        <v>6.63</v>
      </c>
    </row>
    <row r="70" spans="1:4" x14ac:dyDescent="0.25">
      <c r="A70" s="61"/>
      <c r="B70" s="61"/>
    </row>
    <row r="71" spans="1:4" x14ac:dyDescent="0.25">
      <c r="A71" s="61" t="s">
        <v>211</v>
      </c>
      <c r="B71" s="64">
        <v>5.4999999999999997E-3</v>
      </c>
    </row>
    <row r="72" spans="1:4" x14ac:dyDescent="0.25">
      <c r="A72" s="61" t="s">
        <v>212</v>
      </c>
      <c r="B72" s="49">
        <v>2.7582037571138758E-3</v>
      </c>
    </row>
    <row r="73" spans="1:4" x14ac:dyDescent="0.25">
      <c r="A73" s="61"/>
      <c r="B73" s="61"/>
    </row>
    <row r="74" spans="1:4" x14ac:dyDescent="0.25">
      <c r="A74" s="61" t="s">
        <v>213</v>
      </c>
      <c r="B74" s="65">
        <v>45412</v>
      </c>
    </row>
    <row r="76" spans="1:4" ht="69.95" customHeight="1" x14ac:dyDescent="0.25">
      <c r="A76" s="74" t="s">
        <v>214</v>
      </c>
      <c r="B76" s="74" t="s">
        <v>215</v>
      </c>
      <c r="C76" s="74" t="s">
        <v>5</v>
      </c>
      <c r="D76" s="74" t="s">
        <v>6</v>
      </c>
    </row>
    <row r="77" spans="1:4" ht="69.95" customHeight="1" x14ac:dyDescent="0.25">
      <c r="A77" s="74" t="s">
        <v>1173</v>
      </c>
      <c r="B77" s="74"/>
      <c r="C77" s="74" t="s">
        <v>47</v>
      </c>
      <c r="D77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57"/>
  <sheetViews>
    <sheetView showGridLines="0" workbookViewId="0">
      <pane ySplit="4" topLeftCell="A444" activePane="bottomLeft" state="frozen"/>
      <selection pane="bottomLeft" activeCell="A449" sqref="A449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1174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1175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1177</v>
      </c>
      <c r="B8" s="30" t="s">
        <v>1178</v>
      </c>
      <c r="C8" s="30" t="s">
        <v>1179</v>
      </c>
      <c r="D8" s="13">
        <v>5693600</v>
      </c>
      <c r="E8" s="14">
        <v>86548.41</v>
      </c>
      <c r="F8" s="15">
        <v>8.4500000000000006E-2</v>
      </c>
      <c r="G8" s="15"/>
    </row>
    <row r="9" spans="1:8" x14ac:dyDescent="0.25">
      <c r="A9" s="12" t="s">
        <v>1180</v>
      </c>
      <c r="B9" s="30" t="s">
        <v>1181</v>
      </c>
      <c r="C9" s="30" t="s">
        <v>1182</v>
      </c>
      <c r="D9" s="13">
        <v>1082250</v>
      </c>
      <c r="E9" s="14">
        <v>31753.22</v>
      </c>
      <c r="F9" s="15">
        <v>3.1E-2</v>
      </c>
      <c r="G9" s="15"/>
    </row>
    <row r="10" spans="1:8" x14ac:dyDescent="0.25">
      <c r="A10" s="12" t="s">
        <v>1183</v>
      </c>
      <c r="B10" s="30" t="s">
        <v>1184</v>
      </c>
      <c r="C10" s="30" t="s">
        <v>1185</v>
      </c>
      <c r="D10" s="13">
        <v>766200</v>
      </c>
      <c r="E10" s="14">
        <v>23405.11</v>
      </c>
      <c r="F10" s="15">
        <v>2.29E-2</v>
      </c>
      <c r="G10" s="15"/>
    </row>
    <row r="11" spans="1:8" x14ac:dyDescent="0.25">
      <c r="A11" s="12" t="s">
        <v>1186</v>
      </c>
      <c r="B11" s="30" t="s">
        <v>1187</v>
      </c>
      <c r="C11" s="30" t="s">
        <v>1188</v>
      </c>
      <c r="D11" s="13">
        <v>1632100</v>
      </c>
      <c r="E11" s="14">
        <v>21581.26</v>
      </c>
      <c r="F11" s="15">
        <v>2.1100000000000001E-2</v>
      </c>
      <c r="G11" s="15"/>
    </row>
    <row r="12" spans="1:8" x14ac:dyDescent="0.25">
      <c r="A12" s="12" t="s">
        <v>1189</v>
      </c>
      <c r="B12" s="30" t="s">
        <v>1190</v>
      </c>
      <c r="C12" s="30" t="s">
        <v>1191</v>
      </c>
      <c r="D12" s="13">
        <v>4481400</v>
      </c>
      <c r="E12" s="14">
        <v>20359</v>
      </c>
      <c r="F12" s="15">
        <v>1.9900000000000001E-2</v>
      </c>
      <c r="G12" s="15"/>
    </row>
    <row r="13" spans="1:8" x14ac:dyDescent="0.25">
      <c r="A13" s="12" t="s">
        <v>1192</v>
      </c>
      <c r="B13" s="30" t="s">
        <v>1193</v>
      </c>
      <c r="C13" s="30" t="s">
        <v>1194</v>
      </c>
      <c r="D13" s="13">
        <v>5422500</v>
      </c>
      <c r="E13" s="14">
        <v>19694.52</v>
      </c>
      <c r="F13" s="15">
        <v>1.9199999999999998E-2</v>
      </c>
      <c r="G13" s="15"/>
    </row>
    <row r="14" spans="1:8" x14ac:dyDescent="0.25">
      <c r="A14" s="12" t="s">
        <v>1195</v>
      </c>
      <c r="B14" s="30" t="s">
        <v>1196</v>
      </c>
      <c r="C14" s="30" t="s">
        <v>1179</v>
      </c>
      <c r="D14" s="13">
        <v>6663150</v>
      </c>
      <c r="E14" s="14">
        <v>18756.77</v>
      </c>
      <c r="F14" s="15">
        <v>1.83E-2</v>
      </c>
      <c r="G14" s="15"/>
    </row>
    <row r="15" spans="1:8" x14ac:dyDescent="0.25">
      <c r="A15" s="12" t="s">
        <v>1197</v>
      </c>
      <c r="B15" s="30" t="s">
        <v>1198</v>
      </c>
      <c r="C15" s="30" t="s">
        <v>1199</v>
      </c>
      <c r="D15" s="13">
        <v>11416000</v>
      </c>
      <c r="E15" s="14">
        <v>18745.07</v>
      </c>
      <c r="F15" s="15">
        <v>1.83E-2</v>
      </c>
      <c r="G15" s="15"/>
    </row>
    <row r="16" spans="1:8" x14ac:dyDescent="0.25">
      <c r="A16" s="12" t="s">
        <v>1200</v>
      </c>
      <c r="B16" s="30" t="s">
        <v>1201</v>
      </c>
      <c r="C16" s="30" t="s">
        <v>1188</v>
      </c>
      <c r="D16" s="13">
        <v>139040000</v>
      </c>
      <c r="E16" s="14">
        <v>18353.28</v>
      </c>
      <c r="F16" s="15">
        <v>1.7899999999999999E-2</v>
      </c>
      <c r="G16" s="15"/>
    </row>
    <row r="17" spans="1:7" x14ac:dyDescent="0.25">
      <c r="A17" s="12" t="s">
        <v>1202</v>
      </c>
      <c r="B17" s="30" t="s">
        <v>1203</v>
      </c>
      <c r="C17" s="30" t="s">
        <v>1204</v>
      </c>
      <c r="D17" s="13">
        <v>6108025</v>
      </c>
      <c r="E17" s="14">
        <v>17276.55</v>
      </c>
      <c r="F17" s="15">
        <v>1.6899999999999998E-2</v>
      </c>
      <c r="G17" s="15"/>
    </row>
    <row r="18" spans="1:7" x14ac:dyDescent="0.25">
      <c r="A18" s="12" t="s">
        <v>1205</v>
      </c>
      <c r="B18" s="30" t="s">
        <v>1206</v>
      </c>
      <c r="C18" s="30" t="s">
        <v>1207</v>
      </c>
      <c r="D18" s="13">
        <v>7425000</v>
      </c>
      <c r="E18" s="14">
        <v>13754.81</v>
      </c>
      <c r="F18" s="15">
        <v>1.34E-2</v>
      </c>
      <c r="G18" s="15"/>
    </row>
    <row r="19" spans="1:7" x14ac:dyDescent="0.25">
      <c r="A19" s="12" t="s">
        <v>1208</v>
      </c>
      <c r="B19" s="30" t="s">
        <v>1209</v>
      </c>
      <c r="C19" s="30" t="s">
        <v>1179</v>
      </c>
      <c r="D19" s="13">
        <v>1091875</v>
      </c>
      <c r="E19" s="14">
        <v>12730.17</v>
      </c>
      <c r="F19" s="15">
        <v>1.24E-2</v>
      </c>
      <c r="G19" s="15"/>
    </row>
    <row r="20" spans="1:7" x14ac:dyDescent="0.25">
      <c r="A20" s="12" t="s">
        <v>1210</v>
      </c>
      <c r="B20" s="30" t="s">
        <v>1211</v>
      </c>
      <c r="C20" s="30" t="s">
        <v>1179</v>
      </c>
      <c r="D20" s="13">
        <v>773600</v>
      </c>
      <c r="E20" s="14">
        <v>12562.88</v>
      </c>
      <c r="F20" s="15">
        <v>1.23E-2</v>
      </c>
      <c r="G20" s="15"/>
    </row>
    <row r="21" spans="1:7" x14ac:dyDescent="0.25">
      <c r="A21" s="12" t="s">
        <v>1212</v>
      </c>
      <c r="B21" s="30" t="s">
        <v>1213</v>
      </c>
      <c r="C21" s="30" t="s">
        <v>1179</v>
      </c>
      <c r="D21" s="13">
        <v>1386000</v>
      </c>
      <c r="E21" s="14">
        <v>11451.83</v>
      </c>
      <c r="F21" s="15">
        <v>1.12E-2</v>
      </c>
      <c r="G21" s="15"/>
    </row>
    <row r="22" spans="1:7" x14ac:dyDescent="0.25">
      <c r="A22" s="12" t="s">
        <v>1214</v>
      </c>
      <c r="B22" s="30" t="s">
        <v>1215</v>
      </c>
      <c r="C22" s="30" t="s">
        <v>1216</v>
      </c>
      <c r="D22" s="13">
        <v>286500</v>
      </c>
      <c r="E22" s="14">
        <v>11286.24</v>
      </c>
      <c r="F22" s="15">
        <v>1.0999999999999999E-2</v>
      </c>
      <c r="G22" s="15"/>
    </row>
    <row r="23" spans="1:7" x14ac:dyDescent="0.25">
      <c r="A23" s="12" t="s">
        <v>1217</v>
      </c>
      <c r="B23" s="30" t="s">
        <v>1218</v>
      </c>
      <c r="C23" s="30" t="s">
        <v>1219</v>
      </c>
      <c r="D23" s="13">
        <v>2499375</v>
      </c>
      <c r="E23" s="14">
        <v>11035.99</v>
      </c>
      <c r="F23" s="15">
        <v>1.0800000000000001E-2</v>
      </c>
      <c r="G23" s="15"/>
    </row>
    <row r="24" spans="1:7" x14ac:dyDescent="0.25">
      <c r="A24" s="12" t="s">
        <v>1220</v>
      </c>
      <c r="B24" s="30" t="s">
        <v>1221</v>
      </c>
      <c r="C24" s="30" t="s">
        <v>1179</v>
      </c>
      <c r="D24" s="13">
        <v>7624000</v>
      </c>
      <c r="E24" s="14">
        <v>10753.65</v>
      </c>
      <c r="F24" s="15">
        <v>1.0500000000000001E-2</v>
      </c>
      <c r="G24" s="15"/>
    </row>
    <row r="25" spans="1:7" x14ac:dyDescent="0.25">
      <c r="A25" s="12" t="s">
        <v>1222</v>
      </c>
      <c r="B25" s="30" t="s">
        <v>1223</v>
      </c>
      <c r="C25" s="30" t="s">
        <v>1224</v>
      </c>
      <c r="D25" s="13">
        <v>2566800</v>
      </c>
      <c r="E25" s="14">
        <v>10212.01</v>
      </c>
      <c r="F25" s="15">
        <v>0.01</v>
      </c>
      <c r="G25" s="15"/>
    </row>
    <row r="26" spans="1:7" x14ac:dyDescent="0.25">
      <c r="A26" s="12" t="s">
        <v>1225</v>
      </c>
      <c r="B26" s="30" t="s">
        <v>1226</v>
      </c>
      <c r="C26" s="30" t="s">
        <v>1199</v>
      </c>
      <c r="D26" s="13">
        <v>6039000</v>
      </c>
      <c r="E26" s="14">
        <v>9964.35</v>
      </c>
      <c r="F26" s="15">
        <v>9.7000000000000003E-3</v>
      </c>
      <c r="G26" s="15"/>
    </row>
    <row r="27" spans="1:7" x14ac:dyDescent="0.25">
      <c r="A27" s="12" t="s">
        <v>1227</v>
      </c>
      <c r="B27" s="30" t="s">
        <v>1228</v>
      </c>
      <c r="C27" s="30" t="s">
        <v>1229</v>
      </c>
      <c r="D27" s="13">
        <v>11373750</v>
      </c>
      <c r="E27" s="14">
        <v>9684.75</v>
      </c>
      <c r="F27" s="15">
        <v>9.4999999999999998E-3</v>
      </c>
      <c r="G27" s="15"/>
    </row>
    <row r="28" spans="1:7" x14ac:dyDescent="0.25">
      <c r="A28" s="12" t="s">
        <v>1230</v>
      </c>
      <c r="B28" s="30" t="s">
        <v>1231</v>
      </c>
      <c r="C28" s="30" t="s">
        <v>1179</v>
      </c>
      <c r="D28" s="13">
        <v>5850000</v>
      </c>
      <c r="E28" s="14">
        <v>9512.1</v>
      </c>
      <c r="F28" s="15">
        <v>9.2999999999999992E-3</v>
      </c>
      <c r="G28" s="15"/>
    </row>
    <row r="29" spans="1:7" x14ac:dyDescent="0.25">
      <c r="A29" s="12" t="s">
        <v>1232</v>
      </c>
      <c r="B29" s="30" t="s">
        <v>1233</v>
      </c>
      <c r="C29" s="30" t="s">
        <v>1234</v>
      </c>
      <c r="D29" s="13">
        <v>6174000</v>
      </c>
      <c r="E29" s="14">
        <v>9072.69</v>
      </c>
      <c r="F29" s="15">
        <v>8.8999999999999999E-3</v>
      </c>
      <c r="G29" s="15"/>
    </row>
    <row r="30" spans="1:7" x14ac:dyDescent="0.25">
      <c r="A30" s="12" t="s">
        <v>1235</v>
      </c>
      <c r="B30" s="30" t="s">
        <v>1236</v>
      </c>
      <c r="C30" s="30" t="s">
        <v>1237</v>
      </c>
      <c r="D30" s="13">
        <v>804125</v>
      </c>
      <c r="E30" s="14">
        <v>8352.85</v>
      </c>
      <c r="F30" s="15">
        <v>8.2000000000000007E-3</v>
      </c>
      <c r="G30" s="15"/>
    </row>
    <row r="31" spans="1:7" x14ac:dyDescent="0.25">
      <c r="A31" s="12" t="s">
        <v>1238</v>
      </c>
      <c r="B31" s="30" t="s">
        <v>1239</v>
      </c>
      <c r="C31" s="30" t="s">
        <v>1240</v>
      </c>
      <c r="D31" s="13">
        <v>2963625</v>
      </c>
      <c r="E31" s="14">
        <v>8348.5300000000007</v>
      </c>
      <c r="F31" s="15">
        <v>8.2000000000000007E-3</v>
      </c>
      <c r="G31" s="15"/>
    </row>
    <row r="32" spans="1:7" x14ac:dyDescent="0.25">
      <c r="A32" s="12" t="s">
        <v>1241</v>
      </c>
      <c r="B32" s="30" t="s">
        <v>1242</v>
      </c>
      <c r="C32" s="30" t="s">
        <v>1243</v>
      </c>
      <c r="D32" s="13">
        <v>160800</v>
      </c>
      <c r="E32" s="14">
        <v>8206.0300000000007</v>
      </c>
      <c r="F32" s="15">
        <v>8.0000000000000002E-3</v>
      </c>
      <c r="G32" s="15"/>
    </row>
    <row r="33" spans="1:7" x14ac:dyDescent="0.25">
      <c r="A33" s="12" t="s">
        <v>1244</v>
      </c>
      <c r="B33" s="30" t="s">
        <v>1245</v>
      </c>
      <c r="C33" s="30" t="s">
        <v>1188</v>
      </c>
      <c r="D33" s="13">
        <v>2281400</v>
      </c>
      <c r="E33" s="14">
        <v>8094.41</v>
      </c>
      <c r="F33" s="15">
        <v>7.9000000000000008E-3</v>
      </c>
      <c r="G33" s="15"/>
    </row>
    <row r="34" spans="1:7" x14ac:dyDescent="0.25">
      <c r="A34" s="12" t="s">
        <v>1246</v>
      </c>
      <c r="B34" s="30" t="s">
        <v>1247</v>
      </c>
      <c r="C34" s="30" t="s">
        <v>1179</v>
      </c>
      <c r="D34" s="13">
        <v>518500</v>
      </c>
      <c r="E34" s="14">
        <v>7858.9</v>
      </c>
      <c r="F34" s="15">
        <v>7.7000000000000002E-3</v>
      </c>
      <c r="G34" s="15"/>
    </row>
    <row r="35" spans="1:7" x14ac:dyDescent="0.25">
      <c r="A35" s="12" t="s">
        <v>1248</v>
      </c>
      <c r="B35" s="30" t="s">
        <v>1249</v>
      </c>
      <c r="C35" s="30" t="s">
        <v>1250</v>
      </c>
      <c r="D35" s="13">
        <v>365750</v>
      </c>
      <c r="E35" s="14">
        <v>7534.45</v>
      </c>
      <c r="F35" s="15">
        <v>7.4000000000000003E-3</v>
      </c>
      <c r="G35" s="15"/>
    </row>
    <row r="36" spans="1:7" x14ac:dyDescent="0.25">
      <c r="A36" s="12" t="s">
        <v>1251</v>
      </c>
      <c r="B36" s="30" t="s">
        <v>1252</v>
      </c>
      <c r="C36" s="30" t="s">
        <v>1219</v>
      </c>
      <c r="D36" s="13">
        <v>1024000</v>
      </c>
      <c r="E36" s="14">
        <v>6900.22</v>
      </c>
      <c r="F36" s="15">
        <v>6.7000000000000002E-3</v>
      </c>
      <c r="G36" s="15"/>
    </row>
    <row r="37" spans="1:7" x14ac:dyDescent="0.25">
      <c r="A37" s="12" t="s">
        <v>1253</v>
      </c>
      <c r="B37" s="30" t="s">
        <v>1254</v>
      </c>
      <c r="C37" s="30" t="s">
        <v>1255</v>
      </c>
      <c r="D37" s="13">
        <v>179400</v>
      </c>
      <c r="E37" s="14">
        <v>6448.17</v>
      </c>
      <c r="F37" s="15">
        <v>6.3E-3</v>
      </c>
      <c r="G37" s="15"/>
    </row>
    <row r="38" spans="1:7" x14ac:dyDescent="0.25">
      <c r="A38" s="12" t="s">
        <v>1256</v>
      </c>
      <c r="B38" s="30" t="s">
        <v>1257</v>
      </c>
      <c r="C38" s="30" t="s">
        <v>1216</v>
      </c>
      <c r="D38" s="13">
        <v>2724600</v>
      </c>
      <c r="E38" s="14">
        <v>6368.75</v>
      </c>
      <c r="F38" s="15">
        <v>6.1999999999999998E-3</v>
      </c>
      <c r="G38" s="15"/>
    </row>
    <row r="39" spans="1:7" x14ac:dyDescent="0.25">
      <c r="A39" s="12" t="s">
        <v>1258</v>
      </c>
      <c r="B39" s="30" t="s">
        <v>1259</v>
      </c>
      <c r="C39" s="30" t="s">
        <v>1182</v>
      </c>
      <c r="D39" s="13">
        <v>1035900</v>
      </c>
      <c r="E39" s="14">
        <v>6291.54</v>
      </c>
      <c r="F39" s="15">
        <v>6.1000000000000004E-3</v>
      </c>
      <c r="G39" s="15"/>
    </row>
    <row r="40" spans="1:7" x14ac:dyDescent="0.25">
      <c r="A40" s="12" t="s">
        <v>1260</v>
      </c>
      <c r="B40" s="30" t="s">
        <v>1261</v>
      </c>
      <c r="C40" s="30" t="s">
        <v>1219</v>
      </c>
      <c r="D40" s="13">
        <v>1224000</v>
      </c>
      <c r="E40" s="14">
        <v>6207.52</v>
      </c>
      <c r="F40" s="15">
        <v>6.1000000000000004E-3</v>
      </c>
      <c r="G40" s="15"/>
    </row>
    <row r="41" spans="1:7" x14ac:dyDescent="0.25">
      <c r="A41" s="12" t="s">
        <v>1262</v>
      </c>
      <c r="B41" s="30" t="s">
        <v>1263</v>
      </c>
      <c r="C41" s="30" t="s">
        <v>1179</v>
      </c>
      <c r="D41" s="13">
        <v>976050</v>
      </c>
      <c r="E41" s="14">
        <v>6070.54</v>
      </c>
      <c r="F41" s="15">
        <v>5.8999999999999999E-3</v>
      </c>
      <c r="G41" s="15"/>
    </row>
    <row r="42" spans="1:7" x14ac:dyDescent="0.25">
      <c r="A42" s="12" t="s">
        <v>1264</v>
      </c>
      <c r="B42" s="30" t="s">
        <v>1265</v>
      </c>
      <c r="C42" s="30" t="s">
        <v>1266</v>
      </c>
      <c r="D42" s="13">
        <v>1392000</v>
      </c>
      <c r="E42" s="14">
        <v>6064.25</v>
      </c>
      <c r="F42" s="15">
        <v>5.8999999999999999E-3</v>
      </c>
      <c r="G42" s="15"/>
    </row>
    <row r="43" spans="1:7" x14ac:dyDescent="0.25">
      <c r="A43" s="12" t="s">
        <v>1267</v>
      </c>
      <c r="B43" s="30" t="s">
        <v>1268</v>
      </c>
      <c r="C43" s="30" t="s">
        <v>1269</v>
      </c>
      <c r="D43" s="13">
        <v>2859375</v>
      </c>
      <c r="E43" s="14">
        <v>5978.95</v>
      </c>
      <c r="F43" s="15">
        <v>5.7999999999999996E-3</v>
      </c>
      <c r="G43" s="15"/>
    </row>
    <row r="44" spans="1:7" x14ac:dyDescent="0.25">
      <c r="A44" s="12" t="s">
        <v>1270</v>
      </c>
      <c r="B44" s="30" t="s">
        <v>1271</v>
      </c>
      <c r="C44" s="30" t="s">
        <v>1272</v>
      </c>
      <c r="D44" s="13">
        <v>510950</v>
      </c>
      <c r="E44" s="14">
        <v>5893.81</v>
      </c>
      <c r="F44" s="15">
        <v>5.7999999999999996E-3</v>
      </c>
      <c r="G44" s="15"/>
    </row>
    <row r="45" spans="1:7" x14ac:dyDescent="0.25">
      <c r="A45" s="12" t="s">
        <v>1273</v>
      </c>
      <c r="B45" s="30" t="s">
        <v>1274</v>
      </c>
      <c r="C45" s="30" t="s">
        <v>1275</v>
      </c>
      <c r="D45" s="13">
        <v>735250</v>
      </c>
      <c r="E45" s="14">
        <v>5842.3</v>
      </c>
      <c r="F45" s="15">
        <v>5.7000000000000002E-3</v>
      </c>
      <c r="G45" s="15"/>
    </row>
    <row r="46" spans="1:7" x14ac:dyDescent="0.25">
      <c r="A46" s="12" t="s">
        <v>1276</v>
      </c>
      <c r="B46" s="30" t="s">
        <v>1277</v>
      </c>
      <c r="C46" s="30" t="s">
        <v>1179</v>
      </c>
      <c r="D46" s="13">
        <v>2227500</v>
      </c>
      <c r="E46" s="14">
        <v>5798.18</v>
      </c>
      <c r="F46" s="15">
        <v>5.7000000000000002E-3</v>
      </c>
      <c r="G46" s="15"/>
    </row>
    <row r="47" spans="1:7" x14ac:dyDescent="0.25">
      <c r="A47" s="12" t="s">
        <v>1278</v>
      </c>
      <c r="B47" s="30" t="s">
        <v>1279</v>
      </c>
      <c r="C47" s="30" t="s">
        <v>1280</v>
      </c>
      <c r="D47" s="13">
        <v>2277000</v>
      </c>
      <c r="E47" s="14">
        <v>5792.69</v>
      </c>
      <c r="F47" s="15">
        <v>5.7000000000000002E-3</v>
      </c>
      <c r="G47" s="15"/>
    </row>
    <row r="48" spans="1:7" x14ac:dyDescent="0.25">
      <c r="A48" s="12" t="s">
        <v>1281</v>
      </c>
      <c r="B48" s="30" t="s">
        <v>1282</v>
      </c>
      <c r="C48" s="30" t="s">
        <v>1272</v>
      </c>
      <c r="D48" s="13">
        <v>381500</v>
      </c>
      <c r="E48" s="14">
        <v>5730.51</v>
      </c>
      <c r="F48" s="15">
        <v>5.5999999999999999E-3</v>
      </c>
      <c r="G48" s="15"/>
    </row>
    <row r="49" spans="1:7" x14ac:dyDescent="0.25">
      <c r="A49" s="12" t="s">
        <v>1283</v>
      </c>
      <c r="B49" s="30" t="s">
        <v>1284</v>
      </c>
      <c r="C49" s="30" t="s">
        <v>1272</v>
      </c>
      <c r="D49" s="13">
        <v>401050</v>
      </c>
      <c r="E49" s="14">
        <v>5614.7</v>
      </c>
      <c r="F49" s="15">
        <v>5.4999999999999997E-3</v>
      </c>
      <c r="G49" s="15"/>
    </row>
    <row r="50" spans="1:7" x14ac:dyDescent="0.25">
      <c r="A50" s="12" t="s">
        <v>1285</v>
      </c>
      <c r="B50" s="30" t="s">
        <v>1286</v>
      </c>
      <c r="C50" s="30" t="s">
        <v>1179</v>
      </c>
      <c r="D50" s="13">
        <v>482300</v>
      </c>
      <c r="E50" s="14">
        <v>5548.38</v>
      </c>
      <c r="F50" s="15">
        <v>5.4000000000000003E-3</v>
      </c>
      <c r="G50" s="15"/>
    </row>
    <row r="51" spans="1:7" x14ac:dyDescent="0.25">
      <c r="A51" s="12" t="s">
        <v>1287</v>
      </c>
      <c r="B51" s="30" t="s">
        <v>1288</v>
      </c>
      <c r="C51" s="30" t="s">
        <v>1219</v>
      </c>
      <c r="D51" s="13">
        <v>79125</v>
      </c>
      <c r="E51" s="14">
        <v>5478.26</v>
      </c>
      <c r="F51" s="15">
        <v>5.3E-3</v>
      </c>
      <c r="G51" s="15"/>
    </row>
    <row r="52" spans="1:7" x14ac:dyDescent="0.25">
      <c r="A52" s="12" t="s">
        <v>1289</v>
      </c>
      <c r="B52" s="30" t="s">
        <v>1290</v>
      </c>
      <c r="C52" s="30" t="s">
        <v>1291</v>
      </c>
      <c r="D52" s="13">
        <v>3841100</v>
      </c>
      <c r="E52" s="14">
        <v>5039.5200000000004</v>
      </c>
      <c r="F52" s="15">
        <v>4.8999999999999998E-3</v>
      </c>
      <c r="G52" s="15"/>
    </row>
    <row r="53" spans="1:7" x14ac:dyDescent="0.25">
      <c r="A53" s="12" t="s">
        <v>1292</v>
      </c>
      <c r="B53" s="30" t="s">
        <v>1293</v>
      </c>
      <c r="C53" s="30" t="s">
        <v>1250</v>
      </c>
      <c r="D53" s="13">
        <v>110550</v>
      </c>
      <c r="E53" s="14">
        <v>5022.34</v>
      </c>
      <c r="F53" s="15">
        <v>4.8999999999999998E-3</v>
      </c>
      <c r="G53" s="15"/>
    </row>
    <row r="54" spans="1:7" x14ac:dyDescent="0.25">
      <c r="A54" s="12" t="s">
        <v>1294</v>
      </c>
      <c r="B54" s="30" t="s">
        <v>1295</v>
      </c>
      <c r="C54" s="30" t="s">
        <v>1243</v>
      </c>
      <c r="D54" s="13">
        <v>348800</v>
      </c>
      <c r="E54" s="14">
        <v>4954.88</v>
      </c>
      <c r="F54" s="15">
        <v>4.7999999999999996E-3</v>
      </c>
      <c r="G54" s="15"/>
    </row>
    <row r="55" spans="1:7" x14ac:dyDescent="0.25">
      <c r="A55" s="12" t="s">
        <v>1296</v>
      </c>
      <c r="B55" s="30" t="s">
        <v>1297</v>
      </c>
      <c r="C55" s="30" t="s">
        <v>1219</v>
      </c>
      <c r="D55" s="13">
        <v>3985000</v>
      </c>
      <c r="E55" s="14">
        <v>4849.75</v>
      </c>
      <c r="F55" s="15">
        <v>4.7000000000000002E-3</v>
      </c>
      <c r="G55" s="15"/>
    </row>
    <row r="56" spans="1:7" x14ac:dyDescent="0.25">
      <c r="A56" s="12" t="s">
        <v>1298</v>
      </c>
      <c r="B56" s="30" t="s">
        <v>1299</v>
      </c>
      <c r="C56" s="30" t="s">
        <v>1194</v>
      </c>
      <c r="D56" s="13">
        <v>1039500</v>
      </c>
      <c r="E56" s="14">
        <v>4669.95</v>
      </c>
      <c r="F56" s="15">
        <v>4.5999999999999999E-3</v>
      </c>
      <c r="G56" s="15"/>
    </row>
    <row r="57" spans="1:7" x14ac:dyDescent="0.25">
      <c r="A57" s="12" t="s">
        <v>1300</v>
      </c>
      <c r="B57" s="30" t="s">
        <v>1301</v>
      </c>
      <c r="C57" s="30" t="s">
        <v>1302</v>
      </c>
      <c r="D57" s="13">
        <v>54400</v>
      </c>
      <c r="E57" s="14">
        <v>4537.91</v>
      </c>
      <c r="F57" s="15">
        <v>4.4000000000000003E-3</v>
      </c>
      <c r="G57" s="15"/>
    </row>
    <row r="58" spans="1:7" x14ac:dyDescent="0.25">
      <c r="A58" s="12" t="s">
        <v>1303</v>
      </c>
      <c r="B58" s="30" t="s">
        <v>1304</v>
      </c>
      <c r="C58" s="30" t="s">
        <v>1234</v>
      </c>
      <c r="D58" s="13">
        <v>691500</v>
      </c>
      <c r="E58" s="14">
        <v>4532.09</v>
      </c>
      <c r="F58" s="15">
        <v>4.4000000000000003E-3</v>
      </c>
      <c r="G58" s="15"/>
    </row>
    <row r="59" spans="1:7" x14ac:dyDescent="0.25">
      <c r="A59" s="12" t="s">
        <v>1305</v>
      </c>
      <c r="B59" s="30" t="s">
        <v>1306</v>
      </c>
      <c r="C59" s="30" t="s">
        <v>1182</v>
      </c>
      <c r="D59" s="13">
        <v>2642250</v>
      </c>
      <c r="E59" s="14">
        <v>4461.4399999999996</v>
      </c>
      <c r="F59" s="15">
        <v>4.4000000000000003E-3</v>
      </c>
      <c r="G59" s="15"/>
    </row>
    <row r="60" spans="1:7" x14ac:dyDescent="0.25">
      <c r="A60" s="12" t="s">
        <v>1307</v>
      </c>
      <c r="B60" s="30" t="s">
        <v>1308</v>
      </c>
      <c r="C60" s="30" t="s">
        <v>1207</v>
      </c>
      <c r="D60" s="13">
        <v>1144800</v>
      </c>
      <c r="E60" s="14">
        <v>4418.93</v>
      </c>
      <c r="F60" s="15">
        <v>4.3E-3</v>
      </c>
      <c r="G60" s="15"/>
    </row>
    <row r="61" spans="1:7" x14ac:dyDescent="0.25">
      <c r="A61" s="12" t="s">
        <v>1309</v>
      </c>
      <c r="B61" s="30" t="s">
        <v>1310</v>
      </c>
      <c r="C61" s="30" t="s">
        <v>1272</v>
      </c>
      <c r="D61" s="13">
        <v>1462500</v>
      </c>
      <c r="E61" s="14">
        <v>4366.29</v>
      </c>
      <c r="F61" s="15">
        <v>4.3E-3</v>
      </c>
      <c r="G61" s="15"/>
    </row>
    <row r="62" spans="1:7" x14ac:dyDescent="0.25">
      <c r="A62" s="12" t="s">
        <v>1311</v>
      </c>
      <c r="B62" s="30" t="s">
        <v>1312</v>
      </c>
      <c r="C62" s="30" t="s">
        <v>1313</v>
      </c>
      <c r="D62" s="13">
        <v>183300</v>
      </c>
      <c r="E62" s="14">
        <v>4348.7</v>
      </c>
      <c r="F62" s="15">
        <v>4.1999999999999997E-3</v>
      </c>
      <c r="G62" s="15"/>
    </row>
    <row r="63" spans="1:7" x14ac:dyDescent="0.25">
      <c r="A63" s="12" t="s">
        <v>1314</v>
      </c>
      <c r="B63" s="30" t="s">
        <v>1315</v>
      </c>
      <c r="C63" s="30" t="s">
        <v>1316</v>
      </c>
      <c r="D63" s="13">
        <v>2215000</v>
      </c>
      <c r="E63" s="14">
        <v>4267.2</v>
      </c>
      <c r="F63" s="15">
        <v>4.1999999999999997E-3</v>
      </c>
      <c r="G63" s="15"/>
    </row>
    <row r="64" spans="1:7" x14ac:dyDescent="0.25">
      <c r="A64" s="12" t="s">
        <v>1317</v>
      </c>
      <c r="B64" s="30" t="s">
        <v>1318</v>
      </c>
      <c r="C64" s="30" t="s">
        <v>1250</v>
      </c>
      <c r="D64" s="13">
        <v>418950</v>
      </c>
      <c r="E64" s="14">
        <v>4222.6000000000004</v>
      </c>
      <c r="F64" s="15">
        <v>4.1000000000000003E-3</v>
      </c>
      <c r="G64" s="15"/>
    </row>
    <row r="65" spans="1:7" x14ac:dyDescent="0.25">
      <c r="A65" s="12" t="s">
        <v>1319</v>
      </c>
      <c r="B65" s="30" t="s">
        <v>1320</v>
      </c>
      <c r="C65" s="30" t="s">
        <v>1207</v>
      </c>
      <c r="D65" s="13">
        <v>655200</v>
      </c>
      <c r="E65" s="14">
        <v>4222.1099999999997</v>
      </c>
      <c r="F65" s="15">
        <v>4.1000000000000003E-3</v>
      </c>
      <c r="G65" s="15"/>
    </row>
    <row r="66" spans="1:7" x14ac:dyDescent="0.25">
      <c r="A66" s="12" t="s">
        <v>1321</v>
      </c>
      <c r="B66" s="30" t="s">
        <v>1322</v>
      </c>
      <c r="C66" s="30" t="s">
        <v>1323</v>
      </c>
      <c r="D66" s="13">
        <v>290625</v>
      </c>
      <c r="E66" s="14">
        <v>4174.97</v>
      </c>
      <c r="F66" s="15">
        <v>4.1000000000000003E-3</v>
      </c>
      <c r="G66" s="15"/>
    </row>
    <row r="67" spans="1:7" x14ac:dyDescent="0.25">
      <c r="A67" s="12" t="s">
        <v>1324</v>
      </c>
      <c r="B67" s="30" t="s">
        <v>1325</v>
      </c>
      <c r="C67" s="30" t="s">
        <v>1266</v>
      </c>
      <c r="D67" s="13">
        <v>186600</v>
      </c>
      <c r="E67" s="14">
        <v>4162.0200000000004</v>
      </c>
      <c r="F67" s="15">
        <v>4.1000000000000003E-3</v>
      </c>
      <c r="G67" s="15"/>
    </row>
    <row r="68" spans="1:7" x14ac:dyDescent="0.25">
      <c r="A68" s="12" t="s">
        <v>1326</v>
      </c>
      <c r="B68" s="30" t="s">
        <v>1327</v>
      </c>
      <c r="C68" s="30" t="s">
        <v>1179</v>
      </c>
      <c r="D68" s="13">
        <v>2120000</v>
      </c>
      <c r="E68" s="14">
        <v>3991.96</v>
      </c>
      <c r="F68" s="15">
        <v>3.8999999999999998E-3</v>
      </c>
      <c r="G68" s="15"/>
    </row>
    <row r="69" spans="1:7" x14ac:dyDescent="0.25">
      <c r="A69" s="12" t="s">
        <v>1328</v>
      </c>
      <c r="B69" s="30" t="s">
        <v>1329</v>
      </c>
      <c r="C69" s="30" t="s">
        <v>1330</v>
      </c>
      <c r="D69" s="13">
        <v>68500</v>
      </c>
      <c r="E69" s="14">
        <v>3881.59</v>
      </c>
      <c r="F69" s="15">
        <v>3.8E-3</v>
      </c>
      <c r="G69" s="15"/>
    </row>
    <row r="70" spans="1:7" x14ac:dyDescent="0.25">
      <c r="A70" s="12" t="s">
        <v>1331</v>
      </c>
      <c r="B70" s="30" t="s">
        <v>1332</v>
      </c>
      <c r="C70" s="30" t="s">
        <v>1219</v>
      </c>
      <c r="D70" s="13">
        <v>1926000</v>
      </c>
      <c r="E70" s="14">
        <v>3854.89</v>
      </c>
      <c r="F70" s="15">
        <v>3.8E-3</v>
      </c>
      <c r="G70" s="15"/>
    </row>
    <row r="71" spans="1:7" x14ac:dyDescent="0.25">
      <c r="A71" s="12" t="s">
        <v>1333</v>
      </c>
      <c r="B71" s="30" t="s">
        <v>1334</v>
      </c>
      <c r="C71" s="30" t="s">
        <v>1219</v>
      </c>
      <c r="D71" s="13">
        <v>407250</v>
      </c>
      <c r="E71" s="14">
        <v>3765.84</v>
      </c>
      <c r="F71" s="15">
        <v>3.7000000000000002E-3</v>
      </c>
      <c r="G71" s="15"/>
    </row>
    <row r="72" spans="1:7" x14ac:dyDescent="0.25">
      <c r="A72" s="12" t="s">
        <v>1335</v>
      </c>
      <c r="B72" s="30" t="s">
        <v>1336</v>
      </c>
      <c r="C72" s="30" t="s">
        <v>1243</v>
      </c>
      <c r="D72" s="13">
        <v>297600</v>
      </c>
      <c r="E72" s="14">
        <v>3760.18</v>
      </c>
      <c r="F72" s="15">
        <v>3.7000000000000002E-3</v>
      </c>
      <c r="G72" s="15"/>
    </row>
    <row r="73" spans="1:7" x14ac:dyDescent="0.25">
      <c r="A73" s="12" t="s">
        <v>1337</v>
      </c>
      <c r="B73" s="30" t="s">
        <v>1338</v>
      </c>
      <c r="C73" s="30" t="s">
        <v>1275</v>
      </c>
      <c r="D73" s="13">
        <v>35300</v>
      </c>
      <c r="E73" s="14">
        <v>3520.06</v>
      </c>
      <c r="F73" s="15">
        <v>3.3999999999999998E-3</v>
      </c>
      <c r="G73" s="15"/>
    </row>
    <row r="74" spans="1:7" x14ac:dyDescent="0.25">
      <c r="A74" s="12" t="s">
        <v>1339</v>
      </c>
      <c r="B74" s="30" t="s">
        <v>1340</v>
      </c>
      <c r="C74" s="30" t="s">
        <v>1182</v>
      </c>
      <c r="D74" s="13">
        <v>708750</v>
      </c>
      <c r="E74" s="14">
        <v>3511.15</v>
      </c>
      <c r="F74" s="15">
        <v>3.3999999999999998E-3</v>
      </c>
      <c r="G74" s="15"/>
    </row>
    <row r="75" spans="1:7" x14ac:dyDescent="0.25">
      <c r="A75" s="12" t="s">
        <v>1341</v>
      </c>
      <c r="B75" s="30" t="s">
        <v>1342</v>
      </c>
      <c r="C75" s="30" t="s">
        <v>1343</v>
      </c>
      <c r="D75" s="13">
        <v>458000</v>
      </c>
      <c r="E75" s="14">
        <v>3397.22</v>
      </c>
      <c r="F75" s="15">
        <v>3.3E-3</v>
      </c>
      <c r="G75" s="15"/>
    </row>
    <row r="76" spans="1:7" x14ac:dyDescent="0.25">
      <c r="A76" s="12" t="s">
        <v>1344</v>
      </c>
      <c r="B76" s="30" t="s">
        <v>1345</v>
      </c>
      <c r="C76" s="30" t="s">
        <v>1243</v>
      </c>
      <c r="D76" s="13">
        <v>140525</v>
      </c>
      <c r="E76" s="14">
        <v>3252.94</v>
      </c>
      <c r="F76" s="15">
        <v>3.2000000000000002E-3</v>
      </c>
      <c r="G76" s="15"/>
    </row>
    <row r="77" spans="1:7" x14ac:dyDescent="0.25">
      <c r="A77" s="12" t="s">
        <v>1346</v>
      </c>
      <c r="B77" s="30" t="s">
        <v>1347</v>
      </c>
      <c r="C77" s="30" t="s">
        <v>1272</v>
      </c>
      <c r="D77" s="13">
        <v>241150</v>
      </c>
      <c r="E77" s="14">
        <v>3230.2</v>
      </c>
      <c r="F77" s="15">
        <v>3.2000000000000002E-3</v>
      </c>
      <c r="G77" s="15"/>
    </row>
    <row r="78" spans="1:7" x14ac:dyDescent="0.25">
      <c r="A78" s="12" t="s">
        <v>1348</v>
      </c>
      <c r="B78" s="30" t="s">
        <v>1349</v>
      </c>
      <c r="C78" s="30" t="s">
        <v>1272</v>
      </c>
      <c r="D78" s="13">
        <v>66300</v>
      </c>
      <c r="E78" s="14">
        <v>3204.31</v>
      </c>
      <c r="F78" s="15">
        <v>3.0999999999999999E-3</v>
      </c>
      <c r="G78" s="15"/>
    </row>
    <row r="79" spans="1:7" x14ac:dyDescent="0.25">
      <c r="A79" s="12" t="s">
        <v>1350</v>
      </c>
      <c r="B79" s="30" t="s">
        <v>1351</v>
      </c>
      <c r="C79" s="30" t="s">
        <v>1352</v>
      </c>
      <c r="D79" s="13">
        <v>77800</v>
      </c>
      <c r="E79" s="14">
        <v>3196.8</v>
      </c>
      <c r="F79" s="15">
        <v>3.0999999999999999E-3</v>
      </c>
      <c r="G79" s="15"/>
    </row>
    <row r="80" spans="1:7" x14ac:dyDescent="0.25">
      <c r="A80" s="12" t="s">
        <v>1353</v>
      </c>
      <c r="B80" s="30" t="s">
        <v>1354</v>
      </c>
      <c r="C80" s="30" t="s">
        <v>1219</v>
      </c>
      <c r="D80" s="13">
        <v>1222000</v>
      </c>
      <c r="E80" s="14">
        <v>3191.25</v>
      </c>
      <c r="F80" s="15">
        <v>3.0999999999999999E-3</v>
      </c>
      <c r="G80" s="15"/>
    </row>
    <row r="81" spans="1:7" x14ac:dyDescent="0.25">
      <c r="A81" s="12" t="s">
        <v>1355</v>
      </c>
      <c r="B81" s="30" t="s">
        <v>1356</v>
      </c>
      <c r="C81" s="30" t="s">
        <v>1250</v>
      </c>
      <c r="D81" s="13">
        <v>145950</v>
      </c>
      <c r="E81" s="14">
        <v>3147.19</v>
      </c>
      <c r="F81" s="15">
        <v>3.0999999999999999E-3</v>
      </c>
      <c r="G81" s="15"/>
    </row>
    <row r="82" spans="1:7" x14ac:dyDescent="0.25">
      <c r="A82" s="12" t="s">
        <v>1357</v>
      </c>
      <c r="B82" s="30" t="s">
        <v>1358</v>
      </c>
      <c r="C82" s="30" t="s">
        <v>1359</v>
      </c>
      <c r="D82" s="13">
        <v>620100</v>
      </c>
      <c r="E82" s="14">
        <v>3144.84</v>
      </c>
      <c r="F82" s="15">
        <v>3.0999999999999999E-3</v>
      </c>
      <c r="G82" s="15"/>
    </row>
    <row r="83" spans="1:7" x14ac:dyDescent="0.25">
      <c r="A83" s="12" t="s">
        <v>1360</v>
      </c>
      <c r="B83" s="30" t="s">
        <v>1361</v>
      </c>
      <c r="C83" s="30" t="s">
        <v>1352</v>
      </c>
      <c r="D83" s="13">
        <v>1957500</v>
      </c>
      <c r="E83" s="14">
        <v>3059.57</v>
      </c>
      <c r="F83" s="15">
        <v>3.0000000000000001E-3</v>
      </c>
      <c r="G83" s="15"/>
    </row>
    <row r="84" spans="1:7" x14ac:dyDescent="0.25">
      <c r="A84" s="12" t="s">
        <v>1362</v>
      </c>
      <c r="B84" s="30" t="s">
        <v>1363</v>
      </c>
      <c r="C84" s="30" t="s">
        <v>1364</v>
      </c>
      <c r="D84" s="13">
        <v>67200</v>
      </c>
      <c r="E84" s="14">
        <v>2963.45</v>
      </c>
      <c r="F84" s="15">
        <v>2.8999999999999998E-3</v>
      </c>
      <c r="G84" s="15"/>
    </row>
    <row r="85" spans="1:7" x14ac:dyDescent="0.25">
      <c r="A85" s="12" t="s">
        <v>1365</v>
      </c>
      <c r="B85" s="30" t="s">
        <v>1366</v>
      </c>
      <c r="C85" s="30" t="s">
        <v>1240</v>
      </c>
      <c r="D85" s="13">
        <v>45000</v>
      </c>
      <c r="E85" s="14">
        <v>2943.34</v>
      </c>
      <c r="F85" s="15">
        <v>2.8999999999999998E-3</v>
      </c>
      <c r="G85" s="15"/>
    </row>
    <row r="86" spans="1:7" x14ac:dyDescent="0.25">
      <c r="A86" s="12" t="s">
        <v>1367</v>
      </c>
      <c r="B86" s="30" t="s">
        <v>1368</v>
      </c>
      <c r="C86" s="30" t="s">
        <v>1229</v>
      </c>
      <c r="D86" s="13">
        <v>220000</v>
      </c>
      <c r="E86" s="14">
        <v>2914.78</v>
      </c>
      <c r="F86" s="15">
        <v>2.8E-3</v>
      </c>
      <c r="G86" s="15"/>
    </row>
    <row r="87" spans="1:7" x14ac:dyDescent="0.25">
      <c r="A87" s="12" t="s">
        <v>1369</v>
      </c>
      <c r="B87" s="30" t="s">
        <v>1370</v>
      </c>
      <c r="C87" s="30" t="s">
        <v>1371</v>
      </c>
      <c r="D87" s="13">
        <v>320925</v>
      </c>
      <c r="E87" s="14">
        <v>2862.17</v>
      </c>
      <c r="F87" s="15">
        <v>2.8E-3</v>
      </c>
      <c r="G87" s="15"/>
    </row>
    <row r="88" spans="1:7" x14ac:dyDescent="0.25">
      <c r="A88" s="12" t="s">
        <v>1372</v>
      </c>
      <c r="B88" s="30" t="s">
        <v>1373</v>
      </c>
      <c r="C88" s="30" t="s">
        <v>1243</v>
      </c>
      <c r="D88" s="13">
        <v>205100</v>
      </c>
      <c r="E88" s="14">
        <v>2802.9</v>
      </c>
      <c r="F88" s="15">
        <v>2.7000000000000001E-3</v>
      </c>
      <c r="G88" s="15"/>
    </row>
    <row r="89" spans="1:7" x14ac:dyDescent="0.25">
      <c r="A89" s="12" t="s">
        <v>1374</v>
      </c>
      <c r="B89" s="30" t="s">
        <v>1375</v>
      </c>
      <c r="C89" s="30" t="s">
        <v>1234</v>
      </c>
      <c r="D89" s="13">
        <v>203500</v>
      </c>
      <c r="E89" s="14">
        <v>2769.94</v>
      </c>
      <c r="F89" s="15">
        <v>2.7000000000000001E-3</v>
      </c>
      <c r="G89" s="15"/>
    </row>
    <row r="90" spans="1:7" x14ac:dyDescent="0.25">
      <c r="A90" s="12" t="s">
        <v>1376</v>
      </c>
      <c r="B90" s="30" t="s">
        <v>1377</v>
      </c>
      <c r="C90" s="30" t="s">
        <v>1243</v>
      </c>
      <c r="D90" s="13">
        <v>36200</v>
      </c>
      <c r="E90" s="14">
        <v>2750.71</v>
      </c>
      <c r="F90" s="15">
        <v>2.7000000000000001E-3</v>
      </c>
      <c r="G90" s="15"/>
    </row>
    <row r="91" spans="1:7" x14ac:dyDescent="0.25">
      <c r="A91" s="12" t="s">
        <v>1378</v>
      </c>
      <c r="B91" s="30" t="s">
        <v>1379</v>
      </c>
      <c r="C91" s="30" t="s">
        <v>1323</v>
      </c>
      <c r="D91" s="13">
        <v>414700</v>
      </c>
      <c r="E91" s="14">
        <v>2420.4</v>
      </c>
      <c r="F91" s="15">
        <v>2.3999999999999998E-3</v>
      </c>
      <c r="G91" s="15"/>
    </row>
    <row r="92" spans="1:7" x14ac:dyDescent="0.25">
      <c r="A92" s="12" t="s">
        <v>1380</v>
      </c>
      <c r="B92" s="30" t="s">
        <v>1381</v>
      </c>
      <c r="C92" s="30" t="s">
        <v>1269</v>
      </c>
      <c r="D92" s="13">
        <v>774000</v>
      </c>
      <c r="E92" s="14">
        <v>2403.66</v>
      </c>
      <c r="F92" s="15">
        <v>2.3E-3</v>
      </c>
      <c r="G92" s="15"/>
    </row>
    <row r="93" spans="1:7" x14ac:dyDescent="0.25">
      <c r="A93" s="12" t="s">
        <v>1382</v>
      </c>
      <c r="B93" s="30" t="s">
        <v>1383</v>
      </c>
      <c r="C93" s="30" t="s">
        <v>1272</v>
      </c>
      <c r="D93" s="13">
        <v>226925</v>
      </c>
      <c r="E93" s="14">
        <v>2399.0500000000002</v>
      </c>
      <c r="F93" s="15">
        <v>2.3E-3</v>
      </c>
      <c r="G93" s="15"/>
    </row>
    <row r="94" spans="1:7" x14ac:dyDescent="0.25">
      <c r="A94" s="12" t="s">
        <v>1384</v>
      </c>
      <c r="B94" s="30" t="s">
        <v>1385</v>
      </c>
      <c r="C94" s="30" t="s">
        <v>1219</v>
      </c>
      <c r="D94" s="13">
        <v>199375</v>
      </c>
      <c r="E94" s="14">
        <v>2379.14</v>
      </c>
      <c r="F94" s="15">
        <v>2.3E-3</v>
      </c>
      <c r="G94" s="15"/>
    </row>
    <row r="95" spans="1:7" x14ac:dyDescent="0.25">
      <c r="A95" s="12" t="s">
        <v>1386</v>
      </c>
      <c r="B95" s="30" t="s">
        <v>1387</v>
      </c>
      <c r="C95" s="30" t="s">
        <v>1323</v>
      </c>
      <c r="D95" s="13">
        <v>138000</v>
      </c>
      <c r="E95" s="14">
        <v>2360.6999999999998</v>
      </c>
      <c r="F95" s="15">
        <v>2.3E-3</v>
      </c>
      <c r="G95" s="15"/>
    </row>
    <row r="96" spans="1:7" x14ac:dyDescent="0.25">
      <c r="A96" s="12" t="s">
        <v>1388</v>
      </c>
      <c r="B96" s="30" t="s">
        <v>1389</v>
      </c>
      <c r="C96" s="30" t="s">
        <v>1359</v>
      </c>
      <c r="D96" s="13">
        <v>520600</v>
      </c>
      <c r="E96" s="14">
        <v>2209.4299999999998</v>
      </c>
      <c r="F96" s="15">
        <v>2.2000000000000001E-3</v>
      </c>
      <c r="G96" s="15"/>
    </row>
    <row r="97" spans="1:7" x14ac:dyDescent="0.25">
      <c r="A97" s="12" t="s">
        <v>1390</v>
      </c>
      <c r="B97" s="30" t="s">
        <v>1391</v>
      </c>
      <c r="C97" s="30" t="s">
        <v>1291</v>
      </c>
      <c r="D97" s="13">
        <v>90000</v>
      </c>
      <c r="E97" s="14">
        <v>2186.91</v>
      </c>
      <c r="F97" s="15">
        <v>2.0999999999999999E-3</v>
      </c>
      <c r="G97" s="15"/>
    </row>
    <row r="98" spans="1:7" x14ac:dyDescent="0.25">
      <c r="A98" s="12" t="s">
        <v>1392</v>
      </c>
      <c r="B98" s="30" t="s">
        <v>1393</v>
      </c>
      <c r="C98" s="30" t="s">
        <v>1343</v>
      </c>
      <c r="D98" s="13">
        <v>35925</v>
      </c>
      <c r="E98" s="14">
        <v>2150.38</v>
      </c>
      <c r="F98" s="15">
        <v>2.0999999999999999E-3</v>
      </c>
      <c r="G98" s="15"/>
    </row>
    <row r="99" spans="1:7" x14ac:dyDescent="0.25">
      <c r="A99" s="12" t="s">
        <v>1394</v>
      </c>
      <c r="B99" s="30" t="s">
        <v>1395</v>
      </c>
      <c r="C99" s="30" t="s">
        <v>1396</v>
      </c>
      <c r="D99" s="13">
        <v>83000</v>
      </c>
      <c r="E99" s="14">
        <v>2081.14</v>
      </c>
      <c r="F99" s="15">
        <v>2E-3</v>
      </c>
      <c r="G99" s="15"/>
    </row>
    <row r="100" spans="1:7" x14ac:dyDescent="0.25">
      <c r="A100" s="12" t="s">
        <v>1397</v>
      </c>
      <c r="B100" s="30" t="s">
        <v>1398</v>
      </c>
      <c r="C100" s="30" t="s">
        <v>1250</v>
      </c>
      <c r="D100" s="13">
        <v>44800</v>
      </c>
      <c r="E100" s="14">
        <v>2059.64</v>
      </c>
      <c r="F100" s="15">
        <v>2E-3</v>
      </c>
      <c r="G100" s="15"/>
    </row>
    <row r="101" spans="1:7" x14ac:dyDescent="0.25">
      <c r="A101" s="12" t="s">
        <v>1399</v>
      </c>
      <c r="B101" s="30" t="s">
        <v>1400</v>
      </c>
      <c r="C101" s="30" t="s">
        <v>1272</v>
      </c>
      <c r="D101" s="13">
        <v>452200</v>
      </c>
      <c r="E101" s="14">
        <v>2034.9</v>
      </c>
      <c r="F101" s="15">
        <v>2E-3</v>
      </c>
      <c r="G101" s="15"/>
    </row>
    <row r="102" spans="1:7" x14ac:dyDescent="0.25">
      <c r="A102" s="12" t="s">
        <v>1401</v>
      </c>
      <c r="B102" s="30" t="s">
        <v>1402</v>
      </c>
      <c r="C102" s="30" t="s">
        <v>1291</v>
      </c>
      <c r="D102" s="13">
        <v>6900</v>
      </c>
      <c r="E102" s="14">
        <v>2025.57</v>
      </c>
      <c r="F102" s="15">
        <v>2E-3</v>
      </c>
      <c r="G102" s="15"/>
    </row>
    <row r="103" spans="1:7" x14ac:dyDescent="0.25">
      <c r="A103" s="12" t="s">
        <v>1403</v>
      </c>
      <c r="B103" s="30" t="s">
        <v>1404</v>
      </c>
      <c r="C103" s="30" t="s">
        <v>1352</v>
      </c>
      <c r="D103" s="13">
        <v>49650</v>
      </c>
      <c r="E103" s="14">
        <v>1933.69</v>
      </c>
      <c r="F103" s="15">
        <v>1.9E-3</v>
      </c>
      <c r="G103" s="15"/>
    </row>
    <row r="104" spans="1:7" x14ac:dyDescent="0.25">
      <c r="A104" s="12" t="s">
        <v>1405</v>
      </c>
      <c r="B104" s="30" t="s">
        <v>1406</v>
      </c>
      <c r="C104" s="30" t="s">
        <v>1275</v>
      </c>
      <c r="D104" s="13">
        <v>846800</v>
      </c>
      <c r="E104" s="14">
        <v>1900.22</v>
      </c>
      <c r="F104" s="15">
        <v>1.9E-3</v>
      </c>
      <c r="G104" s="15"/>
    </row>
    <row r="105" spans="1:7" x14ac:dyDescent="0.25">
      <c r="A105" s="12" t="s">
        <v>1407</v>
      </c>
      <c r="B105" s="30" t="s">
        <v>1408</v>
      </c>
      <c r="C105" s="30" t="s">
        <v>1302</v>
      </c>
      <c r="D105" s="13">
        <v>111000</v>
      </c>
      <c r="E105" s="14">
        <v>1847.04</v>
      </c>
      <c r="F105" s="15">
        <v>1.8E-3</v>
      </c>
      <c r="G105" s="15"/>
    </row>
    <row r="106" spans="1:7" x14ac:dyDescent="0.25">
      <c r="A106" s="12" t="s">
        <v>1409</v>
      </c>
      <c r="B106" s="30" t="s">
        <v>1410</v>
      </c>
      <c r="C106" s="30" t="s">
        <v>1199</v>
      </c>
      <c r="D106" s="13">
        <v>207900</v>
      </c>
      <c r="E106" s="14">
        <v>1834.09</v>
      </c>
      <c r="F106" s="15">
        <v>1.8E-3</v>
      </c>
      <c r="G106" s="15"/>
    </row>
    <row r="107" spans="1:7" x14ac:dyDescent="0.25">
      <c r="A107" s="12" t="s">
        <v>1411</v>
      </c>
      <c r="B107" s="30" t="s">
        <v>1412</v>
      </c>
      <c r="C107" s="30" t="s">
        <v>1313</v>
      </c>
      <c r="D107" s="13">
        <v>260000</v>
      </c>
      <c r="E107" s="14">
        <v>1791.79</v>
      </c>
      <c r="F107" s="15">
        <v>1.6999999999999999E-3</v>
      </c>
      <c r="G107" s="15"/>
    </row>
    <row r="108" spans="1:7" x14ac:dyDescent="0.25">
      <c r="A108" s="12" t="s">
        <v>1413</v>
      </c>
      <c r="B108" s="30" t="s">
        <v>1414</v>
      </c>
      <c r="C108" s="30" t="s">
        <v>1194</v>
      </c>
      <c r="D108" s="13">
        <v>579600</v>
      </c>
      <c r="E108" s="14">
        <v>1749.52</v>
      </c>
      <c r="F108" s="15">
        <v>1.6999999999999999E-3</v>
      </c>
      <c r="G108" s="15"/>
    </row>
    <row r="109" spans="1:7" x14ac:dyDescent="0.25">
      <c r="A109" s="12" t="s">
        <v>1415</v>
      </c>
      <c r="B109" s="30" t="s">
        <v>1416</v>
      </c>
      <c r="C109" s="30" t="s">
        <v>1291</v>
      </c>
      <c r="D109" s="13">
        <v>135500</v>
      </c>
      <c r="E109" s="14">
        <v>1722.48</v>
      </c>
      <c r="F109" s="15">
        <v>1.6999999999999999E-3</v>
      </c>
      <c r="G109" s="15"/>
    </row>
    <row r="110" spans="1:7" x14ac:dyDescent="0.25">
      <c r="A110" s="12" t="s">
        <v>1417</v>
      </c>
      <c r="B110" s="30" t="s">
        <v>1418</v>
      </c>
      <c r="C110" s="30" t="s">
        <v>1313</v>
      </c>
      <c r="D110" s="13">
        <v>28750</v>
      </c>
      <c r="E110" s="14">
        <v>1709.79</v>
      </c>
      <c r="F110" s="15">
        <v>1.6999999999999999E-3</v>
      </c>
      <c r="G110" s="15"/>
    </row>
    <row r="111" spans="1:7" x14ac:dyDescent="0.25">
      <c r="A111" s="12" t="s">
        <v>1419</v>
      </c>
      <c r="B111" s="30" t="s">
        <v>1420</v>
      </c>
      <c r="C111" s="30" t="s">
        <v>1291</v>
      </c>
      <c r="D111" s="13">
        <v>356400</v>
      </c>
      <c r="E111" s="14">
        <v>1683.63</v>
      </c>
      <c r="F111" s="15">
        <v>1.6000000000000001E-3</v>
      </c>
      <c r="G111" s="15"/>
    </row>
    <row r="112" spans="1:7" x14ac:dyDescent="0.25">
      <c r="A112" s="12" t="s">
        <v>1421</v>
      </c>
      <c r="B112" s="30" t="s">
        <v>1422</v>
      </c>
      <c r="C112" s="30" t="s">
        <v>1275</v>
      </c>
      <c r="D112" s="13">
        <v>41625</v>
      </c>
      <c r="E112" s="14">
        <v>1664.79</v>
      </c>
      <c r="F112" s="15">
        <v>1.6000000000000001E-3</v>
      </c>
      <c r="G112" s="15"/>
    </row>
    <row r="113" spans="1:7" x14ac:dyDescent="0.25">
      <c r="A113" s="12" t="s">
        <v>1423</v>
      </c>
      <c r="B113" s="30" t="s">
        <v>1424</v>
      </c>
      <c r="C113" s="30" t="s">
        <v>1272</v>
      </c>
      <c r="D113" s="13">
        <v>6200</v>
      </c>
      <c r="E113" s="14">
        <v>1639.66</v>
      </c>
      <c r="F113" s="15">
        <v>1.6000000000000001E-3</v>
      </c>
      <c r="G113" s="15"/>
    </row>
    <row r="114" spans="1:7" x14ac:dyDescent="0.25">
      <c r="A114" s="12" t="s">
        <v>1425</v>
      </c>
      <c r="B114" s="30" t="s">
        <v>1426</v>
      </c>
      <c r="C114" s="30" t="s">
        <v>1427</v>
      </c>
      <c r="D114" s="13">
        <v>137900</v>
      </c>
      <c r="E114" s="14">
        <v>1623.08</v>
      </c>
      <c r="F114" s="15">
        <v>1.6000000000000001E-3</v>
      </c>
      <c r="G114" s="15"/>
    </row>
    <row r="115" spans="1:7" x14ac:dyDescent="0.25">
      <c r="A115" s="12" t="s">
        <v>1428</v>
      </c>
      <c r="B115" s="30" t="s">
        <v>1429</v>
      </c>
      <c r="C115" s="30" t="s">
        <v>1343</v>
      </c>
      <c r="D115" s="13">
        <v>64800</v>
      </c>
      <c r="E115" s="14">
        <v>1575</v>
      </c>
      <c r="F115" s="15">
        <v>1.5E-3</v>
      </c>
      <c r="G115" s="15"/>
    </row>
    <row r="116" spans="1:7" x14ac:dyDescent="0.25">
      <c r="A116" s="12" t="s">
        <v>1430</v>
      </c>
      <c r="B116" s="30" t="s">
        <v>1431</v>
      </c>
      <c r="C116" s="30" t="s">
        <v>1179</v>
      </c>
      <c r="D116" s="13">
        <v>1890000</v>
      </c>
      <c r="E116" s="14">
        <v>1552.64</v>
      </c>
      <c r="F116" s="15">
        <v>1.5E-3</v>
      </c>
      <c r="G116" s="15"/>
    </row>
    <row r="117" spans="1:7" x14ac:dyDescent="0.25">
      <c r="A117" s="12" t="s">
        <v>1432</v>
      </c>
      <c r="B117" s="30" t="s">
        <v>1433</v>
      </c>
      <c r="C117" s="30" t="s">
        <v>1364</v>
      </c>
      <c r="D117" s="13">
        <v>582400</v>
      </c>
      <c r="E117" s="14">
        <v>1531.71</v>
      </c>
      <c r="F117" s="15">
        <v>1.5E-3</v>
      </c>
      <c r="G117" s="15"/>
    </row>
    <row r="118" spans="1:7" x14ac:dyDescent="0.25">
      <c r="A118" s="12" t="s">
        <v>1434</v>
      </c>
      <c r="B118" s="30" t="s">
        <v>1435</v>
      </c>
      <c r="C118" s="30" t="s">
        <v>1243</v>
      </c>
      <c r="D118" s="13">
        <v>39550</v>
      </c>
      <c r="E118" s="14">
        <v>1511.07</v>
      </c>
      <c r="F118" s="15">
        <v>1.5E-3</v>
      </c>
      <c r="G118" s="15"/>
    </row>
    <row r="119" spans="1:7" x14ac:dyDescent="0.25">
      <c r="A119" s="12" t="s">
        <v>1436</v>
      </c>
      <c r="B119" s="30" t="s">
        <v>1437</v>
      </c>
      <c r="C119" s="30" t="s">
        <v>1438</v>
      </c>
      <c r="D119" s="13">
        <v>144000</v>
      </c>
      <c r="E119" s="14">
        <v>1480.32</v>
      </c>
      <c r="F119" s="15">
        <v>1.4E-3</v>
      </c>
      <c r="G119" s="15"/>
    </row>
    <row r="120" spans="1:7" x14ac:dyDescent="0.25">
      <c r="A120" s="12" t="s">
        <v>1439</v>
      </c>
      <c r="B120" s="30" t="s">
        <v>1440</v>
      </c>
      <c r="C120" s="30" t="s">
        <v>1275</v>
      </c>
      <c r="D120" s="13">
        <v>57300</v>
      </c>
      <c r="E120" s="14">
        <v>1450.72</v>
      </c>
      <c r="F120" s="15">
        <v>1.4E-3</v>
      </c>
      <c r="G120" s="15"/>
    </row>
    <row r="121" spans="1:7" x14ac:dyDescent="0.25">
      <c r="A121" s="12" t="s">
        <v>1441</v>
      </c>
      <c r="B121" s="30" t="s">
        <v>1442</v>
      </c>
      <c r="C121" s="30" t="s">
        <v>1243</v>
      </c>
      <c r="D121" s="13">
        <v>42200</v>
      </c>
      <c r="E121" s="14">
        <v>1421.55</v>
      </c>
      <c r="F121" s="15">
        <v>1.4E-3</v>
      </c>
      <c r="G121" s="15"/>
    </row>
    <row r="122" spans="1:7" x14ac:dyDescent="0.25">
      <c r="A122" s="12" t="s">
        <v>1443</v>
      </c>
      <c r="B122" s="30" t="s">
        <v>1444</v>
      </c>
      <c r="C122" s="30" t="s">
        <v>1330</v>
      </c>
      <c r="D122" s="13">
        <v>65326</v>
      </c>
      <c r="E122" s="14">
        <v>1383.67</v>
      </c>
      <c r="F122" s="15">
        <v>1.4E-3</v>
      </c>
      <c r="G122" s="15"/>
    </row>
    <row r="123" spans="1:7" x14ac:dyDescent="0.25">
      <c r="A123" s="12" t="s">
        <v>1445</v>
      </c>
      <c r="B123" s="30" t="s">
        <v>1446</v>
      </c>
      <c r="C123" s="30" t="s">
        <v>1179</v>
      </c>
      <c r="D123" s="13">
        <v>217000</v>
      </c>
      <c r="E123" s="14">
        <v>1374.91</v>
      </c>
      <c r="F123" s="15">
        <v>1.2999999999999999E-3</v>
      </c>
      <c r="G123" s="15"/>
    </row>
    <row r="124" spans="1:7" x14ac:dyDescent="0.25">
      <c r="A124" s="12" t="s">
        <v>1447</v>
      </c>
      <c r="B124" s="30" t="s">
        <v>1448</v>
      </c>
      <c r="C124" s="30" t="s">
        <v>1275</v>
      </c>
      <c r="D124" s="13">
        <v>5450</v>
      </c>
      <c r="E124" s="14">
        <v>1332.24</v>
      </c>
      <c r="F124" s="15">
        <v>1.2999999999999999E-3</v>
      </c>
      <c r="G124" s="15"/>
    </row>
    <row r="125" spans="1:7" x14ac:dyDescent="0.25">
      <c r="A125" s="12" t="s">
        <v>1449</v>
      </c>
      <c r="B125" s="30" t="s">
        <v>1450</v>
      </c>
      <c r="C125" s="30" t="s">
        <v>1272</v>
      </c>
      <c r="D125" s="13">
        <v>139500</v>
      </c>
      <c r="E125" s="14">
        <v>1330.2</v>
      </c>
      <c r="F125" s="15">
        <v>1.2999999999999999E-3</v>
      </c>
      <c r="G125" s="15"/>
    </row>
    <row r="126" spans="1:7" x14ac:dyDescent="0.25">
      <c r="A126" s="12" t="s">
        <v>1451</v>
      </c>
      <c r="B126" s="30" t="s">
        <v>1452</v>
      </c>
      <c r="C126" s="30" t="s">
        <v>1243</v>
      </c>
      <c r="D126" s="13">
        <v>201000</v>
      </c>
      <c r="E126" s="14">
        <v>1306.7</v>
      </c>
      <c r="F126" s="15">
        <v>1.2999999999999999E-3</v>
      </c>
      <c r="G126" s="15"/>
    </row>
    <row r="127" spans="1:7" x14ac:dyDescent="0.25">
      <c r="A127" s="12" t="s">
        <v>1453</v>
      </c>
      <c r="B127" s="30" t="s">
        <v>1454</v>
      </c>
      <c r="C127" s="30" t="s">
        <v>1269</v>
      </c>
      <c r="D127" s="13">
        <v>90400</v>
      </c>
      <c r="E127" s="14">
        <v>1304.92</v>
      </c>
      <c r="F127" s="15">
        <v>1.2999999999999999E-3</v>
      </c>
      <c r="G127" s="15"/>
    </row>
    <row r="128" spans="1:7" x14ac:dyDescent="0.25">
      <c r="A128" s="12" t="s">
        <v>1455</v>
      </c>
      <c r="B128" s="30" t="s">
        <v>1456</v>
      </c>
      <c r="C128" s="30" t="s">
        <v>1457</v>
      </c>
      <c r="D128" s="13">
        <v>323200</v>
      </c>
      <c r="E128" s="14">
        <v>1278.42</v>
      </c>
      <c r="F128" s="15">
        <v>1.1999999999999999E-3</v>
      </c>
      <c r="G128" s="15"/>
    </row>
    <row r="129" spans="1:7" x14ac:dyDescent="0.25">
      <c r="A129" s="12" t="s">
        <v>1458</v>
      </c>
      <c r="B129" s="30" t="s">
        <v>1459</v>
      </c>
      <c r="C129" s="30" t="s">
        <v>1243</v>
      </c>
      <c r="D129" s="13">
        <v>25200</v>
      </c>
      <c r="E129" s="14">
        <v>1186.01</v>
      </c>
      <c r="F129" s="15">
        <v>1.1999999999999999E-3</v>
      </c>
      <c r="G129" s="15"/>
    </row>
    <row r="130" spans="1:7" x14ac:dyDescent="0.25">
      <c r="A130" s="12" t="s">
        <v>1460</v>
      </c>
      <c r="B130" s="30" t="s">
        <v>1461</v>
      </c>
      <c r="C130" s="30" t="s">
        <v>1188</v>
      </c>
      <c r="D130" s="13">
        <v>68000</v>
      </c>
      <c r="E130" s="14">
        <v>1176.3</v>
      </c>
      <c r="F130" s="15">
        <v>1.1000000000000001E-3</v>
      </c>
      <c r="G130" s="15"/>
    </row>
    <row r="131" spans="1:7" x14ac:dyDescent="0.25">
      <c r="A131" s="12" t="s">
        <v>1462</v>
      </c>
      <c r="B131" s="30" t="s">
        <v>1463</v>
      </c>
      <c r="C131" s="30" t="s">
        <v>1343</v>
      </c>
      <c r="D131" s="13">
        <v>163800</v>
      </c>
      <c r="E131" s="14">
        <v>1167.32</v>
      </c>
      <c r="F131" s="15">
        <v>1.1000000000000001E-3</v>
      </c>
      <c r="G131" s="15"/>
    </row>
    <row r="132" spans="1:7" x14ac:dyDescent="0.25">
      <c r="A132" s="12" t="s">
        <v>1464</v>
      </c>
      <c r="B132" s="30" t="s">
        <v>1465</v>
      </c>
      <c r="C132" s="30" t="s">
        <v>1438</v>
      </c>
      <c r="D132" s="13">
        <v>28500</v>
      </c>
      <c r="E132" s="14">
        <v>1134.96</v>
      </c>
      <c r="F132" s="15">
        <v>1.1000000000000001E-3</v>
      </c>
      <c r="G132" s="15"/>
    </row>
    <row r="133" spans="1:7" x14ac:dyDescent="0.25">
      <c r="A133" s="12" t="s">
        <v>1466</v>
      </c>
      <c r="B133" s="30" t="s">
        <v>1467</v>
      </c>
      <c r="C133" s="30" t="s">
        <v>1457</v>
      </c>
      <c r="D133" s="13">
        <v>218400</v>
      </c>
      <c r="E133" s="14">
        <v>1131.31</v>
      </c>
      <c r="F133" s="15">
        <v>1.1000000000000001E-3</v>
      </c>
      <c r="G133" s="15"/>
    </row>
    <row r="134" spans="1:7" x14ac:dyDescent="0.25">
      <c r="A134" s="12" t="s">
        <v>1468</v>
      </c>
      <c r="B134" s="30" t="s">
        <v>1469</v>
      </c>
      <c r="C134" s="30" t="s">
        <v>1470</v>
      </c>
      <c r="D134" s="13">
        <v>90000</v>
      </c>
      <c r="E134" s="14">
        <v>1097.55</v>
      </c>
      <c r="F134" s="15">
        <v>1.1000000000000001E-3</v>
      </c>
      <c r="G134" s="15"/>
    </row>
    <row r="135" spans="1:7" x14ac:dyDescent="0.25">
      <c r="A135" s="12" t="s">
        <v>1471</v>
      </c>
      <c r="B135" s="30" t="s">
        <v>1472</v>
      </c>
      <c r="C135" s="30" t="s">
        <v>1219</v>
      </c>
      <c r="D135" s="13">
        <v>633604</v>
      </c>
      <c r="E135" s="14">
        <v>1055.9000000000001</v>
      </c>
      <c r="F135" s="15">
        <v>1E-3</v>
      </c>
      <c r="G135" s="15"/>
    </row>
    <row r="136" spans="1:7" x14ac:dyDescent="0.25">
      <c r="A136" s="12" t="s">
        <v>1473</v>
      </c>
      <c r="B136" s="30" t="s">
        <v>1474</v>
      </c>
      <c r="C136" s="30" t="s">
        <v>1371</v>
      </c>
      <c r="D136" s="13">
        <v>66500</v>
      </c>
      <c r="E136" s="14">
        <v>986.43</v>
      </c>
      <c r="F136" s="15">
        <v>1E-3</v>
      </c>
      <c r="G136" s="15"/>
    </row>
    <row r="137" spans="1:7" x14ac:dyDescent="0.25">
      <c r="A137" s="12" t="s">
        <v>1475</v>
      </c>
      <c r="B137" s="30" t="s">
        <v>1476</v>
      </c>
      <c r="C137" s="30" t="s">
        <v>1343</v>
      </c>
      <c r="D137" s="13">
        <v>37500</v>
      </c>
      <c r="E137" s="14">
        <v>982.89</v>
      </c>
      <c r="F137" s="15">
        <v>1E-3</v>
      </c>
      <c r="G137" s="15"/>
    </row>
    <row r="138" spans="1:7" x14ac:dyDescent="0.25">
      <c r="A138" s="12" t="s">
        <v>1477</v>
      </c>
      <c r="B138" s="30" t="s">
        <v>1478</v>
      </c>
      <c r="C138" s="30" t="s">
        <v>1275</v>
      </c>
      <c r="D138" s="13">
        <v>52750</v>
      </c>
      <c r="E138" s="14">
        <v>969.62</v>
      </c>
      <c r="F138" s="15">
        <v>8.9999999999999998E-4</v>
      </c>
      <c r="G138" s="15"/>
    </row>
    <row r="139" spans="1:7" x14ac:dyDescent="0.25">
      <c r="A139" s="12" t="s">
        <v>1479</v>
      </c>
      <c r="B139" s="30" t="s">
        <v>1480</v>
      </c>
      <c r="C139" s="30" t="s">
        <v>1323</v>
      </c>
      <c r="D139" s="13">
        <v>92000</v>
      </c>
      <c r="E139" s="14">
        <v>930.03</v>
      </c>
      <c r="F139" s="15">
        <v>8.9999999999999998E-4</v>
      </c>
      <c r="G139" s="15"/>
    </row>
    <row r="140" spans="1:7" x14ac:dyDescent="0.25">
      <c r="A140" s="12" t="s">
        <v>1481</v>
      </c>
      <c r="B140" s="30" t="s">
        <v>1482</v>
      </c>
      <c r="C140" s="30" t="s">
        <v>1179</v>
      </c>
      <c r="D140" s="13">
        <v>550000</v>
      </c>
      <c r="E140" s="14">
        <v>883.85</v>
      </c>
      <c r="F140" s="15">
        <v>8.9999999999999998E-4</v>
      </c>
      <c r="G140" s="15"/>
    </row>
    <row r="141" spans="1:7" x14ac:dyDescent="0.25">
      <c r="A141" s="12" t="s">
        <v>1483</v>
      </c>
      <c r="B141" s="30" t="s">
        <v>1484</v>
      </c>
      <c r="C141" s="30" t="s">
        <v>1371</v>
      </c>
      <c r="D141" s="13">
        <v>33250</v>
      </c>
      <c r="E141" s="14">
        <v>880.33</v>
      </c>
      <c r="F141" s="15">
        <v>8.9999999999999998E-4</v>
      </c>
      <c r="G141" s="15"/>
    </row>
    <row r="142" spans="1:7" x14ac:dyDescent="0.25">
      <c r="A142" s="12" t="s">
        <v>1485</v>
      </c>
      <c r="B142" s="30" t="s">
        <v>1486</v>
      </c>
      <c r="C142" s="30" t="s">
        <v>1219</v>
      </c>
      <c r="D142" s="13">
        <v>54000</v>
      </c>
      <c r="E142" s="14">
        <v>872.1</v>
      </c>
      <c r="F142" s="15">
        <v>8.9999999999999998E-4</v>
      </c>
      <c r="G142" s="15"/>
    </row>
    <row r="143" spans="1:7" x14ac:dyDescent="0.25">
      <c r="A143" s="12" t="s">
        <v>1487</v>
      </c>
      <c r="B143" s="30" t="s">
        <v>1488</v>
      </c>
      <c r="C143" s="30" t="s">
        <v>1343</v>
      </c>
      <c r="D143" s="13">
        <v>28250</v>
      </c>
      <c r="E143" s="14">
        <v>861.34</v>
      </c>
      <c r="F143" s="15">
        <v>8.0000000000000004E-4</v>
      </c>
      <c r="G143" s="15"/>
    </row>
    <row r="144" spans="1:7" x14ac:dyDescent="0.25">
      <c r="A144" s="12" t="s">
        <v>1489</v>
      </c>
      <c r="B144" s="30" t="s">
        <v>1490</v>
      </c>
      <c r="C144" s="30" t="s">
        <v>1272</v>
      </c>
      <c r="D144" s="13">
        <v>20600</v>
      </c>
      <c r="E144" s="14">
        <v>824.49</v>
      </c>
      <c r="F144" s="15">
        <v>8.0000000000000004E-4</v>
      </c>
      <c r="G144" s="15"/>
    </row>
    <row r="145" spans="1:7" x14ac:dyDescent="0.25">
      <c r="A145" s="12" t="s">
        <v>1491</v>
      </c>
      <c r="B145" s="30" t="s">
        <v>1492</v>
      </c>
      <c r="C145" s="30" t="s">
        <v>1316</v>
      </c>
      <c r="D145" s="13">
        <v>24200</v>
      </c>
      <c r="E145" s="14">
        <v>812.77</v>
      </c>
      <c r="F145" s="15">
        <v>8.0000000000000004E-4</v>
      </c>
      <c r="G145" s="15"/>
    </row>
    <row r="146" spans="1:7" x14ac:dyDescent="0.25">
      <c r="A146" s="12" t="s">
        <v>1493</v>
      </c>
      <c r="B146" s="30" t="s">
        <v>1494</v>
      </c>
      <c r="C146" s="30" t="s">
        <v>1302</v>
      </c>
      <c r="D146" s="13">
        <v>226800</v>
      </c>
      <c r="E146" s="14">
        <v>722.13</v>
      </c>
      <c r="F146" s="15">
        <v>6.9999999999999999E-4</v>
      </c>
      <c r="G146" s="15"/>
    </row>
    <row r="147" spans="1:7" x14ac:dyDescent="0.25">
      <c r="A147" s="12" t="s">
        <v>1495</v>
      </c>
      <c r="B147" s="30" t="s">
        <v>1496</v>
      </c>
      <c r="C147" s="30" t="s">
        <v>1237</v>
      </c>
      <c r="D147" s="13">
        <v>148750</v>
      </c>
      <c r="E147" s="14">
        <v>689.01</v>
      </c>
      <c r="F147" s="15">
        <v>6.9999999999999999E-4</v>
      </c>
      <c r="G147" s="15"/>
    </row>
    <row r="148" spans="1:7" x14ac:dyDescent="0.25">
      <c r="A148" s="12" t="s">
        <v>1497</v>
      </c>
      <c r="B148" s="30" t="s">
        <v>1498</v>
      </c>
      <c r="C148" s="30" t="s">
        <v>1323</v>
      </c>
      <c r="D148" s="13">
        <v>120000</v>
      </c>
      <c r="E148" s="14">
        <v>687.48</v>
      </c>
      <c r="F148" s="15">
        <v>6.9999999999999999E-4</v>
      </c>
      <c r="G148" s="15"/>
    </row>
    <row r="149" spans="1:7" x14ac:dyDescent="0.25">
      <c r="A149" s="12" t="s">
        <v>1499</v>
      </c>
      <c r="B149" s="30" t="s">
        <v>1500</v>
      </c>
      <c r="C149" s="30" t="s">
        <v>1302</v>
      </c>
      <c r="D149" s="13">
        <v>23200</v>
      </c>
      <c r="E149" s="14">
        <v>667.21</v>
      </c>
      <c r="F149" s="15">
        <v>6.9999999999999999E-4</v>
      </c>
      <c r="G149" s="15"/>
    </row>
    <row r="150" spans="1:7" x14ac:dyDescent="0.25">
      <c r="A150" s="12" t="s">
        <v>1501</v>
      </c>
      <c r="B150" s="30" t="s">
        <v>1502</v>
      </c>
      <c r="C150" s="30" t="s">
        <v>1243</v>
      </c>
      <c r="D150" s="13">
        <v>138000</v>
      </c>
      <c r="E150" s="14">
        <v>638.11</v>
      </c>
      <c r="F150" s="15">
        <v>5.9999999999999995E-4</v>
      </c>
      <c r="G150" s="15"/>
    </row>
    <row r="151" spans="1:7" x14ac:dyDescent="0.25">
      <c r="A151" s="12" t="s">
        <v>1503</v>
      </c>
      <c r="B151" s="30" t="s">
        <v>1504</v>
      </c>
      <c r="C151" s="30" t="s">
        <v>1275</v>
      </c>
      <c r="D151" s="13">
        <v>101700</v>
      </c>
      <c r="E151" s="14">
        <v>630.44000000000005</v>
      </c>
      <c r="F151" s="15">
        <v>5.9999999999999995E-4</v>
      </c>
      <c r="G151" s="15"/>
    </row>
    <row r="152" spans="1:7" x14ac:dyDescent="0.25">
      <c r="A152" s="12" t="s">
        <v>1505</v>
      </c>
      <c r="B152" s="30" t="s">
        <v>1506</v>
      </c>
      <c r="C152" s="30" t="s">
        <v>1219</v>
      </c>
      <c r="D152" s="13">
        <v>270000</v>
      </c>
      <c r="E152" s="14">
        <v>624.78</v>
      </c>
      <c r="F152" s="15">
        <v>5.9999999999999995E-4</v>
      </c>
      <c r="G152" s="15"/>
    </row>
    <row r="153" spans="1:7" x14ac:dyDescent="0.25">
      <c r="A153" s="12" t="s">
        <v>1507</v>
      </c>
      <c r="B153" s="30" t="s">
        <v>1508</v>
      </c>
      <c r="C153" s="30" t="s">
        <v>1343</v>
      </c>
      <c r="D153" s="13">
        <v>17700</v>
      </c>
      <c r="E153" s="14">
        <v>605.21</v>
      </c>
      <c r="F153" s="15">
        <v>5.9999999999999995E-4</v>
      </c>
      <c r="G153" s="15"/>
    </row>
    <row r="154" spans="1:7" x14ac:dyDescent="0.25">
      <c r="A154" s="12" t="s">
        <v>1509</v>
      </c>
      <c r="B154" s="30" t="s">
        <v>1510</v>
      </c>
      <c r="C154" s="30" t="s">
        <v>1470</v>
      </c>
      <c r="D154" s="13">
        <v>20650</v>
      </c>
      <c r="E154" s="14">
        <v>583.33000000000004</v>
      </c>
      <c r="F154" s="15">
        <v>5.9999999999999995E-4</v>
      </c>
      <c r="G154" s="15"/>
    </row>
    <row r="155" spans="1:7" x14ac:dyDescent="0.25">
      <c r="A155" s="12" t="s">
        <v>1511</v>
      </c>
      <c r="B155" s="30" t="s">
        <v>1512</v>
      </c>
      <c r="C155" s="30" t="s">
        <v>1302</v>
      </c>
      <c r="D155" s="13">
        <v>42375</v>
      </c>
      <c r="E155" s="14">
        <v>580.17999999999995</v>
      </c>
      <c r="F155" s="15">
        <v>5.9999999999999995E-4</v>
      </c>
      <c r="G155" s="15"/>
    </row>
    <row r="156" spans="1:7" x14ac:dyDescent="0.25">
      <c r="A156" s="12" t="s">
        <v>1513</v>
      </c>
      <c r="B156" s="30" t="s">
        <v>1514</v>
      </c>
      <c r="C156" s="30" t="s">
        <v>1219</v>
      </c>
      <c r="D156" s="13">
        <v>72150</v>
      </c>
      <c r="E156" s="14">
        <v>550.25</v>
      </c>
      <c r="F156" s="15">
        <v>5.0000000000000001E-4</v>
      </c>
      <c r="G156" s="15"/>
    </row>
    <row r="157" spans="1:7" x14ac:dyDescent="0.25">
      <c r="A157" s="12" t="s">
        <v>1515</v>
      </c>
      <c r="B157" s="30" t="s">
        <v>1516</v>
      </c>
      <c r="C157" s="30" t="s">
        <v>1396</v>
      </c>
      <c r="D157" s="13">
        <v>10600</v>
      </c>
      <c r="E157" s="14">
        <v>506.25</v>
      </c>
      <c r="F157" s="15">
        <v>5.0000000000000001E-4</v>
      </c>
      <c r="G157" s="15"/>
    </row>
    <row r="158" spans="1:7" x14ac:dyDescent="0.25">
      <c r="A158" s="12" t="s">
        <v>1517</v>
      </c>
      <c r="B158" s="30" t="s">
        <v>1518</v>
      </c>
      <c r="C158" s="30" t="s">
        <v>1250</v>
      </c>
      <c r="D158" s="13">
        <v>5625</v>
      </c>
      <c r="E158" s="14">
        <v>500.83</v>
      </c>
      <c r="F158" s="15">
        <v>5.0000000000000001E-4</v>
      </c>
      <c r="G158" s="15"/>
    </row>
    <row r="159" spans="1:7" x14ac:dyDescent="0.25">
      <c r="A159" s="12" t="s">
        <v>1519</v>
      </c>
      <c r="B159" s="30" t="s">
        <v>1520</v>
      </c>
      <c r="C159" s="30" t="s">
        <v>1364</v>
      </c>
      <c r="D159" s="13">
        <v>8250</v>
      </c>
      <c r="E159" s="14">
        <v>499.43</v>
      </c>
      <c r="F159" s="15">
        <v>5.0000000000000001E-4</v>
      </c>
      <c r="G159" s="15"/>
    </row>
    <row r="160" spans="1:7" x14ac:dyDescent="0.25">
      <c r="A160" s="12" t="s">
        <v>1521</v>
      </c>
      <c r="B160" s="30" t="s">
        <v>1522</v>
      </c>
      <c r="C160" s="30" t="s">
        <v>1269</v>
      </c>
      <c r="D160" s="13">
        <v>78750</v>
      </c>
      <c r="E160" s="14">
        <v>430.45</v>
      </c>
      <c r="F160" s="15">
        <v>4.0000000000000002E-4</v>
      </c>
      <c r="G160" s="15"/>
    </row>
    <row r="161" spans="1:7" x14ac:dyDescent="0.25">
      <c r="A161" s="12" t="s">
        <v>1523</v>
      </c>
      <c r="B161" s="30" t="s">
        <v>1524</v>
      </c>
      <c r="C161" s="30" t="s">
        <v>1237</v>
      </c>
      <c r="D161" s="13">
        <v>71000</v>
      </c>
      <c r="E161" s="14">
        <v>409.49</v>
      </c>
      <c r="F161" s="15">
        <v>4.0000000000000002E-4</v>
      </c>
      <c r="G161" s="15"/>
    </row>
    <row r="162" spans="1:7" x14ac:dyDescent="0.25">
      <c r="A162" s="12" t="s">
        <v>1525</v>
      </c>
      <c r="B162" s="30" t="s">
        <v>1526</v>
      </c>
      <c r="C162" s="30" t="s">
        <v>1219</v>
      </c>
      <c r="D162" s="13">
        <v>15900</v>
      </c>
      <c r="E162" s="14">
        <v>405.72</v>
      </c>
      <c r="F162" s="15">
        <v>4.0000000000000002E-4</v>
      </c>
      <c r="G162" s="15"/>
    </row>
    <row r="163" spans="1:7" x14ac:dyDescent="0.25">
      <c r="A163" s="12" t="s">
        <v>1527</v>
      </c>
      <c r="B163" s="30" t="s">
        <v>1528</v>
      </c>
      <c r="C163" s="30" t="s">
        <v>1470</v>
      </c>
      <c r="D163" s="13">
        <v>78750</v>
      </c>
      <c r="E163" s="14">
        <v>399.85</v>
      </c>
      <c r="F163" s="15">
        <v>4.0000000000000002E-4</v>
      </c>
      <c r="G163" s="15"/>
    </row>
    <row r="164" spans="1:7" x14ac:dyDescent="0.25">
      <c r="A164" s="12" t="s">
        <v>1529</v>
      </c>
      <c r="B164" s="30" t="s">
        <v>1530</v>
      </c>
      <c r="C164" s="30" t="s">
        <v>1250</v>
      </c>
      <c r="D164" s="13">
        <v>2900</v>
      </c>
      <c r="E164" s="14">
        <v>371.71</v>
      </c>
      <c r="F164" s="15">
        <v>4.0000000000000002E-4</v>
      </c>
      <c r="G164" s="15"/>
    </row>
    <row r="165" spans="1:7" x14ac:dyDescent="0.25">
      <c r="A165" s="12" t="s">
        <v>1531</v>
      </c>
      <c r="B165" s="30" t="s">
        <v>1532</v>
      </c>
      <c r="C165" s="30" t="s">
        <v>1359</v>
      </c>
      <c r="D165" s="13">
        <v>9000</v>
      </c>
      <c r="E165" s="14">
        <v>328.87</v>
      </c>
      <c r="F165" s="15">
        <v>2.9999999999999997E-4</v>
      </c>
      <c r="G165" s="15"/>
    </row>
    <row r="166" spans="1:7" x14ac:dyDescent="0.25">
      <c r="A166" s="12" t="s">
        <v>1533</v>
      </c>
      <c r="B166" s="30" t="s">
        <v>1534</v>
      </c>
      <c r="C166" s="30" t="s">
        <v>1219</v>
      </c>
      <c r="D166" s="13">
        <v>44800</v>
      </c>
      <c r="E166" s="14">
        <v>326.27999999999997</v>
      </c>
      <c r="F166" s="15">
        <v>2.9999999999999997E-4</v>
      </c>
      <c r="G166" s="15"/>
    </row>
    <row r="167" spans="1:7" x14ac:dyDescent="0.25">
      <c r="A167" s="12" t="s">
        <v>1535</v>
      </c>
      <c r="B167" s="30" t="s">
        <v>1536</v>
      </c>
      <c r="C167" s="30" t="s">
        <v>1359</v>
      </c>
      <c r="D167" s="13">
        <v>24500</v>
      </c>
      <c r="E167" s="14">
        <v>295.92</v>
      </c>
      <c r="F167" s="15">
        <v>2.9999999999999997E-4</v>
      </c>
      <c r="G167" s="15"/>
    </row>
    <row r="168" spans="1:7" x14ac:dyDescent="0.25">
      <c r="A168" s="12" t="s">
        <v>1537</v>
      </c>
      <c r="B168" s="30" t="s">
        <v>1538</v>
      </c>
      <c r="C168" s="30" t="s">
        <v>1302</v>
      </c>
      <c r="D168" s="13">
        <v>5600</v>
      </c>
      <c r="E168" s="14">
        <v>201</v>
      </c>
      <c r="F168" s="15">
        <v>2.0000000000000001E-4</v>
      </c>
      <c r="G168" s="15"/>
    </row>
    <row r="169" spans="1:7" x14ac:dyDescent="0.25">
      <c r="A169" s="12" t="s">
        <v>1539</v>
      </c>
      <c r="B169" s="30" t="s">
        <v>1540</v>
      </c>
      <c r="C169" s="30" t="s">
        <v>1275</v>
      </c>
      <c r="D169" s="13">
        <v>6201</v>
      </c>
      <c r="E169" s="14">
        <v>149.55000000000001</v>
      </c>
      <c r="F169" s="15">
        <v>1E-4</v>
      </c>
      <c r="G169" s="15"/>
    </row>
    <row r="170" spans="1:7" x14ac:dyDescent="0.25">
      <c r="A170" s="12" t="s">
        <v>1541</v>
      </c>
      <c r="B170" s="30" t="s">
        <v>1542</v>
      </c>
      <c r="C170" s="30" t="s">
        <v>1272</v>
      </c>
      <c r="D170" s="13">
        <v>4000</v>
      </c>
      <c r="E170" s="14">
        <v>105.7</v>
      </c>
      <c r="F170" s="15">
        <v>1E-4</v>
      </c>
      <c r="G170" s="15"/>
    </row>
    <row r="171" spans="1:7" x14ac:dyDescent="0.25">
      <c r="A171" s="12" t="s">
        <v>1543</v>
      </c>
      <c r="B171" s="30" t="s">
        <v>1544</v>
      </c>
      <c r="C171" s="30" t="s">
        <v>1199</v>
      </c>
      <c r="D171" s="13">
        <v>3750</v>
      </c>
      <c r="E171" s="14">
        <v>34.86</v>
      </c>
      <c r="F171" s="15">
        <v>0</v>
      </c>
      <c r="G171" s="15"/>
    </row>
    <row r="172" spans="1:7" x14ac:dyDescent="0.25">
      <c r="A172" s="12" t="s">
        <v>1545</v>
      </c>
      <c r="B172" s="30" t="s">
        <v>1546</v>
      </c>
      <c r="C172" s="30" t="s">
        <v>1330</v>
      </c>
      <c r="D172" s="13">
        <v>300</v>
      </c>
      <c r="E172" s="14">
        <v>9.83</v>
      </c>
      <c r="F172" s="15">
        <v>0</v>
      </c>
      <c r="G172" s="15"/>
    </row>
    <row r="173" spans="1:7" x14ac:dyDescent="0.25">
      <c r="A173" s="12" t="s">
        <v>1547</v>
      </c>
      <c r="B173" s="30" t="s">
        <v>1548</v>
      </c>
      <c r="C173" s="30" t="s">
        <v>1302</v>
      </c>
      <c r="D173" s="13">
        <v>600</v>
      </c>
      <c r="E173" s="14">
        <v>8.85</v>
      </c>
      <c r="F173" s="15">
        <v>0</v>
      </c>
      <c r="G173" s="15"/>
    </row>
    <row r="174" spans="1:7" x14ac:dyDescent="0.25">
      <c r="A174" s="16" t="s">
        <v>125</v>
      </c>
      <c r="B174" s="31"/>
      <c r="C174" s="31"/>
      <c r="D174" s="17"/>
      <c r="E174" s="37">
        <v>796847.27</v>
      </c>
      <c r="F174" s="38">
        <v>0.7782</v>
      </c>
      <c r="G174" s="20"/>
    </row>
    <row r="175" spans="1:7" x14ac:dyDescent="0.25">
      <c r="A175" s="16" t="s">
        <v>1549</v>
      </c>
      <c r="B175" s="30"/>
      <c r="C175" s="30"/>
      <c r="D175" s="13"/>
      <c r="E175" s="14"/>
      <c r="F175" s="15"/>
      <c r="G175" s="15"/>
    </row>
    <row r="176" spans="1:7" x14ac:dyDescent="0.25">
      <c r="A176" s="16" t="s">
        <v>125</v>
      </c>
      <c r="B176" s="30"/>
      <c r="C176" s="30"/>
      <c r="D176" s="13"/>
      <c r="E176" s="39" t="s">
        <v>119</v>
      </c>
      <c r="F176" s="40" t="s">
        <v>119</v>
      </c>
      <c r="G176" s="15"/>
    </row>
    <row r="177" spans="1:7" x14ac:dyDescent="0.25">
      <c r="A177" s="21" t="s">
        <v>165</v>
      </c>
      <c r="B177" s="32"/>
      <c r="C177" s="32"/>
      <c r="D177" s="22"/>
      <c r="E177" s="27">
        <v>796847.27</v>
      </c>
      <c r="F177" s="28">
        <v>0.7782</v>
      </c>
      <c r="G177" s="20"/>
    </row>
    <row r="178" spans="1:7" x14ac:dyDescent="0.25">
      <c r="A178" s="12"/>
      <c r="B178" s="30"/>
      <c r="C178" s="30"/>
      <c r="D178" s="13"/>
      <c r="E178" s="14"/>
      <c r="F178" s="15"/>
      <c r="G178" s="15"/>
    </row>
    <row r="179" spans="1:7" x14ac:dyDescent="0.25">
      <c r="A179" s="16" t="s">
        <v>1550</v>
      </c>
      <c r="B179" s="30"/>
      <c r="C179" s="30"/>
      <c r="D179" s="13"/>
      <c r="E179" s="14"/>
      <c r="F179" s="15"/>
      <c r="G179" s="15"/>
    </row>
    <row r="180" spans="1:7" x14ac:dyDescent="0.25">
      <c r="A180" s="16" t="s">
        <v>1551</v>
      </c>
      <c r="B180" s="30"/>
      <c r="C180" s="30"/>
      <c r="D180" s="13"/>
      <c r="E180" s="14"/>
      <c r="F180" s="15"/>
      <c r="G180" s="15"/>
    </row>
    <row r="181" spans="1:7" x14ac:dyDescent="0.25">
      <c r="A181" s="12" t="s">
        <v>1552</v>
      </c>
      <c r="B181" s="30"/>
      <c r="C181" s="30" t="s">
        <v>1188</v>
      </c>
      <c r="D181" s="41">
        <v>-500</v>
      </c>
      <c r="E181" s="23">
        <v>-8.7100000000000009</v>
      </c>
      <c r="F181" s="24">
        <v>-7.9999999999999996E-6</v>
      </c>
      <c r="G181" s="15"/>
    </row>
    <row r="182" spans="1:7" x14ac:dyDescent="0.25">
      <c r="A182" s="12" t="s">
        <v>1553</v>
      </c>
      <c r="B182" s="30"/>
      <c r="C182" s="30" t="s">
        <v>1302</v>
      </c>
      <c r="D182" s="41">
        <v>-600</v>
      </c>
      <c r="E182" s="23">
        <v>-8.83</v>
      </c>
      <c r="F182" s="24">
        <v>-7.9999999999999996E-6</v>
      </c>
      <c r="G182" s="15"/>
    </row>
    <row r="183" spans="1:7" x14ac:dyDescent="0.25">
      <c r="A183" s="12" t="s">
        <v>1554</v>
      </c>
      <c r="B183" s="30"/>
      <c r="C183" s="30" t="s">
        <v>1330</v>
      </c>
      <c r="D183" s="41">
        <v>-300</v>
      </c>
      <c r="E183" s="23">
        <v>-9.86</v>
      </c>
      <c r="F183" s="24">
        <v>-9.0000000000000002E-6</v>
      </c>
      <c r="G183" s="15"/>
    </row>
    <row r="184" spans="1:7" x14ac:dyDescent="0.25">
      <c r="A184" s="12" t="s">
        <v>1555</v>
      </c>
      <c r="B184" s="30"/>
      <c r="C184" s="30" t="s">
        <v>1275</v>
      </c>
      <c r="D184" s="41">
        <v>-1000</v>
      </c>
      <c r="E184" s="23">
        <v>-18.559999999999999</v>
      </c>
      <c r="F184" s="24">
        <v>-1.8E-5</v>
      </c>
      <c r="G184" s="15"/>
    </row>
    <row r="185" spans="1:7" x14ac:dyDescent="0.25">
      <c r="A185" s="12" t="s">
        <v>1556</v>
      </c>
      <c r="B185" s="30"/>
      <c r="C185" s="30" t="s">
        <v>1194</v>
      </c>
      <c r="D185" s="41">
        <v>-7200</v>
      </c>
      <c r="E185" s="23">
        <v>-22.01</v>
      </c>
      <c r="F185" s="24">
        <v>-2.0999999999999999E-5</v>
      </c>
      <c r="G185" s="15"/>
    </row>
    <row r="186" spans="1:7" x14ac:dyDescent="0.25">
      <c r="A186" s="12" t="s">
        <v>1557</v>
      </c>
      <c r="B186" s="30"/>
      <c r="C186" s="30" t="s">
        <v>1204</v>
      </c>
      <c r="D186" s="41">
        <v>-7700</v>
      </c>
      <c r="E186" s="23">
        <v>-22.06</v>
      </c>
      <c r="F186" s="24">
        <v>-2.0999999999999999E-5</v>
      </c>
      <c r="G186" s="15"/>
    </row>
    <row r="187" spans="1:7" x14ac:dyDescent="0.25">
      <c r="A187" s="12" t="s">
        <v>1558</v>
      </c>
      <c r="B187" s="30"/>
      <c r="C187" s="30" t="s">
        <v>1199</v>
      </c>
      <c r="D187" s="41">
        <v>-3750</v>
      </c>
      <c r="E187" s="23">
        <v>-35.01</v>
      </c>
      <c r="F187" s="24">
        <v>-3.4E-5</v>
      </c>
      <c r="G187" s="15"/>
    </row>
    <row r="188" spans="1:7" x14ac:dyDescent="0.25">
      <c r="A188" s="12" t="s">
        <v>1559</v>
      </c>
      <c r="B188" s="30"/>
      <c r="C188" s="30" t="s">
        <v>1207</v>
      </c>
      <c r="D188" s="41">
        <v>-10600</v>
      </c>
      <c r="E188" s="23">
        <v>-41.59</v>
      </c>
      <c r="F188" s="24">
        <v>-4.0000000000000003E-5</v>
      </c>
      <c r="G188" s="15"/>
    </row>
    <row r="189" spans="1:7" x14ac:dyDescent="0.25">
      <c r="A189" s="12" t="s">
        <v>1560</v>
      </c>
      <c r="B189" s="30"/>
      <c r="C189" s="30" t="s">
        <v>1229</v>
      </c>
      <c r="D189" s="41">
        <v>-90000</v>
      </c>
      <c r="E189" s="23">
        <v>-77.849999999999994</v>
      </c>
      <c r="F189" s="24">
        <v>-7.6000000000000004E-5</v>
      </c>
      <c r="G189" s="15"/>
    </row>
    <row r="190" spans="1:7" x14ac:dyDescent="0.25">
      <c r="A190" s="12" t="s">
        <v>1561</v>
      </c>
      <c r="B190" s="30"/>
      <c r="C190" s="30" t="s">
        <v>1272</v>
      </c>
      <c r="D190" s="41">
        <v>-4000</v>
      </c>
      <c r="E190" s="23">
        <v>-106.51</v>
      </c>
      <c r="F190" s="24">
        <v>-1.03E-4</v>
      </c>
      <c r="G190" s="15"/>
    </row>
    <row r="191" spans="1:7" x14ac:dyDescent="0.25">
      <c r="A191" s="12" t="s">
        <v>1562</v>
      </c>
      <c r="B191" s="30"/>
      <c r="C191" s="30" t="s">
        <v>1323</v>
      </c>
      <c r="D191" s="41">
        <v>-24200</v>
      </c>
      <c r="E191" s="23">
        <v>-142.82</v>
      </c>
      <c r="F191" s="24">
        <v>-1.3899999999999999E-4</v>
      </c>
      <c r="G191" s="15"/>
    </row>
    <row r="192" spans="1:7" x14ac:dyDescent="0.25">
      <c r="A192" s="12" t="s">
        <v>1563</v>
      </c>
      <c r="B192" s="30"/>
      <c r="C192" s="30" t="s">
        <v>1275</v>
      </c>
      <c r="D192" s="41">
        <v>-6201</v>
      </c>
      <c r="E192" s="23">
        <v>-149.96</v>
      </c>
      <c r="F192" s="24">
        <v>-1.46E-4</v>
      </c>
      <c r="G192" s="15"/>
    </row>
    <row r="193" spans="1:7" x14ac:dyDescent="0.25">
      <c r="A193" s="12" t="s">
        <v>1564</v>
      </c>
      <c r="B193" s="30"/>
      <c r="C193" s="30" t="s">
        <v>1179</v>
      </c>
      <c r="D193" s="41">
        <v>-18750</v>
      </c>
      <c r="E193" s="23">
        <v>-154.24</v>
      </c>
      <c r="F193" s="24">
        <v>-1.4999999999999999E-4</v>
      </c>
      <c r="G193" s="15"/>
    </row>
    <row r="194" spans="1:7" x14ac:dyDescent="0.25">
      <c r="A194" s="12" t="s">
        <v>1565</v>
      </c>
      <c r="B194" s="30"/>
      <c r="C194" s="30" t="s">
        <v>1179</v>
      </c>
      <c r="D194" s="41">
        <v>-9600</v>
      </c>
      <c r="E194" s="23">
        <v>-158.21</v>
      </c>
      <c r="F194" s="24">
        <v>-1.54E-4</v>
      </c>
      <c r="G194" s="15"/>
    </row>
    <row r="195" spans="1:7" x14ac:dyDescent="0.25">
      <c r="A195" s="12" t="s">
        <v>1566</v>
      </c>
      <c r="B195" s="30"/>
      <c r="C195" s="30" t="s">
        <v>1302</v>
      </c>
      <c r="D195" s="41">
        <v>-5600</v>
      </c>
      <c r="E195" s="23">
        <v>-201.74</v>
      </c>
      <c r="F195" s="24">
        <v>-1.9599999999999999E-4</v>
      </c>
      <c r="G195" s="15"/>
    </row>
    <row r="196" spans="1:7" x14ac:dyDescent="0.25">
      <c r="A196" s="12" t="s">
        <v>1567</v>
      </c>
      <c r="B196" s="30"/>
      <c r="C196" s="30" t="s">
        <v>1199</v>
      </c>
      <c r="D196" s="41">
        <v>-128000</v>
      </c>
      <c r="E196" s="23">
        <v>-212.99</v>
      </c>
      <c r="F196" s="24">
        <v>-2.0699999999999999E-4</v>
      </c>
      <c r="G196" s="15"/>
    </row>
    <row r="197" spans="1:7" x14ac:dyDescent="0.25">
      <c r="A197" s="12" t="s">
        <v>1568</v>
      </c>
      <c r="B197" s="30"/>
      <c r="C197" s="30" t="s">
        <v>1216</v>
      </c>
      <c r="D197" s="41">
        <v>-99750</v>
      </c>
      <c r="E197" s="23">
        <v>-236.41</v>
      </c>
      <c r="F197" s="24">
        <v>-2.3000000000000001E-4</v>
      </c>
      <c r="G197" s="15"/>
    </row>
    <row r="198" spans="1:7" x14ac:dyDescent="0.25">
      <c r="A198" s="12" t="s">
        <v>1569</v>
      </c>
      <c r="B198" s="30"/>
      <c r="C198" s="30" t="s">
        <v>1359</v>
      </c>
      <c r="D198" s="41">
        <v>-24500</v>
      </c>
      <c r="E198" s="23">
        <v>-296.56</v>
      </c>
      <c r="F198" s="24">
        <v>-2.8899999999999998E-4</v>
      </c>
      <c r="G198" s="15"/>
    </row>
    <row r="199" spans="1:7" x14ac:dyDescent="0.25">
      <c r="A199" s="12" t="s">
        <v>1570</v>
      </c>
      <c r="B199" s="30"/>
      <c r="C199" s="30" t="s">
        <v>1219</v>
      </c>
      <c r="D199" s="41">
        <v>-44800</v>
      </c>
      <c r="E199" s="23">
        <v>-326.83999999999997</v>
      </c>
      <c r="F199" s="24">
        <v>-3.19E-4</v>
      </c>
      <c r="G199" s="15"/>
    </row>
    <row r="200" spans="1:7" x14ac:dyDescent="0.25">
      <c r="A200" s="12" t="s">
        <v>1571</v>
      </c>
      <c r="B200" s="30"/>
      <c r="C200" s="30" t="s">
        <v>1359</v>
      </c>
      <c r="D200" s="41">
        <v>-9000</v>
      </c>
      <c r="E200" s="23">
        <v>-330.88</v>
      </c>
      <c r="F200" s="24">
        <v>-3.2299999999999999E-4</v>
      </c>
      <c r="G200" s="15"/>
    </row>
    <row r="201" spans="1:7" x14ac:dyDescent="0.25">
      <c r="A201" s="12" t="s">
        <v>1572</v>
      </c>
      <c r="B201" s="30"/>
      <c r="C201" s="30" t="s">
        <v>1250</v>
      </c>
      <c r="D201" s="41">
        <v>-2900</v>
      </c>
      <c r="E201" s="23">
        <v>-373.44</v>
      </c>
      <c r="F201" s="24">
        <v>-3.6400000000000001E-4</v>
      </c>
      <c r="G201" s="15"/>
    </row>
    <row r="202" spans="1:7" x14ac:dyDescent="0.25">
      <c r="A202" s="12" t="s">
        <v>1573</v>
      </c>
      <c r="B202" s="30"/>
      <c r="C202" s="30" t="s">
        <v>1470</v>
      </c>
      <c r="D202" s="41">
        <v>-78750</v>
      </c>
      <c r="E202" s="23">
        <v>-402.69</v>
      </c>
      <c r="F202" s="24">
        <v>-3.9300000000000001E-4</v>
      </c>
      <c r="G202" s="15"/>
    </row>
    <row r="203" spans="1:7" x14ac:dyDescent="0.25">
      <c r="A203" s="12" t="s">
        <v>1574</v>
      </c>
      <c r="B203" s="30"/>
      <c r="C203" s="30" t="s">
        <v>1219</v>
      </c>
      <c r="D203" s="41">
        <v>-15900</v>
      </c>
      <c r="E203" s="23">
        <v>-407.82</v>
      </c>
      <c r="F203" s="24">
        <v>-3.9800000000000002E-4</v>
      </c>
      <c r="G203" s="15"/>
    </row>
    <row r="204" spans="1:7" x14ac:dyDescent="0.25">
      <c r="A204" s="12" t="s">
        <v>1575</v>
      </c>
      <c r="B204" s="30"/>
      <c r="C204" s="30" t="s">
        <v>1237</v>
      </c>
      <c r="D204" s="41">
        <v>-71000</v>
      </c>
      <c r="E204" s="23">
        <v>-412.51</v>
      </c>
      <c r="F204" s="24">
        <v>-4.0200000000000001E-4</v>
      </c>
      <c r="G204" s="15"/>
    </row>
    <row r="205" spans="1:7" x14ac:dyDescent="0.25">
      <c r="A205" s="12" t="s">
        <v>1576</v>
      </c>
      <c r="B205" s="30"/>
      <c r="C205" s="30" t="s">
        <v>1269</v>
      </c>
      <c r="D205" s="41">
        <v>-78750</v>
      </c>
      <c r="E205" s="23">
        <v>-433.64</v>
      </c>
      <c r="F205" s="24">
        <v>-4.2299999999999998E-4</v>
      </c>
      <c r="G205" s="15"/>
    </row>
    <row r="206" spans="1:7" x14ac:dyDescent="0.25">
      <c r="A206" s="12" t="s">
        <v>1577</v>
      </c>
      <c r="B206" s="30"/>
      <c r="C206" s="30" t="s">
        <v>1250</v>
      </c>
      <c r="D206" s="41">
        <v>-5625</v>
      </c>
      <c r="E206" s="23">
        <v>-502.11</v>
      </c>
      <c r="F206" s="24">
        <v>-4.8999999999999998E-4</v>
      </c>
      <c r="G206" s="15"/>
    </row>
    <row r="207" spans="1:7" x14ac:dyDescent="0.25">
      <c r="A207" s="12" t="s">
        <v>1578</v>
      </c>
      <c r="B207" s="30"/>
      <c r="C207" s="30" t="s">
        <v>1364</v>
      </c>
      <c r="D207" s="41">
        <v>-8250</v>
      </c>
      <c r="E207" s="23">
        <v>-502.21</v>
      </c>
      <c r="F207" s="24">
        <v>-4.8999999999999998E-4</v>
      </c>
      <c r="G207" s="15"/>
    </row>
    <row r="208" spans="1:7" x14ac:dyDescent="0.25">
      <c r="A208" s="12" t="s">
        <v>1579</v>
      </c>
      <c r="B208" s="30"/>
      <c r="C208" s="30" t="s">
        <v>1179</v>
      </c>
      <c r="D208" s="41">
        <v>-33000</v>
      </c>
      <c r="E208" s="23">
        <v>-502.69</v>
      </c>
      <c r="F208" s="24">
        <v>-4.8999999999999998E-4</v>
      </c>
      <c r="G208" s="15"/>
    </row>
    <row r="209" spans="1:7" x14ac:dyDescent="0.25">
      <c r="A209" s="12" t="s">
        <v>1580</v>
      </c>
      <c r="B209" s="30"/>
      <c r="C209" s="30" t="s">
        <v>1396</v>
      </c>
      <c r="D209" s="41">
        <v>-10600</v>
      </c>
      <c r="E209" s="23">
        <v>-510.19</v>
      </c>
      <c r="F209" s="24">
        <v>-4.9799999999999996E-4</v>
      </c>
      <c r="G209" s="15"/>
    </row>
    <row r="210" spans="1:7" x14ac:dyDescent="0.25">
      <c r="A210" s="12" t="s">
        <v>1581</v>
      </c>
      <c r="B210" s="30"/>
      <c r="C210" s="30" t="s">
        <v>1219</v>
      </c>
      <c r="D210" s="41">
        <v>-72150</v>
      </c>
      <c r="E210" s="23">
        <v>-554.58000000000004</v>
      </c>
      <c r="F210" s="24">
        <v>-5.4100000000000003E-4</v>
      </c>
      <c r="G210" s="15"/>
    </row>
    <row r="211" spans="1:7" x14ac:dyDescent="0.25">
      <c r="A211" s="12" t="s">
        <v>1582</v>
      </c>
      <c r="B211" s="30"/>
      <c r="C211" s="30" t="s">
        <v>1302</v>
      </c>
      <c r="D211" s="41">
        <v>-42375</v>
      </c>
      <c r="E211" s="23">
        <v>-579.86</v>
      </c>
      <c r="F211" s="24">
        <v>-5.6599999999999999E-4</v>
      </c>
      <c r="G211" s="15"/>
    </row>
    <row r="212" spans="1:7" x14ac:dyDescent="0.25">
      <c r="A212" s="12" t="s">
        <v>1583</v>
      </c>
      <c r="B212" s="30"/>
      <c r="C212" s="30" t="s">
        <v>1470</v>
      </c>
      <c r="D212" s="41">
        <v>-20650</v>
      </c>
      <c r="E212" s="23">
        <v>-585.19000000000005</v>
      </c>
      <c r="F212" s="24">
        <v>-5.71E-4</v>
      </c>
      <c r="G212" s="15"/>
    </row>
    <row r="213" spans="1:7" x14ac:dyDescent="0.25">
      <c r="A213" s="12" t="s">
        <v>1584</v>
      </c>
      <c r="B213" s="30"/>
      <c r="C213" s="30" t="s">
        <v>1343</v>
      </c>
      <c r="D213" s="41">
        <v>-17700</v>
      </c>
      <c r="E213" s="23">
        <v>-610.23</v>
      </c>
      <c r="F213" s="24">
        <v>-5.9500000000000004E-4</v>
      </c>
      <c r="G213" s="15"/>
    </row>
    <row r="214" spans="1:7" x14ac:dyDescent="0.25">
      <c r="A214" s="12" t="s">
        <v>1585</v>
      </c>
      <c r="B214" s="30"/>
      <c r="C214" s="30" t="s">
        <v>1219</v>
      </c>
      <c r="D214" s="41">
        <v>-270000</v>
      </c>
      <c r="E214" s="23">
        <v>-628.42999999999995</v>
      </c>
      <c r="F214" s="24">
        <v>-6.1300000000000005E-4</v>
      </c>
      <c r="G214" s="15"/>
    </row>
    <row r="215" spans="1:7" x14ac:dyDescent="0.25">
      <c r="A215" s="12" t="s">
        <v>1586</v>
      </c>
      <c r="B215" s="30"/>
      <c r="C215" s="30" t="s">
        <v>1275</v>
      </c>
      <c r="D215" s="41">
        <v>-101700</v>
      </c>
      <c r="E215" s="23">
        <v>-633.08000000000004</v>
      </c>
      <c r="F215" s="24">
        <v>-6.1799999999999995E-4</v>
      </c>
      <c r="G215" s="15"/>
    </row>
    <row r="216" spans="1:7" x14ac:dyDescent="0.25">
      <c r="A216" s="12" t="s">
        <v>1587</v>
      </c>
      <c r="B216" s="30"/>
      <c r="C216" s="30" t="s">
        <v>1243</v>
      </c>
      <c r="D216" s="41">
        <v>-138000</v>
      </c>
      <c r="E216" s="23">
        <v>-639.55999999999995</v>
      </c>
      <c r="F216" s="24">
        <v>-6.2399999999999999E-4</v>
      </c>
      <c r="G216" s="15"/>
    </row>
    <row r="217" spans="1:7" x14ac:dyDescent="0.25">
      <c r="A217" s="12" t="s">
        <v>1588</v>
      </c>
      <c r="B217" s="30"/>
      <c r="C217" s="30" t="s">
        <v>1302</v>
      </c>
      <c r="D217" s="41">
        <v>-23200</v>
      </c>
      <c r="E217" s="23">
        <v>-671.83</v>
      </c>
      <c r="F217" s="24">
        <v>-6.5499999999999998E-4</v>
      </c>
      <c r="G217" s="15"/>
    </row>
    <row r="218" spans="1:7" x14ac:dyDescent="0.25">
      <c r="A218" s="12" t="s">
        <v>1589</v>
      </c>
      <c r="B218" s="30"/>
      <c r="C218" s="30" t="s">
        <v>1323</v>
      </c>
      <c r="D218" s="41">
        <v>-120000</v>
      </c>
      <c r="E218" s="23">
        <v>-690.48</v>
      </c>
      <c r="F218" s="24">
        <v>-6.7400000000000001E-4</v>
      </c>
      <c r="G218" s="15"/>
    </row>
    <row r="219" spans="1:7" x14ac:dyDescent="0.25">
      <c r="A219" s="12" t="s">
        <v>1590</v>
      </c>
      <c r="B219" s="30"/>
      <c r="C219" s="30" t="s">
        <v>1237</v>
      </c>
      <c r="D219" s="41">
        <v>-148750</v>
      </c>
      <c r="E219" s="23">
        <v>-691.39</v>
      </c>
      <c r="F219" s="24">
        <v>-6.7500000000000004E-4</v>
      </c>
      <c r="G219" s="15"/>
    </row>
    <row r="220" spans="1:7" x14ac:dyDescent="0.25">
      <c r="A220" s="12" t="s">
        <v>1591</v>
      </c>
      <c r="B220" s="30"/>
      <c r="C220" s="30" t="s">
        <v>1302</v>
      </c>
      <c r="D220" s="41">
        <v>-226800</v>
      </c>
      <c r="E220" s="23">
        <v>-726.67</v>
      </c>
      <c r="F220" s="24">
        <v>-7.0899999999999999E-4</v>
      </c>
      <c r="G220" s="15"/>
    </row>
    <row r="221" spans="1:7" x14ac:dyDescent="0.25">
      <c r="A221" s="12" t="s">
        <v>1592</v>
      </c>
      <c r="B221" s="30"/>
      <c r="C221" s="30" t="s">
        <v>1316</v>
      </c>
      <c r="D221" s="41">
        <v>-24200</v>
      </c>
      <c r="E221" s="23">
        <v>-815.46</v>
      </c>
      <c r="F221" s="24">
        <v>-7.9600000000000005E-4</v>
      </c>
      <c r="G221" s="15"/>
    </row>
    <row r="222" spans="1:7" x14ac:dyDescent="0.25">
      <c r="A222" s="12" t="s">
        <v>1593</v>
      </c>
      <c r="B222" s="30"/>
      <c r="C222" s="30" t="s">
        <v>1272</v>
      </c>
      <c r="D222" s="41">
        <v>-20600</v>
      </c>
      <c r="E222" s="23">
        <v>-830.81</v>
      </c>
      <c r="F222" s="24">
        <v>-8.1099999999999998E-4</v>
      </c>
      <c r="G222" s="15"/>
    </row>
    <row r="223" spans="1:7" x14ac:dyDescent="0.25">
      <c r="A223" s="12" t="s">
        <v>1594</v>
      </c>
      <c r="B223" s="30"/>
      <c r="C223" s="30" t="s">
        <v>1343</v>
      </c>
      <c r="D223" s="41">
        <v>-28250</v>
      </c>
      <c r="E223" s="23">
        <v>-865.06</v>
      </c>
      <c r="F223" s="24">
        <v>-8.4400000000000002E-4</v>
      </c>
      <c r="G223" s="15"/>
    </row>
    <row r="224" spans="1:7" x14ac:dyDescent="0.25">
      <c r="A224" s="12" t="s">
        <v>1595</v>
      </c>
      <c r="B224" s="30"/>
      <c r="C224" s="30" t="s">
        <v>1219</v>
      </c>
      <c r="D224" s="41">
        <v>-54000</v>
      </c>
      <c r="E224" s="23">
        <v>-877.69</v>
      </c>
      <c r="F224" s="24">
        <v>-8.5599999999999999E-4</v>
      </c>
      <c r="G224" s="15"/>
    </row>
    <row r="225" spans="1:7" x14ac:dyDescent="0.25">
      <c r="A225" s="12" t="s">
        <v>1596</v>
      </c>
      <c r="B225" s="30"/>
      <c r="C225" s="30" t="s">
        <v>1371</v>
      </c>
      <c r="D225" s="41">
        <v>-33250</v>
      </c>
      <c r="E225" s="23">
        <v>-886.48</v>
      </c>
      <c r="F225" s="24">
        <v>-8.6499999999999999E-4</v>
      </c>
      <c r="G225" s="15"/>
    </row>
    <row r="226" spans="1:7" x14ac:dyDescent="0.25">
      <c r="A226" s="12" t="s">
        <v>1597</v>
      </c>
      <c r="B226" s="30"/>
      <c r="C226" s="30" t="s">
        <v>1179</v>
      </c>
      <c r="D226" s="41">
        <v>-550000</v>
      </c>
      <c r="E226" s="23">
        <v>-889.9</v>
      </c>
      <c r="F226" s="24">
        <v>-8.6799999999999996E-4</v>
      </c>
      <c r="G226" s="15"/>
    </row>
    <row r="227" spans="1:7" x14ac:dyDescent="0.25">
      <c r="A227" s="12" t="s">
        <v>1598</v>
      </c>
      <c r="B227" s="30"/>
      <c r="C227" s="30" t="s">
        <v>1323</v>
      </c>
      <c r="D227" s="41">
        <v>-92000</v>
      </c>
      <c r="E227" s="23">
        <v>-936.42</v>
      </c>
      <c r="F227" s="24">
        <v>-9.1399999999999999E-4</v>
      </c>
      <c r="G227" s="15"/>
    </row>
    <row r="228" spans="1:7" x14ac:dyDescent="0.25">
      <c r="A228" s="12" t="s">
        <v>1599</v>
      </c>
      <c r="B228" s="30"/>
      <c r="C228" s="30" t="s">
        <v>1275</v>
      </c>
      <c r="D228" s="41">
        <v>-51750</v>
      </c>
      <c r="E228" s="23">
        <v>-955.59</v>
      </c>
      <c r="F228" s="24">
        <v>-9.3199999999999999E-4</v>
      </c>
      <c r="G228" s="15"/>
    </row>
    <row r="229" spans="1:7" x14ac:dyDescent="0.25">
      <c r="A229" s="12" t="s">
        <v>1600</v>
      </c>
      <c r="B229" s="30"/>
      <c r="C229" s="30" t="s">
        <v>1343</v>
      </c>
      <c r="D229" s="41">
        <v>-37500</v>
      </c>
      <c r="E229" s="23">
        <v>-988.14</v>
      </c>
      <c r="F229" s="24">
        <v>-9.6400000000000001E-4</v>
      </c>
      <c r="G229" s="15"/>
    </row>
    <row r="230" spans="1:7" x14ac:dyDescent="0.25">
      <c r="A230" s="12" t="s">
        <v>1601</v>
      </c>
      <c r="B230" s="30"/>
      <c r="C230" s="30" t="s">
        <v>1371</v>
      </c>
      <c r="D230" s="41">
        <v>-66500</v>
      </c>
      <c r="E230" s="23">
        <v>-991.45</v>
      </c>
      <c r="F230" s="24">
        <v>-9.6699999999999998E-4</v>
      </c>
      <c r="G230" s="15"/>
    </row>
    <row r="231" spans="1:7" x14ac:dyDescent="0.25">
      <c r="A231" s="12" t="s">
        <v>1602</v>
      </c>
      <c r="B231" s="30"/>
      <c r="C231" s="30" t="s">
        <v>1219</v>
      </c>
      <c r="D231" s="41">
        <v>-633604</v>
      </c>
      <c r="E231" s="23">
        <v>-1065.0899999999999</v>
      </c>
      <c r="F231" s="24">
        <v>-1.039E-3</v>
      </c>
      <c r="G231" s="15"/>
    </row>
    <row r="232" spans="1:7" x14ac:dyDescent="0.25">
      <c r="A232" s="12" t="s">
        <v>1603</v>
      </c>
      <c r="B232" s="30"/>
      <c r="C232" s="30" t="s">
        <v>1470</v>
      </c>
      <c r="D232" s="41">
        <v>-90000</v>
      </c>
      <c r="E232" s="23">
        <v>-1102.9100000000001</v>
      </c>
      <c r="F232" s="24">
        <v>-1.0759999999999999E-3</v>
      </c>
      <c r="G232" s="15"/>
    </row>
    <row r="233" spans="1:7" x14ac:dyDescent="0.25">
      <c r="A233" s="12" t="s">
        <v>1604</v>
      </c>
      <c r="B233" s="30"/>
      <c r="C233" s="30" t="s">
        <v>1219</v>
      </c>
      <c r="D233" s="41">
        <v>-16125</v>
      </c>
      <c r="E233" s="23">
        <v>-1125.73</v>
      </c>
      <c r="F233" s="24">
        <v>-1.0989999999999999E-3</v>
      </c>
      <c r="G233" s="15"/>
    </row>
    <row r="234" spans="1:7" x14ac:dyDescent="0.25">
      <c r="A234" s="12" t="s">
        <v>1605</v>
      </c>
      <c r="B234" s="30"/>
      <c r="C234" s="30" t="s">
        <v>1457</v>
      </c>
      <c r="D234" s="41">
        <v>-218400</v>
      </c>
      <c r="E234" s="23">
        <v>-1136.44</v>
      </c>
      <c r="F234" s="24">
        <v>-1.109E-3</v>
      </c>
      <c r="G234" s="15"/>
    </row>
    <row r="235" spans="1:7" x14ac:dyDescent="0.25">
      <c r="A235" s="12" t="s">
        <v>1606</v>
      </c>
      <c r="B235" s="30"/>
      <c r="C235" s="30" t="s">
        <v>1438</v>
      </c>
      <c r="D235" s="41">
        <v>-28500</v>
      </c>
      <c r="E235" s="23">
        <v>-1139.03</v>
      </c>
      <c r="F235" s="24">
        <v>-1.1119999999999999E-3</v>
      </c>
      <c r="G235" s="15"/>
    </row>
    <row r="236" spans="1:7" x14ac:dyDescent="0.25">
      <c r="A236" s="12" t="s">
        <v>1607</v>
      </c>
      <c r="B236" s="30"/>
      <c r="C236" s="30" t="s">
        <v>1343</v>
      </c>
      <c r="D236" s="41">
        <v>-163800</v>
      </c>
      <c r="E236" s="23">
        <v>-1173.05</v>
      </c>
      <c r="F236" s="24">
        <v>-1.145E-3</v>
      </c>
      <c r="G236" s="15"/>
    </row>
    <row r="237" spans="1:7" x14ac:dyDescent="0.25">
      <c r="A237" s="12" t="s">
        <v>1608</v>
      </c>
      <c r="B237" s="30"/>
      <c r="C237" s="30" t="s">
        <v>1188</v>
      </c>
      <c r="D237" s="41">
        <v>-67500</v>
      </c>
      <c r="E237" s="23">
        <v>-1176.42</v>
      </c>
      <c r="F237" s="24">
        <v>-1.1479999999999999E-3</v>
      </c>
      <c r="G237" s="15"/>
    </row>
    <row r="238" spans="1:7" x14ac:dyDescent="0.25">
      <c r="A238" s="12" t="s">
        <v>1609</v>
      </c>
      <c r="B238" s="30"/>
      <c r="C238" s="30" t="s">
        <v>1243</v>
      </c>
      <c r="D238" s="41">
        <v>-25200</v>
      </c>
      <c r="E238" s="23">
        <v>-1194.57</v>
      </c>
      <c r="F238" s="24">
        <v>-1.1659999999999999E-3</v>
      </c>
      <c r="G238" s="15"/>
    </row>
    <row r="239" spans="1:7" x14ac:dyDescent="0.25">
      <c r="A239" s="12" t="s">
        <v>1610</v>
      </c>
      <c r="B239" s="30"/>
      <c r="C239" s="30" t="s">
        <v>1457</v>
      </c>
      <c r="D239" s="41">
        <v>-323200</v>
      </c>
      <c r="E239" s="23">
        <v>-1288.76</v>
      </c>
      <c r="F239" s="24">
        <v>-1.258E-3</v>
      </c>
      <c r="G239" s="15"/>
    </row>
    <row r="240" spans="1:7" x14ac:dyDescent="0.25">
      <c r="A240" s="12" t="s">
        <v>1611</v>
      </c>
      <c r="B240" s="30"/>
      <c r="C240" s="30" t="s">
        <v>1269</v>
      </c>
      <c r="D240" s="41">
        <v>-90400</v>
      </c>
      <c r="E240" s="23">
        <v>-1313.96</v>
      </c>
      <c r="F240" s="24">
        <v>-1.2819999999999999E-3</v>
      </c>
      <c r="G240" s="15"/>
    </row>
    <row r="241" spans="1:7" x14ac:dyDescent="0.25">
      <c r="A241" s="12" t="s">
        <v>1612</v>
      </c>
      <c r="B241" s="30"/>
      <c r="C241" s="30" t="s">
        <v>1243</v>
      </c>
      <c r="D241" s="41">
        <v>-201000</v>
      </c>
      <c r="E241" s="23">
        <v>-1315.55</v>
      </c>
      <c r="F241" s="24">
        <v>-1.284E-3</v>
      </c>
      <c r="G241" s="15"/>
    </row>
    <row r="242" spans="1:7" x14ac:dyDescent="0.25">
      <c r="A242" s="12" t="s">
        <v>1613</v>
      </c>
      <c r="B242" s="30"/>
      <c r="C242" s="30" t="s">
        <v>1272</v>
      </c>
      <c r="D242" s="41">
        <v>-139500</v>
      </c>
      <c r="E242" s="23">
        <v>-1335.64</v>
      </c>
      <c r="F242" s="24">
        <v>-1.304E-3</v>
      </c>
      <c r="G242" s="15"/>
    </row>
    <row r="243" spans="1:7" x14ac:dyDescent="0.25">
      <c r="A243" s="12" t="s">
        <v>1614</v>
      </c>
      <c r="B243" s="30"/>
      <c r="C243" s="30" t="s">
        <v>1275</v>
      </c>
      <c r="D243" s="41">
        <v>-5450</v>
      </c>
      <c r="E243" s="23">
        <v>-1343.14</v>
      </c>
      <c r="F243" s="24">
        <v>-1.3110000000000001E-3</v>
      </c>
      <c r="G243" s="15"/>
    </row>
    <row r="244" spans="1:7" x14ac:dyDescent="0.25">
      <c r="A244" s="12" t="s">
        <v>1615</v>
      </c>
      <c r="B244" s="30"/>
      <c r="C244" s="30" t="s">
        <v>1179</v>
      </c>
      <c r="D244" s="41">
        <v>-217000</v>
      </c>
      <c r="E244" s="23">
        <v>-1382.51</v>
      </c>
      <c r="F244" s="24">
        <v>-1.3489999999999999E-3</v>
      </c>
      <c r="G244" s="15"/>
    </row>
    <row r="245" spans="1:7" x14ac:dyDescent="0.25">
      <c r="A245" s="12" t="s">
        <v>1616</v>
      </c>
      <c r="B245" s="30"/>
      <c r="C245" s="30" t="s">
        <v>1330</v>
      </c>
      <c r="D245" s="41">
        <v>-65326</v>
      </c>
      <c r="E245" s="23">
        <v>-1394.81</v>
      </c>
      <c r="F245" s="24">
        <v>-1.361E-3</v>
      </c>
      <c r="G245" s="15"/>
    </row>
    <row r="246" spans="1:7" x14ac:dyDescent="0.25">
      <c r="A246" s="12" t="s">
        <v>1617</v>
      </c>
      <c r="B246" s="30"/>
      <c r="C246" s="30" t="s">
        <v>1243</v>
      </c>
      <c r="D246" s="41">
        <v>-42200</v>
      </c>
      <c r="E246" s="23">
        <v>-1432.61</v>
      </c>
      <c r="F246" s="24">
        <v>-1.3979999999999999E-3</v>
      </c>
      <c r="G246" s="15"/>
    </row>
    <row r="247" spans="1:7" x14ac:dyDescent="0.25">
      <c r="A247" s="12" t="s">
        <v>1618</v>
      </c>
      <c r="B247" s="30"/>
      <c r="C247" s="30" t="s">
        <v>1275</v>
      </c>
      <c r="D247" s="41">
        <v>-57300</v>
      </c>
      <c r="E247" s="23">
        <v>-1457.14</v>
      </c>
      <c r="F247" s="24">
        <v>-1.4220000000000001E-3</v>
      </c>
      <c r="G247" s="15"/>
    </row>
    <row r="248" spans="1:7" x14ac:dyDescent="0.25">
      <c r="A248" s="12" t="s">
        <v>1619</v>
      </c>
      <c r="B248" s="30"/>
      <c r="C248" s="30" t="s">
        <v>1438</v>
      </c>
      <c r="D248" s="41">
        <v>-144000</v>
      </c>
      <c r="E248" s="23">
        <v>-1491.41</v>
      </c>
      <c r="F248" s="24">
        <v>-1.456E-3</v>
      </c>
      <c r="G248" s="15"/>
    </row>
    <row r="249" spans="1:7" x14ac:dyDescent="0.25">
      <c r="A249" s="12" t="s">
        <v>1620</v>
      </c>
      <c r="B249" s="30"/>
      <c r="C249" s="30" t="s">
        <v>1243</v>
      </c>
      <c r="D249" s="41">
        <v>-39550</v>
      </c>
      <c r="E249" s="23">
        <v>-1512.02</v>
      </c>
      <c r="F249" s="24">
        <v>-1.4760000000000001E-3</v>
      </c>
      <c r="G249" s="15"/>
    </row>
    <row r="250" spans="1:7" x14ac:dyDescent="0.25">
      <c r="A250" s="12" t="s">
        <v>1621</v>
      </c>
      <c r="B250" s="30"/>
      <c r="C250" s="30" t="s">
        <v>1364</v>
      </c>
      <c r="D250" s="41">
        <v>-582400</v>
      </c>
      <c r="E250" s="23">
        <v>-1541.32</v>
      </c>
      <c r="F250" s="24">
        <v>-1.5039999999999999E-3</v>
      </c>
      <c r="G250" s="15"/>
    </row>
    <row r="251" spans="1:7" x14ac:dyDescent="0.25">
      <c r="A251" s="12" t="s">
        <v>1622</v>
      </c>
      <c r="B251" s="30"/>
      <c r="C251" s="30" t="s">
        <v>1179</v>
      </c>
      <c r="D251" s="41">
        <v>-1890000</v>
      </c>
      <c r="E251" s="23">
        <v>-1564.92</v>
      </c>
      <c r="F251" s="24">
        <v>-1.5269999999999999E-3</v>
      </c>
      <c r="G251" s="15"/>
    </row>
    <row r="252" spans="1:7" x14ac:dyDescent="0.25">
      <c r="A252" s="12" t="s">
        <v>1623</v>
      </c>
      <c r="B252" s="30"/>
      <c r="C252" s="30" t="s">
        <v>1343</v>
      </c>
      <c r="D252" s="41">
        <v>-64800</v>
      </c>
      <c r="E252" s="23">
        <v>-1581.77</v>
      </c>
      <c r="F252" s="24">
        <v>-1.544E-3</v>
      </c>
      <c r="G252" s="15"/>
    </row>
    <row r="253" spans="1:7" x14ac:dyDescent="0.25">
      <c r="A253" s="12" t="s">
        <v>1624</v>
      </c>
      <c r="B253" s="30"/>
      <c r="C253" s="30" t="s">
        <v>1427</v>
      </c>
      <c r="D253" s="41">
        <v>-137900</v>
      </c>
      <c r="E253" s="23">
        <v>-1634.18</v>
      </c>
      <c r="F253" s="24">
        <v>-1.5950000000000001E-3</v>
      </c>
      <c r="G253" s="15"/>
    </row>
    <row r="254" spans="1:7" x14ac:dyDescent="0.25">
      <c r="A254" s="12" t="s">
        <v>1625</v>
      </c>
      <c r="B254" s="30"/>
      <c r="C254" s="30" t="s">
        <v>1272</v>
      </c>
      <c r="D254" s="41">
        <v>-6200</v>
      </c>
      <c r="E254" s="23">
        <v>-1645.48</v>
      </c>
      <c r="F254" s="24">
        <v>-1.606E-3</v>
      </c>
      <c r="G254" s="15"/>
    </row>
    <row r="255" spans="1:7" x14ac:dyDescent="0.25">
      <c r="A255" s="12" t="s">
        <v>1626</v>
      </c>
      <c r="B255" s="30"/>
      <c r="C255" s="30" t="s">
        <v>1275</v>
      </c>
      <c r="D255" s="41">
        <v>-41625</v>
      </c>
      <c r="E255" s="23">
        <v>-1673.12</v>
      </c>
      <c r="F255" s="24">
        <v>-1.6329999999999999E-3</v>
      </c>
      <c r="G255" s="15"/>
    </row>
    <row r="256" spans="1:7" x14ac:dyDescent="0.25">
      <c r="A256" s="12" t="s">
        <v>1627</v>
      </c>
      <c r="B256" s="30"/>
      <c r="C256" s="30" t="s">
        <v>1291</v>
      </c>
      <c r="D256" s="41">
        <v>-356400</v>
      </c>
      <c r="E256" s="23">
        <v>-1696.11</v>
      </c>
      <c r="F256" s="24">
        <v>-1.655E-3</v>
      </c>
      <c r="G256" s="15"/>
    </row>
    <row r="257" spans="1:7" x14ac:dyDescent="0.25">
      <c r="A257" s="12" t="s">
        <v>1628</v>
      </c>
      <c r="B257" s="30"/>
      <c r="C257" s="30" t="s">
        <v>1313</v>
      </c>
      <c r="D257" s="41">
        <v>-28750</v>
      </c>
      <c r="E257" s="23">
        <v>-1723.26</v>
      </c>
      <c r="F257" s="24">
        <v>-1.6819999999999999E-3</v>
      </c>
      <c r="G257" s="15"/>
    </row>
    <row r="258" spans="1:7" x14ac:dyDescent="0.25">
      <c r="A258" s="12" t="s">
        <v>1629</v>
      </c>
      <c r="B258" s="30"/>
      <c r="C258" s="30" t="s">
        <v>1291</v>
      </c>
      <c r="D258" s="41">
        <v>-135500</v>
      </c>
      <c r="E258" s="23">
        <v>-1735.69</v>
      </c>
      <c r="F258" s="24">
        <v>-1.694E-3</v>
      </c>
      <c r="G258" s="15"/>
    </row>
    <row r="259" spans="1:7" x14ac:dyDescent="0.25">
      <c r="A259" s="12" t="s">
        <v>1630</v>
      </c>
      <c r="B259" s="30"/>
      <c r="C259" s="30" t="s">
        <v>1194</v>
      </c>
      <c r="D259" s="41">
        <v>-572400</v>
      </c>
      <c r="E259" s="23">
        <v>-1736.38</v>
      </c>
      <c r="F259" s="24">
        <v>-1.6949999999999999E-3</v>
      </c>
      <c r="G259" s="15"/>
    </row>
    <row r="260" spans="1:7" x14ac:dyDescent="0.25">
      <c r="A260" s="12" t="s">
        <v>1631</v>
      </c>
      <c r="B260" s="30"/>
      <c r="C260" s="30" t="s">
        <v>1313</v>
      </c>
      <c r="D260" s="41">
        <v>-260000</v>
      </c>
      <c r="E260" s="23">
        <v>-1804.79</v>
      </c>
      <c r="F260" s="24">
        <v>-1.7619999999999999E-3</v>
      </c>
      <c r="G260" s="15"/>
    </row>
    <row r="261" spans="1:7" x14ac:dyDescent="0.25">
      <c r="A261" s="12" t="s">
        <v>1632</v>
      </c>
      <c r="B261" s="30"/>
      <c r="C261" s="30" t="s">
        <v>1199</v>
      </c>
      <c r="D261" s="41">
        <v>-207900</v>
      </c>
      <c r="E261" s="23">
        <v>-1847.4</v>
      </c>
      <c r="F261" s="24">
        <v>-1.8029999999999999E-3</v>
      </c>
      <c r="G261" s="15"/>
    </row>
    <row r="262" spans="1:7" x14ac:dyDescent="0.25">
      <c r="A262" s="12" t="s">
        <v>1633</v>
      </c>
      <c r="B262" s="30"/>
      <c r="C262" s="30" t="s">
        <v>1302</v>
      </c>
      <c r="D262" s="41">
        <v>-111000</v>
      </c>
      <c r="E262" s="23">
        <v>-1860.86</v>
      </c>
      <c r="F262" s="24">
        <v>-1.8159999999999999E-3</v>
      </c>
      <c r="G262" s="15"/>
    </row>
    <row r="263" spans="1:7" x14ac:dyDescent="0.25">
      <c r="A263" s="12" t="s">
        <v>1634</v>
      </c>
      <c r="B263" s="30"/>
      <c r="C263" s="30" t="s">
        <v>1275</v>
      </c>
      <c r="D263" s="41">
        <v>-846800</v>
      </c>
      <c r="E263" s="23">
        <v>-1906.57</v>
      </c>
      <c r="F263" s="24">
        <v>-1.861E-3</v>
      </c>
      <c r="G263" s="15"/>
    </row>
    <row r="264" spans="1:7" x14ac:dyDescent="0.25">
      <c r="A264" s="12" t="s">
        <v>1635</v>
      </c>
      <c r="B264" s="30"/>
      <c r="C264" s="30" t="s">
        <v>1352</v>
      </c>
      <c r="D264" s="41">
        <v>-49650</v>
      </c>
      <c r="E264" s="23">
        <v>-1948.71</v>
      </c>
      <c r="F264" s="24">
        <v>-1.902E-3</v>
      </c>
      <c r="G264" s="15"/>
    </row>
    <row r="265" spans="1:7" x14ac:dyDescent="0.25">
      <c r="A265" s="12" t="s">
        <v>1636</v>
      </c>
      <c r="B265" s="30"/>
      <c r="C265" s="30" t="s">
        <v>1291</v>
      </c>
      <c r="D265" s="41">
        <v>-6900</v>
      </c>
      <c r="E265" s="23">
        <v>-2035.01</v>
      </c>
      <c r="F265" s="24">
        <v>-1.9859999999999999E-3</v>
      </c>
      <c r="G265" s="15"/>
    </row>
    <row r="266" spans="1:7" x14ac:dyDescent="0.25">
      <c r="A266" s="12" t="s">
        <v>1637</v>
      </c>
      <c r="B266" s="30"/>
      <c r="C266" s="30" t="s">
        <v>1272</v>
      </c>
      <c r="D266" s="41">
        <v>-452200</v>
      </c>
      <c r="E266" s="23">
        <v>-2047.79</v>
      </c>
      <c r="F266" s="24">
        <v>-1.9989999999999999E-3</v>
      </c>
      <c r="G266" s="15"/>
    </row>
    <row r="267" spans="1:7" x14ac:dyDescent="0.25">
      <c r="A267" s="12" t="s">
        <v>1638</v>
      </c>
      <c r="B267" s="30"/>
      <c r="C267" s="30" t="s">
        <v>1250</v>
      </c>
      <c r="D267" s="41">
        <v>-44800</v>
      </c>
      <c r="E267" s="23">
        <v>-2075.85</v>
      </c>
      <c r="F267" s="24">
        <v>-2.026E-3</v>
      </c>
      <c r="G267" s="15"/>
    </row>
    <row r="268" spans="1:7" x14ac:dyDescent="0.25">
      <c r="A268" s="12" t="s">
        <v>1639</v>
      </c>
      <c r="B268" s="30"/>
      <c r="C268" s="30" t="s">
        <v>1396</v>
      </c>
      <c r="D268" s="41">
        <v>-83000</v>
      </c>
      <c r="E268" s="23">
        <v>-2097.04</v>
      </c>
      <c r="F268" s="24">
        <v>-2.0470000000000002E-3</v>
      </c>
      <c r="G268" s="15"/>
    </row>
    <row r="269" spans="1:7" x14ac:dyDescent="0.25">
      <c r="A269" s="12" t="s">
        <v>1640</v>
      </c>
      <c r="B269" s="30"/>
      <c r="C269" s="30" t="s">
        <v>1343</v>
      </c>
      <c r="D269" s="41">
        <v>-35925</v>
      </c>
      <c r="E269" s="23">
        <v>-2163.1</v>
      </c>
      <c r="F269" s="24">
        <v>-2.111E-3</v>
      </c>
      <c r="G269" s="15"/>
    </row>
    <row r="270" spans="1:7" x14ac:dyDescent="0.25">
      <c r="A270" s="12" t="s">
        <v>1641</v>
      </c>
      <c r="B270" s="30"/>
      <c r="C270" s="30" t="s">
        <v>1291</v>
      </c>
      <c r="D270" s="41">
        <v>-90000</v>
      </c>
      <c r="E270" s="23">
        <v>-2202.75</v>
      </c>
      <c r="F270" s="24">
        <v>-2.15E-3</v>
      </c>
      <c r="G270" s="15"/>
    </row>
    <row r="271" spans="1:7" x14ac:dyDescent="0.25">
      <c r="A271" s="12" t="s">
        <v>1642</v>
      </c>
      <c r="B271" s="30"/>
      <c r="C271" s="30" t="s">
        <v>1359</v>
      </c>
      <c r="D271" s="41">
        <v>-520600</v>
      </c>
      <c r="E271" s="23">
        <v>-2224</v>
      </c>
      <c r="F271" s="24">
        <v>-2.1710000000000002E-3</v>
      </c>
      <c r="G271" s="15"/>
    </row>
    <row r="272" spans="1:7" x14ac:dyDescent="0.25">
      <c r="A272" s="12" t="s">
        <v>1643</v>
      </c>
      <c r="B272" s="30"/>
      <c r="C272" s="30" t="s">
        <v>1323</v>
      </c>
      <c r="D272" s="41">
        <v>-390500</v>
      </c>
      <c r="E272" s="23">
        <v>-2294.38</v>
      </c>
      <c r="F272" s="24">
        <v>-2.2399999999999998E-3</v>
      </c>
      <c r="G272" s="15"/>
    </row>
    <row r="273" spans="1:7" x14ac:dyDescent="0.25">
      <c r="A273" s="12" t="s">
        <v>1644</v>
      </c>
      <c r="B273" s="30"/>
      <c r="C273" s="30" t="s">
        <v>1323</v>
      </c>
      <c r="D273" s="41">
        <v>-138000</v>
      </c>
      <c r="E273" s="23">
        <v>-2376.64</v>
      </c>
      <c r="F273" s="24">
        <v>-2.32E-3</v>
      </c>
      <c r="G273" s="15"/>
    </row>
    <row r="274" spans="1:7" x14ac:dyDescent="0.25">
      <c r="A274" s="12" t="s">
        <v>1645</v>
      </c>
      <c r="B274" s="30"/>
      <c r="C274" s="30" t="s">
        <v>1219</v>
      </c>
      <c r="D274" s="41">
        <v>-199375</v>
      </c>
      <c r="E274" s="23">
        <v>-2394</v>
      </c>
      <c r="F274" s="24">
        <v>-2.3370000000000001E-3</v>
      </c>
      <c r="G274" s="15"/>
    </row>
    <row r="275" spans="1:7" x14ac:dyDescent="0.25">
      <c r="A275" s="12" t="s">
        <v>1646</v>
      </c>
      <c r="B275" s="30"/>
      <c r="C275" s="30" t="s">
        <v>1272</v>
      </c>
      <c r="D275" s="41">
        <v>-226925</v>
      </c>
      <c r="E275" s="23">
        <v>-2412.7800000000002</v>
      </c>
      <c r="F275" s="24">
        <v>-2.3549999999999999E-3</v>
      </c>
      <c r="G275" s="15"/>
    </row>
    <row r="276" spans="1:7" x14ac:dyDescent="0.25">
      <c r="A276" s="12" t="s">
        <v>1647</v>
      </c>
      <c r="B276" s="30"/>
      <c r="C276" s="30" t="s">
        <v>1269</v>
      </c>
      <c r="D276" s="41">
        <v>-774000</v>
      </c>
      <c r="E276" s="23">
        <v>-2422.62</v>
      </c>
      <c r="F276" s="24">
        <v>-2.3649999999999999E-3</v>
      </c>
      <c r="G276" s="15"/>
    </row>
    <row r="277" spans="1:7" x14ac:dyDescent="0.25">
      <c r="A277" s="12" t="s">
        <v>1648</v>
      </c>
      <c r="B277" s="30"/>
      <c r="C277" s="30" t="s">
        <v>1243</v>
      </c>
      <c r="D277" s="41">
        <v>-36200</v>
      </c>
      <c r="E277" s="23">
        <v>-2760.9</v>
      </c>
      <c r="F277" s="24">
        <v>-2.6949999999999999E-3</v>
      </c>
      <c r="G277" s="15"/>
    </row>
    <row r="278" spans="1:7" x14ac:dyDescent="0.25">
      <c r="A278" s="12" t="s">
        <v>1649</v>
      </c>
      <c r="B278" s="30"/>
      <c r="C278" s="30" t="s">
        <v>1234</v>
      </c>
      <c r="D278" s="41">
        <v>-203500</v>
      </c>
      <c r="E278" s="23">
        <v>-2782.86</v>
      </c>
      <c r="F278" s="24">
        <v>-2.7160000000000001E-3</v>
      </c>
      <c r="G278" s="15"/>
    </row>
    <row r="279" spans="1:7" x14ac:dyDescent="0.25">
      <c r="A279" s="12" t="s">
        <v>1650</v>
      </c>
      <c r="B279" s="30"/>
      <c r="C279" s="30" t="s">
        <v>1243</v>
      </c>
      <c r="D279" s="41">
        <v>-205100</v>
      </c>
      <c r="E279" s="23">
        <v>-2787</v>
      </c>
      <c r="F279" s="24">
        <v>-2.7200000000000002E-3</v>
      </c>
      <c r="G279" s="15"/>
    </row>
    <row r="280" spans="1:7" x14ac:dyDescent="0.25">
      <c r="A280" s="12" t="s">
        <v>1651</v>
      </c>
      <c r="B280" s="30"/>
      <c r="C280" s="30" t="s">
        <v>1371</v>
      </c>
      <c r="D280" s="41">
        <v>-320925</v>
      </c>
      <c r="E280" s="23">
        <v>-2877.09</v>
      </c>
      <c r="F280" s="24">
        <v>-2.8080000000000002E-3</v>
      </c>
      <c r="G280" s="15"/>
    </row>
    <row r="281" spans="1:7" x14ac:dyDescent="0.25">
      <c r="A281" s="12" t="s">
        <v>1652</v>
      </c>
      <c r="B281" s="30"/>
      <c r="C281" s="30" t="s">
        <v>1229</v>
      </c>
      <c r="D281" s="41">
        <v>-220000</v>
      </c>
      <c r="E281" s="23">
        <v>-2929.08</v>
      </c>
      <c r="F281" s="24">
        <v>-2.859E-3</v>
      </c>
      <c r="G281" s="15"/>
    </row>
    <row r="282" spans="1:7" x14ac:dyDescent="0.25">
      <c r="A282" s="12" t="s">
        <v>1653</v>
      </c>
      <c r="B282" s="30"/>
      <c r="C282" s="30" t="s">
        <v>1240</v>
      </c>
      <c r="D282" s="41">
        <v>-45000</v>
      </c>
      <c r="E282" s="23">
        <v>-2956.07</v>
      </c>
      <c r="F282" s="24">
        <v>-2.8860000000000001E-3</v>
      </c>
      <c r="G282" s="15"/>
    </row>
    <row r="283" spans="1:7" x14ac:dyDescent="0.25">
      <c r="A283" s="12" t="s">
        <v>1654</v>
      </c>
      <c r="B283" s="30"/>
      <c r="C283" s="30" t="s">
        <v>1364</v>
      </c>
      <c r="D283" s="41">
        <v>-67200</v>
      </c>
      <c r="E283" s="23">
        <v>-2985.46</v>
      </c>
      <c r="F283" s="24">
        <v>-2.9139999999999999E-3</v>
      </c>
      <c r="G283" s="15"/>
    </row>
    <row r="284" spans="1:7" x14ac:dyDescent="0.25">
      <c r="A284" s="12" t="s">
        <v>1655</v>
      </c>
      <c r="B284" s="30"/>
      <c r="C284" s="30" t="s">
        <v>1352</v>
      </c>
      <c r="D284" s="41">
        <v>-1957500</v>
      </c>
      <c r="E284" s="23">
        <v>-3075.23</v>
      </c>
      <c r="F284" s="24">
        <v>-3.0019999999999999E-3</v>
      </c>
      <c r="G284" s="15"/>
    </row>
    <row r="285" spans="1:7" x14ac:dyDescent="0.25">
      <c r="A285" s="12" t="s">
        <v>1656</v>
      </c>
      <c r="B285" s="30"/>
      <c r="C285" s="30" t="s">
        <v>1250</v>
      </c>
      <c r="D285" s="41">
        <v>-145950</v>
      </c>
      <c r="E285" s="23">
        <v>-3167.33</v>
      </c>
      <c r="F285" s="24">
        <v>-3.0920000000000001E-3</v>
      </c>
      <c r="G285" s="15"/>
    </row>
    <row r="286" spans="1:7" x14ac:dyDescent="0.25">
      <c r="A286" s="12" t="s">
        <v>1657</v>
      </c>
      <c r="B286" s="30"/>
      <c r="C286" s="30" t="s">
        <v>1359</v>
      </c>
      <c r="D286" s="41">
        <v>-620100</v>
      </c>
      <c r="E286" s="23">
        <v>-3169.33</v>
      </c>
      <c r="F286" s="24">
        <v>-3.094E-3</v>
      </c>
      <c r="G286" s="15"/>
    </row>
    <row r="287" spans="1:7" x14ac:dyDescent="0.25">
      <c r="A287" s="12" t="s">
        <v>1658</v>
      </c>
      <c r="B287" s="30"/>
      <c r="C287" s="30" t="s">
        <v>1219</v>
      </c>
      <c r="D287" s="41">
        <v>-1222000</v>
      </c>
      <c r="E287" s="23">
        <v>-3211.42</v>
      </c>
      <c r="F287" s="24">
        <v>-3.1350000000000002E-3</v>
      </c>
      <c r="G287" s="15"/>
    </row>
    <row r="288" spans="1:7" x14ac:dyDescent="0.25">
      <c r="A288" s="12" t="s">
        <v>1659</v>
      </c>
      <c r="B288" s="30"/>
      <c r="C288" s="30" t="s">
        <v>1352</v>
      </c>
      <c r="D288" s="41">
        <v>-77800</v>
      </c>
      <c r="E288" s="23">
        <v>-3215.86</v>
      </c>
      <c r="F288" s="24">
        <v>-3.1389999999999999E-3</v>
      </c>
      <c r="G288" s="15"/>
    </row>
    <row r="289" spans="1:7" x14ac:dyDescent="0.25">
      <c r="A289" s="12" t="s">
        <v>1660</v>
      </c>
      <c r="B289" s="30"/>
      <c r="C289" s="30" t="s">
        <v>1272</v>
      </c>
      <c r="D289" s="41">
        <v>-66300</v>
      </c>
      <c r="E289" s="23">
        <v>-3224.83</v>
      </c>
      <c r="F289" s="24">
        <v>-3.1480000000000002E-3</v>
      </c>
      <c r="G289" s="15"/>
    </row>
    <row r="290" spans="1:7" x14ac:dyDescent="0.25">
      <c r="A290" s="12" t="s">
        <v>1661</v>
      </c>
      <c r="B290" s="30"/>
      <c r="C290" s="30" t="s">
        <v>1272</v>
      </c>
      <c r="D290" s="41">
        <v>-241150</v>
      </c>
      <c r="E290" s="23">
        <v>-3244.31</v>
      </c>
      <c r="F290" s="24">
        <v>-3.1670000000000001E-3</v>
      </c>
      <c r="G290" s="15"/>
    </row>
    <row r="291" spans="1:7" x14ac:dyDescent="0.25">
      <c r="A291" s="12" t="s">
        <v>1662</v>
      </c>
      <c r="B291" s="30"/>
      <c r="C291" s="30" t="s">
        <v>1243</v>
      </c>
      <c r="D291" s="41">
        <v>-140525</v>
      </c>
      <c r="E291" s="23">
        <v>-3278.03</v>
      </c>
      <c r="F291" s="24">
        <v>-3.2000000000000002E-3</v>
      </c>
      <c r="G291" s="15"/>
    </row>
    <row r="292" spans="1:7" x14ac:dyDescent="0.25">
      <c r="A292" s="12" t="s">
        <v>1663</v>
      </c>
      <c r="B292" s="30"/>
      <c r="C292" s="30" t="s">
        <v>1343</v>
      </c>
      <c r="D292" s="41">
        <v>-458000</v>
      </c>
      <c r="E292" s="23">
        <v>-3418.51</v>
      </c>
      <c r="F292" s="24">
        <v>-3.3370000000000001E-3</v>
      </c>
      <c r="G292" s="15"/>
    </row>
    <row r="293" spans="1:7" x14ac:dyDescent="0.25">
      <c r="A293" s="12" t="s">
        <v>1664</v>
      </c>
      <c r="B293" s="30"/>
      <c r="C293" s="30" t="s">
        <v>1182</v>
      </c>
      <c r="D293" s="41">
        <v>-708750</v>
      </c>
      <c r="E293" s="23">
        <v>-3526.74</v>
      </c>
      <c r="F293" s="24">
        <v>-3.4429999999999999E-3</v>
      </c>
      <c r="G293" s="15"/>
    </row>
    <row r="294" spans="1:7" x14ac:dyDescent="0.25">
      <c r="A294" s="12" t="s">
        <v>1665</v>
      </c>
      <c r="B294" s="30"/>
      <c r="C294" s="30" t="s">
        <v>1275</v>
      </c>
      <c r="D294" s="41">
        <v>-35300</v>
      </c>
      <c r="E294" s="23">
        <v>-3535.65</v>
      </c>
      <c r="F294" s="24">
        <v>-3.4510000000000001E-3</v>
      </c>
      <c r="G294" s="15"/>
    </row>
    <row r="295" spans="1:7" x14ac:dyDescent="0.25">
      <c r="A295" s="12" t="s">
        <v>1666</v>
      </c>
      <c r="B295" s="30"/>
      <c r="C295" s="30" t="s">
        <v>1243</v>
      </c>
      <c r="D295" s="41">
        <v>-297600</v>
      </c>
      <c r="E295" s="23">
        <v>-3788.89</v>
      </c>
      <c r="F295" s="24">
        <v>-3.699E-3</v>
      </c>
      <c r="G295" s="15"/>
    </row>
    <row r="296" spans="1:7" x14ac:dyDescent="0.25">
      <c r="A296" s="12" t="s">
        <v>1667</v>
      </c>
      <c r="B296" s="30"/>
      <c r="C296" s="30" t="s">
        <v>1219</v>
      </c>
      <c r="D296" s="41">
        <v>-407250</v>
      </c>
      <c r="E296" s="23">
        <v>-3789.87</v>
      </c>
      <c r="F296" s="24">
        <v>-3.7000000000000002E-3</v>
      </c>
      <c r="G296" s="15"/>
    </row>
    <row r="297" spans="1:7" x14ac:dyDescent="0.25">
      <c r="A297" s="12" t="s">
        <v>1668</v>
      </c>
      <c r="B297" s="30"/>
      <c r="C297" s="30" t="s">
        <v>1219</v>
      </c>
      <c r="D297" s="41">
        <v>-1926000</v>
      </c>
      <c r="E297" s="23">
        <v>-3877.04</v>
      </c>
      <c r="F297" s="24">
        <v>-3.7850000000000002E-3</v>
      </c>
      <c r="G297" s="15"/>
    </row>
    <row r="298" spans="1:7" x14ac:dyDescent="0.25">
      <c r="A298" s="12" t="s">
        <v>1669</v>
      </c>
      <c r="B298" s="30"/>
      <c r="C298" s="30" t="s">
        <v>1330</v>
      </c>
      <c r="D298" s="41">
        <v>-68500</v>
      </c>
      <c r="E298" s="23">
        <v>-3910.25</v>
      </c>
      <c r="F298" s="24">
        <v>-3.8170000000000001E-3</v>
      </c>
      <c r="G298" s="15"/>
    </row>
    <row r="299" spans="1:7" x14ac:dyDescent="0.25">
      <c r="A299" s="12" t="s">
        <v>1670</v>
      </c>
      <c r="B299" s="30"/>
      <c r="C299" s="30" t="s">
        <v>1234</v>
      </c>
      <c r="D299" s="41">
        <v>-2676000</v>
      </c>
      <c r="E299" s="23">
        <v>-3952.45</v>
      </c>
      <c r="F299" s="24">
        <v>-3.8579999999999999E-3</v>
      </c>
      <c r="G299" s="15"/>
    </row>
    <row r="300" spans="1:7" x14ac:dyDescent="0.25">
      <c r="A300" s="12" t="s">
        <v>1671</v>
      </c>
      <c r="B300" s="30"/>
      <c r="C300" s="30" t="s">
        <v>1179</v>
      </c>
      <c r="D300" s="41">
        <v>-2120000</v>
      </c>
      <c r="E300" s="23">
        <v>-4017.4</v>
      </c>
      <c r="F300" s="24">
        <v>-3.9220000000000001E-3</v>
      </c>
      <c r="G300" s="15"/>
    </row>
    <row r="301" spans="1:7" x14ac:dyDescent="0.25">
      <c r="A301" s="12" t="s">
        <v>1672</v>
      </c>
      <c r="B301" s="30"/>
      <c r="C301" s="30" t="s">
        <v>1266</v>
      </c>
      <c r="D301" s="41">
        <v>-186600</v>
      </c>
      <c r="E301" s="23">
        <v>-4191.5</v>
      </c>
      <c r="F301" s="24">
        <v>-4.0920000000000002E-3</v>
      </c>
      <c r="G301" s="15"/>
    </row>
    <row r="302" spans="1:7" x14ac:dyDescent="0.25">
      <c r="A302" s="12" t="s">
        <v>1673</v>
      </c>
      <c r="B302" s="30"/>
      <c r="C302" s="30" t="s">
        <v>1323</v>
      </c>
      <c r="D302" s="41">
        <v>-290625</v>
      </c>
      <c r="E302" s="23">
        <v>-4205.34</v>
      </c>
      <c r="F302" s="24">
        <v>-4.1050000000000001E-3</v>
      </c>
      <c r="G302" s="15"/>
    </row>
    <row r="303" spans="1:7" x14ac:dyDescent="0.25">
      <c r="A303" s="12" t="s">
        <v>1674</v>
      </c>
      <c r="B303" s="30"/>
      <c r="C303" s="30" t="s">
        <v>1207</v>
      </c>
      <c r="D303" s="41">
        <v>-655200</v>
      </c>
      <c r="E303" s="23">
        <v>-4252.25</v>
      </c>
      <c r="F303" s="24">
        <v>-4.1510000000000002E-3</v>
      </c>
      <c r="G303" s="15"/>
    </row>
    <row r="304" spans="1:7" x14ac:dyDescent="0.25">
      <c r="A304" s="12" t="s">
        <v>1675</v>
      </c>
      <c r="B304" s="30"/>
      <c r="C304" s="30" t="s">
        <v>1250</v>
      </c>
      <c r="D304" s="41">
        <v>-418950</v>
      </c>
      <c r="E304" s="23">
        <v>-4255.28</v>
      </c>
      <c r="F304" s="24">
        <v>-4.1539999999999997E-3</v>
      </c>
      <c r="G304" s="15"/>
    </row>
    <row r="305" spans="1:7" x14ac:dyDescent="0.25">
      <c r="A305" s="12" t="s">
        <v>1676</v>
      </c>
      <c r="B305" s="30"/>
      <c r="C305" s="30" t="s">
        <v>1316</v>
      </c>
      <c r="D305" s="41">
        <v>-2215000</v>
      </c>
      <c r="E305" s="23">
        <v>-4300.42</v>
      </c>
      <c r="F305" s="24">
        <v>-4.1980000000000003E-3</v>
      </c>
      <c r="G305" s="15"/>
    </row>
    <row r="306" spans="1:7" x14ac:dyDescent="0.25">
      <c r="A306" s="12" t="s">
        <v>1677</v>
      </c>
      <c r="B306" s="30"/>
      <c r="C306" s="30" t="s">
        <v>1313</v>
      </c>
      <c r="D306" s="41">
        <v>-183300</v>
      </c>
      <c r="E306" s="23">
        <v>-4368.22</v>
      </c>
      <c r="F306" s="24">
        <v>-4.2640000000000004E-3</v>
      </c>
      <c r="G306" s="15"/>
    </row>
    <row r="307" spans="1:7" x14ac:dyDescent="0.25">
      <c r="A307" s="12" t="s">
        <v>1678</v>
      </c>
      <c r="B307" s="30"/>
      <c r="C307" s="30" t="s">
        <v>1272</v>
      </c>
      <c r="D307" s="41">
        <v>-1462500</v>
      </c>
      <c r="E307" s="23">
        <v>-4388.2299999999996</v>
      </c>
      <c r="F307" s="24">
        <v>-4.2839999999999996E-3</v>
      </c>
      <c r="G307" s="15"/>
    </row>
    <row r="308" spans="1:7" x14ac:dyDescent="0.25">
      <c r="A308" s="12" t="s">
        <v>1679</v>
      </c>
      <c r="B308" s="30"/>
      <c r="C308" s="30" t="s">
        <v>1219</v>
      </c>
      <c r="D308" s="41">
        <v>-63000</v>
      </c>
      <c r="E308" s="23">
        <v>-4390.82</v>
      </c>
      <c r="F308" s="24">
        <v>-4.2859999999999999E-3</v>
      </c>
      <c r="G308" s="15"/>
    </row>
    <row r="309" spans="1:7" x14ac:dyDescent="0.25">
      <c r="A309" s="12" t="s">
        <v>1680</v>
      </c>
      <c r="B309" s="30"/>
      <c r="C309" s="30" t="s">
        <v>1207</v>
      </c>
      <c r="D309" s="41">
        <v>-1134200</v>
      </c>
      <c r="E309" s="23">
        <v>-4413.17</v>
      </c>
      <c r="F309" s="24">
        <v>-4.3080000000000002E-3</v>
      </c>
      <c r="G309" s="15"/>
    </row>
    <row r="310" spans="1:7" x14ac:dyDescent="0.25">
      <c r="A310" s="12" t="s">
        <v>1681</v>
      </c>
      <c r="B310" s="30"/>
      <c r="C310" s="30" t="s">
        <v>1182</v>
      </c>
      <c r="D310" s="41">
        <v>-2642250</v>
      </c>
      <c r="E310" s="23">
        <v>-4483.8999999999996</v>
      </c>
      <c r="F310" s="24">
        <v>-4.3769999999999998E-3</v>
      </c>
      <c r="G310" s="15"/>
    </row>
    <row r="311" spans="1:7" x14ac:dyDescent="0.25">
      <c r="A311" s="12" t="s">
        <v>1682</v>
      </c>
      <c r="B311" s="30"/>
      <c r="C311" s="30" t="s">
        <v>1234</v>
      </c>
      <c r="D311" s="41">
        <v>-691500</v>
      </c>
      <c r="E311" s="23">
        <v>-4554.22</v>
      </c>
      <c r="F311" s="24">
        <v>-4.4460000000000003E-3</v>
      </c>
      <c r="G311" s="15"/>
    </row>
    <row r="312" spans="1:7" x14ac:dyDescent="0.25">
      <c r="A312" s="12" t="s">
        <v>1683</v>
      </c>
      <c r="B312" s="30"/>
      <c r="C312" s="30" t="s">
        <v>1302</v>
      </c>
      <c r="D312" s="41">
        <v>-54400</v>
      </c>
      <c r="E312" s="23">
        <v>-4570.5</v>
      </c>
      <c r="F312" s="24">
        <v>-4.4619999999999998E-3</v>
      </c>
      <c r="G312" s="15"/>
    </row>
    <row r="313" spans="1:7" x14ac:dyDescent="0.25">
      <c r="A313" s="12" t="s">
        <v>1684</v>
      </c>
      <c r="B313" s="30"/>
      <c r="C313" s="30" t="s">
        <v>1194</v>
      </c>
      <c r="D313" s="41">
        <v>-1039500</v>
      </c>
      <c r="E313" s="23">
        <v>-4692.3</v>
      </c>
      <c r="F313" s="24">
        <v>-4.581E-3</v>
      </c>
      <c r="G313" s="15"/>
    </row>
    <row r="314" spans="1:7" x14ac:dyDescent="0.25">
      <c r="A314" s="12" t="s">
        <v>1685</v>
      </c>
      <c r="B314" s="30"/>
      <c r="C314" s="30" t="s">
        <v>1219</v>
      </c>
      <c r="D314" s="41">
        <v>-3985000</v>
      </c>
      <c r="E314" s="23">
        <v>-4889.6000000000004</v>
      </c>
      <c r="F314" s="24">
        <v>-4.7730000000000003E-3</v>
      </c>
      <c r="G314" s="15"/>
    </row>
    <row r="315" spans="1:7" x14ac:dyDescent="0.25">
      <c r="A315" s="12" t="s">
        <v>1686</v>
      </c>
      <c r="B315" s="30"/>
      <c r="C315" s="30" t="s">
        <v>1243</v>
      </c>
      <c r="D315" s="41">
        <v>-348800</v>
      </c>
      <c r="E315" s="23">
        <v>-4991.68</v>
      </c>
      <c r="F315" s="24">
        <v>-4.8729999999999997E-3</v>
      </c>
      <c r="G315" s="15"/>
    </row>
    <row r="316" spans="1:7" x14ac:dyDescent="0.25">
      <c r="A316" s="12" t="s">
        <v>1687</v>
      </c>
      <c r="B316" s="30"/>
      <c r="C316" s="30" t="s">
        <v>1250</v>
      </c>
      <c r="D316" s="41">
        <v>-110550</v>
      </c>
      <c r="E316" s="23">
        <v>-5060.54</v>
      </c>
      <c r="F316" s="24">
        <v>-4.9399999999999999E-3</v>
      </c>
      <c r="G316" s="15"/>
    </row>
    <row r="317" spans="1:7" x14ac:dyDescent="0.25">
      <c r="A317" s="12" t="s">
        <v>1688</v>
      </c>
      <c r="B317" s="30"/>
      <c r="C317" s="30" t="s">
        <v>1291</v>
      </c>
      <c r="D317" s="41">
        <v>-3841100</v>
      </c>
      <c r="E317" s="23">
        <v>-5066.41</v>
      </c>
      <c r="F317" s="24">
        <v>-4.9459999999999999E-3</v>
      </c>
      <c r="G317" s="15"/>
    </row>
    <row r="318" spans="1:7" x14ac:dyDescent="0.25">
      <c r="A318" s="12" t="s">
        <v>1689</v>
      </c>
      <c r="B318" s="30"/>
      <c r="C318" s="30" t="s">
        <v>1234</v>
      </c>
      <c r="D318" s="41">
        <v>-3498000</v>
      </c>
      <c r="E318" s="23">
        <v>-5212.0200000000004</v>
      </c>
      <c r="F318" s="24">
        <v>-5.0879999999999996E-3</v>
      </c>
      <c r="G318" s="15"/>
    </row>
    <row r="319" spans="1:7" x14ac:dyDescent="0.25">
      <c r="A319" s="12" t="s">
        <v>1690</v>
      </c>
      <c r="B319" s="30"/>
      <c r="C319" s="30" t="s">
        <v>1179</v>
      </c>
      <c r="D319" s="41">
        <v>-482300</v>
      </c>
      <c r="E319" s="23">
        <v>-5583.83</v>
      </c>
      <c r="F319" s="24">
        <v>-5.4510000000000001E-3</v>
      </c>
      <c r="G319" s="15"/>
    </row>
    <row r="320" spans="1:7" x14ac:dyDescent="0.25">
      <c r="A320" s="12" t="s">
        <v>1691</v>
      </c>
      <c r="B320" s="30"/>
      <c r="C320" s="30" t="s">
        <v>1272</v>
      </c>
      <c r="D320" s="41">
        <v>-401050</v>
      </c>
      <c r="E320" s="23">
        <v>-5657.61</v>
      </c>
      <c r="F320" s="24">
        <v>-5.5230000000000001E-3</v>
      </c>
      <c r="G320" s="15"/>
    </row>
    <row r="321" spans="1:7" x14ac:dyDescent="0.25">
      <c r="A321" s="12" t="s">
        <v>1692</v>
      </c>
      <c r="B321" s="30"/>
      <c r="C321" s="30" t="s">
        <v>1272</v>
      </c>
      <c r="D321" s="41">
        <v>-381500</v>
      </c>
      <c r="E321" s="23">
        <v>-5772.29</v>
      </c>
      <c r="F321" s="24">
        <v>-5.6350000000000003E-3</v>
      </c>
      <c r="G321" s="15"/>
    </row>
    <row r="322" spans="1:7" x14ac:dyDescent="0.25">
      <c r="A322" s="12" t="s">
        <v>1693</v>
      </c>
      <c r="B322" s="30"/>
      <c r="C322" s="30" t="s">
        <v>1179</v>
      </c>
      <c r="D322" s="41">
        <v>-2227500</v>
      </c>
      <c r="E322" s="23">
        <v>-5830.48</v>
      </c>
      <c r="F322" s="24">
        <v>-5.692E-3</v>
      </c>
      <c r="G322" s="15"/>
    </row>
    <row r="323" spans="1:7" x14ac:dyDescent="0.25">
      <c r="A323" s="12" t="s">
        <v>1694</v>
      </c>
      <c r="B323" s="30"/>
      <c r="C323" s="30" t="s">
        <v>1280</v>
      </c>
      <c r="D323" s="41">
        <v>-2277000</v>
      </c>
      <c r="E323" s="23">
        <v>-5835.95</v>
      </c>
      <c r="F323" s="24">
        <v>-5.6969999999999998E-3</v>
      </c>
      <c r="G323" s="15"/>
    </row>
    <row r="324" spans="1:7" x14ac:dyDescent="0.25">
      <c r="A324" s="12" t="s">
        <v>1695</v>
      </c>
      <c r="B324" s="30"/>
      <c r="C324" s="30" t="s">
        <v>1275</v>
      </c>
      <c r="D324" s="41">
        <v>-735250</v>
      </c>
      <c r="E324" s="23">
        <v>-5872.81</v>
      </c>
      <c r="F324" s="24">
        <v>-5.7330000000000002E-3</v>
      </c>
      <c r="G324" s="15"/>
    </row>
    <row r="325" spans="1:7" x14ac:dyDescent="0.25">
      <c r="A325" s="12" t="s">
        <v>1696</v>
      </c>
      <c r="B325" s="30"/>
      <c r="C325" s="30" t="s">
        <v>1272</v>
      </c>
      <c r="D325" s="41">
        <v>-510950</v>
      </c>
      <c r="E325" s="23">
        <v>-5929.32</v>
      </c>
      <c r="F325" s="24">
        <v>-5.7879999999999997E-3</v>
      </c>
      <c r="G325" s="15"/>
    </row>
    <row r="326" spans="1:7" x14ac:dyDescent="0.25">
      <c r="A326" s="12" t="s">
        <v>1697</v>
      </c>
      <c r="B326" s="30"/>
      <c r="C326" s="30" t="s">
        <v>1269</v>
      </c>
      <c r="D326" s="41">
        <v>-2859375</v>
      </c>
      <c r="E326" s="23">
        <v>-6023.27</v>
      </c>
      <c r="F326" s="24">
        <v>-5.8799999999999998E-3</v>
      </c>
      <c r="G326" s="15"/>
    </row>
    <row r="327" spans="1:7" x14ac:dyDescent="0.25">
      <c r="A327" s="12" t="s">
        <v>1698</v>
      </c>
      <c r="B327" s="30"/>
      <c r="C327" s="30" t="s">
        <v>1266</v>
      </c>
      <c r="D327" s="41">
        <v>-1392000</v>
      </c>
      <c r="E327" s="23">
        <v>-6088.61</v>
      </c>
      <c r="F327" s="24">
        <v>-5.9439999999999996E-3</v>
      </c>
      <c r="G327" s="15"/>
    </row>
    <row r="328" spans="1:7" x14ac:dyDescent="0.25">
      <c r="A328" s="12" t="s">
        <v>1699</v>
      </c>
      <c r="B328" s="30"/>
      <c r="C328" s="30" t="s">
        <v>1179</v>
      </c>
      <c r="D328" s="41">
        <v>-976050</v>
      </c>
      <c r="E328" s="23">
        <v>-6117.39</v>
      </c>
      <c r="F328" s="24">
        <v>-5.9719999999999999E-3</v>
      </c>
      <c r="G328" s="15"/>
    </row>
    <row r="329" spans="1:7" x14ac:dyDescent="0.25">
      <c r="A329" s="12" t="s">
        <v>1700</v>
      </c>
      <c r="B329" s="30"/>
      <c r="C329" s="30" t="s">
        <v>1216</v>
      </c>
      <c r="D329" s="41">
        <v>-2624850</v>
      </c>
      <c r="E329" s="23">
        <v>-6173.65</v>
      </c>
      <c r="F329" s="24">
        <v>-6.0270000000000002E-3</v>
      </c>
      <c r="G329" s="15"/>
    </row>
    <row r="330" spans="1:7" x14ac:dyDescent="0.25">
      <c r="A330" s="12" t="s">
        <v>1701</v>
      </c>
      <c r="B330" s="30"/>
      <c r="C330" s="30" t="s">
        <v>1219</v>
      </c>
      <c r="D330" s="41">
        <v>-1224000</v>
      </c>
      <c r="E330" s="23">
        <v>-6239.34</v>
      </c>
      <c r="F330" s="24">
        <v>-6.0910000000000001E-3</v>
      </c>
      <c r="G330" s="15"/>
    </row>
    <row r="331" spans="1:7" x14ac:dyDescent="0.25">
      <c r="A331" s="12" t="s">
        <v>1702</v>
      </c>
      <c r="B331" s="30"/>
      <c r="C331" s="30" t="s">
        <v>1182</v>
      </c>
      <c r="D331" s="41">
        <v>-1035900</v>
      </c>
      <c r="E331" s="23">
        <v>-6331.42</v>
      </c>
      <c r="F331" s="24">
        <v>-6.1809999999999999E-3</v>
      </c>
      <c r="G331" s="15"/>
    </row>
    <row r="332" spans="1:7" x14ac:dyDescent="0.25">
      <c r="A332" s="12" t="s">
        <v>1703</v>
      </c>
      <c r="B332" s="30"/>
      <c r="C332" s="30" t="s">
        <v>1255</v>
      </c>
      <c r="D332" s="41">
        <v>-179400</v>
      </c>
      <c r="E332" s="23">
        <v>-6489.88</v>
      </c>
      <c r="F332" s="24">
        <v>-6.3359999999999996E-3</v>
      </c>
      <c r="G332" s="15"/>
    </row>
    <row r="333" spans="1:7" x14ac:dyDescent="0.25">
      <c r="A333" s="12" t="s">
        <v>1704</v>
      </c>
      <c r="B333" s="30"/>
      <c r="C333" s="30" t="s">
        <v>1219</v>
      </c>
      <c r="D333" s="41">
        <v>-1024000</v>
      </c>
      <c r="E333" s="23">
        <v>-6947.33</v>
      </c>
      <c r="F333" s="24">
        <v>-6.7819999999999998E-3</v>
      </c>
      <c r="G333" s="15"/>
    </row>
    <row r="334" spans="1:7" x14ac:dyDescent="0.25">
      <c r="A334" s="12" t="s">
        <v>1705</v>
      </c>
      <c r="B334" s="30"/>
      <c r="C334" s="30" t="s">
        <v>1250</v>
      </c>
      <c r="D334" s="41">
        <v>-365750</v>
      </c>
      <c r="E334" s="23">
        <v>-7594.07</v>
      </c>
      <c r="F334" s="24">
        <v>-7.4139999999999996E-3</v>
      </c>
      <c r="G334" s="15"/>
    </row>
    <row r="335" spans="1:7" x14ac:dyDescent="0.25">
      <c r="A335" s="12" t="s">
        <v>1706</v>
      </c>
      <c r="B335" s="30"/>
      <c r="C335" s="30" t="s">
        <v>1179</v>
      </c>
      <c r="D335" s="41">
        <v>-518500</v>
      </c>
      <c r="E335" s="23">
        <v>-7909.2</v>
      </c>
      <c r="F335" s="24">
        <v>-7.7210000000000004E-3</v>
      </c>
      <c r="G335" s="15"/>
    </row>
    <row r="336" spans="1:7" x14ac:dyDescent="0.25">
      <c r="A336" s="12" t="s">
        <v>1707</v>
      </c>
      <c r="B336" s="30"/>
      <c r="C336" s="30" t="s">
        <v>1188</v>
      </c>
      <c r="D336" s="41">
        <v>-2281400</v>
      </c>
      <c r="E336" s="23">
        <v>-8142.32</v>
      </c>
      <c r="F336" s="24">
        <v>-7.9489999999999995E-3</v>
      </c>
      <c r="G336" s="15"/>
    </row>
    <row r="337" spans="1:7" x14ac:dyDescent="0.25">
      <c r="A337" s="12" t="s">
        <v>1708</v>
      </c>
      <c r="B337" s="30"/>
      <c r="C337" s="30" t="s">
        <v>1243</v>
      </c>
      <c r="D337" s="41">
        <v>-160800</v>
      </c>
      <c r="E337" s="23">
        <v>-8211.17</v>
      </c>
      <c r="F337" s="24">
        <v>-8.0160000000000006E-3</v>
      </c>
      <c r="G337" s="15"/>
    </row>
    <row r="338" spans="1:7" x14ac:dyDescent="0.25">
      <c r="A338" s="12" t="s">
        <v>1709</v>
      </c>
      <c r="B338" s="30"/>
      <c r="C338" s="30" t="s">
        <v>1240</v>
      </c>
      <c r="D338" s="41">
        <v>-2963625</v>
      </c>
      <c r="E338" s="23">
        <v>-8392.99</v>
      </c>
      <c r="F338" s="24">
        <v>-8.1939999999999999E-3</v>
      </c>
      <c r="G338" s="15"/>
    </row>
    <row r="339" spans="1:7" x14ac:dyDescent="0.25">
      <c r="A339" s="12" t="s">
        <v>1710</v>
      </c>
      <c r="B339" s="30"/>
      <c r="C339" s="30" t="s">
        <v>1237</v>
      </c>
      <c r="D339" s="41">
        <v>-804125</v>
      </c>
      <c r="E339" s="23">
        <v>-8396.27</v>
      </c>
      <c r="F339" s="24">
        <v>-8.1969999999999994E-3</v>
      </c>
      <c r="G339" s="15"/>
    </row>
    <row r="340" spans="1:7" x14ac:dyDescent="0.25">
      <c r="A340" s="12" t="s">
        <v>1711</v>
      </c>
      <c r="B340" s="30"/>
      <c r="C340" s="30" t="s">
        <v>1179</v>
      </c>
      <c r="D340" s="41">
        <v>-5850000</v>
      </c>
      <c r="E340" s="23">
        <v>-9573.5300000000007</v>
      </c>
      <c r="F340" s="24">
        <v>-9.3460000000000001E-3</v>
      </c>
      <c r="G340" s="15"/>
    </row>
    <row r="341" spans="1:7" x14ac:dyDescent="0.25">
      <c r="A341" s="12" t="s">
        <v>1712</v>
      </c>
      <c r="B341" s="30"/>
      <c r="C341" s="30" t="s">
        <v>1229</v>
      </c>
      <c r="D341" s="41">
        <v>-11283750</v>
      </c>
      <c r="E341" s="23">
        <v>-9681.4599999999991</v>
      </c>
      <c r="F341" s="24">
        <v>-9.4520000000000003E-3</v>
      </c>
      <c r="G341" s="15"/>
    </row>
    <row r="342" spans="1:7" x14ac:dyDescent="0.25">
      <c r="A342" s="12" t="s">
        <v>1713</v>
      </c>
      <c r="B342" s="30"/>
      <c r="C342" s="30" t="s">
        <v>1199</v>
      </c>
      <c r="D342" s="41">
        <v>-6039000</v>
      </c>
      <c r="E342" s="23">
        <v>-10036.82</v>
      </c>
      <c r="F342" s="24">
        <v>-9.7990000000000004E-3</v>
      </c>
      <c r="G342" s="15"/>
    </row>
    <row r="343" spans="1:7" x14ac:dyDescent="0.25">
      <c r="A343" s="12" t="s">
        <v>1714</v>
      </c>
      <c r="B343" s="30"/>
      <c r="C343" s="30" t="s">
        <v>1224</v>
      </c>
      <c r="D343" s="41">
        <v>-2566800</v>
      </c>
      <c r="E343" s="23">
        <v>-10272.33</v>
      </c>
      <c r="F343" s="24">
        <v>-1.0028E-2</v>
      </c>
      <c r="G343" s="15"/>
    </row>
    <row r="344" spans="1:7" x14ac:dyDescent="0.25">
      <c r="A344" s="12" t="s">
        <v>1715</v>
      </c>
      <c r="B344" s="30"/>
      <c r="C344" s="30" t="s">
        <v>1179</v>
      </c>
      <c r="D344" s="41">
        <v>-7624000</v>
      </c>
      <c r="E344" s="23">
        <v>-10818.46</v>
      </c>
      <c r="F344" s="24">
        <v>-1.0562E-2</v>
      </c>
      <c r="G344" s="15"/>
    </row>
    <row r="345" spans="1:7" x14ac:dyDescent="0.25">
      <c r="A345" s="12" t="s">
        <v>1716</v>
      </c>
      <c r="B345" s="30"/>
      <c r="C345" s="30" t="s">
        <v>1219</v>
      </c>
      <c r="D345" s="41">
        <v>-2499375</v>
      </c>
      <c r="E345" s="23">
        <v>-11083.48</v>
      </c>
      <c r="F345" s="24">
        <v>-1.082E-2</v>
      </c>
      <c r="G345" s="15"/>
    </row>
    <row r="346" spans="1:7" x14ac:dyDescent="0.25">
      <c r="A346" s="12" t="s">
        <v>1717</v>
      </c>
      <c r="B346" s="30"/>
      <c r="C346" s="30" t="s">
        <v>1179</v>
      </c>
      <c r="D346" s="41">
        <v>-1367250</v>
      </c>
      <c r="E346" s="23">
        <v>-11272.98</v>
      </c>
      <c r="F346" s="24">
        <v>-1.1004999999999999E-2</v>
      </c>
      <c r="G346" s="15"/>
    </row>
    <row r="347" spans="1:7" x14ac:dyDescent="0.25">
      <c r="A347" s="12" t="s">
        <v>1718</v>
      </c>
      <c r="B347" s="30"/>
      <c r="C347" s="30" t="s">
        <v>1216</v>
      </c>
      <c r="D347" s="41">
        <v>-286500</v>
      </c>
      <c r="E347" s="23">
        <v>-11369.18</v>
      </c>
      <c r="F347" s="24">
        <v>-1.1098999999999999E-2</v>
      </c>
      <c r="G347" s="15"/>
    </row>
    <row r="348" spans="1:7" x14ac:dyDescent="0.25">
      <c r="A348" s="12" t="s">
        <v>1719</v>
      </c>
      <c r="B348" s="30"/>
      <c r="C348" s="30" t="s">
        <v>1179</v>
      </c>
      <c r="D348" s="41">
        <v>-764000</v>
      </c>
      <c r="E348" s="23">
        <v>-12502.1</v>
      </c>
      <c r="F348" s="24">
        <v>-1.2205000000000001E-2</v>
      </c>
      <c r="G348" s="15"/>
    </row>
    <row r="349" spans="1:7" x14ac:dyDescent="0.25">
      <c r="A349" s="12" t="s">
        <v>1720</v>
      </c>
      <c r="B349" s="30"/>
      <c r="C349" s="30" t="s">
        <v>1179</v>
      </c>
      <c r="D349" s="41">
        <v>-1091875</v>
      </c>
      <c r="E349" s="23">
        <v>-12805.51</v>
      </c>
      <c r="F349" s="24">
        <v>-1.2501999999999999E-2</v>
      </c>
      <c r="G349" s="15"/>
    </row>
    <row r="350" spans="1:7" x14ac:dyDescent="0.25">
      <c r="A350" s="12" t="s">
        <v>1721</v>
      </c>
      <c r="B350" s="30"/>
      <c r="C350" s="30" t="s">
        <v>1207</v>
      </c>
      <c r="D350" s="41">
        <v>-7425000</v>
      </c>
      <c r="E350" s="23">
        <v>-13851.34</v>
      </c>
      <c r="F350" s="24">
        <v>-1.3523E-2</v>
      </c>
      <c r="G350" s="15"/>
    </row>
    <row r="351" spans="1:7" x14ac:dyDescent="0.25">
      <c r="A351" s="12" t="s">
        <v>1722</v>
      </c>
      <c r="B351" s="30"/>
      <c r="C351" s="30" t="s">
        <v>1204</v>
      </c>
      <c r="D351" s="41">
        <v>-6100325</v>
      </c>
      <c r="E351" s="23">
        <v>-17337.12</v>
      </c>
      <c r="F351" s="24">
        <v>-1.6926E-2</v>
      </c>
      <c r="G351" s="15"/>
    </row>
    <row r="352" spans="1:7" x14ac:dyDescent="0.25">
      <c r="A352" s="12" t="s">
        <v>1723</v>
      </c>
      <c r="B352" s="30"/>
      <c r="C352" s="30" t="s">
        <v>1188</v>
      </c>
      <c r="D352" s="41">
        <v>-139040000</v>
      </c>
      <c r="E352" s="23">
        <v>-18561.84</v>
      </c>
      <c r="F352" s="24">
        <v>-1.8121999999999999E-2</v>
      </c>
      <c r="G352" s="15"/>
    </row>
    <row r="353" spans="1:7" x14ac:dyDescent="0.25">
      <c r="A353" s="12" t="s">
        <v>1724</v>
      </c>
      <c r="B353" s="30"/>
      <c r="C353" s="30" t="s">
        <v>1199</v>
      </c>
      <c r="D353" s="41">
        <v>-11288000</v>
      </c>
      <c r="E353" s="23">
        <v>-18659.060000000001</v>
      </c>
      <c r="F353" s="24">
        <v>-1.8217000000000001E-2</v>
      </c>
      <c r="G353" s="15"/>
    </row>
    <row r="354" spans="1:7" x14ac:dyDescent="0.25">
      <c r="A354" s="12" t="s">
        <v>1725</v>
      </c>
      <c r="B354" s="30"/>
      <c r="C354" s="30" t="s">
        <v>1179</v>
      </c>
      <c r="D354" s="41">
        <v>-6663150</v>
      </c>
      <c r="E354" s="23">
        <v>-18883.37</v>
      </c>
      <c r="F354" s="24">
        <v>-1.8436000000000001E-2</v>
      </c>
      <c r="G354" s="15"/>
    </row>
    <row r="355" spans="1:7" x14ac:dyDescent="0.25">
      <c r="A355" s="12" t="s">
        <v>1726</v>
      </c>
      <c r="B355" s="30"/>
      <c r="C355" s="30" t="s">
        <v>1194</v>
      </c>
      <c r="D355" s="41">
        <v>-5422500</v>
      </c>
      <c r="E355" s="23">
        <v>-19792.13</v>
      </c>
      <c r="F355" s="24">
        <v>-1.9323E-2</v>
      </c>
      <c r="G355" s="15"/>
    </row>
    <row r="356" spans="1:7" x14ac:dyDescent="0.25">
      <c r="A356" s="12" t="s">
        <v>1727</v>
      </c>
      <c r="B356" s="30"/>
      <c r="C356" s="30" t="s">
        <v>1191</v>
      </c>
      <c r="D356" s="41">
        <v>-4481400</v>
      </c>
      <c r="E356" s="23">
        <v>-20457.59</v>
      </c>
      <c r="F356" s="24">
        <v>-1.9972E-2</v>
      </c>
      <c r="G356" s="15"/>
    </row>
    <row r="357" spans="1:7" x14ac:dyDescent="0.25">
      <c r="A357" s="12" t="s">
        <v>1728</v>
      </c>
      <c r="B357" s="30"/>
      <c r="C357" s="30" t="s">
        <v>1188</v>
      </c>
      <c r="D357" s="41">
        <v>-1632100</v>
      </c>
      <c r="E357" s="23">
        <v>-21750.18</v>
      </c>
      <c r="F357" s="24">
        <v>-2.1233999999999999E-2</v>
      </c>
      <c r="G357" s="15"/>
    </row>
    <row r="358" spans="1:7" x14ac:dyDescent="0.25">
      <c r="A358" s="12" t="s">
        <v>1729</v>
      </c>
      <c r="B358" s="30"/>
      <c r="C358" s="30" t="s">
        <v>1185</v>
      </c>
      <c r="D358" s="41">
        <v>-766200</v>
      </c>
      <c r="E358" s="23">
        <v>-23518.51</v>
      </c>
      <c r="F358" s="24">
        <v>-2.2960999999999999E-2</v>
      </c>
      <c r="G358" s="15"/>
    </row>
    <row r="359" spans="1:7" x14ac:dyDescent="0.25">
      <c r="A359" s="12" t="s">
        <v>1730</v>
      </c>
      <c r="B359" s="30"/>
      <c r="C359" s="30" t="s">
        <v>1182</v>
      </c>
      <c r="D359" s="41">
        <v>-1082250</v>
      </c>
      <c r="E359" s="23">
        <v>-31968.04</v>
      </c>
      <c r="F359" s="24">
        <v>-3.1210000000000002E-2</v>
      </c>
      <c r="G359" s="15"/>
    </row>
    <row r="360" spans="1:7" x14ac:dyDescent="0.25">
      <c r="A360" s="12" t="s">
        <v>1731</v>
      </c>
      <c r="B360" s="30"/>
      <c r="C360" s="30" t="s">
        <v>1179</v>
      </c>
      <c r="D360" s="41">
        <v>-5660600</v>
      </c>
      <c r="E360" s="23">
        <v>-85656.2</v>
      </c>
      <c r="F360" s="24">
        <v>-8.3627000000000007E-2</v>
      </c>
      <c r="G360" s="15"/>
    </row>
    <row r="361" spans="1:7" x14ac:dyDescent="0.25">
      <c r="A361" s="16" t="s">
        <v>125</v>
      </c>
      <c r="B361" s="31"/>
      <c r="C361" s="31"/>
      <c r="D361" s="17"/>
      <c r="E361" s="42">
        <v>-800842.98</v>
      </c>
      <c r="F361" s="43">
        <v>-0.78178499999999995</v>
      </c>
      <c r="G361" s="20"/>
    </row>
    <row r="362" spans="1:7" x14ac:dyDescent="0.25">
      <c r="A362" s="12"/>
      <c r="B362" s="30"/>
      <c r="C362" s="30"/>
      <c r="D362" s="13"/>
      <c r="E362" s="14"/>
      <c r="F362" s="15"/>
      <c r="G362" s="15"/>
    </row>
    <row r="363" spans="1:7" x14ac:dyDescent="0.25">
      <c r="A363" s="12"/>
      <c r="B363" s="30"/>
      <c r="C363" s="30"/>
      <c r="D363" s="13"/>
      <c r="E363" s="14"/>
      <c r="F363" s="15"/>
      <c r="G363" s="15"/>
    </row>
    <row r="364" spans="1:7" x14ac:dyDescent="0.25">
      <c r="A364" s="12"/>
      <c r="B364" s="30"/>
      <c r="C364" s="30"/>
      <c r="D364" s="13"/>
      <c r="E364" s="14"/>
      <c r="F364" s="15"/>
      <c r="G364" s="15"/>
    </row>
    <row r="365" spans="1:7" x14ac:dyDescent="0.25">
      <c r="A365" s="21" t="s">
        <v>165</v>
      </c>
      <c r="B365" s="32"/>
      <c r="C365" s="32"/>
      <c r="D365" s="22"/>
      <c r="E365" s="44">
        <v>-800842.98</v>
      </c>
      <c r="F365" s="45">
        <v>-0.78178499999999995</v>
      </c>
      <c r="G365" s="20"/>
    </row>
    <row r="366" spans="1:7" x14ac:dyDescent="0.25">
      <c r="A366" s="12"/>
      <c r="B366" s="30"/>
      <c r="C366" s="30"/>
      <c r="D366" s="13"/>
      <c r="E366" s="14"/>
      <c r="F366" s="15"/>
      <c r="G366" s="15"/>
    </row>
    <row r="367" spans="1:7" x14ac:dyDescent="0.25">
      <c r="A367" s="16" t="s">
        <v>218</v>
      </c>
      <c r="B367" s="30"/>
      <c r="C367" s="30"/>
      <c r="D367" s="13"/>
      <c r="E367" s="14"/>
      <c r="F367" s="15"/>
      <c r="G367" s="15"/>
    </row>
    <row r="368" spans="1:7" x14ac:dyDescent="0.25">
      <c r="A368" s="16" t="s">
        <v>219</v>
      </c>
      <c r="B368" s="30"/>
      <c r="C368" s="30"/>
      <c r="D368" s="13"/>
      <c r="E368" s="14"/>
      <c r="F368" s="15"/>
      <c r="G368" s="15"/>
    </row>
    <row r="369" spans="1:7" x14ac:dyDescent="0.25">
      <c r="A369" s="12" t="s">
        <v>277</v>
      </c>
      <c r="B369" s="30" t="s">
        <v>278</v>
      </c>
      <c r="C369" s="30" t="s">
        <v>225</v>
      </c>
      <c r="D369" s="13">
        <v>10000000</v>
      </c>
      <c r="E369" s="14">
        <v>9817.4500000000007</v>
      </c>
      <c r="F369" s="15">
        <v>9.5999999999999992E-3</v>
      </c>
      <c r="G369" s="15">
        <v>7.6999999999999999E-2</v>
      </c>
    </row>
    <row r="370" spans="1:7" x14ac:dyDescent="0.25">
      <c r="A370" s="16" t="s">
        <v>125</v>
      </c>
      <c r="B370" s="31"/>
      <c r="C370" s="31"/>
      <c r="D370" s="17"/>
      <c r="E370" s="37">
        <v>9817.4500000000007</v>
      </c>
      <c r="F370" s="38">
        <v>9.5999999999999992E-3</v>
      </c>
      <c r="G370" s="20"/>
    </row>
    <row r="371" spans="1:7" x14ac:dyDescent="0.25">
      <c r="A371" s="12"/>
      <c r="B371" s="30"/>
      <c r="C371" s="30"/>
      <c r="D371" s="13"/>
      <c r="E371" s="14"/>
      <c r="F371" s="15"/>
      <c r="G371" s="15"/>
    </row>
    <row r="372" spans="1:7" x14ac:dyDescent="0.25">
      <c r="A372" s="16" t="s">
        <v>453</v>
      </c>
      <c r="B372" s="30"/>
      <c r="C372" s="30"/>
      <c r="D372" s="13"/>
      <c r="E372" s="14"/>
      <c r="F372" s="15"/>
      <c r="G372" s="15"/>
    </row>
    <row r="373" spans="1:7" x14ac:dyDescent="0.25">
      <c r="A373" s="12" t="s">
        <v>1732</v>
      </c>
      <c r="B373" s="30" t="s">
        <v>1733</v>
      </c>
      <c r="C373" s="30" t="s">
        <v>124</v>
      </c>
      <c r="D373" s="13">
        <v>15000000</v>
      </c>
      <c r="E373" s="14">
        <v>14990.42</v>
      </c>
      <c r="F373" s="15">
        <v>1.46E-2</v>
      </c>
      <c r="G373" s="15">
        <v>7.0380606464000003E-2</v>
      </c>
    </row>
    <row r="374" spans="1:7" x14ac:dyDescent="0.25">
      <c r="A374" s="16" t="s">
        <v>125</v>
      </c>
      <c r="B374" s="31"/>
      <c r="C374" s="31"/>
      <c r="D374" s="17"/>
      <c r="E374" s="37">
        <v>14990.42</v>
      </c>
      <c r="F374" s="38">
        <v>1.46E-2</v>
      </c>
      <c r="G374" s="20"/>
    </row>
    <row r="375" spans="1:7" x14ac:dyDescent="0.25">
      <c r="A375" s="12"/>
      <c r="B375" s="30"/>
      <c r="C375" s="30"/>
      <c r="D375" s="13"/>
      <c r="E375" s="14"/>
      <c r="F375" s="15"/>
      <c r="G375" s="15"/>
    </row>
    <row r="376" spans="1:7" x14ac:dyDescent="0.25">
      <c r="A376" s="16" t="s">
        <v>301</v>
      </c>
      <c r="B376" s="30"/>
      <c r="C376" s="30"/>
      <c r="D376" s="13"/>
      <c r="E376" s="14"/>
      <c r="F376" s="15"/>
      <c r="G376" s="15"/>
    </row>
    <row r="377" spans="1:7" x14ac:dyDescent="0.25">
      <c r="A377" s="16" t="s">
        <v>125</v>
      </c>
      <c r="B377" s="30"/>
      <c r="C377" s="30"/>
      <c r="D377" s="13"/>
      <c r="E377" s="39" t="s">
        <v>119</v>
      </c>
      <c r="F377" s="40" t="s">
        <v>119</v>
      </c>
      <c r="G377" s="15"/>
    </row>
    <row r="378" spans="1:7" x14ac:dyDescent="0.25">
      <c r="A378" s="12"/>
      <c r="B378" s="30"/>
      <c r="C378" s="30"/>
      <c r="D378" s="13"/>
      <c r="E378" s="14"/>
      <c r="F378" s="15"/>
      <c r="G378" s="15"/>
    </row>
    <row r="379" spans="1:7" x14ac:dyDescent="0.25">
      <c r="A379" s="16" t="s">
        <v>302</v>
      </c>
      <c r="B379" s="30"/>
      <c r="C379" s="30"/>
      <c r="D379" s="13"/>
      <c r="E379" s="14"/>
      <c r="F379" s="15"/>
      <c r="G379" s="15"/>
    </row>
    <row r="380" spans="1:7" x14ac:dyDescent="0.25">
      <c r="A380" s="16" t="s">
        <v>125</v>
      </c>
      <c r="B380" s="30"/>
      <c r="C380" s="30"/>
      <c r="D380" s="13"/>
      <c r="E380" s="39" t="s">
        <v>119</v>
      </c>
      <c r="F380" s="40" t="s">
        <v>119</v>
      </c>
      <c r="G380" s="15"/>
    </row>
    <row r="381" spans="1:7" x14ac:dyDescent="0.25">
      <c r="A381" s="12"/>
      <c r="B381" s="30"/>
      <c r="C381" s="30"/>
      <c r="D381" s="13"/>
      <c r="E381" s="14"/>
      <c r="F381" s="15"/>
      <c r="G381" s="15"/>
    </row>
    <row r="382" spans="1:7" x14ac:dyDescent="0.25">
      <c r="A382" s="21" t="s">
        <v>165</v>
      </c>
      <c r="B382" s="32"/>
      <c r="C382" s="32"/>
      <c r="D382" s="22"/>
      <c r="E382" s="18">
        <v>24807.87</v>
      </c>
      <c r="F382" s="19">
        <v>2.4199999999999999E-2</v>
      </c>
      <c r="G382" s="20"/>
    </row>
    <row r="383" spans="1:7" x14ac:dyDescent="0.25">
      <c r="A383" s="12"/>
      <c r="B383" s="30"/>
      <c r="C383" s="30"/>
      <c r="D383" s="13"/>
      <c r="E383" s="14"/>
      <c r="F383" s="15"/>
      <c r="G383" s="15"/>
    </row>
    <row r="384" spans="1:7" x14ac:dyDescent="0.25">
      <c r="A384" s="16" t="s">
        <v>120</v>
      </c>
      <c r="B384" s="30"/>
      <c r="C384" s="30"/>
      <c r="D384" s="13"/>
      <c r="E384" s="14"/>
      <c r="F384" s="15"/>
      <c r="G384" s="15"/>
    </row>
    <row r="385" spans="1:7" x14ac:dyDescent="0.25">
      <c r="A385" s="12"/>
      <c r="B385" s="30"/>
      <c r="C385" s="30"/>
      <c r="D385" s="13"/>
      <c r="E385" s="14"/>
      <c r="F385" s="15"/>
      <c r="G385" s="15"/>
    </row>
    <row r="386" spans="1:7" x14ac:dyDescent="0.25">
      <c r="A386" s="16" t="s">
        <v>121</v>
      </c>
      <c r="B386" s="30"/>
      <c r="C386" s="30"/>
      <c r="D386" s="13"/>
      <c r="E386" s="14"/>
      <c r="F386" s="15"/>
      <c r="G386" s="15"/>
    </row>
    <row r="387" spans="1:7" x14ac:dyDescent="0.25">
      <c r="A387" s="12" t="s">
        <v>1734</v>
      </c>
      <c r="B387" s="30" t="s">
        <v>1735</v>
      </c>
      <c r="C387" s="30" t="s">
        <v>124</v>
      </c>
      <c r="D387" s="13">
        <v>15500000</v>
      </c>
      <c r="E387" s="14">
        <v>14933.15</v>
      </c>
      <c r="F387" s="15">
        <v>1.46E-2</v>
      </c>
      <c r="G387" s="15">
        <v>7.0332000000000006E-2</v>
      </c>
    </row>
    <row r="388" spans="1:7" x14ac:dyDescent="0.25">
      <c r="A388" s="12" t="s">
        <v>1736</v>
      </c>
      <c r="B388" s="30" t="s">
        <v>1737</v>
      </c>
      <c r="C388" s="30" t="s">
        <v>124</v>
      </c>
      <c r="D388" s="13">
        <v>10000000</v>
      </c>
      <c r="E388" s="14">
        <v>9609.31</v>
      </c>
      <c r="F388" s="15">
        <v>9.4000000000000004E-3</v>
      </c>
      <c r="G388" s="15">
        <v>7.0332000000000006E-2</v>
      </c>
    </row>
    <row r="389" spans="1:7" x14ac:dyDescent="0.25">
      <c r="A389" s="12" t="s">
        <v>1738</v>
      </c>
      <c r="B389" s="30" t="s">
        <v>1739</v>
      </c>
      <c r="C389" s="30" t="s">
        <v>124</v>
      </c>
      <c r="D389" s="13">
        <v>5000000</v>
      </c>
      <c r="E389" s="14">
        <v>4952.8500000000004</v>
      </c>
      <c r="F389" s="15">
        <v>4.7999999999999996E-3</v>
      </c>
      <c r="G389" s="15">
        <v>6.9501999999999994E-2</v>
      </c>
    </row>
    <row r="390" spans="1:7" x14ac:dyDescent="0.25">
      <c r="A390" s="12" t="s">
        <v>1740</v>
      </c>
      <c r="B390" s="30" t="s">
        <v>1741</v>
      </c>
      <c r="C390" s="30" t="s">
        <v>124</v>
      </c>
      <c r="D390" s="13">
        <v>5000000</v>
      </c>
      <c r="E390" s="14">
        <v>4848.8100000000004</v>
      </c>
      <c r="F390" s="15">
        <v>4.7000000000000002E-3</v>
      </c>
      <c r="G390" s="15">
        <v>7.0257E-2</v>
      </c>
    </row>
    <row r="391" spans="1:7" x14ac:dyDescent="0.25">
      <c r="A391" s="12" t="s">
        <v>1742</v>
      </c>
      <c r="B391" s="30" t="s">
        <v>1743</v>
      </c>
      <c r="C391" s="30" t="s">
        <v>124</v>
      </c>
      <c r="D391" s="13">
        <v>2500000</v>
      </c>
      <c r="E391" s="14">
        <v>2427.63</v>
      </c>
      <c r="F391" s="15">
        <v>2.3999999999999998E-3</v>
      </c>
      <c r="G391" s="15">
        <v>7.0199999999999999E-2</v>
      </c>
    </row>
    <row r="392" spans="1:7" x14ac:dyDescent="0.25">
      <c r="A392" s="16" t="s">
        <v>125</v>
      </c>
      <c r="B392" s="31"/>
      <c r="C392" s="31"/>
      <c r="D392" s="17"/>
      <c r="E392" s="37">
        <v>36771.75</v>
      </c>
      <c r="F392" s="38">
        <v>3.5900000000000001E-2</v>
      </c>
      <c r="G392" s="20"/>
    </row>
    <row r="393" spans="1:7" x14ac:dyDescent="0.25">
      <c r="A393" s="16" t="s">
        <v>126</v>
      </c>
      <c r="B393" s="30"/>
      <c r="C393" s="30"/>
      <c r="D393" s="13"/>
      <c r="E393" s="14"/>
      <c r="F393" s="15"/>
      <c r="G393" s="15"/>
    </row>
    <row r="394" spans="1:7" x14ac:dyDescent="0.25">
      <c r="A394" s="12" t="s">
        <v>1744</v>
      </c>
      <c r="B394" s="30" t="s">
        <v>1745</v>
      </c>
      <c r="C394" s="30" t="s">
        <v>129</v>
      </c>
      <c r="D394" s="13">
        <v>10000000</v>
      </c>
      <c r="E394" s="14">
        <v>9430.2900000000009</v>
      </c>
      <c r="F394" s="15">
        <v>9.1999999999999998E-3</v>
      </c>
      <c r="G394" s="15">
        <v>7.6300000000000007E-2</v>
      </c>
    </row>
    <row r="395" spans="1:7" x14ac:dyDescent="0.25">
      <c r="A395" s="12" t="s">
        <v>1746</v>
      </c>
      <c r="B395" s="30" t="s">
        <v>1747</v>
      </c>
      <c r="C395" s="30" t="s">
        <v>146</v>
      </c>
      <c r="D395" s="13">
        <v>5000000</v>
      </c>
      <c r="E395" s="14">
        <v>4783.57</v>
      </c>
      <c r="F395" s="15">
        <v>4.7000000000000002E-3</v>
      </c>
      <c r="G395" s="15">
        <v>7.5408000000000003E-2</v>
      </c>
    </row>
    <row r="396" spans="1:7" x14ac:dyDescent="0.25">
      <c r="A396" s="12" t="s">
        <v>1748</v>
      </c>
      <c r="B396" s="30" t="s">
        <v>1749</v>
      </c>
      <c r="C396" s="30" t="s">
        <v>129</v>
      </c>
      <c r="D396" s="13">
        <v>5000000</v>
      </c>
      <c r="E396" s="14">
        <v>4778.59</v>
      </c>
      <c r="F396" s="15">
        <v>4.7000000000000002E-3</v>
      </c>
      <c r="G396" s="15">
        <v>7.5498999999999997E-2</v>
      </c>
    </row>
    <row r="397" spans="1:7" x14ac:dyDescent="0.25">
      <c r="A397" s="12" t="s">
        <v>1750</v>
      </c>
      <c r="B397" s="30" t="s">
        <v>1751</v>
      </c>
      <c r="C397" s="30" t="s">
        <v>129</v>
      </c>
      <c r="D397" s="13">
        <v>5000000</v>
      </c>
      <c r="E397" s="14">
        <v>4739.8999999999996</v>
      </c>
      <c r="F397" s="15">
        <v>4.5999999999999999E-3</v>
      </c>
      <c r="G397" s="15">
        <v>7.5299000000000005E-2</v>
      </c>
    </row>
    <row r="398" spans="1:7" x14ac:dyDescent="0.25">
      <c r="A398" s="12" t="s">
        <v>147</v>
      </c>
      <c r="B398" s="30" t="s">
        <v>148</v>
      </c>
      <c r="C398" s="30" t="s">
        <v>149</v>
      </c>
      <c r="D398" s="13">
        <v>5000000</v>
      </c>
      <c r="E398" s="14">
        <v>4725.1099999999997</v>
      </c>
      <c r="F398" s="15">
        <v>4.5999999999999999E-3</v>
      </c>
      <c r="G398" s="15">
        <v>7.5299000000000005E-2</v>
      </c>
    </row>
    <row r="399" spans="1:7" x14ac:dyDescent="0.25">
      <c r="A399" s="12" t="s">
        <v>1752</v>
      </c>
      <c r="B399" s="30" t="s">
        <v>1753</v>
      </c>
      <c r="C399" s="30" t="s">
        <v>129</v>
      </c>
      <c r="D399" s="13">
        <v>5000000</v>
      </c>
      <c r="E399" s="14">
        <v>4722.3500000000004</v>
      </c>
      <c r="F399" s="15">
        <v>4.5999999999999999E-3</v>
      </c>
      <c r="G399" s="15">
        <v>7.6100000000000001E-2</v>
      </c>
    </row>
    <row r="400" spans="1:7" x14ac:dyDescent="0.25">
      <c r="A400" s="12" t="s">
        <v>1754</v>
      </c>
      <c r="B400" s="30" t="s">
        <v>1755</v>
      </c>
      <c r="C400" s="30" t="s">
        <v>129</v>
      </c>
      <c r="D400" s="13">
        <v>5000000</v>
      </c>
      <c r="E400" s="14">
        <v>4717.01</v>
      </c>
      <c r="F400" s="15">
        <v>4.5999999999999999E-3</v>
      </c>
      <c r="G400" s="15">
        <v>7.6300000000000007E-2</v>
      </c>
    </row>
    <row r="401" spans="1:7" x14ac:dyDescent="0.25">
      <c r="A401" s="12" t="s">
        <v>1756</v>
      </c>
      <c r="B401" s="30" t="s">
        <v>1757</v>
      </c>
      <c r="C401" s="30" t="s">
        <v>129</v>
      </c>
      <c r="D401" s="13">
        <v>2500000</v>
      </c>
      <c r="E401" s="14">
        <v>2378.63</v>
      </c>
      <c r="F401" s="15">
        <v>2.3E-3</v>
      </c>
      <c r="G401" s="15">
        <v>7.5399999999999995E-2</v>
      </c>
    </row>
    <row r="402" spans="1:7" x14ac:dyDescent="0.25">
      <c r="A402" s="16" t="s">
        <v>125</v>
      </c>
      <c r="B402" s="31"/>
      <c r="C402" s="31"/>
      <c r="D402" s="17"/>
      <c r="E402" s="37">
        <v>40275.449999999997</v>
      </c>
      <c r="F402" s="38">
        <v>3.9300000000000002E-2</v>
      </c>
      <c r="G402" s="20"/>
    </row>
    <row r="403" spans="1:7" x14ac:dyDescent="0.25">
      <c r="A403" s="12"/>
      <c r="B403" s="30"/>
      <c r="C403" s="30"/>
      <c r="D403" s="13"/>
      <c r="E403" s="14"/>
      <c r="F403" s="15"/>
      <c r="G403" s="15"/>
    </row>
    <row r="404" spans="1:7" x14ac:dyDescent="0.25">
      <c r="A404" s="16" t="s">
        <v>152</v>
      </c>
      <c r="B404" s="30"/>
      <c r="C404" s="30"/>
      <c r="D404" s="13"/>
      <c r="E404" s="14"/>
      <c r="F404" s="15"/>
      <c r="G404" s="15"/>
    </row>
    <row r="405" spans="1:7" x14ac:dyDescent="0.25">
      <c r="A405" s="12" t="s">
        <v>1758</v>
      </c>
      <c r="B405" s="30" t="s">
        <v>1759</v>
      </c>
      <c r="C405" s="30" t="s">
        <v>129</v>
      </c>
      <c r="D405" s="13">
        <v>10000000</v>
      </c>
      <c r="E405" s="14">
        <v>9914.44</v>
      </c>
      <c r="F405" s="15">
        <v>9.7000000000000003E-3</v>
      </c>
      <c r="G405" s="15">
        <v>7.4996999999999994E-2</v>
      </c>
    </row>
    <row r="406" spans="1:7" x14ac:dyDescent="0.25">
      <c r="A406" s="12" t="s">
        <v>1760</v>
      </c>
      <c r="B406" s="30" t="s">
        <v>1761</v>
      </c>
      <c r="C406" s="30" t="s">
        <v>129</v>
      </c>
      <c r="D406" s="13">
        <v>7500000</v>
      </c>
      <c r="E406" s="14">
        <v>7083.41</v>
      </c>
      <c r="F406" s="15">
        <v>6.8999999999999999E-3</v>
      </c>
      <c r="G406" s="15">
        <v>8.0399999999999999E-2</v>
      </c>
    </row>
    <row r="407" spans="1:7" x14ac:dyDescent="0.25">
      <c r="A407" s="12" t="s">
        <v>159</v>
      </c>
      <c r="B407" s="30" t="s">
        <v>160</v>
      </c>
      <c r="C407" s="30" t="s">
        <v>129</v>
      </c>
      <c r="D407" s="13">
        <v>7500000</v>
      </c>
      <c r="E407" s="14">
        <v>7073.1</v>
      </c>
      <c r="F407" s="15">
        <v>6.8999999999999999E-3</v>
      </c>
      <c r="G407" s="15">
        <v>8.0399999999999999E-2</v>
      </c>
    </row>
    <row r="408" spans="1:7" x14ac:dyDescent="0.25">
      <c r="A408" s="12" t="s">
        <v>1762</v>
      </c>
      <c r="B408" s="30" t="s">
        <v>1763</v>
      </c>
      <c r="C408" s="30" t="s">
        <v>129</v>
      </c>
      <c r="D408" s="13">
        <v>5000000</v>
      </c>
      <c r="E408" s="14">
        <v>4877</v>
      </c>
      <c r="F408" s="15">
        <v>4.7999999999999996E-3</v>
      </c>
      <c r="G408" s="15">
        <v>7.6712000000000002E-2</v>
      </c>
    </row>
    <row r="409" spans="1:7" x14ac:dyDescent="0.25">
      <c r="A409" s="12" t="s">
        <v>161</v>
      </c>
      <c r="B409" s="30" t="s">
        <v>162</v>
      </c>
      <c r="C409" s="30" t="s">
        <v>129</v>
      </c>
      <c r="D409" s="13">
        <v>5000000</v>
      </c>
      <c r="E409" s="14">
        <v>4694.22</v>
      </c>
      <c r="F409" s="15">
        <v>4.5999999999999999E-3</v>
      </c>
      <c r="G409" s="15">
        <v>8.0324000000000007E-2</v>
      </c>
    </row>
    <row r="410" spans="1:7" x14ac:dyDescent="0.25">
      <c r="A410" s="16" t="s">
        <v>125</v>
      </c>
      <c r="B410" s="31"/>
      <c r="C410" s="31"/>
      <c r="D410" s="17"/>
      <c r="E410" s="37">
        <v>33642.17</v>
      </c>
      <c r="F410" s="38">
        <v>3.2899999999999999E-2</v>
      </c>
      <c r="G410" s="20"/>
    </row>
    <row r="411" spans="1:7" x14ac:dyDescent="0.25">
      <c r="A411" s="12"/>
      <c r="B411" s="30"/>
      <c r="C411" s="30"/>
      <c r="D411" s="13"/>
      <c r="E411" s="14"/>
      <c r="F411" s="15"/>
      <c r="G411" s="15"/>
    </row>
    <row r="412" spans="1:7" x14ac:dyDescent="0.25">
      <c r="A412" s="21" t="s">
        <v>165</v>
      </c>
      <c r="B412" s="32"/>
      <c r="C412" s="32"/>
      <c r="D412" s="22"/>
      <c r="E412" s="18">
        <v>110689.37</v>
      </c>
      <c r="F412" s="19">
        <v>0.1081</v>
      </c>
      <c r="G412" s="20"/>
    </row>
    <row r="413" spans="1:7" x14ac:dyDescent="0.25">
      <c r="A413" s="12"/>
      <c r="B413" s="30"/>
      <c r="C413" s="30"/>
      <c r="D413" s="13"/>
      <c r="E413" s="14"/>
      <c r="F413" s="15"/>
      <c r="G413" s="15"/>
    </row>
    <row r="414" spans="1:7" x14ac:dyDescent="0.25">
      <c r="A414" s="12"/>
      <c r="B414" s="30"/>
      <c r="C414" s="30"/>
      <c r="D414" s="13"/>
      <c r="E414" s="14"/>
      <c r="F414" s="15"/>
      <c r="G414" s="15"/>
    </row>
    <row r="415" spans="1:7" x14ac:dyDescent="0.25">
      <c r="A415" s="16" t="s">
        <v>166</v>
      </c>
      <c r="B415" s="30"/>
      <c r="C415" s="30"/>
      <c r="D415" s="13"/>
      <c r="E415" s="14"/>
      <c r="F415" s="15"/>
      <c r="G415" s="15"/>
    </row>
    <row r="416" spans="1:7" x14ac:dyDescent="0.25">
      <c r="A416" s="12" t="s">
        <v>1764</v>
      </c>
      <c r="B416" s="30" t="s">
        <v>1765</v>
      </c>
      <c r="C416" s="30"/>
      <c r="D416" s="13">
        <v>2097595.0071</v>
      </c>
      <c r="E416" s="14">
        <v>65824.639999999999</v>
      </c>
      <c r="F416" s="15">
        <v>6.4299999999999996E-2</v>
      </c>
      <c r="G416" s="15"/>
    </row>
    <row r="417" spans="1:7" x14ac:dyDescent="0.25">
      <c r="A417" s="12"/>
      <c r="B417" s="30"/>
      <c r="C417" s="30"/>
      <c r="D417" s="13"/>
      <c r="E417" s="14"/>
      <c r="F417" s="15"/>
      <c r="G417" s="15"/>
    </row>
    <row r="418" spans="1:7" x14ac:dyDescent="0.25">
      <c r="A418" s="21" t="s">
        <v>165</v>
      </c>
      <c r="B418" s="32"/>
      <c r="C418" s="32"/>
      <c r="D418" s="22"/>
      <c r="E418" s="18">
        <v>65824.639999999999</v>
      </c>
      <c r="F418" s="19">
        <v>6.4299999999999996E-2</v>
      </c>
      <c r="G418" s="20"/>
    </row>
    <row r="419" spans="1:7" x14ac:dyDescent="0.25">
      <c r="A419" s="12"/>
      <c r="B419" s="30"/>
      <c r="C419" s="30"/>
      <c r="D419" s="13"/>
      <c r="E419" s="14"/>
      <c r="F419" s="15"/>
      <c r="G419" s="15"/>
    </row>
    <row r="420" spans="1:7" x14ac:dyDescent="0.25">
      <c r="A420" s="16" t="s">
        <v>169</v>
      </c>
      <c r="B420" s="30"/>
      <c r="C420" s="30"/>
      <c r="D420" s="13"/>
      <c r="E420" s="14"/>
      <c r="F420" s="15"/>
      <c r="G420" s="15"/>
    </row>
    <row r="421" spans="1:7" x14ac:dyDescent="0.25">
      <c r="A421" s="12" t="s">
        <v>170</v>
      </c>
      <c r="B421" s="30"/>
      <c r="C421" s="30"/>
      <c r="D421" s="13"/>
      <c r="E421" s="14">
        <v>32130.33</v>
      </c>
      <c r="F421" s="15">
        <v>3.1399999999999997E-2</v>
      </c>
      <c r="G421" s="15">
        <v>6.6299999999999998E-2</v>
      </c>
    </row>
    <row r="422" spans="1:7" x14ac:dyDescent="0.25">
      <c r="A422" s="16" t="s">
        <v>125</v>
      </c>
      <c r="B422" s="31"/>
      <c r="C422" s="31"/>
      <c r="D422" s="17"/>
      <c r="E422" s="37">
        <v>32130.33</v>
      </c>
      <c r="F422" s="38">
        <v>3.1399999999999997E-2</v>
      </c>
      <c r="G422" s="20"/>
    </row>
    <row r="423" spans="1:7" x14ac:dyDescent="0.25">
      <c r="A423" s="12"/>
      <c r="B423" s="30"/>
      <c r="C423" s="30"/>
      <c r="D423" s="13"/>
      <c r="E423" s="14"/>
      <c r="F423" s="15"/>
      <c r="G423" s="15"/>
    </row>
    <row r="424" spans="1:7" x14ac:dyDescent="0.25">
      <c r="A424" s="21" t="s">
        <v>165</v>
      </c>
      <c r="B424" s="32"/>
      <c r="C424" s="32"/>
      <c r="D424" s="22"/>
      <c r="E424" s="18">
        <v>32130.33</v>
      </c>
      <c r="F424" s="19">
        <v>3.1399999999999997E-2</v>
      </c>
      <c r="G424" s="20"/>
    </row>
    <row r="425" spans="1:7" x14ac:dyDescent="0.25">
      <c r="A425" s="12" t="s">
        <v>171</v>
      </c>
      <c r="B425" s="30"/>
      <c r="C425" s="30"/>
      <c r="D425" s="13"/>
      <c r="E425" s="14">
        <v>481.521795</v>
      </c>
      <c r="F425" s="15">
        <v>4.6999999999999999E-4</v>
      </c>
      <c r="G425" s="15"/>
    </row>
    <row r="426" spans="1:7" x14ac:dyDescent="0.25">
      <c r="A426" s="12" t="s">
        <v>172</v>
      </c>
      <c r="B426" s="30"/>
      <c r="C426" s="30"/>
      <c r="D426" s="13"/>
      <c r="E426" s="23">
        <v>-6517.4717950000004</v>
      </c>
      <c r="F426" s="24">
        <v>-6.6699999999999997E-3</v>
      </c>
      <c r="G426" s="15">
        <v>6.6299999999999998E-2</v>
      </c>
    </row>
    <row r="427" spans="1:7" x14ac:dyDescent="0.25">
      <c r="A427" s="25" t="s">
        <v>173</v>
      </c>
      <c r="B427" s="33"/>
      <c r="C427" s="33"/>
      <c r="D427" s="26"/>
      <c r="E427" s="27">
        <v>1024263.53</v>
      </c>
      <c r="F427" s="28">
        <v>1</v>
      </c>
      <c r="G427" s="28"/>
    </row>
    <row r="429" spans="1:7" x14ac:dyDescent="0.25">
      <c r="A429" s="1" t="s">
        <v>1766</v>
      </c>
    </row>
    <row r="430" spans="1:7" x14ac:dyDescent="0.25">
      <c r="A430" s="1" t="s">
        <v>174</v>
      </c>
    </row>
    <row r="431" spans="1:7" x14ac:dyDescent="0.25">
      <c r="A431" s="1" t="s">
        <v>175</v>
      </c>
    </row>
    <row r="432" spans="1:7" x14ac:dyDescent="0.25">
      <c r="A432" s="1" t="s">
        <v>176</v>
      </c>
    </row>
    <row r="433" spans="1:5" x14ac:dyDescent="0.25">
      <c r="A433" s="53" t="s">
        <v>177</v>
      </c>
      <c r="B433" s="34" t="s">
        <v>119</v>
      </c>
    </row>
    <row r="434" spans="1:5" x14ac:dyDescent="0.25">
      <c r="A434" t="s">
        <v>178</v>
      </c>
    </row>
    <row r="435" spans="1:5" x14ac:dyDescent="0.25">
      <c r="A435" t="s">
        <v>179</v>
      </c>
      <c r="B435" t="s">
        <v>180</v>
      </c>
      <c r="C435" t="s">
        <v>180</v>
      </c>
    </row>
    <row r="436" spans="1:5" x14ac:dyDescent="0.25">
      <c r="B436" s="54">
        <v>45382</v>
      </c>
      <c r="C436" s="54">
        <v>45412</v>
      </c>
    </row>
    <row r="437" spans="1:5" x14ac:dyDescent="0.25">
      <c r="A437" t="s">
        <v>184</v>
      </c>
      <c r="B437">
        <v>18.914400000000001</v>
      </c>
      <c r="C437">
        <v>19.0532</v>
      </c>
      <c r="E437" s="2"/>
    </row>
    <row r="438" spans="1:5" x14ac:dyDescent="0.25">
      <c r="A438" t="s">
        <v>185</v>
      </c>
      <c r="B438">
        <v>13.521800000000001</v>
      </c>
      <c r="C438">
        <v>13.621</v>
      </c>
      <c r="E438" s="2"/>
    </row>
    <row r="439" spans="1:5" x14ac:dyDescent="0.25">
      <c r="A439" t="s">
        <v>663</v>
      </c>
      <c r="B439">
        <v>15.5383</v>
      </c>
      <c r="C439">
        <v>15.6524</v>
      </c>
      <c r="E439" s="2"/>
    </row>
    <row r="440" spans="1:5" x14ac:dyDescent="0.25">
      <c r="A440" t="s">
        <v>193</v>
      </c>
      <c r="B440">
        <v>17.780899999999999</v>
      </c>
      <c r="C440">
        <v>17.901299999999999</v>
      </c>
      <c r="E440" s="2"/>
    </row>
    <row r="441" spans="1:5" x14ac:dyDescent="0.25">
      <c r="A441" t="s">
        <v>666</v>
      </c>
      <c r="B441">
        <v>17.776900000000001</v>
      </c>
      <c r="C441">
        <v>17.897300000000001</v>
      </c>
      <c r="E441" s="2"/>
    </row>
    <row r="442" spans="1:5" x14ac:dyDescent="0.25">
      <c r="A442" t="s">
        <v>667</v>
      </c>
      <c r="B442">
        <v>13.045299999999999</v>
      </c>
      <c r="C442">
        <v>13.133599999999999</v>
      </c>
      <c r="E442" s="2"/>
    </row>
    <row r="443" spans="1:5" x14ac:dyDescent="0.25">
      <c r="A443" t="s">
        <v>668</v>
      </c>
      <c r="B443">
        <v>14.5237</v>
      </c>
      <c r="C443">
        <v>14.6221</v>
      </c>
      <c r="E443" s="2"/>
    </row>
    <row r="444" spans="1:5" x14ac:dyDescent="0.25">
      <c r="E444" s="2"/>
    </row>
    <row r="445" spans="1:5" x14ac:dyDescent="0.25">
      <c r="A445" t="s">
        <v>195</v>
      </c>
      <c r="B445" s="34" t="s">
        <v>119</v>
      </c>
    </row>
    <row r="446" spans="1:5" x14ac:dyDescent="0.25">
      <c r="A446" t="s">
        <v>196</v>
      </c>
      <c r="B446" s="34" t="s">
        <v>119</v>
      </c>
    </row>
    <row r="447" spans="1:5" ht="30" customHeight="1" x14ac:dyDescent="0.25">
      <c r="A447" s="53" t="s">
        <v>197</v>
      </c>
      <c r="B447" s="34" t="s">
        <v>119</v>
      </c>
    </row>
    <row r="448" spans="1:5" ht="30" customHeight="1" x14ac:dyDescent="0.25">
      <c r="A448" s="53" t="s">
        <v>198</v>
      </c>
      <c r="B448" s="34" t="s">
        <v>119</v>
      </c>
    </row>
    <row r="449" spans="1:4" x14ac:dyDescent="0.25">
      <c r="A449" t="s">
        <v>1767</v>
      </c>
      <c r="B449" s="55">
        <v>16.677209999999999</v>
      </c>
    </row>
    <row r="450" spans="1:4" ht="45" customHeight="1" x14ac:dyDescent="0.25">
      <c r="A450" s="53" t="s">
        <v>200</v>
      </c>
      <c r="B450" s="34">
        <v>0</v>
      </c>
    </row>
    <row r="451" spans="1:4" ht="30" customHeight="1" x14ac:dyDescent="0.25">
      <c r="A451" s="53" t="s">
        <v>201</v>
      </c>
      <c r="B451" s="34" t="s">
        <v>119</v>
      </c>
    </row>
    <row r="452" spans="1:4" ht="30" customHeight="1" x14ac:dyDescent="0.25">
      <c r="A452" s="53" t="s">
        <v>202</v>
      </c>
    </row>
    <row r="453" spans="1:4" x14ac:dyDescent="0.25">
      <c r="A453" t="s">
        <v>203</v>
      </c>
    </row>
    <row r="454" spans="1:4" x14ac:dyDescent="0.25">
      <c r="A454" t="s">
        <v>204</v>
      </c>
    </row>
    <row r="456" spans="1:4" ht="69.95" customHeight="1" x14ac:dyDescent="0.25">
      <c r="A456" s="74" t="s">
        <v>214</v>
      </c>
      <c r="B456" s="74" t="s">
        <v>215</v>
      </c>
      <c r="C456" s="74" t="s">
        <v>5</v>
      </c>
      <c r="D456" s="74" t="s">
        <v>6</v>
      </c>
    </row>
    <row r="457" spans="1:4" ht="69.95" customHeight="1" x14ac:dyDescent="0.25">
      <c r="A457" s="74" t="s">
        <v>1768</v>
      </c>
      <c r="B457" s="74"/>
      <c r="C457" s="74" t="s">
        <v>49</v>
      </c>
      <c r="D457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22"/>
  <sheetViews>
    <sheetView showGridLines="0" workbookViewId="0">
      <pane ySplit="4" topLeftCell="A148" activePane="bottomLeft" state="frozen"/>
      <selection pane="bottomLeft" activeCell="F173" sqref="F173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1769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1770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1177</v>
      </c>
      <c r="B8" s="30" t="s">
        <v>1178</v>
      </c>
      <c r="C8" s="30" t="s">
        <v>1179</v>
      </c>
      <c r="D8" s="13">
        <v>4178934</v>
      </c>
      <c r="E8" s="14">
        <v>63523.98</v>
      </c>
      <c r="F8" s="15">
        <v>5.7000000000000002E-2</v>
      </c>
      <c r="G8" s="15"/>
    </row>
    <row r="9" spans="1:8" x14ac:dyDescent="0.25">
      <c r="A9" s="12" t="s">
        <v>1285</v>
      </c>
      <c r="B9" s="30" t="s">
        <v>1286</v>
      </c>
      <c r="C9" s="30" t="s">
        <v>1179</v>
      </c>
      <c r="D9" s="13">
        <v>4418373</v>
      </c>
      <c r="E9" s="14">
        <v>50828.959999999999</v>
      </c>
      <c r="F9" s="15">
        <v>4.5600000000000002E-2</v>
      </c>
      <c r="G9" s="15"/>
    </row>
    <row r="10" spans="1:8" x14ac:dyDescent="0.25">
      <c r="A10" s="12" t="s">
        <v>1180</v>
      </c>
      <c r="B10" s="30" t="s">
        <v>1181</v>
      </c>
      <c r="C10" s="30" t="s">
        <v>1182</v>
      </c>
      <c r="D10" s="13">
        <v>1313968</v>
      </c>
      <c r="E10" s="14">
        <v>38551.82</v>
      </c>
      <c r="F10" s="15">
        <v>3.4599999999999999E-2</v>
      </c>
      <c r="G10" s="15"/>
    </row>
    <row r="11" spans="1:8" x14ac:dyDescent="0.25">
      <c r="A11" s="12" t="s">
        <v>1208</v>
      </c>
      <c r="B11" s="30" t="s">
        <v>1209</v>
      </c>
      <c r="C11" s="30" t="s">
        <v>1179</v>
      </c>
      <c r="D11" s="13">
        <v>2681156</v>
      </c>
      <c r="E11" s="14">
        <v>31259.599999999999</v>
      </c>
      <c r="F11" s="15">
        <v>2.81E-2</v>
      </c>
      <c r="G11" s="15"/>
    </row>
    <row r="12" spans="1:8" x14ac:dyDescent="0.25">
      <c r="A12" s="12" t="s">
        <v>1212</v>
      </c>
      <c r="B12" s="30" t="s">
        <v>1213</v>
      </c>
      <c r="C12" s="30" t="s">
        <v>1179</v>
      </c>
      <c r="D12" s="13">
        <v>3726756</v>
      </c>
      <c r="E12" s="14">
        <v>30792.32</v>
      </c>
      <c r="F12" s="15">
        <v>2.7699999999999999E-2</v>
      </c>
      <c r="G12" s="15"/>
    </row>
    <row r="13" spans="1:8" x14ac:dyDescent="0.25">
      <c r="A13" s="12" t="s">
        <v>1186</v>
      </c>
      <c r="B13" s="30" t="s">
        <v>1187</v>
      </c>
      <c r="C13" s="30" t="s">
        <v>1188</v>
      </c>
      <c r="D13" s="13">
        <v>2135996</v>
      </c>
      <c r="E13" s="14">
        <v>28244.28</v>
      </c>
      <c r="F13" s="15">
        <v>2.5399999999999999E-2</v>
      </c>
      <c r="G13" s="15"/>
    </row>
    <row r="14" spans="1:8" x14ac:dyDescent="0.25">
      <c r="A14" s="12" t="s">
        <v>1529</v>
      </c>
      <c r="B14" s="30" t="s">
        <v>1530</v>
      </c>
      <c r="C14" s="30" t="s">
        <v>1250</v>
      </c>
      <c r="D14" s="13">
        <v>190750</v>
      </c>
      <c r="E14" s="14">
        <v>24449.38</v>
      </c>
      <c r="F14" s="15">
        <v>2.1999999999999999E-2</v>
      </c>
      <c r="G14" s="15"/>
    </row>
    <row r="15" spans="1:8" x14ac:dyDescent="0.25">
      <c r="A15" s="12" t="s">
        <v>1294</v>
      </c>
      <c r="B15" s="30" t="s">
        <v>1295</v>
      </c>
      <c r="C15" s="30" t="s">
        <v>1243</v>
      </c>
      <c r="D15" s="13">
        <v>1607554</v>
      </c>
      <c r="E15" s="14">
        <v>22836.11</v>
      </c>
      <c r="F15" s="15">
        <v>2.0500000000000001E-2</v>
      </c>
      <c r="G15" s="15"/>
    </row>
    <row r="16" spans="1:8" x14ac:dyDescent="0.25">
      <c r="A16" s="12" t="s">
        <v>1253</v>
      </c>
      <c r="B16" s="30" t="s">
        <v>1254</v>
      </c>
      <c r="C16" s="30" t="s">
        <v>1255</v>
      </c>
      <c r="D16" s="13">
        <v>632416</v>
      </c>
      <c r="E16" s="14">
        <v>22730.93</v>
      </c>
      <c r="F16" s="15">
        <v>2.0400000000000001E-2</v>
      </c>
      <c r="G16" s="15"/>
    </row>
    <row r="17" spans="1:7" x14ac:dyDescent="0.25">
      <c r="A17" s="12" t="s">
        <v>1192</v>
      </c>
      <c r="B17" s="30" t="s">
        <v>1193</v>
      </c>
      <c r="C17" s="30" t="s">
        <v>1194</v>
      </c>
      <c r="D17" s="13">
        <v>5245465</v>
      </c>
      <c r="E17" s="14">
        <v>19051.53</v>
      </c>
      <c r="F17" s="15">
        <v>1.7100000000000001E-2</v>
      </c>
      <c r="G17" s="15"/>
    </row>
    <row r="18" spans="1:7" x14ac:dyDescent="0.25">
      <c r="A18" s="12" t="s">
        <v>1264</v>
      </c>
      <c r="B18" s="30" t="s">
        <v>1265</v>
      </c>
      <c r="C18" s="30" t="s">
        <v>1266</v>
      </c>
      <c r="D18" s="13">
        <v>3951719</v>
      </c>
      <c r="E18" s="14">
        <v>17215.66</v>
      </c>
      <c r="F18" s="15">
        <v>1.55E-2</v>
      </c>
      <c r="G18" s="15"/>
    </row>
    <row r="19" spans="1:7" x14ac:dyDescent="0.25">
      <c r="A19" s="12" t="s">
        <v>1248</v>
      </c>
      <c r="B19" s="30" t="s">
        <v>1249</v>
      </c>
      <c r="C19" s="30" t="s">
        <v>1250</v>
      </c>
      <c r="D19" s="13">
        <v>796976</v>
      </c>
      <c r="E19" s="14">
        <v>16417.71</v>
      </c>
      <c r="F19" s="15">
        <v>1.47E-2</v>
      </c>
      <c r="G19" s="15"/>
    </row>
    <row r="20" spans="1:7" x14ac:dyDescent="0.25">
      <c r="A20" s="12" t="s">
        <v>1258</v>
      </c>
      <c r="B20" s="30" t="s">
        <v>1259</v>
      </c>
      <c r="C20" s="30" t="s">
        <v>1182</v>
      </c>
      <c r="D20" s="13">
        <v>2629843</v>
      </c>
      <c r="E20" s="14">
        <v>15972.35</v>
      </c>
      <c r="F20" s="15">
        <v>1.43E-2</v>
      </c>
      <c r="G20" s="15"/>
    </row>
    <row r="21" spans="1:7" x14ac:dyDescent="0.25">
      <c r="A21" s="12" t="s">
        <v>1281</v>
      </c>
      <c r="B21" s="30" t="s">
        <v>1282</v>
      </c>
      <c r="C21" s="30" t="s">
        <v>1272</v>
      </c>
      <c r="D21" s="13">
        <v>992187</v>
      </c>
      <c r="E21" s="14">
        <v>14903.64</v>
      </c>
      <c r="F21" s="15">
        <v>1.34E-2</v>
      </c>
      <c r="G21" s="15"/>
    </row>
    <row r="22" spans="1:7" x14ac:dyDescent="0.25">
      <c r="A22" s="12" t="s">
        <v>1287</v>
      </c>
      <c r="B22" s="30" t="s">
        <v>1288</v>
      </c>
      <c r="C22" s="30" t="s">
        <v>1219</v>
      </c>
      <c r="D22" s="13">
        <v>206920</v>
      </c>
      <c r="E22" s="14">
        <v>14326.21</v>
      </c>
      <c r="F22" s="15">
        <v>1.29E-2</v>
      </c>
      <c r="G22" s="15"/>
    </row>
    <row r="23" spans="1:7" x14ac:dyDescent="0.25">
      <c r="A23" s="12" t="s">
        <v>1434</v>
      </c>
      <c r="B23" s="30" t="s">
        <v>1435</v>
      </c>
      <c r="C23" s="30" t="s">
        <v>1243</v>
      </c>
      <c r="D23" s="13">
        <v>372562</v>
      </c>
      <c r="E23" s="14">
        <v>14234.29</v>
      </c>
      <c r="F23" s="15">
        <v>1.2800000000000001E-2</v>
      </c>
      <c r="G23" s="15"/>
    </row>
    <row r="24" spans="1:7" x14ac:dyDescent="0.25">
      <c r="A24" s="12" t="s">
        <v>1317</v>
      </c>
      <c r="B24" s="30" t="s">
        <v>1771</v>
      </c>
      <c r="C24" s="30" t="s">
        <v>1250</v>
      </c>
      <c r="D24" s="13">
        <v>2057025</v>
      </c>
      <c r="E24" s="14">
        <v>14034.05</v>
      </c>
      <c r="F24" s="15">
        <v>1.26E-2</v>
      </c>
      <c r="G24" s="15"/>
    </row>
    <row r="25" spans="1:7" x14ac:dyDescent="0.25">
      <c r="A25" s="12" t="s">
        <v>1436</v>
      </c>
      <c r="B25" s="30" t="s">
        <v>1437</v>
      </c>
      <c r="C25" s="30" t="s">
        <v>1438</v>
      </c>
      <c r="D25" s="13">
        <v>1139525</v>
      </c>
      <c r="E25" s="14">
        <v>11714.32</v>
      </c>
      <c r="F25" s="15">
        <v>1.0500000000000001E-2</v>
      </c>
      <c r="G25" s="15"/>
    </row>
    <row r="26" spans="1:7" x14ac:dyDescent="0.25">
      <c r="A26" s="12" t="s">
        <v>1246</v>
      </c>
      <c r="B26" s="30" t="s">
        <v>1247</v>
      </c>
      <c r="C26" s="30" t="s">
        <v>1179</v>
      </c>
      <c r="D26" s="13">
        <v>735178</v>
      </c>
      <c r="E26" s="14">
        <v>11143.09</v>
      </c>
      <c r="F26" s="15">
        <v>0.01</v>
      </c>
      <c r="G26" s="15"/>
    </row>
    <row r="27" spans="1:7" x14ac:dyDescent="0.25">
      <c r="A27" s="12" t="s">
        <v>1195</v>
      </c>
      <c r="B27" s="30" t="s">
        <v>1196</v>
      </c>
      <c r="C27" s="30" t="s">
        <v>1179</v>
      </c>
      <c r="D27" s="13">
        <v>3840526</v>
      </c>
      <c r="E27" s="14">
        <v>10811.08</v>
      </c>
      <c r="F27" s="15">
        <v>9.7000000000000003E-3</v>
      </c>
      <c r="G27" s="15"/>
    </row>
    <row r="28" spans="1:7" x14ac:dyDescent="0.25">
      <c r="A28" s="12" t="s">
        <v>1189</v>
      </c>
      <c r="B28" s="30" t="s">
        <v>1190</v>
      </c>
      <c r="C28" s="30" t="s">
        <v>1191</v>
      </c>
      <c r="D28" s="13">
        <v>2343349</v>
      </c>
      <c r="E28" s="14">
        <v>10645.83</v>
      </c>
      <c r="F28" s="15">
        <v>9.5999999999999992E-3</v>
      </c>
      <c r="G28" s="15"/>
    </row>
    <row r="29" spans="1:7" x14ac:dyDescent="0.25">
      <c r="A29" s="12" t="s">
        <v>1319</v>
      </c>
      <c r="B29" s="30" t="s">
        <v>1320</v>
      </c>
      <c r="C29" s="30" t="s">
        <v>1207</v>
      </c>
      <c r="D29" s="13">
        <v>1623365</v>
      </c>
      <c r="E29" s="14">
        <v>10460.959999999999</v>
      </c>
      <c r="F29" s="15">
        <v>9.4000000000000004E-3</v>
      </c>
      <c r="G29" s="15"/>
    </row>
    <row r="30" spans="1:7" x14ac:dyDescent="0.25">
      <c r="A30" s="12" t="s">
        <v>1220</v>
      </c>
      <c r="B30" s="30" t="s">
        <v>1221</v>
      </c>
      <c r="C30" s="30" t="s">
        <v>1179</v>
      </c>
      <c r="D30" s="13">
        <v>7398245</v>
      </c>
      <c r="E30" s="14">
        <v>10435.219999999999</v>
      </c>
      <c r="F30" s="15">
        <v>9.4000000000000004E-3</v>
      </c>
      <c r="G30" s="15"/>
    </row>
    <row r="31" spans="1:7" x14ac:dyDescent="0.25">
      <c r="A31" s="12" t="s">
        <v>1772</v>
      </c>
      <c r="B31" s="30" t="s">
        <v>1773</v>
      </c>
      <c r="C31" s="30" t="s">
        <v>1371</v>
      </c>
      <c r="D31" s="13">
        <v>983621</v>
      </c>
      <c r="E31" s="14">
        <v>10159.82</v>
      </c>
      <c r="F31" s="15">
        <v>9.1000000000000004E-3</v>
      </c>
      <c r="G31" s="15"/>
    </row>
    <row r="32" spans="1:7" x14ac:dyDescent="0.25">
      <c r="A32" s="12" t="s">
        <v>1523</v>
      </c>
      <c r="B32" s="30" t="s">
        <v>1524</v>
      </c>
      <c r="C32" s="30" t="s">
        <v>1237</v>
      </c>
      <c r="D32" s="13">
        <v>1737782</v>
      </c>
      <c r="E32" s="14">
        <v>10022.66</v>
      </c>
      <c r="F32" s="15">
        <v>8.9999999999999993E-3</v>
      </c>
      <c r="G32" s="15"/>
    </row>
    <row r="33" spans="1:7" x14ac:dyDescent="0.25">
      <c r="A33" s="12" t="s">
        <v>1238</v>
      </c>
      <c r="B33" s="30" t="s">
        <v>1239</v>
      </c>
      <c r="C33" s="30" t="s">
        <v>1240</v>
      </c>
      <c r="D33" s="13">
        <v>3551250</v>
      </c>
      <c r="E33" s="14">
        <v>10003.870000000001</v>
      </c>
      <c r="F33" s="15">
        <v>8.9999999999999993E-3</v>
      </c>
      <c r="G33" s="15"/>
    </row>
    <row r="34" spans="1:7" x14ac:dyDescent="0.25">
      <c r="A34" s="12" t="s">
        <v>1464</v>
      </c>
      <c r="B34" s="30" t="s">
        <v>1465</v>
      </c>
      <c r="C34" s="30" t="s">
        <v>1438</v>
      </c>
      <c r="D34" s="13">
        <v>249165</v>
      </c>
      <c r="E34" s="14">
        <v>9922.5</v>
      </c>
      <c r="F34" s="15">
        <v>8.8999999999999999E-3</v>
      </c>
      <c r="G34" s="15"/>
    </row>
    <row r="35" spans="1:7" x14ac:dyDescent="0.25">
      <c r="A35" s="12" t="s">
        <v>1397</v>
      </c>
      <c r="B35" s="30" t="s">
        <v>1398</v>
      </c>
      <c r="C35" s="30" t="s">
        <v>1250</v>
      </c>
      <c r="D35" s="13">
        <v>200373</v>
      </c>
      <c r="E35" s="14">
        <v>9211.9500000000007</v>
      </c>
      <c r="F35" s="15">
        <v>8.3000000000000001E-3</v>
      </c>
      <c r="G35" s="15"/>
    </row>
    <row r="36" spans="1:7" x14ac:dyDescent="0.25">
      <c r="A36" s="12" t="s">
        <v>1774</v>
      </c>
      <c r="B36" s="30" t="s">
        <v>1775</v>
      </c>
      <c r="C36" s="30" t="s">
        <v>1364</v>
      </c>
      <c r="D36" s="13">
        <v>4747146</v>
      </c>
      <c r="E36" s="14">
        <v>9169.11</v>
      </c>
      <c r="F36" s="15">
        <v>8.2000000000000007E-3</v>
      </c>
      <c r="G36" s="15"/>
    </row>
    <row r="37" spans="1:7" x14ac:dyDescent="0.25">
      <c r="A37" s="12" t="s">
        <v>1413</v>
      </c>
      <c r="B37" s="30" t="s">
        <v>1414</v>
      </c>
      <c r="C37" s="30" t="s">
        <v>1194</v>
      </c>
      <c r="D37" s="13">
        <v>3018989</v>
      </c>
      <c r="E37" s="14">
        <v>9112.82</v>
      </c>
      <c r="F37" s="15">
        <v>8.2000000000000007E-3</v>
      </c>
      <c r="G37" s="15"/>
    </row>
    <row r="38" spans="1:7" x14ac:dyDescent="0.25">
      <c r="A38" s="12" t="s">
        <v>1283</v>
      </c>
      <c r="B38" s="30" t="s">
        <v>1284</v>
      </c>
      <c r="C38" s="30" t="s">
        <v>1272</v>
      </c>
      <c r="D38" s="13">
        <v>629559</v>
      </c>
      <c r="E38" s="14">
        <v>8813.83</v>
      </c>
      <c r="F38" s="15">
        <v>7.9000000000000008E-3</v>
      </c>
      <c r="G38" s="15"/>
    </row>
    <row r="39" spans="1:7" x14ac:dyDescent="0.25">
      <c r="A39" s="12" t="s">
        <v>1350</v>
      </c>
      <c r="B39" s="30" t="s">
        <v>1351</v>
      </c>
      <c r="C39" s="30" t="s">
        <v>1352</v>
      </c>
      <c r="D39" s="13">
        <v>209485</v>
      </c>
      <c r="E39" s="14">
        <v>8607.74</v>
      </c>
      <c r="F39" s="15">
        <v>7.7000000000000002E-3</v>
      </c>
      <c r="G39" s="15"/>
    </row>
    <row r="40" spans="1:7" x14ac:dyDescent="0.25">
      <c r="A40" s="12" t="s">
        <v>1324</v>
      </c>
      <c r="B40" s="30" t="s">
        <v>1325</v>
      </c>
      <c r="C40" s="30" t="s">
        <v>1266</v>
      </c>
      <c r="D40" s="13">
        <v>370680</v>
      </c>
      <c r="E40" s="14">
        <v>8267.83</v>
      </c>
      <c r="F40" s="15">
        <v>7.4000000000000003E-3</v>
      </c>
      <c r="G40" s="15"/>
    </row>
    <row r="41" spans="1:7" x14ac:dyDescent="0.25">
      <c r="A41" s="12" t="s">
        <v>1225</v>
      </c>
      <c r="B41" s="30" t="s">
        <v>1226</v>
      </c>
      <c r="C41" s="30" t="s">
        <v>1199</v>
      </c>
      <c r="D41" s="13">
        <v>4898577</v>
      </c>
      <c r="E41" s="14">
        <v>8082.65</v>
      </c>
      <c r="F41" s="15">
        <v>7.3000000000000001E-3</v>
      </c>
      <c r="G41" s="15"/>
    </row>
    <row r="42" spans="1:7" x14ac:dyDescent="0.25">
      <c r="A42" s="12" t="s">
        <v>1339</v>
      </c>
      <c r="B42" s="30" t="s">
        <v>1340</v>
      </c>
      <c r="C42" s="30" t="s">
        <v>1182</v>
      </c>
      <c r="D42" s="13">
        <v>1524242</v>
      </c>
      <c r="E42" s="14">
        <v>7551.09</v>
      </c>
      <c r="F42" s="15">
        <v>6.7999999999999996E-3</v>
      </c>
      <c r="G42" s="15"/>
    </row>
    <row r="43" spans="1:7" x14ac:dyDescent="0.25">
      <c r="A43" s="12" t="s">
        <v>1365</v>
      </c>
      <c r="B43" s="30" t="s">
        <v>1366</v>
      </c>
      <c r="C43" s="30" t="s">
        <v>1240</v>
      </c>
      <c r="D43" s="13">
        <v>114139</v>
      </c>
      <c r="E43" s="14">
        <v>7465.55</v>
      </c>
      <c r="F43" s="15">
        <v>6.7000000000000002E-3</v>
      </c>
      <c r="G43" s="15"/>
    </row>
    <row r="44" spans="1:7" x14ac:dyDescent="0.25">
      <c r="A44" s="12" t="s">
        <v>1260</v>
      </c>
      <c r="B44" s="30" t="s">
        <v>1261</v>
      </c>
      <c r="C44" s="30" t="s">
        <v>1219</v>
      </c>
      <c r="D44" s="13">
        <v>1464913</v>
      </c>
      <c r="E44" s="14">
        <v>7429.31</v>
      </c>
      <c r="F44" s="15">
        <v>6.7000000000000002E-3</v>
      </c>
      <c r="G44" s="15"/>
    </row>
    <row r="45" spans="1:7" x14ac:dyDescent="0.25">
      <c r="A45" s="12" t="s">
        <v>1300</v>
      </c>
      <c r="B45" s="30" t="s">
        <v>1301</v>
      </c>
      <c r="C45" s="30" t="s">
        <v>1302</v>
      </c>
      <c r="D45" s="13">
        <v>87210</v>
      </c>
      <c r="E45" s="14">
        <v>7274.84</v>
      </c>
      <c r="F45" s="15">
        <v>6.4999999999999997E-3</v>
      </c>
      <c r="G45" s="15"/>
    </row>
    <row r="46" spans="1:7" x14ac:dyDescent="0.25">
      <c r="A46" s="12" t="s">
        <v>1394</v>
      </c>
      <c r="B46" s="30" t="s">
        <v>1395</v>
      </c>
      <c r="C46" s="30" t="s">
        <v>1396</v>
      </c>
      <c r="D46" s="13">
        <v>288716</v>
      </c>
      <c r="E46" s="14">
        <v>7239.26</v>
      </c>
      <c r="F46" s="15">
        <v>6.4999999999999997E-3</v>
      </c>
      <c r="G46" s="15"/>
    </row>
    <row r="47" spans="1:7" x14ac:dyDescent="0.25">
      <c r="A47" s="12" t="s">
        <v>1372</v>
      </c>
      <c r="B47" s="30" t="s">
        <v>1373</v>
      </c>
      <c r="C47" s="30" t="s">
        <v>1243</v>
      </c>
      <c r="D47" s="13">
        <v>528007</v>
      </c>
      <c r="E47" s="14">
        <v>7215.74</v>
      </c>
      <c r="F47" s="15">
        <v>6.4999999999999997E-3</v>
      </c>
      <c r="G47" s="15"/>
    </row>
    <row r="48" spans="1:7" x14ac:dyDescent="0.25">
      <c r="A48" s="12" t="s">
        <v>1485</v>
      </c>
      <c r="B48" s="30" t="s">
        <v>1486</v>
      </c>
      <c r="C48" s="30" t="s">
        <v>1219</v>
      </c>
      <c r="D48" s="13">
        <v>439941</v>
      </c>
      <c r="E48" s="14">
        <v>7105.05</v>
      </c>
      <c r="F48" s="15">
        <v>6.4000000000000003E-3</v>
      </c>
      <c r="G48" s="15"/>
    </row>
    <row r="49" spans="1:7" x14ac:dyDescent="0.25">
      <c r="A49" s="12" t="s">
        <v>1362</v>
      </c>
      <c r="B49" s="30" t="s">
        <v>1363</v>
      </c>
      <c r="C49" s="30" t="s">
        <v>1364</v>
      </c>
      <c r="D49" s="13">
        <v>157273</v>
      </c>
      <c r="E49" s="14">
        <v>6935.58</v>
      </c>
      <c r="F49" s="15">
        <v>6.1999999999999998E-3</v>
      </c>
      <c r="G49" s="15"/>
    </row>
    <row r="50" spans="1:7" x14ac:dyDescent="0.25">
      <c r="A50" s="12" t="s">
        <v>1278</v>
      </c>
      <c r="B50" s="30" t="s">
        <v>1279</v>
      </c>
      <c r="C50" s="30" t="s">
        <v>1280</v>
      </c>
      <c r="D50" s="13">
        <v>2610838</v>
      </c>
      <c r="E50" s="14">
        <v>6641.97</v>
      </c>
      <c r="F50" s="15">
        <v>6.0000000000000001E-3</v>
      </c>
      <c r="G50" s="15"/>
    </row>
    <row r="51" spans="1:7" x14ac:dyDescent="0.25">
      <c r="A51" s="12" t="s">
        <v>1298</v>
      </c>
      <c r="B51" s="30" t="s">
        <v>1299</v>
      </c>
      <c r="C51" s="30" t="s">
        <v>1194</v>
      </c>
      <c r="D51" s="13">
        <v>1400000</v>
      </c>
      <c r="E51" s="14">
        <v>6289.5</v>
      </c>
      <c r="F51" s="15">
        <v>5.5999999999999999E-3</v>
      </c>
      <c r="G51" s="15"/>
    </row>
    <row r="52" spans="1:7" x14ac:dyDescent="0.25">
      <c r="A52" s="12" t="s">
        <v>1337</v>
      </c>
      <c r="B52" s="30" t="s">
        <v>1338</v>
      </c>
      <c r="C52" s="30" t="s">
        <v>1275</v>
      </c>
      <c r="D52" s="13">
        <v>60238</v>
      </c>
      <c r="E52" s="14">
        <v>6006.84</v>
      </c>
      <c r="F52" s="15">
        <v>5.4000000000000003E-3</v>
      </c>
      <c r="G52" s="15"/>
    </row>
    <row r="53" spans="1:7" x14ac:dyDescent="0.25">
      <c r="A53" s="12" t="s">
        <v>1776</v>
      </c>
      <c r="B53" s="30" t="s">
        <v>1777</v>
      </c>
      <c r="C53" s="30" t="s">
        <v>1302</v>
      </c>
      <c r="D53" s="13">
        <v>490757</v>
      </c>
      <c r="E53" s="14">
        <v>5910.92</v>
      </c>
      <c r="F53" s="15">
        <v>5.3E-3</v>
      </c>
      <c r="G53" s="15"/>
    </row>
    <row r="54" spans="1:7" x14ac:dyDescent="0.25">
      <c r="A54" s="12" t="s">
        <v>1778</v>
      </c>
      <c r="B54" s="30" t="s">
        <v>1779</v>
      </c>
      <c r="C54" s="30" t="s">
        <v>1364</v>
      </c>
      <c r="D54" s="13">
        <v>126237</v>
      </c>
      <c r="E54" s="14">
        <v>5811.7</v>
      </c>
      <c r="F54" s="15">
        <v>5.1999999999999998E-3</v>
      </c>
      <c r="G54" s="15"/>
    </row>
    <row r="55" spans="1:7" x14ac:dyDescent="0.25">
      <c r="A55" s="12" t="s">
        <v>1780</v>
      </c>
      <c r="B55" s="30" t="s">
        <v>1781</v>
      </c>
      <c r="C55" s="30" t="s">
        <v>1313</v>
      </c>
      <c r="D55" s="13">
        <v>671468</v>
      </c>
      <c r="E55" s="14">
        <v>5642.35</v>
      </c>
      <c r="F55" s="15">
        <v>5.1000000000000004E-3</v>
      </c>
      <c r="G55" s="15"/>
    </row>
    <row r="56" spans="1:7" x14ac:dyDescent="0.25">
      <c r="A56" s="12" t="s">
        <v>1501</v>
      </c>
      <c r="B56" s="30" t="s">
        <v>1502</v>
      </c>
      <c r="C56" s="30" t="s">
        <v>1243</v>
      </c>
      <c r="D56" s="13">
        <v>1186739</v>
      </c>
      <c r="E56" s="14">
        <v>5487.48</v>
      </c>
      <c r="F56" s="15">
        <v>4.8999999999999998E-3</v>
      </c>
      <c r="G56" s="15"/>
    </row>
    <row r="57" spans="1:7" x14ac:dyDescent="0.25">
      <c r="A57" s="12" t="s">
        <v>1244</v>
      </c>
      <c r="B57" s="30" t="s">
        <v>1245</v>
      </c>
      <c r="C57" s="30" t="s">
        <v>1188</v>
      </c>
      <c r="D57" s="13">
        <v>1539140</v>
      </c>
      <c r="E57" s="14">
        <v>5460.87</v>
      </c>
      <c r="F57" s="15">
        <v>4.8999999999999998E-3</v>
      </c>
      <c r="G57" s="15"/>
    </row>
    <row r="58" spans="1:7" x14ac:dyDescent="0.25">
      <c r="A58" s="12" t="s">
        <v>1499</v>
      </c>
      <c r="B58" s="30" t="s">
        <v>1500</v>
      </c>
      <c r="C58" s="30" t="s">
        <v>1302</v>
      </c>
      <c r="D58" s="13">
        <v>187410</v>
      </c>
      <c r="E58" s="14">
        <v>5389.72</v>
      </c>
      <c r="F58" s="15">
        <v>4.7999999999999996E-3</v>
      </c>
      <c r="G58" s="15"/>
    </row>
    <row r="59" spans="1:7" x14ac:dyDescent="0.25">
      <c r="A59" s="12" t="s">
        <v>1202</v>
      </c>
      <c r="B59" s="30" t="s">
        <v>1203</v>
      </c>
      <c r="C59" s="30" t="s">
        <v>1204</v>
      </c>
      <c r="D59" s="13">
        <v>1899861</v>
      </c>
      <c r="E59" s="14">
        <v>5373.76</v>
      </c>
      <c r="F59" s="15">
        <v>4.7999999999999996E-3</v>
      </c>
      <c r="G59" s="15"/>
    </row>
    <row r="60" spans="1:7" x14ac:dyDescent="0.25">
      <c r="A60" s="12" t="s">
        <v>1782</v>
      </c>
      <c r="B60" s="30" t="s">
        <v>1783</v>
      </c>
      <c r="C60" s="30" t="s">
        <v>1272</v>
      </c>
      <c r="D60" s="13">
        <v>84517</v>
      </c>
      <c r="E60" s="14">
        <v>5243.69</v>
      </c>
      <c r="F60" s="15">
        <v>4.7000000000000002E-3</v>
      </c>
      <c r="G60" s="15"/>
    </row>
    <row r="61" spans="1:7" x14ac:dyDescent="0.25">
      <c r="A61" s="12" t="s">
        <v>1784</v>
      </c>
      <c r="B61" s="30" t="s">
        <v>1785</v>
      </c>
      <c r="C61" s="30" t="s">
        <v>1291</v>
      </c>
      <c r="D61" s="13">
        <v>708350</v>
      </c>
      <c r="E61" s="14">
        <v>5227.62</v>
      </c>
      <c r="F61" s="15">
        <v>4.7000000000000002E-3</v>
      </c>
      <c r="G61" s="15"/>
    </row>
    <row r="62" spans="1:7" x14ac:dyDescent="0.25">
      <c r="A62" s="12" t="s">
        <v>1487</v>
      </c>
      <c r="B62" s="30" t="s">
        <v>1488</v>
      </c>
      <c r="C62" s="30" t="s">
        <v>1343</v>
      </c>
      <c r="D62" s="13">
        <v>169514</v>
      </c>
      <c r="E62" s="14">
        <v>5168.4799999999996</v>
      </c>
      <c r="F62" s="15">
        <v>4.5999999999999999E-3</v>
      </c>
      <c r="G62" s="15"/>
    </row>
    <row r="63" spans="1:7" x14ac:dyDescent="0.25">
      <c r="A63" s="12" t="s">
        <v>1786</v>
      </c>
      <c r="B63" s="30" t="s">
        <v>1787</v>
      </c>
      <c r="C63" s="30" t="s">
        <v>1179</v>
      </c>
      <c r="D63" s="13">
        <v>902230</v>
      </c>
      <c r="E63" s="14">
        <v>4946.4799999999996</v>
      </c>
      <c r="F63" s="15">
        <v>4.4000000000000003E-3</v>
      </c>
      <c r="G63" s="15"/>
    </row>
    <row r="64" spans="1:7" x14ac:dyDescent="0.25">
      <c r="A64" s="12" t="s">
        <v>1788</v>
      </c>
      <c r="B64" s="30" t="s">
        <v>1789</v>
      </c>
      <c r="C64" s="30" t="s">
        <v>1219</v>
      </c>
      <c r="D64" s="13">
        <v>325283</v>
      </c>
      <c r="E64" s="14">
        <v>4906.7299999999996</v>
      </c>
      <c r="F64" s="15">
        <v>4.4000000000000003E-3</v>
      </c>
      <c r="G64" s="15"/>
    </row>
    <row r="65" spans="1:7" x14ac:dyDescent="0.25">
      <c r="A65" s="12" t="s">
        <v>1790</v>
      </c>
      <c r="B65" s="30" t="s">
        <v>1791</v>
      </c>
      <c r="C65" s="30" t="s">
        <v>1352</v>
      </c>
      <c r="D65" s="13">
        <v>172115</v>
      </c>
      <c r="E65" s="14">
        <v>4802.2700000000004</v>
      </c>
      <c r="F65" s="15">
        <v>4.3E-3</v>
      </c>
      <c r="G65" s="15"/>
    </row>
    <row r="66" spans="1:7" x14ac:dyDescent="0.25">
      <c r="A66" s="12" t="s">
        <v>1792</v>
      </c>
      <c r="B66" s="30" t="s">
        <v>1793</v>
      </c>
      <c r="C66" s="30" t="s">
        <v>1219</v>
      </c>
      <c r="D66" s="13">
        <v>437630</v>
      </c>
      <c r="E66" s="14">
        <v>4712.3999999999996</v>
      </c>
      <c r="F66" s="15">
        <v>4.1999999999999997E-3</v>
      </c>
      <c r="G66" s="15"/>
    </row>
    <row r="67" spans="1:7" x14ac:dyDescent="0.25">
      <c r="A67" s="12" t="s">
        <v>1256</v>
      </c>
      <c r="B67" s="30" t="s">
        <v>1257</v>
      </c>
      <c r="C67" s="30" t="s">
        <v>1216</v>
      </c>
      <c r="D67" s="13">
        <v>2012391</v>
      </c>
      <c r="E67" s="14">
        <v>4703.96</v>
      </c>
      <c r="F67" s="15">
        <v>4.1999999999999997E-3</v>
      </c>
      <c r="G67" s="15"/>
    </row>
    <row r="68" spans="1:7" x14ac:dyDescent="0.25">
      <c r="A68" s="12" t="s">
        <v>1541</v>
      </c>
      <c r="B68" s="30" t="s">
        <v>1542</v>
      </c>
      <c r="C68" s="30" t="s">
        <v>1272</v>
      </c>
      <c r="D68" s="13">
        <v>173780</v>
      </c>
      <c r="E68" s="14">
        <v>4592.22</v>
      </c>
      <c r="F68" s="15">
        <v>4.1000000000000003E-3</v>
      </c>
      <c r="G68" s="15"/>
    </row>
    <row r="69" spans="1:7" x14ac:dyDescent="0.25">
      <c r="A69" s="12" t="s">
        <v>1794</v>
      </c>
      <c r="B69" s="30" t="s">
        <v>1795</v>
      </c>
      <c r="C69" s="30" t="s">
        <v>1229</v>
      </c>
      <c r="D69" s="13">
        <v>1822428</v>
      </c>
      <c r="E69" s="14">
        <v>4556.07</v>
      </c>
      <c r="F69" s="15">
        <v>4.1000000000000003E-3</v>
      </c>
      <c r="G69" s="15"/>
    </row>
    <row r="70" spans="1:7" x14ac:dyDescent="0.25">
      <c r="A70" s="12" t="s">
        <v>1401</v>
      </c>
      <c r="B70" s="30" t="s">
        <v>1402</v>
      </c>
      <c r="C70" s="30" t="s">
        <v>1291</v>
      </c>
      <c r="D70" s="13">
        <v>15174</v>
      </c>
      <c r="E70" s="14">
        <v>4454.49</v>
      </c>
      <c r="F70" s="15">
        <v>4.0000000000000001E-3</v>
      </c>
      <c r="G70" s="15"/>
    </row>
    <row r="71" spans="1:7" x14ac:dyDescent="0.25">
      <c r="A71" s="12" t="s">
        <v>1796</v>
      </c>
      <c r="B71" s="30" t="s">
        <v>1797</v>
      </c>
      <c r="C71" s="30" t="s">
        <v>1219</v>
      </c>
      <c r="D71" s="13">
        <v>93823</v>
      </c>
      <c r="E71" s="14">
        <v>4452.79</v>
      </c>
      <c r="F71" s="15">
        <v>4.0000000000000001E-3</v>
      </c>
      <c r="G71" s="15"/>
    </row>
    <row r="72" spans="1:7" x14ac:dyDescent="0.25">
      <c r="A72" s="12" t="s">
        <v>1270</v>
      </c>
      <c r="B72" s="30" t="s">
        <v>1271</v>
      </c>
      <c r="C72" s="30" t="s">
        <v>1272</v>
      </c>
      <c r="D72" s="13">
        <v>385960</v>
      </c>
      <c r="E72" s="14">
        <v>4452.05</v>
      </c>
      <c r="F72" s="15">
        <v>4.0000000000000001E-3</v>
      </c>
      <c r="G72" s="15"/>
    </row>
    <row r="73" spans="1:7" x14ac:dyDescent="0.25">
      <c r="A73" s="12" t="s">
        <v>1425</v>
      </c>
      <c r="B73" s="30" t="s">
        <v>1426</v>
      </c>
      <c r="C73" s="30" t="s">
        <v>1427</v>
      </c>
      <c r="D73" s="13">
        <v>375397</v>
      </c>
      <c r="E73" s="14">
        <v>4418.42</v>
      </c>
      <c r="F73" s="15">
        <v>4.0000000000000001E-3</v>
      </c>
      <c r="G73" s="15"/>
    </row>
    <row r="74" spans="1:7" x14ac:dyDescent="0.25">
      <c r="A74" s="12" t="s">
        <v>1798</v>
      </c>
      <c r="B74" s="30" t="s">
        <v>1799</v>
      </c>
      <c r="C74" s="30" t="s">
        <v>1371</v>
      </c>
      <c r="D74" s="13">
        <v>139045</v>
      </c>
      <c r="E74" s="14">
        <v>4382.21</v>
      </c>
      <c r="F74" s="15">
        <v>3.8999999999999998E-3</v>
      </c>
      <c r="G74" s="15"/>
    </row>
    <row r="75" spans="1:7" x14ac:dyDescent="0.25">
      <c r="A75" s="12" t="s">
        <v>1800</v>
      </c>
      <c r="B75" s="30" t="s">
        <v>1801</v>
      </c>
      <c r="C75" s="30" t="s">
        <v>1243</v>
      </c>
      <c r="D75" s="13">
        <v>61883</v>
      </c>
      <c r="E75" s="14">
        <v>4363.93</v>
      </c>
      <c r="F75" s="15">
        <v>3.8999999999999998E-3</v>
      </c>
      <c r="G75" s="15"/>
    </row>
    <row r="76" spans="1:7" x14ac:dyDescent="0.25">
      <c r="A76" s="12" t="s">
        <v>1802</v>
      </c>
      <c r="B76" s="30" t="s">
        <v>1803</v>
      </c>
      <c r="C76" s="30" t="s">
        <v>1804</v>
      </c>
      <c r="D76" s="13">
        <v>338213</v>
      </c>
      <c r="E76" s="14">
        <v>4278.0600000000004</v>
      </c>
      <c r="F76" s="15">
        <v>3.8E-3</v>
      </c>
      <c r="G76" s="15"/>
    </row>
    <row r="77" spans="1:7" x14ac:dyDescent="0.25">
      <c r="A77" s="12" t="s">
        <v>1531</v>
      </c>
      <c r="B77" s="30" t="s">
        <v>1532</v>
      </c>
      <c r="C77" s="30" t="s">
        <v>1359</v>
      </c>
      <c r="D77" s="13">
        <v>116343</v>
      </c>
      <c r="E77" s="14">
        <v>4251.29</v>
      </c>
      <c r="F77" s="15">
        <v>3.8E-3</v>
      </c>
      <c r="G77" s="15"/>
    </row>
    <row r="78" spans="1:7" x14ac:dyDescent="0.25">
      <c r="A78" s="12" t="s">
        <v>1441</v>
      </c>
      <c r="B78" s="30" t="s">
        <v>1442</v>
      </c>
      <c r="C78" s="30" t="s">
        <v>1243</v>
      </c>
      <c r="D78" s="13">
        <v>124744</v>
      </c>
      <c r="E78" s="14">
        <v>4202.13</v>
      </c>
      <c r="F78" s="15">
        <v>3.8E-3</v>
      </c>
      <c r="G78" s="15"/>
    </row>
    <row r="79" spans="1:7" x14ac:dyDescent="0.25">
      <c r="A79" s="12" t="s">
        <v>1296</v>
      </c>
      <c r="B79" s="30" t="s">
        <v>1297</v>
      </c>
      <c r="C79" s="30" t="s">
        <v>1219</v>
      </c>
      <c r="D79" s="13">
        <v>3311047</v>
      </c>
      <c r="E79" s="14">
        <v>4029.54</v>
      </c>
      <c r="F79" s="15">
        <v>3.5999999999999999E-3</v>
      </c>
      <c r="G79" s="15"/>
    </row>
    <row r="80" spans="1:7" x14ac:dyDescent="0.25">
      <c r="A80" s="12" t="s">
        <v>1805</v>
      </c>
      <c r="B80" s="30" t="s">
        <v>1806</v>
      </c>
      <c r="C80" s="30" t="s">
        <v>1237</v>
      </c>
      <c r="D80" s="13">
        <v>472219</v>
      </c>
      <c r="E80" s="14">
        <v>4004.42</v>
      </c>
      <c r="F80" s="15">
        <v>3.5999999999999999E-3</v>
      </c>
      <c r="G80" s="15"/>
    </row>
    <row r="81" spans="1:7" x14ac:dyDescent="0.25">
      <c r="A81" s="12" t="s">
        <v>1292</v>
      </c>
      <c r="B81" s="30" t="s">
        <v>1293</v>
      </c>
      <c r="C81" s="30" t="s">
        <v>1250</v>
      </c>
      <c r="D81" s="13">
        <v>86913</v>
      </c>
      <c r="E81" s="14">
        <v>3948.5</v>
      </c>
      <c r="F81" s="15">
        <v>3.5000000000000001E-3</v>
      </c>
      <c r="G81" s="15"/>
    </row>
    <row r="82" spans="1:7" x14ac:dyDescent="0.25">
      <c r="A82" s="12" t="s">
        <v>1807</v>
      </c>
      <c r="B82" s="30" t="s">
        <v>1808</v>
      </c>
      <c r="C82" s="30" t="s">
        <v>1272</v>
      </c>
      <c r="D82" s="13">
        <v>234721</v>
      </c>
      <c r="E82" s="14">
        <v>3863.27</v>
      </c>
      <c r="F82" s="15">
        <v>3.5000000000000001E-3</v>
      </c>
      <c r="G82" s="15"/>
    </row>
    <row r="83" spans="1:7" x14ac:dyDescent="0.25">
      <c r="A83" s="12" t="s">
        <v>1809</v>
      </c>
      <c r="B83" s="30" t="s">
        <v>1810</v>
      </c>
      <c r="C83" s="30" t="s">
        <v>1323</v>
      </c>
      <c r="D83" s="13">
        <v>384993</v>
      </c>
      <c r="E83" s="14">
        <v>3766.19</v>
      </c>
      <c r="F83" s="15">
        <v>3.3999999999999998E-3</v>
      </c>
      <c r="G83" s="15"/>
    </row>
    <row r="84" spans="1:7" x14ac:dyDescent="0.25">
      <c r="A84" s="12" t="s">
        <v>1468</v>
      </c>
      <c r="B84" s="30" t="s">
        <v>1469</v>
      </c>
      <c r="C84" s="30" t="s">
        <v>1470</v>
      </c>
      <c r="D84" s="13">
        <v>307521</v>
      </c>
      <c r="E84" s="14">
        <v>3750.22</v>
      </c>
      <c r="F84" s="15">
        <v>3.3999999999999998E-3</v>
      </c>
      <c r="G84" s="15"/>
    </row>
    <row r="85" spans="1:7" x14ac:dyDescent="0.25">
      <c r="A85" s="12" t="s">
        <v>1515</v>
      </c>
      <c r="B85" s="30" t="s">
        <v>1516</v>
      </c>
      <c r="C85" s="30" t="s">
        <v>1396</v>
      </c>
      <c r="D85" s="13">
        <v>78368</v>
      </c>
      <c r="E85" s="14">
        <v>3742.82</v>
      </c>
      <c r="F85" s="15">
        <v>3.3999999999999998E-3</v>
      </c>
      <c r="G85" s="15"/>
    </row>
    <row r="86" spans="1:7" x14ac:dyDescent="0.25">
      <c r="A86" s="12" t="s">
        <v>1403</v>
      </c>
      <c r="B86" s="30" t="s">
        <v>1404</v>
      </c>
      <c r="C86" s="30" t="s">
        <v>1352</v>
      </c>
      <c r="D86" s="13">
        <v>95988</v>
      </c>
      <c r="E86" s="14">
        <v>3738.4</v>
      </c>
      <c r="F86" s="15">
        <v>3.3999999999999998E-3</v>
      </c>
      <c r="G86" s="15"/>
    </row>
    <row r="87" spans="1:7" x14ac:dyDescent="0.25">
      <c r="A87" s="12" t="s">
        <v>1331</v>
      </c>
      <c r="B87" s="30" t="s">
        <v>1332</v>
      </c>
      <c r="C87" s="30" t="s">
        <v>1219</v>
      </c>
      <c r="D87" s="13">
        <v>1710000</v>
      </c>
      <c r="E87" s="14">
        <v>3422.57</v>
      </c>
      <c r="F87" s="15">
        <v>3.0999999999999999E-3</v>
      </c>
      <c r="G87" s="15"/>
    </row>
    <row r="88" spans="1:7" x14ac:dyDescent="0.25">
      <c r="A88" s="12" t="s">
        <v>1473</v>
      </c>
      <c r="B88" s="30" t="s">
        <v>1474</v>
      </c>
      <c r="C88" s="30" t="s">
        <v>1371</v>
      </c>
      <c r="D88" s="13">
        <v>229795</v>
      </c>
      <c r="E88" s="14">
        <v>3408.66</v>
      </c>
      <c r="F88" s="15">
        <v>3.0999999999999999E-3</v>
      </c>
      <c r="G88" s="15"/>
    </row>
    <row r="89" spans="1:7" x14ac:dyDescent="0.25">
      <c r="A89" s="12" t="s">
        <v>1200</v>
      </c>
      <c r="B89" s="30" t="s">
        <v>1201</v>
      </c>
      <c r="C89" s="30" t="s">
        <v>1188</v>
      </c>
      <c r="D89" s="13">
        <v>25683710</v>
      </c>
      <c r="E89" s="14">
        <v>3390.25</v>
      </c>
      <c r="F89" s="15">
        <v>3.0000000000000001E-3</v>
      </c>
      <c r="G89" s="15"/>
    </row>
    <row r="90" spans="1:7" x14ac:dyDescent="0.25">
      <c r="A90" s="12" t="s">
        <v>1811</v>
      </c>
      <c r="B90" s="30" t="s">
        <v>1812</v>
      </c>
      <c r="C90" s="30" t="s">
        <v>1291</v>
      </c>
      <c r="D90" s="13">
        <v>74898</v>
      </c>
      <c r="E90" s="14">
        <v>3315.29</v>
      </c>
      <c r="F90" s="15">
        <v>3.0000000000000001E-3</v>
      </c>
      <c r="G90" s="15"/>
    </row>
    <row r="91" spans="1:7" x14ac:dyDescent="0.25">
      <c r="A91" s="12" t="s">
        <v>1317</v>
      </c>
      <c r="B91" s="30" t="s">
        <v>1318</v>
      </c>
      <c r="C91" s="30" t="s">
        <v>1250</v>
      </c>
      <c r="D91" s="13">
        <v>317288</v>
      </c>
      <c r="E91" s="14">
        <v>3197.95</v>
      </c>
      <c r="F91" s="15">
        <v>2.8999999999999998E-3</v>
      </c>
      <c r="G91" s="15"/>
    </row>
    <row r="92" spans="1:7" x14ac:dyDescent="0.25">
      <c r="A92" s="12" t="s">
        <v>1813</v>
      </c>
      <c r="B92" s="30" t="s">
        <v>1814</v>
      </c>
      <c r="C92" s="30" t="s">
        <v>1240</v>
      </c>
      <c r="D92" s="13">
        <v>591921</v>
      </c>
      <c r="E92" s="14">
        <v>3062.3</v>
      </c>
      <c r="F92" s="15">
        <v>2.7000000000000001E-3</v>
      </c>
      <c r="G92" s="15"/>
    </row>
    <row r="93" spans="1:7" x14ac:dyDescent="0.25">
      <c r="A93" s="12" t="s">
        <v>1183</v>
      </c>
      <c r="B93" s="30" t="s">
        <v>1184</v>
      </c>
      <c r="C93" s="30" t="s">
        <v>1185</v>
      </c>
      <c r="D93" s="13">
        <v>88800</v>
      </c>
      <c r="E93" s="14">
        <v>2712.57</v>
      </c>
      <c r="F93" s="15">
        <v>2.3999999999999998E-3</v>
      </c>
      <c r="G93" s="15"/>
    </row>
    <row r="94" spans="1:7" x14ac:dyDescent="0.25">
      <c r="A94" s="12" t="s">
        <v>1815</v>
      </c>
      <c r="B94" s="30" t="s">
        <v>1816</v>
      </c>
      <c r="C94" s="30" t="s">
        <v>1371</v>
      </c>
      <c r="D94" s="13">
        <v>987600</v>
      </c>
      <c r="E94" s="14">
        <v>2496.65</v>
      </c>
      <c r="F94" s="15">
        <v>2.2000000000000001E-3</v>
      </c>
      <c r="G94" s="15"/>
    </row>
    <row r="95" spans="1:7" x14ac:dyDescent="0.25">
      <c r="A95" s="12" t="s">
        <v>1217</v>
      </c>
      <c r="B95" s="30" t="s">
        <v>1218</v>
      </c>
      <c r="C95" s="30" t="s">
        <v>1219</v>
      </c>
      <c r="D95" s="13">
        <v>290625</v>
      </c>
      <c r="E95" s="14">
        <v>1283.25</v>
      </c>
      <c r="F95" s="15">
        <v>1.1999999999999999E-3</v>
      </c>
      <c r="G95" s="15"/>
    </row>
    <row r="96" spans="1:7" x14ac:dyDescent="0.25">
      <c r="A96" s="12" t="s">
        <v>1222</v>
      </c>
      <c r="B96" s="30" t="s">
        <v>1223</v>
      </c>
      <c r="C96" s="30" t="s">
        <v>1224</v>
      </c>
      <c r="D96" s="13">
        <v>299000</v>
      </c>
      <c r="E96" s="14">
        <v>1189.57</v>
      </c>
      <c r="F96" s="15">
        <v>1.1000000000000001E-3</v>
      </c>
      <c r="G96" s="15"/>
    </row>
    <row r="97" spans="1:7" x14ac:dyDescent="0.25">
      <c r="A97" s="12" t="s">
        <v>1227</v>
      </c>
      <c r="B97" s="30" t="s">
        <v>1228</v>
      </c>
      <c r="C97" s="30" t="s">
        <v>1229</v>
      </c>
      <c r="D97" s="13">
        <v>607500</v>
      </c>
      <c r="E97" s="14">
        <v>517.29</v>
      </c>
      <c r="F97" s="15">
        <v>5.0000000000000001E-4</v>
      </c>
      <c r="G97" s="15"/>
    </row>
    <row r="98" spans="1:7" x14ac:dyDescent="0.25">
      <c r="A98" s="12" t="s">
        <v>1817</v>
      </c>
      <c r="B98" s="30" t="s">
        <v>1818</v>
      </c>
      <c r="C98" s="30" t="s">
        <v>1396</v>
      </c>
      <c r="D98" s="13">
        <v>114779</v>
      </c>
      <c r="E98" s="14">
        <v>367.01</v>
      </c>
      <c r="F98" s="15">
        <v>2.9999999999999997E-4</v>
      </c>
      <c r="G98" s="15"/>
    </row>
    <row r="99" spans="1:7" x14ac:dyDescent="0.25">
      <c r="A99" s="12" t="s">
        <v>1819</v>
      </c>
      <c r="B99" s="30" t="s">
        <v>1820</v>
      </c>
      <c r="C99" s="30" t="s">
        <v>1275</v>
      </c>
      <c r="D99" s="13">
        <v>83408</v>
      </c>
      <c r="E99" s="14">
        <v>151.18</v>
      </c>
      <c r="F99" s="15">
        <v>1E-4</v>
      </c>
      <c r="G99" s="15"/>
    </row>
    <row r="100" spans="1:7" x14ac:dyDescent="0.25">
      <c r="A100" s="12" t="s">
        <v>1821</v>
      </c>
      <c r="B100" s="30" t="s">
        <v>1822</v>
      </c>
      <c r="C100" s="30" t="s">
        <v>1219</v>
      </c>
      <c r="D100" s="13">
        <v>4623</v>
      </c>
      <c r="E100" s="14">
        <v>79.55</v>
      </c>
      <c r="F100" s="15">
        <v>1E-4</v>
      </c>
      <c r="G100" s="15"/>
    </row>
    <row r="101" spans="1:7" x14ac:dyDescent="0.25">
      <c r="A101" s="12" t="s">
        <v>1823</v>
      </c>
      <c r="B101" s="30" t="s">
        <v>1824</v>
      </c>
      <c r="C101" s="30" t="s">
        <v>1825</v>
      </c>
      <c r="D101" s="13">
        <v>135</v>
      </c>
      <c r="E101" s="14">
        <v>46.96</v>
      </c>
      <c r="F101" s="15">
        <v>0</v>
      </c>
      <c r="G101" s="15"/>
    </row>
    <row r="102" spans="1:7" x14ac:dyDescent="0.25">
      <c r="A102" s="16" t="s">
        <v>125</v>
      </c>
      <c r="B102" s="31"/>
      <c r="C102" s="31"/>
      <c r="D102" s="17"/>
      <c r="E102" s="37">
        <v>869789.33</v>
      </c>
      <c r="F102" s="38">
        <v>0.78090000000000004</v>
      </c>
      <c r="G102" s="20"/>
    </row>
    <row r="103" spans="1:7" x14ac:dyDescent="0.25">
      <c r="A103" s="16" t="s">
        <v>1549</v>
      </c>
      <c r="B103" s="30"/>
      <c r="C103" s="30"/>
      <c r="D103" s="13"/>
      <c r="E103" s="14"/>
      <c r="F103" s="15"/>
      <c r="G103" s="15"/>
    </row>
    <row r="104" spans="1:7" x14ac:dyDescent="0.25">
      <c r="A104" s="16" t="s">
        <v>125</v>
      </c>
      <c r="B104" s="30"/>
      <c r="C104" s="30"/>
      <c r="D104" s="13"/>
      <c r="E104" s="39" t="s">
        <v>119</v>
      </c>
      <c r="F104" s="40" t="s">
        <v>119</v>
      </c>
      <c r="G104" s="15"/>
    </row>
    <row r="105" spans="1:7" x14ac:dyDescent="0.25">
      <c r="A105" s="16" t="s">
        <v>1826</v>
      </c>
      <c r="B105" s="30"/>
      <c r="C105" s="30"/>
      <c r="D105" s="13"/>
      <c r="E105" s="58"/>
      <c r="F105" s="59"/>
      <c r="G105" s="15"/>
    </row>
    <row r="106" spans="1:7" x14ac:dyDescent="0.25">
      <c r="A106" s="12" t="s">
        <v>1827</v>
      </c>
      <c r="B106" s="30" t="s">
        <v>1828</v>
      </c>
      <c r="C106" s="30"/>
      <c r="D106" s="13">
        <v>9000</v>
      </c>
      <c r="E106" s="14">
        <v>8928.7199999999993</v>
      </c>
      <c r="F106" s="15">
        <v>8.0000000000000002E-3</v>
      </c>
      <c r="G106" s="15">
        <v>8.0166000000000001E-2</v>
      </c>
    </row>
    <row r="107" spans="1:7" x14ac:dyDescent="0.25">
      <c r="A107" s="16" t="s">
        <v>125</v>
      </c>
      <c r="B107" s="30"/>
      <c r="C107" s="30"/>
      <c r="D107" s="13"/>
      <c r="E107" s="47">
        <f>SUM(E106)</f>
        <v>8928.7199999999993</v>
      </c>
      <c r="F107" s="48">
        <f>SUM(F106)</f>
        <v>8.0000000000000002E-3</v>
      </c>
      <c r="G107" s="20"/>
    </row>
    <row r="108" spans="1:7" x14ac:dyDescent="0.25">
      <c r="A108" s="16"/>
      <c r="B108" s="30"/>
      <c r="C108" s="30"/>
      <c r="D108" s="13"/>
      <c r="E108" s="58"/>
      <c r="F108" s="59"/>
      <c r="G108" s="15"/>
    </row>
    <row r="109" spans="1:7" x14ac:dyDescent="0.25">
      <c r="A109" s="21" t="s">
        <v>165</v>
      </c>
      <c r="B109" s="32"/>
      <c r="C109" s="32"/>
      <c r="D109" s="22"/>
      <c r="E109" s="27">
        <f>+E102+E107</f>
        <v>878718.04999999993</v>
      </c>
      <c r="F109" s="28">
        <f>+F102+F107</f>
        <v>0.78890000000000005</v>
      </c>
      <c r="G109" s="20"/>
    </row>
    <row r="110" spans="1:7" x14ac:dyDescent="0.25">
      <c r="A110" s="12"/>
      <c r="B110" s="30"/>
      <c r="C110" s="30"/>
      <c r="D110" s="13"/>
      <c r="E110" s="14"/>
      <c r="F110" s="15"/>
      <c r="G110" s="15"/>
    </row>
    <row r="111" spans="1:7" x14ac:dyDescent="0.25">
      <c r="A111" s="16" t="s">
        <v>1550</v>
      </c>
      <c r="B111" s="30"/>
      <c r="C111" s="30"/>
      <c r="D111" s="13"/>
      <c r="E111" s="14"/>
      <c r="F111" s="15"/>
      <c r="G111" s="15"/>
    </row>
    <row r="112" spans="1:7" x14ac:dyDescent="0.25">
      <c r="A112" s="16" t="s">
        <v>1551</v>
      </c>
      <c r="B112" s="30"/>
      <c r="C112" s="30"/>
      <c r="D112" s="13"/>
      <c r="E112" s="14"/>
      <c r="F112" s="15"/>
      <c r="G112" s="15"/>
    </row>
    <row r="113" spans="1:7" x14ac:dyDescent="0.25">
      <c r="A113" s="12" t="s">
        <v>1829</v>
      </c>
      <c r="B113" s="30"/>
      <c r="C113" s="30" t="s">
        <v>1269</v>
      </c>
      <c r="D113" s="13">
        <v>1375000</v>
      </c>
      <c r="E113" s="14">
        <v>6441.88</v>
      </c>
      <c r="F113" s="15">
        <v>5.7840000000000001E-3</v>
      </c>
      <c r="G113" s="15"/>
    </row>
    <row r="114" spans="1:7" x14ac:dyDescent="0.25">
      <c r="A114" s="12" t="s">
        <v>1830</v>
      </c>
      <c r="B114" s="30"/>
      <c r="C114" s="30" t="s">
        <v>1219</v>
      </c>
      <c r="D114" s="13">
        <v>294800</v>
      </c>
      <c r="E114" s="14">
        <v>5041.5200000000004</v>
      </c>
      <c r="F114" s="15">
        <v>4.5269999999999998E-3</v>
      </c>
      <c r="G114" s="15"/>
    </row>
    <row r="115" spans="1:7" x14ac:dyDescent="0.25">
      <c r="A115" s="12" t="s">
        <v>1831</v>
      </c>
      <c r="B115" s="30"/>
      <c r="C115" s="30" t="s">
        <v>1825</v>
      </c>
      <c r="D115" s="13">
        <v>9990</v>
      </c>
      <c r="E115" s="14">
        <v>3496.06</v>
      </c>
      <c r="F115" s="15">
        <v>3.1389999999999999E-3</v>
      </c>
      <c r="G115" s="15"/>
    </row>
    <row r="116" spans="1:7" x14ac:dyDescent="0.25">
      <c r="A116" s="12" t="s">
        <v>1635</v>
      </c>
      <c r="B116" s="30"/>
      <c r="C116" s="30" t="s">
        <v>1352</v>
      </c>
      <c r="D116" s="13">
        <v>9600</v>
      </c>
      <c r="E116" s="14">
        <v>376.79</v>
      </c>
      <c r="F116" s="15">
        <v>3.3799999999999998E-4</v>
      </c>
      <c r="G116" s="15"/>
    </row>
    <row r="117" spans="1:7" x14ac:dyDescent="0.25">
      <c r="A117" s="12" t="s">
        <v>1832</v>
      </c>
      <c r="B117" s="30"/>
      <c r="C117" s="30" t="s">
        <v>1272</v>
      </c>
      <c r="D117" s="13">
        <v>2550</v>
      </c>
      <c r="E117" s="14">
        <v>41.93</v>
      </c>
      <c r="F117" s="15">
        <v>3.6999999999999998E-5</v>
      </c>
      <c r="G117" s="15"/>
    </row>
    <row r="118" spans="1:7" x14ac:dyDescent="0.25">
      <c r="A118" s="12" t="s">
        <v>1620</v>
      </c>
      <c r="B118" s="30"/>
      <c r="C118" s="30" t="s">
        <v>1243</v>
      </c>
      <c r="D118" s="41">
        <v>-2625</v>
      </c>
      <c r="E118" s="23">
        <v>-100.36</v>
      </c>
      <c r="F118" s="24">
        <v>-9.0000000000000006E-5</v>
      </c>
      <c r="G118" s="15"/>
    </row>
    <row r="119" spans="1:7" x14ac:dyDescent="0.25">
      <c r="A119" s="12" t="s">
        <v>1664</v>
      </c>
      <c r="B119" s="30"/>
      <c r="C119" s="30" t="s">
        <v>1182</v>
      </c>
      <c r="D119" s="41">
        <v>-32400</v>
      </c>
      <c r="E119" s="23">
        <v>-161.22</v>
      </c>
      <c r="F119" s="24">
        <v>-1.44E-4</v>
      </c>
      <c r="G119" s="15"/>
    </row>
    <row r="120" spans="1:7" x14ac:dyDescent="0.25">
      <c r="A120" s="12" t="s">
        <v>1725</v>
      </c>
      <c r="B120" s="30"/>
      <c r="C120" s="30" t="s">
        <v>1179</v>
      </c>
      <c r="D120" s="41">
        <v>-76050</v>
      </c>
      <c r="E120" s="23">
        <v>-215.53</v>
      </c>
      <c r="F120" s="24">
        <v>-1.93E-4</v>
      </c>
      <c r="G120" s="15"/>
    </row>
    <row r="121" spans="1:7" x14ac:dyDescent="0.25">
      <c r="A121" s="12" t="s">
        <v>1720</v>
      </c>
      <c r="B121" s="30"/>
      <c r="C121" s="30" t="s">
        <v>1179</v>
      </c>
      <c r="D121" s="41">
        <v>-23750</v>
      </c>
      <c r="E121" s="23">
        <v>-278.54000000000002</v>
      </c>
      <c r="F121" s="24">
        <v>-2.5000000000000001E-4</v>
      </c>
      <c r="G121" s="15"/>
    </row>
    <row r="122" spans="1:7" x14ac:dyDescent="0.25">
      <c r="A122" s="12" t="s">
        <v>1706</v>
      </c>
      <c r="B122" s="30"/>
      <c r="C122" s="30" t="s">
        <v>1179</v>
      </c>
      <c r="D122" s="41">
        <v>-18500</v>
      </c>
      <c r="E122" s="23">
        <v>-282.2</v>
      </c>
      <c r="F122" s="24">
        <v>-2.5300000000000002E-4</v>
      </c>
      <c r="G122" s="15"/>
    </row>
    <row r="123" spans="1:7" x14ac:dyDescent="0.25">
      <c r="A123" s="12" t="s">
        <v>1675</v>
      </c>
      <c r="B123" s="30"/>
      <c r="C123" s="30" t="s">
        <v>1250</v>
      </c>
      <c r="D123" s="41">
        <v>-44175</v>
      </c>
      <c r="E123" s="23">
        <v>-448.69</v>
      </c>
      <c r="F123" s="24">
        <v>-4.0200000000000001E-4</v>
      </c>
      <c r="G123" s="15"/>
    </row>
    <row r="124" spans="1:7" x14ac:dyDescent="0.25">
      <c r="A124" s="12" t="s">
        <v>1712</v>
      </c>
      <c r="B124" s="30"/>
      <c r="C124" s="30" t="s">
        <v>1229</v>
      </c>
      <c r="D124" s="41">
        <v>-607500</v>
      </c>
      <c r="E124" s="23">
        <v>-521.24</v>
      </c>
      <c r="F124" s="24">
        <v>-4.6799999999999999E-4</v>
      </c>
      <c r="G124" s="15"/>
    </row>
    <row r="125" spans="1:7" x14ac:dyDescent="0.25">
      <c r="A125" s="12" t="s">
        <v>1702</v>
      </c>
      <c r="B125" s="30"/>
      <c r="C125" s="30" t="s">
        <v>1182</v>
      </c>
      <c r="D125" s="41">
        <v>-102600</v>
      </c>
      <c r="E125" s="23">
        <v>-627.09</v>
      </c>
      <c r="F125" s="24">
        <v>-5.6300000000000002E-4</v>
      </c>
      <c r="G125" s="15"/>
    </row>
    <row r="126" spans="1:7" x14ac:dyDescent="0.25">
      <c r="A126" s="12" t="s">
        <v>1705</v>
      </c>
      <c r="B126" s="30"/>
      <c r="C126" s="30" t="s">
        <v>1250</v>
      </c>
      <c r="D126" s="41">
        <v>-34650</v>
      </c>
      <c r="E126" s="23">
        <v>-719.44</v>
      </c>
      <c r="F126" s="24">
        <v>-6.4599999999999998E-4</v>
      </c>
      <c r="G126" s="15"/>
    </row>
    <row r="127" spans="1:7" x14ac:dyDescent="0.25">
      <c r="A127" s="12" t="s">
        <v>1715</v>
      </c>
      <c r="B127" s="30"/>
      <c r="C127" s="30" t="s">
        <v>1179</v>
      </c>
      <c r="D127" s="41">
        <v>-808000</v>
      </c>
      <c r="E127" s="23">
        <v>-1146.55</v>
      </c>
      <c r="F127" s="24">
        <v>-1.029E-3</v>
      </c>
      <c r="G127" s="15"/>
    </row>
    <row r="128" spans="1:7" x14ac:dyDescent="0.25">
      <c r="A128" s="12" t="s">
        <v>1714</v>
      </c>
      <c r="B128" s="30"/>
      <c r="C128" s="30" t="s">
        <v>1224</v>
      </c>
      <c r="D128" s="41">
        <v>-299000</v>
      </c>
      <c r="E128" s="23">
        <v>-1196.5999999999999</v>
      </c>
      <c r="F128" s="24">
        <v>-1.0740000000000001E-3</v>
      </c>
      <c r="G128" s="15"/>
    </row>
    <row r="129" spans="1:7" x14ac:dyDescent="0.25">
      <c r="A129" s="12" t="s">
        <v>1716</v>
      </c>
      <c r="B129" s="30"/>
      <c r="C129" s="30" t="s">
        <v>1219</v>
      </c>
      <c r="D129" s="41">
        <v>-290625</v>
      </c>
      <c r="E129" s="23">
        <v>-1288.78</v>
      </c>
      <c r="F129" s="24">
        <v>-1.157E-3</v>
      </c>
      <c r="G129" s="15"/>
    </row>
    <row r="130" spans="1:7" x14ac:dyDescent="0.25">
      <c r="A130" s="12" t="s">
        <v>1709</v>
      </c>
      <c r="B130" s="30"/>
      <c r="C130" s="30" t="s">
        <v>1240</v>
      </c>
      <c r="D130" s="41">
        <v>-551250</v>
      </c>
      <c r="E130" s="23">
        <v>-1561.14</v>
      </c>
      <c r="F130" s="24">
        <v>-1.4009999999999999E-3</v>
      </c>
      <c r="G130" s="15"/>
    </row>
    <row r="131" spans="1:7" x14ac:dyDescent="0.25">
      <c r="A131" s="12" t="s">
        <v>1730</v>
      </c>
      <c r="B131" s="30"/>
      <c r="C131" s="30" t="s">
        <v>1182</v>
      </c>
      <c r="D131" s="41">
        <v>-66000</v>
      </c>
      <c r="E131" s="23">
        <v>-1949.54</v>
      </c>
      <c r="F131" s="24">
        <v>-1.75E-3</v>
      </c>
      <c r="G131" s="15"/>
    </row>
    <row r="132" spans="1:7" x14ac:dyDescent="0.25">
      <c r="A132" s="12" t="s">
        <v>1727</v>
      </c>
      <c r="B132" s="30"/>
      <c r="C132" s="30" t="s">
        <v>1191</v>
      </c>
      <c r="D132" s="41">
        <v>-543900</v>
      </c>
      <c r="E132" s="23">
        <v>-2482.9</v>
      </c>
      <c r="F132" s="24">
        <v>-2.2290000000000001E-3</v>
      </c>
      <c r="G132" s="15"/>
    </row>
    <row r="133" spans="1:7" x14ac:dyDescent="0.25">
      <c r="A133" s="12" t="s">
        <v>1729</v>
      </c>
      <c r="B133" s="30"/>
      <c r="C133" s="30" t="s">
        <v>1185</v>
      </c>
      <c r="D133" s="41">
        <v>-88800</v>
      </c>
      <c r="E133" s="23">
        <v>-2725.72</v>
      </c>
      <c r="F133" s="24">
        <v>-2.447E-3</v>
      </c>
      <c r="G133" s="15"/>
    </row>
    <row r="134" spans="1:7" x14ac:dyDescent="0.25">
      <c r="A134" s="12" t="s">
        <v>1668</v>
      </c>
      <c r="B134" s="30"/>
      <c r="C134" s="30" t="s">
        <v>1219</v>
      </c>
      <c r="D134" s="41">
        <v>-1710000</v>
      </c>
      <c r="E134" s="23">
        <v>-3442.23</v>
      </c>
      <c r="F134" s="24">
        <v>-3.091E-3</v>
      </c>
      <c r="G134" s="15"/>
    </row>
    <row r="135" spans="1:7" x14ac:dyDescent="0.25">
      <c r="A135" s="12" t="s">
        <v>1717</v>
      </c>
      <c r="B135" s="30"/>
      <c r="C135" s="30" t="s">
        <v>1179</v>
      </c>
      <c r="D135" s="41">
        <v>-673500</v>
      </c>
      <c r="E135" s="23">
        <v>-5553.01</v>
      </c>
      <c r="F135" s="24">
        <v>-4.986E-3</v>
      </c>
      <c r="G135" s="15"/>
    </row>
    <row r="136" spans="1:7" x14ac:dyDescent="0.25">
      <c r="A136" s="12" t="s">
        <v>1731</v>
      </c>
      <c r="B136" s="30"/>
      <c r="C136" s="30" t="s">
        <v>1179</v>
      </c>
      <c r="D136" s="41">
        <v>-637450</v>
      </c>
      <c r="E136" s="23">
        <v>-9645.89</v>
      </c>
      <c r="F136" s="24">
        <v>-8.6619999999999996E-3</v>
      </c>
      <c r="G136" s="15"/>
    </row>
    <row r="137" spans="1:7" x14ac:dyDescent="0.25">
      <c r="A137" s="12" t="s">
        <v>1833</v>
      </c>
      <c r="B137" s="30"/>
      <c r="C137" s="30" t="s">
        <v>1834</v>
      </c>
      <c r="D137" s="41">
        <v>-225000</v>
      </c>
      <c r="E137" s="23">
        <v>-51116.18</v>
      </c>
      <c r="F137" s="24">
        <v>-4.5901999999999998E-2</v>
      </c>
      <c r="G137" s="15"/>
    </row>
    <row r="138" spans="1:7" x14ac:dyDescent="0.25">
      <c r="A138" s="16" t="s">
        <v>125</v>
      </c>
      <c r="B138" s="31"/>
      <c r="C138" s="31"/>
      <c r="D138" s="17"/>
      <c r="E138" s="42">
        <v>-70064.67</v>
      </c>
      <c r="F138" s="43">
        <v>-6.2911999999999996E-2</v>
      </c>
      <c r="G138" s="20"/>
    </row>
    <row r="139" spans="1:7" x14ac:dyDescent="0.25">
      <c r="A139" s="12"/>
      <c r="B139" s="30"/>
      <c r="C139" s="30"/>
      <c r="D139" s="13"/>
      <c r="E139" s="14"/>
      <c r="F139" s="15"/>
      <c r="G139" s="15"/>
    </row>
    <row r="140" spans="1:7" x14ac:dyDescent="0.25">
      <c r="A140" s="12"/>
      <c r="B140" s="30"/>
      <c r="C140" s="30"/>
      <c r="D140" s="13"/>
      <c r="E140" s="14"/>
      <c r="F140" s="15"/>
      <c r="G140" s="15"/>
    </row>
    <row r="141" spans="1:7" x14ac:dyDescent="0.25">
      <c r="A141" s="16" t="s">
        <v>1835</v>
      </c>
      <c r="B141" s="31"/>
      <c r="C141" s="31"/>
      <c r="D141" s="17"/>
      <c r="E141" s="46"/>
      <c r="F141" s="20"/>
      <c r="G141" s="20"/>
    </row>
    <row r="142" spans="1:7" x14ac:dyDescent="0.25">
      <c r="A142" s="12" t="s">
        <v>1836</v>
      </c>
      <c r="B142" s="30"/>
      <c r="C142" s="30" t="s">
        <v>1837</v>
      </c>
      <c r="D142" s="13">
        <v>150000</v>
      </c>
      <c r="E142" s="14">
        <v>681.15</v>
      </c>
      <c r="F142" s="15">
        <v>5.9999999999999995E-4</v>
      </c>
      <c r="G142" s="15"/>
    </row>
    <row r="143" spans="1:7" x14ac:dyDescent="0.25">
      <c r="A143" s="16" t="s">
        <v>125</v>
      </c>
      <c r="B143" s="31"/>
      <c r="C143" s="31"/>
      <c r="D143" s="17"/>
      <c r="E143" s="37">
        <v>681.15</v>
      </c>
      <c r="F143" s="38">
        <v>5.9999999999999995E-4</v>
      </c>
      <c r="G143" s="20"/>
    </row>
    <row r="144" spans="1:7" x14ac:dyDescent="0.25">
      <c r="A144" s="12"/>
      <c r="B144" s="30"/>
      <c r="C144" s="30"/>
      <c r="D144" s="13"/>
      <c r="E144" s="14"/>
      <c r="F144" s="15"/>
      <c r="G144" s="15"/>
    </row>
    <row r="145" spans="1:7" x14ac:dyDescent="0.25">
      <c r="A145" s="21" t="s">
        <v>165</v>
      </c>
      <c r="B145" s="32"/>
      <c r="C145" s="32"/>
      <c r="D145" s="22"/>
      <c r="E145" s="18">
        <v>681.15</v>
      </c>
      <c r="F145" s="19">
        <v>5.9999999999999995E-4</v>
      </c>
      <c r="G145" s="20"/>
    </row>
    <row r="146" spans="1:7" x14ac:dyDescent="0.25">
      <c r="A146" s="16" t="s">
        <v>218</v>
      </c>
      <c r="B146" s="30"/>
      <c r="C146" s="30"/>
      <c r="D146" s="13"/>
      <c r="E146" s="14"/>
      <c r="F146" s="15"/>
      <c r="G146" s="15"/>
    </row>
    <row r="147" spans="1:7" x14ac:dyDescent="0.25">
      <c r="A147" s="16" t="s">
        <v>219</v>
      </c>
      <c r="B147" s="30"/>
      <c r="C147" s="30"/>
      <c r="D147" s="13"/>
      <c r="E147" s="14"/>
      <c r="F147" s="15"/>
      <c r="G147" s="15"/>
    </row>
    <row r="148" spans="1:7" x14ac:dyDescent="0.25">
      <c r="A148" s="12" t="s">
        <v>1838</v>
      </c>
      <c r="B148" s="30" t="s">
        <v>1839</v>
      </c>
      <c r="C148" s="30" t="s">
        <v>225</v>
      </c>
      <c r="D148" s="13">
        <v>17500000</v>
      </c>
      <c r="E148" s="14">
        <v>17414.02</v>
      </c>
      <c r="F148" s="15">
        <v>1.5599999999999999E-2</v>
      </c>
      <c r="G148" s="15">
        <v>7.7299999999999994E-2</v>
      </c>
    </row>
    <row r="149" spans="1:7" x14ac:dyDescent="0.25">
      <c r="A149" s="12" t="s">
        <v>761</v>
      </c>
      <c r="B149" s="30" t="s">
        <v>762</v>
      </c>
      <c r="C149" s="30" t="s">
        <v>225</v>
      </c>
      <c r="D149" s="13">
        <v>15000000</v>
      </c>
      <c r="E149" s="14">
        <v>14934.87</v>
      </c>
      <c r="F149" s="15">
        <v>1.34E-2</v>
      </c>
      <c r="G149" s="15">
        <v>7.6050000000000006E-2</v>
      </c>
    </row>
    <row r="150" spans="1:7" x14ac:dyDescent="0.25">
      <c r="A150" s="12" t="s">
        <v>912</v>
      </c>
      <c r="B150" s="30" t="s">
        <v>913</v>
      </c>
      <c r="C150" s="30" t="s">
        <v>225</v>
      </c>
      <c r="D150" s="13">
        <v>10000000</v>
      </c>
      <c r="E150" s="14">
        <v>10001.129999999999</v>
      </c>
      <c r="F150" s="15">
        <v>8.9999999999999993E-3</v>
      </c>
      <c r="G150" s="15">
        <v>7.7799999999999994E-2</v>
      </c>
    </row>
    <row r="151" spans="1:7" x14ac:dyDescent="0.25">
      <c r="A151" s="12" t="s">
        <v>1840</v>
      </c>
      <c r="B151" s="30" t="s">
        <v>1841</v>
      </c>
      <c r="C151" s="30" t="s">
        <v>225</v>
      </c>
      <c r="D151" s="13">
        <v>10000000</v>
      </c>
      <c r="E151" s="14">
        <v>9969.64</v>
      </c>
      <c r="F151" s="15">
        <v>8.9999999999999993E-3</v>
      </c>
      <c r="G151" s="15">
        <v>7.6712000000000002E-2</v>
      </c>
    </row>
    <row r="152" spans="1:7" x14ac:dyDescent="0.25">
      <c r="A152" s="12" t="s">
        <v>1842</v>
      </c>
      <c r="B152" s="30" t="s">
        <v>1843</v>
      </c>
      <c r="C152" s="30" t="s">
        <v>225</v>
      </c>
      <c r="D152" s="13">
        <v>10000000</v>
      </c>
      <c r="E152" s="14">
        <v>9953.0400000000009</v>
      </c>
      <c r="F152" s="15">
        <v>8.8999999999999999E-3</v>
      </c>
      <c r="G152" s="15">
        <v>8.2500000000000004E-2</v>
      </c>
    </row>
    <row r="153" spans="1:7" x14ac:dyDescent="0.25">
      <c r="A153" s="12" t="s">
        <v>763</v>
      </c>
      <c r="B153" s="30" t="s">
        <v>764</v>
      </c>
      <c r="C153" s="30" t="s">
        <v>225</v>
      </c>
      <c r="D153" s="13">
        <v>10000000</v>
      </c>
      <c r="E153" s="14">
        <v>9753.2800000000007</v>
      </c>
      <c r="F153" s="15">
        <v>8.8000000000000005E-3</v>
      </c>
      <c r="G153" s="15">
        <v>7.8149999999999997E-2</v>
      </c>
    </row>
    <row r="154" spans="1:7" x14ac:dyDescent="0.25">
      <c r="A154" s="12" t="s">
        <v>1844</v>
      </c>
      <c r="B154" s="30" t="s">
        <v>1845</v>
      </c>
      <c r="C154" s="30" t="s">
        <v>225</v>
      </c>
      <c r="D154" s="13">
        <v>7500000</v>
      </c>
      <c r="E154" s="14">
        <v>7500.02</v>
      </c>
      <c r="F154" s="15">
        <v>6.7000000000000002E-3</v>
      </c>
      <c r="G154" s="15">
        <v>7.7177999999999997E-2</v>
      </c>
    </row>
    <row r="155" spans="1:7" x14ac:dyDescent="0.25">
      <c r="A155" s="12" t="s">
        <v>765</v>
      </c>
      <c r="B155" s="30" t="s">
        <v>766</v>
      </c>
      <c r="C155" s="30" t="s">
        <v>238</v>
      </c>
      <c r="D155" s="13">
        <v>7500000</v>
      </c>
      <c r="E155" s="14">
        <v>7446.28</v>
      </c>
      <c r="F155" s="15">
        <v>6.7000000000000002E-3</v>
      </c>
      <c r="G155" s="15">
        <v>7.8286999999999995E-2</v>
      </c>
    </row>
    <row r="156" spans="1:7" x14ac:dyDescent="0.25">
      <c r="A156" s="12" t="s">
        <v>1846</v>
      </c>
      <c r="B156" s="30" t="s">
        <v>1847</v>
      </c>
      <c r="C156" s="30" t="s">
        <v>225</v>
      </c>
      <c r="D156" s="13">
        <v>2500000</v>
      </c>
      <c r="E156" s="14">
        <v>2515.8200000000002</v>
      </c>
      <c r="F156" s="15">
        <v>2.3E-3</v>
      </c>
      <c r="G156" s="15">
        <v>8.0775E-2</v>
      </c>
    </row>
    <row r="157" spans="1:7" x14ac:dyDescent="0.25">
      <c r="A157" s="12" t="s">
        <v>1848</v>
      </c>
      <c r="B157" s="30" t="s">
        <v>1849</v>
      </c>
      <c r="C157" s="30" t="s">
        <v>333</v>
      </c>
      <c r="D157" s="13">
        <v>2500000</v>
      </c>
      <c r="E157" s="14">
        <v>2471.75</v>
      </c>
      <c r="F157" s="15">
        <v>2.2000000000000001E-3</v>
      </c>
      <c r="G157" s="15">
        <v>8.1173999999999996E-2</v>
      </c>
    </row>
    <row r="158" spans="1:7" x14ac:dyDescent="0.25">
      <c r="A158" s="12" t="s">
        <v>277</v>
      </c>
      <c r="B158" s="30" t="s">
        <v>278</v>
      </c>
      <c r="C158" s="30" t="s">
        <v>225</v>
      </c>
      <c r="D158" s="13">
        <v>2500000</v>
      </c>
      <c r="E158" s="14">
        <v>2454.36</v>
      </c>
      <c r="F158" s="15">
        <v>2.2000000000000001E-3</v>
      </c>
      <c r="G158" s="15">
        <v>7.6999999999999999E-2</v>
      </c>
    </row>
    <row r="159" spans="1:7" x14ac:dyDescent="0.25">
      <c r="A159" s="16" t="s">
        <v>125</v>
      </c>
      <c r="B159" s="31"/>
      <c r="C159" s="31"/>
      <c r="D159" s="17"/>
      <c r="E159" s="37">
        <f>SUM(E148:E158)</f>
        <v>94414.21</v>
      </c>
      <c r="F159" s="38">
        <f>SUM(F148:F158)</f>
        <v>8.4799999999999973E-2</v>
      </c>
      <c r="G159" s="20"/>
    </row>
    <row r="160" spans="1:7" x14ac:dyDescent="0.25">
      <c r="A160" s="12"/>
      <c r="B160" s="30"/>
      <c r="C160" s="30"/>
      <c r="D160" s="13"/>
      <c r="E160" s="14"/>
      <c r="F160" s="15"/>
      <c r="G160" s="15"/>
    </row>
    <row r="161" spans="1:7" x14ac:dyDescent="0.25">
      <c r="A161" s="16" t="s">
        <v>453</v>
      </c>
      <c r="B161" s="30"/>
      <c r="C161" s="30"/>
      <c r="D161" s="13"/>
      <c r="E161" s="14"/>
      <c r="F161" s="15"/>
      <c r="G161" s="15"/>
    </row>
    <row r="162" spans="1:7" x14ac:dyDescent="0.25">
      <c r="A162" s="12" t="s">
        <v>454</v>
      </c>
      <c r="B162" s="30" t="s">
        <v>455</v>
      </c>
      <c r="C162" s="30" t="s">
        <v>124</v>
      </c>
      <c r="D162" s="13">
        <v>20000000</v>
      </c>
      <c r="E162" s="14">
        <v>19918.96</v>
      </c>
      <c r="F162" s="15">
        <v>1.7899999999999999E-2</v>
      </c>
      <c r="G162" s="15">
        <v>7.3270100155999995E-2</v>
      </c>
    </row>
    <row r="163" spans="1:7" x14ac:dyDescent="0.25">
      <c r="A163" s="12" t="s">
        <v>689</v>
      </c>
      <c r="B163" s="30" t="s">
        <v>690</v>
      </c>
      <c r="C163" s="30" t="s">
        <v>124</v>
      </c>
      <c r="D163" s="13">
        <v>5000000</v>
      </c>
      <c r="E163" s="14">
        <v>5025.76</v>
      </c>
      <c r="F163" s="15">
        <v>4.4999999999999997E-3</v>
      </c>
      <c r="G163" s="15">
        <v>7.3181007079999999E-2</v>
      </c>
    </row>
    <row r="164" spans="1:7" x14ac:dyDescent="0.25">
      <c r="A164" s="12" t="s">
        <v>1850</v>
      </c>
      <c r="B164" s="30" t="s">
        <v>1851</v>
      </c>
      <c r="C164" s="30" t="s">
        <v>124</v>
      </c>
      <c r="D164" s="13">
        <v>500000</v>
      </c>
      <c r="E164" s="14">
        <v>483.88</v>
      </c>
      <c r="F164" s="15">
        <v>4.0000000000000002E-4</v>
      </c>
      <c r="G164" s="15">
        <v>7.2770812261999995E-2</v>
      </c>
    </row>
    <row r="165" spans="1:7" x14ac:dyDescent="0.25">
      <c r="A165" s="16" t="s">
        <v>125</v>
      </c>
      <c r="B165" s="31"/>
      <c r="C165" s="31"/>
      <c r="D165" s="17"/>
      <c r="E165" s="37">
        <v>25428.6</v>
      </c>
      <c r="F165" s="38">
        <v>2.2800000000000001E-2</v>
      </c>
      <c r="G165" s="20"/>
    </row>
    <row r="166" spans="1:7" x14ac:dyDescent="0.25">
      <c r="A166" s="12"/>
      <c r="B166" s="30"/>
      <c r="C166" s="30"/>
      <c r="D166" s="13"/>
      <c r="E166" s="14"/>
      <c r="F166" s="15"/>
      <c r="G166" s="15"/>
    </row>
    <row r="167" spans="1:7" x14ac:dyDescent="0.25">
      <c r="A167" s="16" t="s">
        <v>301</v>
      </c>
      <c r="B167" s="30"/>
      <c r="C167" s="30"/>
      <c r="D167" s="13"/>
      <c r="E167" s="14"/>
      <c r="F167" s="15"/>
      <c r="G167" s="15"/>
    </row>
    <row r="168" spans="1:7" x14ac:dyDescent="0.25">
      <c r="A168" s="16" t="s">
        <v>125</v>
      </c>
      <c r="B168" s="30"/>
      <c r="C168" s="30"/>
      <c r="D168" s="13"/>
      <c r="E168" s="39" t="s">
        <v>119</v>
      </c>
      <c r="F168" s="40" t="s">
        <v>119</v>
      </c>
      <c r="G168" s="15"/>
    </row>
    <row r="169" spans="1:7" x14ac:dyDescent="0.25">
      <c r="A169" s="12"/>
      <c r="B169" s="30"/>
      <c r="C169" s="30"/>
      <c r="D169" s="13"/>
      <c r="E169" s="14"/>
      <c r="F169" s="15"/>
      <c r="G169" s="15"/>
    </row>
    <row r="170" spans="1:7" x14ac:dyDescent="0.25">
      <c r="A170" s="16" t="s">
        <v>302</v>
      </c>
      <c r="B170" s="30"/>
      <c r="C170" s="30"/>
      <c r="D170" s="13"/>
      <c r="E170" s="14"/>
      <c r="F170" s="15"/>
      <c r="G170" s="15"/>
    </row>
    <row r="171" spans="1:7" x14ac:dyDescent="0.25">
      <c r="A171" s="16" t="s">
        <v>125</v>
      </c>
      <c r="B171" s="30"/>
      <c r="C171" s="30"/>
      <c r="D171" s="13"/>
      <c r="E171" s="39" t="s">
        <v>119</v>
      </c>
      <c r="F171" s="40" t="s">
        <v>119</v>
      </c>
      <c r="G171" s="15"/>
    </row>
    <row r="172" spans="1:7" x14ac:dyDescent="0.25">
      <c r="A172" s="12"/>
      <c r="B172" s="30"/>
      <c r="C172" s="30"/>
      <c r="D172" s="13"/>
      <c r="E172" s="14"/>
      <c r="F172" s="15"/>
      <c r="G172" s="15"/>
    </row>
    <row r="173" spans="1:7" x14ac:dyDescent="0.25">
      <c r="A173" s="21" t="s">
        <v>165</v>
      </c>
      <c r="B173" s="32"/>
      <c r="C173" s="32"/>
      <c r="D173" s="22"/>
      <c r="E173" s="18">
        <f>+E159+E165</f>
        <v>119842.81</v>
      </c>
      <c r="F173" s="19">
        <f>+F159+F165</f>
        <v>0.10759999999999997</v>
      </c>
      <c r="G173" s="20"/>
    </row>
    <row r="174" spans="1:7" x14ac:dyDescent="0.25">
      <c r="A174" s="12"/>
      <c r="B174" s="30"/>
      <c r="C174" s="30"/>
      <c r="D174" s="13"/>
      <c r="E174" s="14"/>
      <c r="F174" s="15"/>
      <c r="G174" s="15"/>
    </row>
    <row r="175" spans="1:7" x14ac:dyDescent="0.25">
      <c r="A175" s="12"/>
      <c r="B175" s="30"/>
      <c r="C175" s="30"/>
      <c r="D175" s="13"/>
      <c r="E175" s="14"/>
      <c r="F175" s="15"/>
      <c r="G175" s="15"/>
    </row>
    <row r="176" spans="1:7" x14ac:dyDescent="0.25">
      <c r="A176" s="16" t="s">
        <v>166</v>
      </c>
      <c r="B176" s="30"/>
      <c r="C176" s="30"/>
      <c r="D176" s="13"/>
      <c r="E176" s="14"/>
      <c r="F176" s="15"/>
      <c r="G176" s="15"/>
    </row>
    <row r="177" spans="1:7" x14ac:dyDescent="0.25">
      <c r="A177" s="12" t="s">
        <v>1764</v>
      </c>
      <c r="B177" s="30" t="s">
        <v>1765</v>
      </c>
      <c r="C177" s="30"/>
      <c r="D177" s="13">
        <v>796753.83900000004</v>
      </c>
      <c r="E177" s="14">
        <v>25002.94</v>
      </c>
      <c r="F177" s="15">
        <v>2.2499999999999999E-2</v>
      </c>
      <c r="G177" s="15"/>
    </row>
    <row r="178" spans="1:7" x14ac:dyDescent="0.25">
      <c r="A178" s="12"/>
      <c r="B178" s="30"/>
      <c r="C178" s="30"/>
      <c r="D178" s="13"/>
      <c r="E178" s="14"/>
      <c r="F178" s="15"/>
      <c r="G178" s="15"/>
    </row>
    <row r="179" spans="1:7" x14ac:dyDescent="0.25">
      <c r="A179" s="21" t="s">
        <v>165</v>
      </c>
      <c r="B179" s="32"/>
      <c r="C179" s="32"/>
      <c r="D179" s="22"/>
      <c r="E179" s="18">
        <v>25002.94</v>
      </c>
      <c r="F179" s="19">
        <v>2.2499999999999999E-2</v>
      </c>
      <c r="G179" s="20"/>
    </row>
    <row r="180" spans="1:7" x14ac:dyDescent="0.25">
      <c r="A180" s="12"/>
      <c r="B180" s="30"/>
      <c r="C180" s="30"/>
      <c r="D180" s="13"/>
      <c r="E180" s="14"/>
      <c r="F180" s="15"/>
      <c r="G180" s="15"/>
    </row>
    <row r="181" spans="1:7" x14ac:dyDescent="0.25">
      <c r="A181" s="16" t="s">
        <v>169</v>
      </c>
      <c r="B181" s="30"/>
      <c r="C181" s="30"/>
      <c r="D181" s="13"/>
      <c r="E181" s="14"/>
      <c r="F181" s="15"/>
      <c r="G181" s="15"/>
    </row>
    <row r="182" spans="1:7" x14ac:dyDescent="0.25">
      <c r="A182" s="12" t="s">
        <v>170</v>
      </c>
      <c r="B182" s="30"/>
      <c r="C182" s="30"/>
      <c r="D182" s="13"/>
      <c r="E182" s="14">
        <v>87689.24</v>
      </c>
      <c r="F182" s="15">
        <v>7.8700000000000006E-2</v>
      </c>
      <c r="G182" s="15">
        <v>6.6299999999999998E-2</v>
      </c>
    </row>
    <row r="183" spans="1:7" x14ac:dyDescent="0.25">
      <c r="A183" s="16" t="s">
        <v>125</v>
      </c>
      <c r="B183" s="31"/>
      <c r="C183" s="31"/>
      <c r="D183" s="17"/>
      <c r="E183" s="37">
        <v>87689.24</v>
      </c>
      <c r="F183" s="38">
        <v>7.8700000000000006E-2</v>
      </c>
      <c r="G183" s="20"/>
    </row>
    <row r="184" spans="1:7" x14ac:dyDescent="0.25">
      <c r="A184" s="12"/>
      <c r="B184" s="30"/>
      <c r="C184" s="30"/>
      <c r="D184" s="13"/>
      <c r="E184" s="14"/>
      <c r="F184" s="15"/>
      <c r="G184" s="15"/>
    </row>
    <row r="185" spans="1:7" x14ac:dyDescent="0.25">
      <c r="A185" s="21" t="s">
        <v>165</v>
      </c>
      <c r="B185" s="32"/>
      <c r="C185" s="32"/>
      <c r="D185" s="22"/>
      <c r="E185" s="18">
        <v>87689.24</v>
      </c>
      <c r="F185" s="19">
        <v>7.8700000000000006E-2</v>
      </c>
      <c r="G185" s="20"/>
    </row>
    <row r="186" spans="1:7" x14ac:dyDescent="0.25">
      <c r="A186" s="12" t="s">
        <v>171</v>
      </c>
      <c r="B186" s="30"/>
      <c r="C186" s="30"/>
      <c r="D186" s="13"/>
      <c r="E186" s="14">
        <v>4225.2796885999996</v>
      </c>
      <c r="F186" s="15">
        <v>3.7940000000000001E-3</v>
      </c>
      <c r="G186" s="15"/>
    </row>
    <row r="187" spans="1:7" x14ac:dyDescent="0.25">
      <c r="A187" s="12" t="s">
        <v>172</v>
      </c>
      <c r="B187" s="30"/>
      <c r="C187" s="30"/>
      <c r="D187" s="13"/>
      <c r="E187" s="23">
        <v>-2586.6396886000002</v>
      </c>
      <c r="F187" s="24">
        <v>-2.0939999999999999E-3</v>
      </c>
      <c r="G187" s="15">
        <v>6.6299999999999998E-2</v>
      </c>
    </row>
    <row r="188" spans="1:7" x14ac:dyDescent="0.25">
      <c r="A188" s="25" t="s">
        <v>173</v>
      </c>
      <c r="B188" s="33"/>
      <c r="C188" s="33"/>
      <c r="D188" s="26"/>
      <c r="E188" s="27">
        <v>1113572.83</v>
      </c>
      <c r="F188" s="28">
        <v>1</v>
      </c>
      <c r="G188" s="28"/>
    </row>
    <row r="190" spans="1:7" x14ac:dyDescent="0.25">
      <c r="A190" s="1" t="s">
        <v>1766</v>
      </c>
    </row>
    <row r="191" spans="1:7" x14ac:dyDescent="0.25">
      <c r="A191" s="1" t="s">
        <v>175</v>
      </c>
    </row>
    <row r="193" spans="1:5" x14ac:dyDescent="0.25">
      <c r="A193" s="1" t="s">
        <v>176</v>
      </c>
    </row>
    <row r="194" spans="1:5" x14ac:dyDescent="0.25">
      <c r="A194" s="53" t="s">
        <v>177</v>
      </c>
      <c r="B194" s="34" t="s">
        <v>119</v>
      </c>
    </row>
    <row r="195" spans="1:5" x14ac:dyDescent="0.25">
      <c r="A195" t="s">
        <v>178</v>
      </c>
    </row>
    <row r="196" spans="1:5" x14ac:dyDescent="0.25">
      <c r="A196" t="s">
        <v>179</v>
      </c>
      <c r="B196" t="s">
        <v>180</v>
      </c>
      <c r="C196" t="s">
        <v>180</v>
      </c>
    </row>
    <row r="197" spans="1:5" x14ac:dyDescent="0.25">
      <c r="B197" s="54">
        <v>45382</v>
      </c>
      <c r="C197" s="54">
        <v>45412</v>
      </c>
    </row>
    <row r="198" spans="1:5" x14ac:dyDescent="0.25">
      <c r="A198" t="s">
        <v>1852</v>
      </c>
      <c r="B198">
        <v>26.5</v>
      </c>
      <c r="C198">
        <v>27.32</v>
      </c>
      <c r="E198" s="2"/>
    </row>
    <row r="199" spans="1:5" x14ac:dyDescent="0.25">
      <c r="A199" t="s">
        <v>184</v>
      </c>
      <c r="B199">
        <v>50.91</v>
      </c>
      <c r="C199">
        <v>52.48</v>
      </c>
      <c r="E199" s="2"/>
    </row>
    <row r="200" spans="1:5" x14ac:dyDescent="0.25">
      <c r="A200" t="s">
        <v>663</v>
      </c>
      <c r="B200">
        <v>26.2</v>
      </c>
      <c r="C200">
        <v>26.86</v>
      </c>
      <c r="E200" s="2"/>
    </row>
    <row r="201" spans="1:5" x14ac:dyDescent="0.25">
      <c r="A201" t="s">
        <v>1853</v>
      </c>
      <c r="B201">
        <v>20.3</v>
      </c>
      <c r="C201">
        <v>20.91</v>
      </c>
      <c r="E201" s="2"/>
    </row>
    <row r="202" spans="1:5" x14ac:dyDescent="0.25">
      <c r="A202" t="s">
        <v>666</v>
      </c>
      <c r="B202">
        <v>45.46</v>
      </c>
      <c r="C202">
        <v>46.82</v>
      </c>
      <c r="E202" s="2"/>
    </row>
    <row r="203" spans="1:5" x14ac:dyDescent="0.25">
      <c r="A203" t="s">
        <v>668</v>
      </c>
      <c r="B203">
        <v>22.06</v>
      </c>
      <c r="C203">
        <v>22.56</v>
      </c>
      <c r="E203" s="2"/>
    </row>
    <row r="204" spans="1:5" x14ac:dyDescent="0.25">
      <c r="E204" s="2"/>
    </row>
    <row r="205" spans="1:5" x14ac:dyDescent="0.25">
      <c r="A205" t="s">
        <v>670</v>
      </c>
    </row>
    <row r="207" spans="1:5" x14ac:dyDescent="0.25">
      <c r="A207" s="56" t="s">
        <v>671</v>
      </c>
      <c r="B207" s="56" t="s">
        <v>672</v>
      </c>
      <c r="C207" s="56" t="s">
        <v>673</v>
      </c>
      <c r="D207" s="56" t="s">
        <v>674</v>
      </c>
    </row>
    <row r="208" spans="1:5" x14ac:dyDescent="0.25">
      <c r="A208" s="56" t="s">
        <v>1854</v>
      </c>
      <c r="B208" s="56"/>
      <c r="C208" s="56">
        <v>0.15</v>
      </c>
      <c r="D208" s="56">
        <v>0.15</v>
      </c>
    </row>
    <row r="209" spans="1:4" x14ac:dyDescent="0.25">
      <c r="A209" s="56" t="s">
        <v>1855</v>
      </c>
      <c r="B209" s="56"/>
      <c r="C209" s="56">
        <v>0.15</v>
      </c>
      <c r="D209" s="56">
        <v>0.15</v>
      </c>
    </row>
    <row r="211" spans="1:4" x14ac:dyDescent="0.25">
      <c r="A211" t="s">
        <v>196</v>
      </c>
      <c r="B211" s="34" t="s">
        <v>119</v>
      </c>
    </row>
    <row r="212" spans="1:4" ht="30" customHeight="1" x14ac:dyDescent="0.25">
      <c r="A212" s="53" t="s">
        <v>197</v>
      </c>
      <c r="B212" s="34" t="s">
        <v>119</v>
      </c>
    </row>
    <row r="213" spans="1:4" ht="30" customHeight="1" x14ac:dyDescent="0.25">
      <c r="A213" s="53" t="s">
        <v>198</v>
      </c>
      <c r="B213" s="34" t="s">
        <v>119</v>
      </c>
    </row>
    <row r="214" spans="1:4" x14ac:dyDescent="0.25">
      <c r="A214" t="s">
        <v>1767</v>
      </c>
      <c r="B214" s="55">
        <v>2.0915870000000001</v>
      </c>
    </row>
    <row r="215" spans="1:4" ht="45" customHeight="1" x14ac:dyDescent="0.25">
      <c r="A215" s="53" t="s">
        <v>200</v>
      </c>
      <c r="B215" s="34">
        <v>16079.33279</v>
      </c>
    </row>
    <row r="216" spans="1:4" ht="30" customHeight="1" x14ac:dyDescent="0.25">
      <c r="A216" s="53" t="s">
        <v>201</v>
      </c>
      <c r="B216" s="34" t="s">
        <v>119</v>
      </c>
    </row>
    <row r="217" spans="1:4" ht="30" customHeight="1" x14ac:dyDescent="0.25">
      <c r="A217" s="53" t="s">
        <v>202</v>
      </c>
    </row>
    <row r="218" spans="1:4" x14ac:dyDescent="0.25">
      <c r="A218" t="s">
        <v>203</v>
      </c>
    </row>
    <row r="219" spans="1:4" x14ac:dyDescent="0.25">
      <c r="A219" t="s">
        <v>204</v>
      </c>
    </row>
    <row r="221" spans="1:4" ht="69.95" customHeight="1" x14ac:dyDescent="0.25">
      <c r="A221" s="74" t="s">
        <v>214</v>
      </c>
      <c r="B221" s="74" t="s">
        <v>215</v>
      </c>
      <c r="C221" s="74" t="s">
        <v>5</v>
      </c>
      <c r="D221" s="74" t="s">
        <v>6</v>
      </c>
    </row>
    <row r="222" spans="1:4" ht="69.95" customHeight="1" x14ac:dyDescent="0.25">
      <c r="A222" s="74" t="s">
        <v>1856</v>
      </c>
      <c r="B222" s="74"/>
      <c r="C222" s="74" t="s">
        <v>51</v>
      </c>
      <c r="D222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9"/>
  <sheetViews>
    <sheetView showGridLines="0" workbookViewId="0">
      <pane ySplit="4" topLeftCell="A141" activePane="bottomLeft" state="frozen"/>
      <selection pane="bottomLeft" activeCell="B141" sqref="B14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1857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1858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1285</v>
      </c>
      <c r="B8" s="30" t="s">
        <v>1286</v>
      </c>
      <c r="C8" s="30" t="s">
        <v>1179</v>
      </c>
      <c r="D8" s="13">
        <v>543004</v>
      </c>
      <c r="E8" s="14">
        <v>6246.72</v>
      </c>
      <c r="F8" s="15">
        <v>7.1499999999999994E-2</v>
      </c>
      <c r="G8" s="15"/>
    </row>
    <row r="9" spans="1:8" x14ac:dyDescent="0.25">
      <c r="A9" s="12" t="s">
        <v>1177</v>
      </c>
      <c r="B9" s="30" t="s">
        <v>1178</v>
      </c>
      <c r="C9" s="30" t="s">
        <v>1179</v>
      </c>
      <c r="D9" s="13">
        <v>360000</v>
      </c>
      <c r="E9" s="14">
        <v>5472.36</v>
      </c>
      <c r="F9" s="15">
        <v>6.2600000000000003E-2</v>
      </c>
      <c r="G9" s="15"/>
    </row>
    <row r="10" spans="1:8" x14ac:dyDescent="0.25">
      <c r="A10" s="12" t="s">
        <v>1180</v>
      </c>
      <c r="B10" s="30" t="s">
        <v>1181</v>
      </c>
      <c r="C10" s="30" t="s">
        <v>1182</v>
      </c>
      <c r="D10" s="13">
        <v>161624</v>
      </c>
      <c r="E10" s="14">
        <v>4742.05</v>
      </c>
      <c r="F10" s="15">
        <v>5.4199999999999998E-2</v>
      </c>
      <c r="G10" s="15"/>
    </row>
    <row r="11" spans="1:8" x14ac:dyDescent="0.25">
      <c r="A11" s="12" t="s">
        <v>1253</v>
      </c>
      <c r="B11" s="30" t="s">
        <v>1254</v>
      </c>
      <c r="C11" s="30" t="s">
        <v>1255</v>
      </c>
      <c r="D11" s="13">
        <v>110293</v>
      </c>
      <c r="E11" s="14">
        <v>3964.26</v>
      </c>
      <c r="F11" s="15">
        <v>4.53E-2</v>
      </c>
      <c r="G11" s="15"/>
    </row>
    <row r="12" spans="1:8" x14ac:dyDescent="0.25">
      <c r="A12" s="12" t="s">
        <v>1264</v>
      </c>
      <c r="B12" s="30" t="s">
        <v>1265</v>
      </c>
      <c r="C12" s="30" t="s">
        <v>1266</v>
      </c>
      <c r="D12" s="13">
        <v>733500</v>
      </c>
      <c r="E12" s="14">
        <v>3195.49</v>
      </c>
      <c r="F12" s="15">
        <v>3.6600000000000001E-2</v>
      </c>
      <c r="G12" s="15"/>
    </row>
    <row r="13" spans="1:8" x14ac:dyDescent="0.25">
      <c r="A13" s="12" t="s">
        <v>1186</v>
      </c>
      <c r="B13" s="30" t="s">
        <v>1187</v>
      </c>
      <c r="C13" s="30" t="s">
        <v>1188</v>
      </c>
      <c r="D13" s="13">
        <v>189895</v>
      </c>
      <c r="E13" s="14">
        <v>2510.98</v>
      </c>
      <c r="F13" s="15">
        <v>2.87E-2</v>
      </c>
      <c r="G13" s="15"/>
    </row>
    <row r="14" spans="1:8" x14ac:dyDescent="0.25">
      <c r="A14" s="12" t="s">
        <v>1212</v>
      </c>
      <c r="B14" s="30" t="s">
        <v>1213</v>
      </c>
      <c r="C14" s="30" t="s">
        <v>1179</v>
      </c>
      <c r="D14" s="13">
        <v>296851</v>
      </c>
      <c r="E14" s="14">
        <v>2452.73</v>
      </c>
      <c r="F14" s="15">
        <v>2.81E-2</v>
      </c>
      <c r="G14" s="15"/>
    </row>
    <row r="15" spans="1:8" x14ac:dyDescent="0.25">
      <c r="A15" s="12" t="s">
        <v>1434</v>
      </c>
      <c r="B15" s="30" t="s">
        <v>1435</v>
      </c>
      <c r="C15" s="30" t="s">
        <v>1243</v>
      </c>
      <c r="D15" s="13">
        <v>56390</v>
      </c>
      <c r="E15" s="14">
        <v>2154.46</v>
      </c>
      <c r="F15" s="15">
        <v>2.46E-2</v>
      </c>
      <c r="G15" s="15"/>
    </row>
    <row r="16" spans="1:8" x14ac:dyDescent="0.25">
      <c r="A16" s="12" t="s">
        <v>1317</v>
      </c>
      <c r="B16" s="30" t="s">
        <v>1771</v>
      </c>
      <c r="C16" s="30" t="s">
        <v>1250</v>
      </c>
      <c r="D16" s="13">
        <v>312149</v>
      </c>
      <c r="E16" s="14">
        <v>2129.64</v>
      </c>
      <c r="F16" s="15">
        <v>2.4400000000000002E-2</v>
      </c>
      <c r="G16" s="15"/>
    </row>
    <row r="17" spans="1:7" x14ac:dyDescent="0.25">
      <c r="A17" s="12" t="s">
        <v>1294</v>
      </c>
      <c r="B17" s="30" t="s">
        <v>1295</v>
      </c>
      <c r="C17" s="30" t="s">
        <v>1243</v>
      </c>
      <c r="D17" s="13">
        <v>145763</v>
      </c>
      <c r="E17" s="14">
        <v>2070.64</v>
      </c>
      <c r="F17" s="15">
        <v>2.3699999999999999E-2</v>
      </c>
      <c r="G17" s="15"/>
    </row>
    <row r="18" spans="1:7" x14ac:dyDescent="0.25">
      <c r="A18" s="12" t="s">
        <v>1208</v>
      </c>
      <c r="B18" s="30" t="s">
        <v>1209</v>
      </c>
      <c r="C18" s="30" t="s">
        <v>1179</v>
      </c>
      <c r="D18" s="13">
        <v>175005</v>
      </c>
      <c r="E18" s="14">
        <v>2040.38</v>
      </c>
      <c r="F18" s="15">
        <v>2.3300000000000001E-2</v>
      </c>
      <c r="G18" s="15"/>
    </row>
    <row r="19" spans="1:7" x14ac:dyDescent="0.25">
      <c r="A19" s="12" t="s">
        <v>1192</v>
      </c>
      <c r="B19" s="30" t="s">
        <v>1193</v>
      </c>
      <c r="C19" s="30" t="s">
        <v>1194</v>
      </c>
      <c r="D19" s="13">
        <v>560028</v>
      </c>
      <c r="E19" s="14">
        <v>2034.02</v>
      </c>
      <c r="F19" s="15">
        <v>2.3300000000000001E-2</v>
      </c>
      <c r="G19" s="15"/>
    </row>
    <row r="20" spans="1:7" x14ac:dyDescent="0.25">
      <c r="A20" s="12" t="s">
        <v>1529</v>
      </c>
      <c r="B20" s="30" t="s">
        <v>1530</v>
      </c>
      <c r="C20" s="30" t="s">
        <v>1250</v>
      </c>
      <c r="D20" s="13">
        <v>14648</v>
      </c>
      <c r="E20" s="14">
        <v>1877.51</v>
      </c>
      <c r="F20" s="15">
        <v>2.1499999999999998E-2</v>
      </c>
      <c r="G20" s="15"/>
    </row>
    <row r="21" spans="1:7" x14ac:dyDescent="0.25">
      <c r="A21" s="12" t="s">
        <v>1287</v>
      </c>
      <c r="B21" s="30" t="s">
        <v>1288</v>
      </c>
      <c r="C21" s="30" t="s">
        <v>1219</v>
      </c>
      <c r="D21" s="13">
        <v>23944</v>
      </c>
      <c r="E21" s="14">
        <v>1657.77</v>
      </c>
      <c r="F21" s="15">
        <v>1.9E-2</v>
      </c>
      <c r="G21" s="15"/>
    </row>
    <row r="22" spans="1:7" x14ac:dyDescent="0.25">
      <c r="A22" s="12" t="s">
        <v>1210</v>
      </c>
      <c r="B22" s="30" t="s">
        <v>1211</v>
      </c>
      <c r="C22" s="30" t="s">
        <v>1179</v>
      </c>
      <c r="D22" s="13">
        <v>94748</v>
      </c>
      <c r="E22" s="14">
        <v>1538.66</v>
      </c>
      <c r="F22" s="15">
        <v>1.7600000000000001E-2</v>
      </c>
      <c r="G22" s="15"/>
    </row>
    <row r="23" spans="1:7" x14ac:dyDescent="0.25">
      <c r="A23" s="12" t="s">
        <v>1281</v>
      </c>
      <c r="B23" s="30" t="s">
        <v>1282</v>
      </c>
      <c r="C23" s="30" t="s">
        <v>1272</v>
      </c>
      <c r="D23" s="13">
        <v>97255</v>
      </c>
      <c r="E23" s="14">
        <v>1460.87</v>
      </c>
      <c r="F23" s="15">
        <v>1.67E-2</v>
      </c>
      <c r="G23" s="15"/>
    </row>
    <row r="24" spans="1:7" x14ac:dyDescent="0.25">
      <c r="A24" s="12" t="s">
        <v>1355</v>
      </c>
      <c r="B24" s="30" t="s">
        <v>1356</v>
      </c>
      <c r="C24" s="30" t="s">
        <v>1250</v>
      </c>
      <c r="D24" s="13">
        <v>61218</v>
      </c>
      <c r="E24" s="14">
        <v>1320.07</v>
      </c>
      <c r="F24" s="15">
        <v>1.5100000000000001E-2</v>
      </c>
      <c r="G24" s="15"/>
    </row>
    <row r="25" spans="1:7" x14ac:dyDescent="0.25">
      <c r="A25" s="12" t="s">
        <v>1372</v>
      </c>
      <c r="B25" s="30" t="s">
        <v>1373</v>
      </c>
      <c r="C25" s="30" t="s">
        <v>1243</v>
      </c>
      <c r="D25" s="13">
        <v>93676</v>
      </c>
      <c r="E25" s="14">
        <v>1280.18</v>
      </c>
      <c r="F25" s="15">
        <v>1.46E-2</v>
      </c>
      <c r="G25" s="15"/>
    </row>
    <row r="26" spans="1:7" x14ac:dyDescent="0.25">
      <c r="A26" s="12" t="s">
        <v>1283</v>
      </c>
      <c r="B26" s="30" t="s">
        <v>1284</v>
      </c>
      <c r="C26" s="30" t="s">
        <v>1272</v>
      </c>
      <c r="D26" s="13">
        <v>80157</v>
      </c>
      <c r="E26" s="14">
        <v>1122.2</v>
      </c>
      <c r="F26" s="15">
        <v>1.2800000000000001E-2</v>
      </c>
      <c r="G26" s="15"/>
    </row>
    <row r="27" spans="1:7" x14ac:dyDescent="0.25">
      <c r="A27" s="12" t="s">
        <v>1485</v>
      </c>
      <c r="B27" s="30" t="s">
        <v>1486</v>
      </c>
      <c r="C27" s="30" t="s">
        <v>1219</v>
      </c>
      <c r="D27" s="13">
        <v>65993</v>
      </c>
      <c r="E27" s="14">
        <v>1065.79</v>
      </c>
      <c r="F27" s="15">
        <v>1.2200000000000001E-2</v>
      </c>
      <c r="G27" s="15"/>
    </row>
    <row r="28" spans="1:7" x14ac:dyDescent="0.25">
      <c r="A28" s="12" t="s">
        <v>1256</v>
      </c>
      <c r="B28" s="30" t="s">
        <v>1257</v>
      </c>
      <c r="C28" s="30" t="s">
        <v>1216</v>
      </c>
      <c r="D28" s="13">
        <v>450000</v>
      </c>
      <c r="E28" s="14">
        <v>1051.8800000000001</v>
      </c>
      <c r="F28" s="15">
        <v>1.2E-2</v>
      </c>
      <c r="G28" s="15"/>
    </row>
    <row r="29" spans="1:7" x14ac:dyDescent="0.25">
      <c r="A29" s="12" t="s">
        <v>1248</v>
      </c>
      <c r="B29" s="30" t="s">
        <v>1249</v>
      </c>
      <c r="C29" s="30" t="s">
        <v>1250</v>
      </c>
      <c r="D29" s="13">
        <v>46573</v>
      </c>
      <c r="E29" s="14">
        <v>959.4</v>
      </c>
      <c r="F29" s="15">
        <v>1.0999999999999999E-2</v>
      </c>
      <c r="G29" s="15"/>
    </row>
    <row r="30" spans="1:7" x14ac:dyDescent="0.25">
      <c r="A30" s="12" t="s">
        <v>1319</v>
      </c>
      <c r="B30" s="30" t="s">
        <v>1320</v>
      </c>
      <c r="C30" s="30" t="s">
        <v>1207</v>
      </c>
      <c r="D30" s="13">
        <v>146704</v>
      </c>
      <c r="E30" s="14">
        <v>945.36</v>
      </c>
      <c r="F30" s="15">
        <v>1.0800000000000001E-2</v>
      </c>
      <c r="G30" s="15"/>
    </row>
    <row r="31" spans="1:7" x14ac:dyDescent="0.25">
      <c r="A31" s="12" t="s">
        <v>1337</v>
      </c>
      <c r="B31" s="30" t="s">
        <v>1338</v>
      </c>
      <c r="C31" s="30" t="s">
        <v>1275</v>
      </c>
      <c r="D31" s="13">
        <v>9331</v>
      </c>
      <c r="E31" s="14">
        <v>930.47</v>
      </c>
      <c r="F31" s="15">
        <v>1.06E-2</v>
      </c>
      <c r="G31" s="15"/>
    </row>
    <row r="32" spans="1:7" x14ac:dyDescent="0.25">
      <c r="A32" s="12" t="s">
        <v>1786</v>
      </c>
      <c r="B32" s="30" t="s">
        <v>1787</v>
      </c>
      <c r="C32" s="30" t="s">
        <v>1179</v>
      </c>
      <c r="D32" s="13">
        <v>164132</v>
      </c>
      <c r="E32" s="14">
        <v>899.85</v>
      </c>
      <c r="F32" s="15">
        <v>1.03E-2</v>
      </c>
      <c r="G32" s="15"/>
    </row>
    <row r="33" spans="1:7" x14ac:dyDescent="0.25">
      <c r="A33" s="12" t="s">
        <v>1859</v>
      </c>
      <c r="B33" s="30" t="s">
        <v>1860</v>
      </c>
      <c r="C33" s="30" t="s">
        <v>1272</v>
      </c>
      <c r="D33" s="13">
        <v>37736</v>
      </c>
      <c r="E33" s="14">
        <v>892.23</v>
      </c>
      <c r="F33" s="15">
        <v>1.0200000000000001E-2</v>
      </c>
      <c r="G33" s="15"/>
    </row>
    <row r="34" spans="1:7" x14ac:dyDescent="0.25">
      <c r="A34" s="12" t="s">
        <v>1298</v>
      </c>
      <c r="B34" s="30" t="s">
        <v>1299</v>
      </c>
      <c r="C34" s="30" t="s">
        <v>1194</v>
      </c>
      <c r="D34" s="13">
        <v>197696</v>
      </c>
      <c r="E34" s="14">
        <v>888.15</v>
      </c>
      <c r="F34" s="15">
        <v>1.0200000000000001E-2</v>
      </c>
      <c r="G34" s="15"/>
    </row>
    <row r="35" spans="1:7" x14ac:dyDescent="0.25">
      <c r="A35" s="12" t="s">
        <v>1774</v>
      </c>
      <c r="B35" s="30" t="s">
        <v>1775</v>
      </c>
      <c r="C35" s="30" t="s">
        <v>1364</v>
      </c>
      <c r="D35" s="13">
        <v>434591</v>
      </c>
      <c r="E35" s="14">
        <v>839.41</v>
      </c>
      <c r="F35" s="15">
        <v>9.5999999999999992E-3</v>
      </c>
      <c r="G35" s="15"/>
    </row>
    <row r="36" spans="1:7" x14ac:dyDescent="0.25">
      <c r="A36" s="12" t="s">
        <v>1523</v>
      </c>
      <c r="B36" s="30" t="s">
        <v>1524</v>
      </c>
      <c r="C36" s="30" t="s">
        <v>1237</v>
      </c>
      <c r="D36" s="13">
        <v>145240</v>
      </c>
      <c r="E36" s="14">
        <v>837.67</v>
      </c>
      <c r="F36" s="15">
        <v>9.5999999999999992E-3</v>
      </c>
      <c r="G36" s="15"/>
    </row>
    <row r="37" spans="1:7" x14ac:dyDescent="0.25">
      <c r="A37" s="12" t="s">
        <v>1324</v>
      </c>
      <c r="B37" s="30" t="s">
        <v>1325</v>
      </c>
      <c r="C37" s="30" t="s">
        <v>1266</v>
      </c>
      <c r="D37" s="13">
        <v>37547</v>
      </c>
      <c r="E37" s="14">
        <v>837.47</v>
      </c>
      <c r="F37" s="15">
        <v>9.5999999999999992E-3</v>
      </c>
      <c r="G37" s="15"/>
    </row>
    <row r="38" spans="1:7" x14ac:dyDescent="0.25">
      <c r="A38" s="12" t="s">
        <v>1413</v>
      </c>
      <c r="B38" s="30" t="s">
        <v>1414</v>
      </c>
      <c r="C38" s="30" t="s">
        <v>1194</v>
      </c>
      <c r="D38" s="13">
        <v>275583</v>
      </c>
      <c r="E38" s="14">
        <v>831.85</v>
      </c>
      <c r="F38" s="15">
        <v>9.4999999999999998E-3</v>
      </c>
      <c r="G38" s="15"/>
    </row>
    <row r="39" spans="1:7" x14ac:dyDescent="0.25">
      <c r="A39" s="12" t="s">
        <v>1861</v>
      </c>
      <c r="B39" s="30" t="s">
        <v>1862</v>
      </c>
      <c r="C39" s="30" t="s">
        <v>1863</v>
      </c>
      <c r="D39" s="13">
        <v>90630</v>
      </c>
      <c r="E39" s="14">
        <v>770.17</v>
      </c>
      <c r="F39" s="15">
        <v>8.8000000000000005E-3</v>
      </c>
      <c r="G39" s="15"/>
    </row>
    <row r="40" spans="1:7" x14ac:dyDescent="0.25">
      <c r="A40" s="12" t="s">
        <v>1195</v>
      </c>
      <c r="B40" s="30" t="s">
        <v>1196</v>
      </c>
      <c r="C40" s="30" t="s">
        <v>1179</v>
      </c>
      <c r="D40" s="13">
        <v>270945</v>
      </c>
      <c r="E40" s="14">
        <v>762.71</v>
      </c>
      <c r="F40" s="15">
        <v>8.6999999999999994E-3</v>
      </c>
      <c r="G40" s="15"/>
    </row>
    <row r="41" spans="1:7" x14ac:dyDescent="0.25">
      <c r="A41" s="12" t="s">
        <v>1230</v>
      </c>
      <c r="B41" s="30" t="s">
        <v>1231</v>
      </c>
      <c r="C41" s="30" t="s">
        <v>1179</v>
      </c>
      <c r="D41" s="13">
        <v>467650</v>
      </c>
      <c r="E41" s="14">
        <v>760.4</v>
      </c>
      <c r="F41" s="15">
        <v>8.6999999999999994E-3</v>
      </c>
      <c r="G41" s="15"/>
    </row>
    <row r="42" spans="1:7" x14ac:dyDescent="0.25">
      <c r="A42" s="12" t="s">
        <v>1864</v>
      </c>
      <c r="B42" s="30" t="s">
        <v>1865</v>
      </c>
      <c r="C42" s="30" t="s">
        <v>1188</v>
      </c>
      <c r="D42" s="13">
        <v>87724</v>
      </c>
      <c r="E42" s="14">
        <v>760.13</v>
      </c>
      <c r="F42" s="15">
        <v>8.6999999999999994E-3</v>
      </c>
      <c r="G42" s="15"/>
    </row>
    <row r="43" spans="1:7" x14ac:dyDescent="0.25">
      <c r="A43" s="12" t="s">
        <v>1225</v>
      </c>
      <c r="B43" s="30" t="s">
        <v>1226</v>
      </c>
      <c r="C43" s="30" t="s">
        <v>1199</v>
      </c>
      <c r="D43" s="13">
        <v>457368</v>
      </c>
      <c r="E43" s="14">
        <v>754.66</v>
      </c>
      <c r="F43" s="15">
        <v>8.6E-3</v>
      </c>
      <c r="G43" s="15"/>
    </row>
    <row r="44" spans="1:7" x14ac:dyDescent="0.25">
      <c r="A44" s="12" t="s">
        <v>1798</v>
      </c>
      <c r="B44" s="30" t="s">
        <v>1799</v>
      </c>
      <c r="C44" s="30" t="s">
        <v>1371</v>
      </c>
      <c r="D44" s="13">
        <v>23622</v>
      </c>
      <c r="E44" s="14">
        <v>744.48</v>
      </c>
      <c r="F44" s="15">
        <v>8.5000000000000006E-3</v>
      </c>
      <c r="G44" s="15"/>
    </row>
    <row r="45" spans="1:7" x14ac:dyDescent="0.25">
      <c r="A45" s="12" t="s">
        <v>1796</v>
      </c>
      <c r="B45" s="30" t="s">
        <v>1797</v>
      </c>
      <c r="C45" s="30" t="s">
        <v>1219</v>
      </c>
      <c r="D45" s="13">
        <v>15555</v>
      </c>
      <c r="E45" s="14">
        <v>738.23</v>
      </c>
      <c r="F45" s="15">
        <v>8.3999999999999995E-3</v>
      </c>
      <c r="G45" s="15"/>
    </row>
    <row r="46" spans="1:7" x14ac:dyDescent="0.25">
      <c r="A46" s="12" t="s">
        <v>1189</v>
      </c>
      <c r="B46" s="30" t="s">
        <v>1190</v>
      </c>
      <c r="C46" s="30" t="s">
        <v>1191</v>
      </c>
      <c r="D46" s="13">
        <v>157627</v>
      </c>
      <c r="E46" s="14">
        <v>716.1</v>
      </c>
      <c r="F46" s="15">
        <v>8.2000000000000007E-3</v>
      </c>
      <c r="G46" s="15"/>
    </row>
    <row r="47" spans="1:7" x14ac:dyDescent="0.25">
      <c r="A47" s="12" t="s">
        <v>1541</v>
      </c>
      <c r="B47" s="30" t="s">
        <v>1542</v>
      </c>
      <c r="C47" s="30" t="s">
        <v>1272</v>
      </c>
      <c r="D47" s="13">
        <v>26872</v>
      </c>
      <c r="E47" s="14">
        <v>710.11</v>
      </c>
      <c r="F47" s="15">
        <v>8.0999999999999996E-3</v>
      </c>
      <c r="G47" s="15"/>
    </row>
    <row r="48" spans="1:7" x14ac:dyDescent="0.25">
      <c r="A48" s="12" t="s">
        <v>1238</v>
      </c>
      <c r="B48" s="30" t="s">
        <v>1239</v>
      </c>
      <c r="C48" s="30" t="s">
        <v>1240</v>
      </c>
      <c r="D48" s="13">
        <v>250000</v>
      </c>
      <c r="E48" s="14">
        <v>704.25</v>
      </c>
      <c r="F48" s="15">
        <v>8.0999999999999996E-3</v>
      </c>
      <c r="G48" s="15"/>
    </row>
    <row r="49" spans="1:7" x14ac:dyDescent="0.25">
      <c r="A49" s="12" t="s">
        <v>1258</v>
      </c>
      <c r="B49" s="30" t="s">
        <v>1259</v>
      </c>
      <c r="C49" s="30" t="s">
        <v>1182</v>
      </c>
      <c r="D49" s="13">
        <v>115583</v>
      </c>
      <c r="E49" s="14">
        <v>701.99</v>
      </c>
      <c r="F49" s="15">
        <v>8.0000000000000002E-3</v>
      </c>
      <c r="G49" s="15"/>
    </row>
    <row r="50" spans="1:7" x14ac:dyDescent="0.25">
      <c r="A50" s="12" t="s">
        <v>1517</v>
      </c>
      <c r="B50" s="30" t="s">
        <v>1518</v>
      </c>
      <c r="C50" s="30" t="s">
        <v>1250</v>
      </c>
      <c r="D50" s="13">
        <v>7600</v>
      </c>
      <c r="E50" s="14">
        <v>676.68</v>
      </c>
      <c r="F50" s="15">
        <v>7.7000000000000002E-3</v>
      </c>
      <c r="G50" s="15"/>
    </row>
    <row r="51" spans="1:7" x14ac:dyDescent="0.25">
      <c r="A51" s="12" t="s">
        <v>1515</v>
      </c>
      <c r="B51" s="30" t="s">
        <v>1516</v>
      </c>
      <c r="C51" s="30" t="s">
        <v>1396</v>
      </c>
      <c r="D51" s="13">
        <v>13802</v>
      </c>
      <c r="E51" s="14">
        <v>659.18</v>
      </c>
      <c r="F51" s="15">
        <v>7.4999999999999997E-3</v>
      </c>
      <c r="G51" s="15"/>
    </row>
    <row r="52" spans="1:7" x14ac:dyDescent="0.25">
      <c r="A52" s="12" t="s">
        <v>1314</v>
      </c>
      <c r="B52" s="30" t="s">
        <v>1315</v>
      </c>
      <c r="C52" s="30" t="s">
        <v>1316</v>
      </c>
      <c r="D52" s="13">
        <v>340372</v>
      </c>
      <c r="E52" s="14">
        <v>655.73</v>
      </c>
      <c r="F52" s="15">
        <v>7.4999999999999997E-3</v>
      </c>
      <c r="G52" s="15"/>
    </row>
    <row r="53" spans="1:7" x14ac:dyDescent="0.25">
      <c r="A53" s="12" t="s">
        <v>1468</v>
      </c>
      <c r="B53" s="30" t="s">
        <v>1469</v>
      </c>
      <c r="C53" s="30" t="s">
        <v>1470</v>
      </c>
      <c r="D53" s="13">
        <v>52352</v>
      </c>
      <c r="E53" s="14">
        <v>638.42999999999995</v>
      </c>
      <c r="F53" s="15">
        <v>7.3000000000000001E-3</v>
      </c>
      <c r="G53" s="15"/>
    </row>
    <row r="54" spans="1:7" x14ac:dyDescent="0.25">
      <c r="A54" s="12" t="s">
        <v>1866</v>
      </c>
      <c r="B54" s="30" t="s">
        <v>1867</v>
      </c>
      <c r="C54" s="30" t="s">
        <v>1352</v>
      </c>
      <c r="D54" s="13">
        <v>29670</v>
      </c>
      <c r="E54" s="14">
        <v>625.65</v>
      </c>
      <c r="F54" s="15">
        <v>7.1999999999999998E-3</v>
      </c>
      <c r="G54" s="15"/>
    </row>
    <row r="55" spans="1:7" x14ac:dyDescent="0.25">
      <c r="A55" s="12" t="s">
        <v>1362</v>
      </c>
      <c r="B55" s="30" t="s">
        <v>1363</v>
      </c>
      <c r="C55" s="30" t="s">
        <v>1364</v>
      </c>
      <c r="D55" s="13">
        <v>13878</v>
      </c>
      <c r="E55" s="14">
        <v>612.01</v>
      </c>
      <c r="F55" s="15">
        <v>7.0000000000000001E-3</v>
      </c>
      <c r="G55" s="15"/>
    </row>
    <row r="56" spans="1:7" x14ac:dyDescent="0.25">
      <c r="A56" s="12" t="s">
        <v>1278</v>
      </c>
      <c r="B56" s="30" t="s">
        <v>1279</v>
      </c>
      <c r="C56" s="30" t="s">
        <v>1280</v>
      </c>
      <c r="D56" s="13">
        <v>233956</v>
      </c>
      <c r="E56" s="14">
        <v>595.17999999999995</v>
      </c>
      <c r="F56" s="15">
        <v>6.7999999999999996E-3</v>
      </c>
      <c r="G56" s="15"/>
    </row>
    <row r="57" spans="1:7" x14ac:dyDescent="0.25">
      <c r="A57" s="12" t="s">
        <v>1499</v>
      </c>
      <c r="B57" s="30" t="s">
        <v>1500</v>
      </c>
      <c r="C57" s="30" t="s">
        <v>1302</v>
      </c>
      <c r="D57" s="13">
        <v>20000</v>
      </c>
      <c r="E57" s="14">
        <v>575.17999999999995</v>
      </c>
      <c r="F57" s="15">
        <v>6.6E-3</v>
      </c>
      <c r="G57" s="15"/>
    </row>
    <row r="58" spans="1:7" x14ac:dyDescent="0.25">
      <c r="A58" s="12" t="s">
        <v>1397</v>
      </c>
      <c r="B58" s="30" t="s">
        <v>1398</v>
      </c>
      <c r="C58" s="30" t="s">
        <v>1250</v>
      </c>
      <c r="D58" s="13">
        <v>12462</v>
      </c>
      <c r="E58" s="14">
        <v>572.92999999999995</v>
      </c>
      <c r="F58" s="15">
        <v>6.6E-3</v>
      </c>
      <c r="G58" s="15"/>
    </row>
    <row r="59" spans="1:7" x14ac:dyDescent="0.25">
      <c r="A59" s="12" t="s">
        <v>1525</v>
      </c>
      <c r="B59" s="30" t="s">
        <v>1526</v>
      </c>
      <c r="C59" s="30" t="s">
        <v>1219</v>
      </c>
      <c r="D59" s="13">
        <v>21566</v>
      </c>
      <c r="E59" s="14">
        <v>550.29999999999995</v>
      </c>
      <c r="F59" s="15">
        <v>6.3E-3</v>
      </c>
      <c r="G59" s="15"/>
    </row>
    <row r="60" spans="1:7" x14ac:dyDescent="0.25">
      <c r="A60" s="12" t="s">
        <v>1348</v>
      </c>
      <c r="B60" s="30" t="s">
        <v>1349</v>
      </c>
      <c r="C60" s="30" t="s">
        <v>1272</v>
      </c>
      <c r="D60" s="13">
        <v>11113</v>
      </c>
      <c r="E60" s="14">
        <v>537.1</v>
      </c>
      <c r="F60" s="15">
        <v>6.1000000000000004E-3</v>
      </c>
      <c r="G60" s="15"/>
    </row>
    <row r="61" spans="1:7" x14ac:dyDescent="0.25">
      <c r="A61" s="12" t="s">
        <v>1509</v>
      </c>
      <c r="B61" s="30" t="s">
        <v>1510</v>
      </c>
      <c r="C61" s="30" t="s">
        <v>1470</v>
      </c>
      <c r="D61" s="13">
        <v>18574</v>
      </c>
      <c r="E61" s="14">
        <v>524.69000000000005</v>
      </c>
      <c r="F61" s="15">
        <v>6.0000000000000001E-3</v>
      </c>
      <c r="G61" s="15"/>
    </row>
    <row r="62" spans="1:7" x14ac:dyDescent="0.25">
      <c r="A62" s="12" t="s">
        <v>1235</v>
      </c>
      <c r="B62" s="30" t="s">
        <v>1236</v>
      </c>
      <c r="C62" s="30" t="s">
        <v>1237</v>
      </c>
      <c r="D62" s="13">
        <v>50236</v>
      </c>
      <c r="E62" s="14">
        <v>521.83000000000004</v>
      </c>
      <c r="F62" s="15">
        <v>6.0000000000000001E-3</v>
      </c>
      <c r="G62" s="15"/>
    </row>
    <row r="63" spans="1:7" x14ac:dyDescent="0.25">
      <c r="A63" s="12" t="s">
        <v>1545</v>
      </c>
      <c r="B63" s="30" t="s">
        <v>1546</v>
      </c>
      <c r="C63" s="30" t="s">
        <v>1330</v>
      </c>
      <c r="D63" s="13">
        <v>15846</v>
      </c>
      <c r="E63" s="14">
        <v>519.03</v>
      </c>
      <c r="F63" s="15">
        <v>5.8999999999999999E-3</v>
      </c>
      <c r="G63" s="15"/>
    </row>
    <row r="64" spans="1:7" x14ac:dyDescent="0.25">
      <c r="A64" s="12" t="s">
        <v>1305</v>
      </c>
      <c r="B64" s="30" t="s">
        <v>1306</v>
      </c>
      <c r="C64" s="30" t="s">
        <v>1182</v>
      </c>
      <c r="D64" s="13">
        <v>303432</v>
      </c>
      <c r="E64" s="14">
        <v>512.34</v>
      </c>
      <c r="F64" s="15">
        <v>5.8999999999999999E-3</v>
      </c>
      <c r="G64" s="15"/>
    </row>
    <row r="65" spans="1:7" x14ac:dyDescent="0.25">
      <c r="A65" s="12" t="s">
        <v>1782</v>
      </c>
      <c r="B65" s="30" t="s">
        <v>1783</v>
      </c>
      <c r="C65" s="30" t="s">
        <v>1272</v>
      </c>
      <c r="D65" s="13">
        <v>7778</v>
      </c>
      <c r="E65" s="14">
        <v>482.57</v>
      </c>
      <c r="F65" s="15">
        <v>5.4999999999999997E-3</v>
      </c>
      <c r="G65" s="15"/>
    </row>
    <row r="66" spans="1:7" x14ac:dyDescent="0.25">
      <c r="A66" s="12" t="s">
        <v>1202</v>
      </c>
      <c r="B66" s="30" t="s">
        <v>1203</v>
      </c>
      <c r="C66" s="30" t="s">
        <v>1204</v>
      </c>
      <c r="D66" s="13">
        <v>170000</v>
      </c>
      <c r="E66" s="14">
        <v>480.85</v>
      </c>
      <c r="F66" s="15">
        <v>5.4999999999999997E-3</v>
      </c>
      <c r="G66" s="15"/>
    </row>
    <row r="67" spans="1:7" x14ac:dyDescent="0.25">
      <c r="A67" s="12" t="s">
        <v>1868</v>
      </c>
      <c r="B67" s="30" t="s">
        <v>1869</v>
      </c>
      <c r="C67" s="30" t="s">
        <v>1243</v>
      </c>
      <c r="D67" s="13">
        <v>32085</v>
      </c>
      <c r="E67" s="14">
        <v>479.41</v>
      </c>
      <c r="F67" s="15">
        <v>5.4999999999999997E-3</v>
      </c>
      <c r="G67" s="15"/>
    </row>
    <row r="68" spans="1:7" x14ac:dyDescent="0.25">
      <c r="A68" s="12" t="s">
        <v>1425</v>
      </c>
      <c r="B68" s="30" t="s">
        <v>1426</v>
      </c>
      <c r="C68" s="30" t="s">
        <v>1427</v>
      </c>
      <c r="D68" s="13">
        <v>40423</v>
      </c>
      <c r="E68" s="14">
        <v>475.78</v>
      </c>
      <c r="F68" s="15">
        <v>5.4000000000000003E-3</v>
      </c>
      <c r="G68" s="15"/>
    </row>
    <row r="69" spans="1:7" x14ac:dyDescent="0.25">
      <c r="A69" s="12" t="s">
        <v>1289</v>
      </c>
      <c r="B69" s="30" t="s">
        <v>1290</v>
      </c>
      <c r="C69" s="30" t="s">
        <v>1291</v>
      </c>
      <c r="D69" s="13">
        <v>355965</v>
      </c>
      <c r="E69" s="14">
        <v>467.03</v>
      </c>
      <c r="F69" s="15">
        <v>5.3E-3</v>
      </c>
      <c r="G69" s="15"/>
    </row>
    <row r="70" spans="1:7" x14ac:dyDescent="0.25">
      <c r="A70" s="12" t="s">
        <v>1394</v>
      </c>
      <c r="B70" s="30" t="s">
        <v>1395</v>
      </c>
      <c r="C70" s="30" t="s">
        <v>1396</v>
      </c>
      <c r="D70" s="13">
        <v>18385</v>
      </c>
      <c r="E70" s="14">
        <v>460.99</v>
      </c>
      <c r="F70" s="15">
        <v>5.3E-3</v>
      </c>
      <c r="G70" s="15"/>
    </row>
    <row r="71" spans="1:7" x14ac:dyDescent="0.25">
      <c r="A71" s="12" t="s">
        <v>1870</v>
      </c>
      <c r="B71" s="30" t="s">
        <v>1871</v>
      </c>
      <c r="C71" s="30" t="s">
        <v>1872</v>
      </c>
      <c r="D71" s="13">
        <v>1429</v>
      </c>
      <c r="E71" s="14">
        <v>435.39</v>
      </c>
      <c r="F71" s="15">
        <v>5.0000000000000001E-3</v>
      </c>
      <c r="G71" s="15"/>
    </row>
    <row r="72" spans="1:7" x14ac:dyDescent="0.25">
      <c r="A72" s="12" t="s">
        <v>1449</v>
      </c>
      <c r="B72" s="30" t="s">
        <v>1450</v>
      </c>
      <c r="C72" s="30" t="s">
        <v>1272</v>
      </c>
      <c r="D72" s="13">
        <v>45605</v>
      </c>
      <c r="E72" s="14">
        <v>434.87</v>
      </c>
      <c r="F72" s="15">
        <v>5.0000000000000001E-3</v>
      </c>
      <c r="G72" s="15"/>
    </row>
    <row r="73" spans="1:7" x14ac:dyDescent="0.25">
      <c r="A73" s="12" t="s">
        <v>1873</v>
      </c>
      <c r="B73" s="30" t="s">
        <v>1874</v>
      </c>
      <c r="C73" s="30" t="s">
        <v>1457</v>
      </c>
      <c r="D73" s="13">
        <v>38762</v>
      </c>
      <c r="E73" s="14">
        <v>429.62</v>
      </c>
      <c r="F73" s="15">
        <v>4.8999999999999998E-3</v>
      </c>
      <c r="G73" s="15"/>
    </row>
    <row r="74" spans="1:7" x14ac:dyDescent="0.25">
      <c r="A74" s="12" t="s">
        <v>1537</v>
      </c>
      <c r="B74" s="30" t="s">
        <v>1538</v>
      </c>
      <c r="C74" s="30" t="s">
        <v>1302</v>
      </c>
      <c r="D74" s="13">
        <v>11681</v>
      </c>
      <c r="E74" s="14">
        <v>419.26</v>
      </c>
      <c r="F74" s="15">
        <v>4.7999999999999996E-3</v>
      </c>
      <c r="G74" s="15"/>
    </row>
    <row r="75" spans="1:7" x14ac:dyDescent="0.25">
      <c r="A75" s="12" t="s">
        <v>1807</v>
      </c>
      <c r="B75" s="30" t="s">
        <v>1808</v>
      </c>
      <c r="C75" s="30" t="s">
        <v>1272</v>
      </c>
      <c r="D75" s="13">
        <v>23822</v>
      </c>
      <c r="E75" s="14">
        <v>392.09</v>
      </c>
      <c r="F75" s="15">
        <v>4.4999999999999997E-3</v>
      </c>
      <c r="G75" s="15"/>
    </row>
    <row r="76" spans="1:7" x14ac:dyDescent="0.25">
      <c r="A76" s="12" t="s">
        <v>1875</v>
      </c>
      <c r="B76" s="30" t="s">
        <v>1876</v>
      </c>
      <c r="C76" s="30" t="s">
        <v>1237</v>
      </c>
      <c r="D76" s="13">
        <v>193536</v>
      </c>
      <c r="E76" s="14">
        <v>379.72</v>
      </c>
      <c r="F76" s="15">
        <v>4.3E-3</v>
      </c>
      <c r="G76" s="15"/>
    </row>
    <row r="77" spans="1:7" x14ac:dyDescent="0.25">
      <c r="A77" s="12" t="s">
        <v>1877</v>
      </c>
      <c r="B77" s="30" t="s">
        <v>1878</v>
      </c>
      <c r="C77" s="30" t="s">
        <v>1330</v>
      </c>
      <c r="D77" s="13">
        <v>23970</v>
      </c>
      <c r="E77" s="14">
        <v>373.27</v>
      </c>
      <c r="F77" s="15">
        <v>4.3E-3</v>
      </c>
      <c r="G77" s="15"/>
    </row>
    <row r="78" spans="1:7" x14ac:dyDescent="0.25">
      <c r="A78" s="12" t="s">
        <v>1879</v>
      </c>
      <c r="B78" s="30" t="s">
        <v>1880</v>
      </c>
      <c r="C78" s="30" t="s">
        <v>1291</v>
      </c>
      <c r="D78" s="13">
        <v>272</v>
      </c>
      <c r="E78" s="14">
        <v>361.81</v>
      </c>
      <c r="F78" s="15">
        <v>4.1000000000000003E-3</v>
      </c>
      <c r="G78" s="15"/>
    </row>
    <row r="79" spans="1:7" x14ac:dyDescent="0.25">
      <c r="A79" s="12" t="s">
        <v>1246</v>
      </c>
      <c r="B79" s="30" t="s">
        <v>1247</v>
      </c>
      <c r="C79" s="30" t="s">
        <v>1179</v>
      </c>
      <c r="D79" s="13">
        <v>23604</v>
      </c>
      <c r="E79" s="14">
        <v>357.77</v>
      </c>
      <c r="F79" s="15">
        <v>4.1000000000000003E-3</v>
      </c>
      <c r="G79" s="15"/>
    </row>
    <row r="80" spans="1:7" x14ac:dyDescent="0.25">
      <c r="A80" s="12" t="s">
        <v>1369</v>
      </c>
      <c r="B80" s="30" t="s">
        <v>1370</v>
      </c>
      <c r="C80" s="30" t="s">
        <v>1371</v>
      </c>
      <c r="D80" s="13">
        <v>39889</v>
      </c>
      <c r="E80" s="14">
        <v>355.75</v>
      </c>
      <c r="F80" s="15">
        <v>4.1000000000000003E-3</v>
      </c>
      <c r="G80" s="15"/>
    </row>
    <row r="81" spans="1:7" x14ac:dyDescent="0.25">
      <c r="A81" s="12" t="s">
        <v>1423</v>
      </c>
      <c r="B81" s="30" t="s">
        <v>1424</v>
      </c>
      <c r="C81" s="30" t="s">
        <v>1272</v>
      </c>
      <c r="D81" s="13">
        <v>1332</v>
      </c>
      <c r="E81" s="14">
        <v>352.26</v>
      </c>
      <c r="F81" s="15">
        <v>4.0000000000000001E-3</v>
      </c>
      <c r="G81" s="15"/>
    </row>
    <row r="82" spans="1:7" x14ac:dyDescent="0.25">
      <c r="A82" s="12" t="s">
        <v>1439</v>
      </c>
      <c r="B82" s="30" t="s">
        <v>1440</v>
      </c>
      <c r="C82" s="30" t="s">
        <v>1275</v>
      </c>
      <c r="D82" s="13">
        <v>11238</v>
      </c>
      <c r="E82" s="14">
        <v>284.52</v>
      </c>
      <c r="F82" s="15">
        <v>3.3E-3</v>
      </c>
      <c r="G82" s="15"/>
    </row>
    <row r="83" spans="1:7" x14ac:dyDescent="0.25">
      <c r="A83" s="12" t="s">
        <v>1447</v>
      </c>
      <c r="B83" s="30" t="s">
        <v>1448</v>
      </c>
      <c r="C83" s="30" t="s">
        <v>1275</v>
      </c>
      <c r="D83" s="13">
        <v>960</v>
      </c>
      <c r="E83" s="14">
        <v>234.67</v>
      </c>
      <c r="F83" s="15">
        <v>2.7000000000000001E-3</v>
      </c>
      <c r="G83" s="15"/>
    </row>
    <row r="84" spans="1:7" x14ac:dyDescent="0.25">
      <c r="A84" s="12" t="s">
        <v>1200</v>
      </c>
      <c r="B84" s="30" t="s">
        <v>1201</v>
      </c>
      <c r="C84" s="30" t="s">
        <v>1188</v>
      </c>
      <c r="D84" s="13">
        <v>1335887</v>
      </c>
      <c r="E84" s="14">
        <v>176.34</v>
      </c>
      <c r="F84" s="15">
        <v>2E-3</v>
      </c>
      <c r="G84" s="15"/>
    </row>
    <row r="85" spans="1:7" x14ac:dyDescent="0.25">
      <c r="A85" s="12" t="s">
        <v>1317</v>
      </c>
      <c r="B85" s="30" t="s">
        <v>1318</v>
      </c>
      <c r="C85" s="30" t="s">
        <v>1250</v>
      </c>
      <c r="D85" s="13">
        <v>15107</v>
      </c>
      <c r="E85" s="14">
        <v>152.26</v>
      </c>
      <c r="F85" s="15">
        <v>1.6999999999999999E-3</v>
      </c>
      <c r="G85" s="15"/>
    </row>
    <row r="86" spans="1:7" x14ac:dyDescent="0.25">
      <c r="A86" s="12" t="s">
        <v>1819</v>
      </c>
      <c r="B86" s="30" t="s">
        <v>1820</v>
      </c>
      <c r="C86" s="30" t="s">
        <v>1275</v>
      </c>
      <c r="D86" s="13">
        <v>12376</v>
      </c>
      <c r="E86" s="14">
        <v>22.43</v>
      </c>
      <c r="F86" s="15">
        <v>2.9999999999999997E-4</v>
      </c>
      <c r="G86" s="15"/>
    </row>
    <row r="87" spans="1:7" x14ac:dyDescent="0.25">
      <c r="A87" s="16" t="s">
        <v>125</v>
      </c>
      <c r="B87" s="31"/>
      <c r="C87" s="31"/>
      <c r="D87" s="17"/>
      <c r="E87" s="37">
        <v>85158.67</v>
      </c>
      <c r="F87" s="38">
        <v>0.97399999999999998</v>
      </c>
      <c r="G87" s="20"/>
    </row>
    <row r="88" spans="1:7" x14ac:dyDescent="0.25">
      <c r="A88" s="16" t="s">
        <v>1549</v>
      </c>
      <c r="B88" s="30"/>
      <c r="C88" s="30"/>
      <c r="D88" s="13"/>
      <c r="E88" s="14"/>
      <c r="F88" s="15"/>
      <c r="G88" s="15"/>
    </row>
    <row r="89" spans="1:7" x14ac:dyDescent="0.25">
      <c r="A89" s="16" t="s">
        <v>125</v>
      </c>
      <c r="B89" s="30"/>
      <c r="C89" s="30"/>
      <c r="D89" s="13"/>
      <c r="E89" s="39" t="s">
        <v>119</v>
      </c>
      <c r="F89" s="40" t="s">
        <v>119</v>
      </c>
      <c r="G89" s="15"/>
    </row>
    <row r="90" spans="1:7" x14ac:dyDescent="0.25">
      <c r="A90" s="21" t="s">
        <v>165</v>
      </c>
      <c r="B90" s="32"/>
      <c r="C90" s="32"/>
      <c r="D90" s="22"/>
      <c r="E90" s="27">
        <v>85158.67</v>
      </c>
      <c r="F90" s="28">
        <v>0.97399999999999998</v>
      </c>
      <c r="G90" s="20"/>
    </row>
    <row r="91" spans="1:7" x14ac:dyDescent="0.25">
      <c r="A91" s="12"/>
      <c r="B91" s="30"/>
      <c r="C91" s="30"/>
      <c r="D91" s="13"/>
      <c r="E91" s="14"/>
      <c r="F91" s="15"/>
      <c r="G91" s="15"/>
    </row>
    <row r="92" spans="1:7" x14ac:dyDescent="0.25">
      <c r="A92" s="16" t="s">
        <v>1550</v>
      </c>
      <c r="B92" s="30"/>
      <c r="C92" s="30"/>
      <c r="D92" s="13"/>
      <c r="E92" s="14"/>
      <c r="F92" s="15"/>
      <c r="G92" s="15"/>
    </row>
    <row r="93" spans="1:7" x14ac:dyDescent="0.25">
      <c r="A93" s="16" t="s">
        <v>1551</v>
      </c>
      <c r="B93" s="30"/>
      <c r="C93" s="30"/>
      <c r="D93" s="13"/>
      <c r="E93" s="14"/>
      <c r="F93" s="15"/>
      <c r="G93" s="15"/>
    </row>
    <row r="94" spans="1:7" x14ac:dyDescent="0.25">
      <c r="A94" s="12" t="s">
        <v>1833</v>
      </c>
      <c r="B94" s="30"/>
      <c r="C94" s="30" t="s">
        <v>1834</v>
      </c>
      <c r="D94" s="13">
        <v>4000</v>
      </c>
      <c r="E94" s="14">
        <v>908.73</v>
      </c>
      <c r="F94" s="15">
        <v>1.0394E-2</v>
      </c>
      <c r="G94" s="15"/>
    </row>
    <row r="95" spans="1:7" x14ac:dyDescent="0.25">
      <c r="A95" s="12" t="s">
        <v>1577</v>
      </c>
      <c r="B95" s="30"/>
      <c r="C95" s="30" t="s">
        <v>1250</v>
      </c>
      <c r="D95" s="13">
        <v>2500</v>
      </c>
      <c r="E95" s="14">
        <v>223.16</v>
      </c>
      <c r="F95" s="15">
        <v>2.552E-3</v>
      </c>
      <c r="G95" s="15"/>
    </row>
    <row r="96" spans="1:7" x14ac:dyDescent="0.25">
      <c r="A96" s="16" t="s">
        <v>125</v>
      </c>
      <c r="B96" s="31"/>
      <c r="C96" s="31"/>
      <c r="D96" s="17"/>
      <c r="E96" s="37">
        <v>1131.8900000000001</v>
      </c>
      <c r="F96" s="38">
        <v>1.2945999999999999E-2</v>
      </c>
      <c r="G96" s="20"/>
    </row>
    <row r="97" spans="1:7" x14ac:dyDescent="0.25">
      <c r="A97" s="12"/>
      <c r="B97" s="30"/>
      <c r="C97" s="30"/>
      <c r="D97" s="13"/>
      <c r="E97" s="14"/>
      <c r="F97" s="15"/>
      <c r="G97" s="15"/>
    </row>
    <row r="98" spans="1:7" x14ac:dyDescent="0.25">
      <c r="A98" s="12"/>
      <c r="B98" s="30"/>
      <c r="C98" s="30"/>
      <c r="D98" s="13"/>
      <c r="E98" s="14"/>
      <c r="F98" s="15"/>
      <c r="G98" s="15"/>
    </row>
    <row r="99" spans="1:7" x14ac:dyDescent="0.25">
      <c r="A99" s="12"/>
      <c r="B99" s="30"/>
      <c r="C99" s="30"/>
      <c r="D99" s="13"/>
      <c r="E99" s="14"/>
      <c r="F99" s="15"/>
      <c r="G99" s="15"/>
    </row>
    <row r="100" spans="1:7" x14ac:dyDescent="0.25">
      <c r="A100" s="21" t="s">
        <v>165</v>
      </c>
      <c r="B100" s="32"/>
      <c r="C100" s="32"/>
      <c r="D100" s="22"/>
      <c r="E100" s="18">
        <v>1131.8900000000001</v>
      </c>
      <c r="F100" s="19">
        <v>1.2945999999999999E-2</v>
      </c>
      <c r="G100" s="20"/>
    </row>
    <row r="101" spans="1:7" x14ac:dyDescent="0.25">
      <c r="A101" s="12"/>
      <c r="B101" s="30"/>
      <c r="C101" s="30"/>
      <c r="D101" s="13"/>
      <c r="E101" s="14"/>
      <c r="F101" s="15"/>
      <c r="G101" s="15"/>
    </row>
    <row r="102" spans="1:7" x14ac:dyDescent="0.25">
      <c r="A102" s="16" t="s">
        <v>120</v>
      </c>
      <c r="B102" s="30"/>
      <c r="C102" s="30"/>
      <c r="D102" s="13"/>
      <c r="E102" s="14"/>
      <c r="F102" s="15"/>
      <c r="G102" s="15"/>
    </row>
    <row r="103" spans="1:7" x14ac:dyDescent="0.25">
      <c r="A103" s="12"/>
      <c r="B103" s="30"/>
      <c r="C103" s="30"/>
      <c r="D103" s="13"/>
      <c r="E103" s="14"/>
      <c r="F103" s="15"/>
      <c r="G103" s="15"/>
    </row>
    <row r="104" spans="1:7" x14ac:dyDescent="0.25">
      <c r="A104" s="16" t="s">
        <v>121</v>
      </c>
      <c r="B104" s="30"/>
      <c r="C104" s="30"/>
      <c r="D104" s="13"/>
      <c r="E104" s="14"/>
      <c r="F104" s="15"/>
      <c r="G104" s="15"/>
    </row>
    <row r="105" spans="1:7" x14ac:dyDescent="0.25">
      <c r="A105" s="12" t="s">
        <v>1881</v>
      </c>
      <c r="B105" s="30" t="s">
        <v>1882</v>
      </c>
      <c r="C105" s="30" t="s">
        <v>124</v>
      </c>
      <c r="D105" s="13">
        <v>200000</v>
      </c>
      <c r="E105" s="14">
        <v>198.92</v>
      </c>
      <c r="F105" s="15">
        <v>2.3E-3</v>
      </c>
      <c r="G105" s="15">
        <v>6.8200999999999998E-2</v>
      </c>
    </row>
    <row r="106" spans="1:7" x14ac:dyDescent="0.25">
      <c r="A106" s="16" t="s">
        <v>125</v>
      </c>
      <c r="B106" s="31"/>
      <c r="C106" s="31"/>
      <c r="D106" s="17"/>
      <c r="E106" s="37">
        <v>198.92</v>
      </c>
      <c r="F106" s="38">
        <v>2.3E-3</v>
      </c>
      <c r="G106" s="20"/>
    </row>
    <row r="107" spans="1:7" x14ac:dyDescent="0.25">
      <c r="A107" s="12"/>
      <c r="B107" s="30"/>
      <c r="C107" s="30"/>
      <c r="D107" s="13"/>
      <c r="E107" s="14"/>
      <c r="F107" s="15"/>
      <c r="G107" s="15"/>
    </row>
    <row r="108" spans="1:7" x14ac:dyDescent="0.25">
      <c r="A108" s="21" t="s">
        <v>165</v>
      </c>
      <c r="B108" s="32"/>
      <c r="C108" s="32"/>
      <c r="D108" s="22"/>
      <c r="E108" s="18">
        <v>198.92</v>
      </c>
      <c r="F108" s="19">
        <v>2.3E-3</v>
      </c>
      <c r="G108" s="20"/>
    </row>
    <row r="109" spans="1:7" x14ac:dyDescent="0.25">
      <c r="A109" s="12"/>
      <c r="B109" s="30"/>
      <c r="C109" s="30"/>
      <c r="D109" s="13"/>
      <c r="E109" s="14"/>
      <c r="F109" s="15"/>
      <c r="G109" s="15"/>
    </row>
    <row r="110" spans="1:7" x14ac:dyDescent="0.25">
      <c r="A110" s="12"/>
      <c r="B110" s="30"/>
      <c r="C110" s="30"/>
      <c r="D110" s="13"/>
      <c r="E110" s="14"/>
      <c r="F110" s="15"/>
      <c r="G110" s="15"/>
    </row>
    <row r="111" spans="1:7" x14ac:dyDescent="0.25">
      <c r="A111" s="16" t="s">
        <v>169</v>
      </c>
      <c r="B111" s="30"/>
      <c r="C111" s="30"/>
      <c r="D111" s="13"/>
      <c r="E111" s="14"/>
      <c r="F111" s="15"/>
      <c r="G111" s="15"/>
    </row>
    <row r="112" spans="1:7" x14ac:dyDescent="0.25">
      <c r="A112" s="12" t="s">
        <v>170</v>
      </c>
      <c r="B112" s="30"/>
      <c r="C112" s="30"/>
      <c r="D112" s="13"/>
      <c r="E112" s="14">
        <v>2203.1999999999998</v>
      </c>
      <c r="F112" s="15">
        <v>2.52E-2</v>
      </c>
      <c r="G112" s="15">
        <v>6.6299999999999998E-2</v>
      </c>
    </row>
    <row r="113" spans="1:7" x14ac:dyDescent="0.25">
      <c r="A113" s="16" t="s">
        <v>125</v>
      </c>
      <c r="B113" s="31"/>
      <c r="C113" s="31"/>
      <c r="D113" s="17"/>
      <c r="E113" s="37">
        <v>2203.1999999999998</v>
      </c>
      <c r="F113" s="38">
        <v>2.52E-2</v>
      </c>
      <c r="G113" s="20"/>
    </row>
    <row r="114" spans="1:7" x14ac:dyDescent="0.25">
      <c r="A114" s="12"/>
      <c r="B114" s="30"/>
      <c r="C114" s="30"/>
      <c r="D114" s="13"/>
      <c r="E114" s="14"/>
      <c r="F114" s="15"/>
      <c r="G114" s="15"/>
    </row>
    <row r="115" spans="1:7" x14ac:dyDescent="0.25">
      <c r="A115" s="21" t="s">
        <v>165</v>
      </c>
      <c r="B115" s="32"/>
      <c r="C115" s="32"/>
      <c r="D115" s="22"/>
      <c r="E115" s="18">
        <v>2203.1999999999998</v>
      </c>
      <c r="F115" s="19">
        <v>2.52E-2</v>
      </c>
      <c r="G115" s="20"/>
    </row>
    <row r="116" spans="1:7" x14ac:dyDescent="0.25">
      <c r="A116" s="12" t="s">
        <v>171</v>
      </c>
      <c r="B116" s="30"/>
      <c r="C116" s="30"/>
      <c r="D116" s="13"/>
      <c r="E116" s="14">
        <v>0.40019759999999999</v>
      </c>
      <c r="F116" s="15">
        <v>3.9999999999999998E-6</v>
      </c>
      <c r="G116" s="15"/>
    </row>
    <row r="117" spans="1:7" x14ac:dyDescent="0.25">
      <c r="A117" s="12" t="s">
        <v>172</v>
      </c>
      <c r="B117" s="30"/>
      <c r="C117" s="30"/>
      <c r="D117" s="13"/>
      <c r="E117" s="23">
        <v>-137.21019759999999</v>
      </c>
      <c r="F117" s="24">
        <v>-1.5039999999999999E-3</v>
      </c>
      <c r="G117" s="15">
        <v>6.6299999999999998E-2</v>
      </c>
    </row>
    <row r="118" spans="1:7" x14ac:dyDescent="0.25">
      <c r="A118" s="25" t="s">
        <v>173</v>
      </c>
      <c r="B118" s="33"/>
      <c r="C118" s="33"/>
      <c r="D118" s="26"/>
      <c r="E118" s="27">
        <v>87423.98</v>
      </c>
      <c r="F118" s="28">
        <v>1</v>
      </c>
      <c r="G118" s="28"/>
    </row>
    <row r="120" spans="1:7" x14ac:dyDescent="0.25">
      <c r="A120" s="1" t="s">
        <v>1766</v>
      </c>
    </row>
    <row r="123" spans="1:7" x14ac:dyDescent="0.25">
      <c r="A123" s="1" t="s">
        <v>176</v>
      </c>
    </row>
    <row r="124" spans="1:7" x14ac:dyDescent="0.25">
      <c r="A124" s="53" t="s">
        <v>177</v>
      </c>
      <c r="B124" s="34" t="s">
        <v>119</v>
      </c>
    </row>
    <row r="125" spans="1:7" x14ac:dyDescent="0.25">
      <c r="A125" t="s">
        <v>178</v>
      </c>
    </row>
    <row r="126" spans="1:7" x14ac:dyDescent="0.25">
      <c r="A126" t="s">
        <v>179</v>
      </c>
      <c r="B126" t="s">
        <v>180</v>
      </c>
      <c r="C126" t="s">
        <v>180</v>
      </c>
    </row>
    <row r="127" spans="1:7" x14ac:dyDescent="0.25">
      <c r="B127" s="54">
        <v>45382</v>
      </c>
      <c r="C127" s="54">
        <v>45412</v>
      </c>
    </row>
    <row r="128" spans="1:7" x14ac:dyDescent="0.25">
      <c r="A128" t="s">
        <v>184</v>
      </c>
      <c r="B128">
        <v>83.91</v>
      </c>
      <c r="C128">
        <v>86.29</v>
      </c>
      <c r="E128" s="2"/>
    </row>
    <row r="129" spans="1:5" x14ac:dyDescent="0.25">
      <c r="A129" t="s">
        <v>185</v>
      </c>
      <c r="B129">
        <v>35.869999999999997</v>
      </c>
      <c r="C129">
        <v>36.89</v>
      </c>
      <c r="E129" s="2"/>
    </row>
    <row r="130" spans="1:5" x14ac:dyDescent="0.25">
      <c r="A130" t="s">
        <v>1883</v>
      </c>
      <c r="B130">
        <v>75.010000000000005</v>
      </c>
      <c r="C130">
        <v>77.05</v>
      </c>
      <c r="E130" s="2"/>
    </row>
    <row r="131" spans="1:5" x14ac:dyDescent="0.25">
      <c r="A131" t="s">
        <v>1884</v>
      </c>
      <c r="B131">
        <v>75.900000000000006</v>
      </c>
      <c r="C131">
        <v>77.959999999999994</v>
      </c>
      <c r="E131" s="2"/>
    </row>
    <row r="132" spans="1:5" x14ac:dyDescent="0.25">
      <c r="A132" t="s">
        <v>1885</v>
      </c>
      <c r="B132">
        <v>74.03</v>
      </c>
      <c r="C132">
        <v>76.040000000000006</v>
      </c>
      <c r="E132" s="2"/>
    </row>
    <row r="133" spans="1:5" x14ac:dyDescent="0.25">
      <c r="A133" t="s">
        <v>1886</v>
      </c>
      <c r="B133">
        <v>60.51</v>
      </c>
      <c r="C133">
        <v>62.15</v>
      </c>
      <c r="E133" s="2"/>
    </row>
    <row r="134" spans="1:5" x14ac:dyDescent="0.25">
      <c r="A134" t="s">
        <v>666</v>
      </c>
      <c r="B134">
        <v>74.56</v>
      </c>
      <c r="C134">
        <v>76.58</v>
      </c>
      <c r="E134" s="2"/>
    </row>
    <row r="135" spans="1:5" x14ac:dyDescent="0.25">
      <c r="A135" t="s">
        <v>667</v>
      </c>
      <c r="B135">
        <v>26.31</v>
      </c>
      <c r="C135">
        <v>27.02</v>
      </c>
      <c r="E135" s="2"/>
    </row>
    <row r="136" spans="1:5" x14ac:dyDescent="0.25">
      <c r="E136" s="2"/>
    </row>
    <row r="137" spans="1:5" x14ac:dyDescent="0.25">
      <c r="A137" t="s">
        <v>195</v>
      </c>
      <c r="B137" s="34" t="s">
        <v>119</v>
      </c>
    </row>
    <row r="138" spans="1:5" x14ac:dyDescent="0.25">
      <c r="A138" t="s">
        <v>196</v>
      </c>
      <c r="B138" s="34" t="s">
        <v>119</v>
      </c>
    </row>
    <row r="139" spans="1:5" ht="30" customHeight="1" x14ac:dyDescent="0.25">
      <c r="A139" s="53" t="s">
        <v>197</v>
      </c>
      <c r="B139" s="34" t="s">
        <v>119</v>
      </c>
    </row>
    <row r="140" spans="1:5" ht="30" customHeight="1" x14ac:dyDescent="0.25">
      <c r="A140" s="53" t="s">
        <v>198</v>
      </c>
      <c r="B140" s="34" t="s">
        <v>119</v>
      </c>
    </row>
    <row r="141" spans="1:5" x14ac:dyDescent="0.25">
      <c r="A141" t="s">
        <v>1767</v>
      </c>
      <c r="B141" s="55">
        <v>1.319604</v>
      </c>
    </row>
    <row r="142" spans="1:5" ht="45" customHeight="1" x14ac:dyDescent="0.25">
      <c r="A142" s="53" t="s">
        <v>200</v>
      </c>
      <c r="B142" s="34">
        <v>1131.8920000000001</v>
      </c>
    </row>
    <row r="143" spans="1:5" ht="30" customHeight="1" x14ac:dyDescent="0.25">
      <c r="A143" s="53" t="s">
        <v>201</v>
      </c>
      <c r="B143" s="34" t="s">
        <v>119</v>
      </c>
    </row>
    <row r="144" spans="1:5" ht="30" customHeight="1" x14ac:dyDescent="0.25">
      <c r="A144" s="53" t="s">
        <v>202</v>
      </c>
    </row>
    <row r="145" spans="1:4" x14ac:dyDescent="0.25">
      <c r="A145" t="s">
        <v>203</v>
      </c>
    </row>
    <row r="146" spans="1:4" x14ac:dyDescent="0.25">
      <c r="A146" t="s">
        <v>204</v>
      </c>
    </row>
    <row r="148" spans="1:4" ht="69.95" customHeight="1" x14ac:dyDescent="0.25">
      <c r="A148" s="74" t="s">
        <v>214</v>
      </c>
      <c r="B148" s="74" t="s">
        <v>215</v>
      </c>
      <c r="C148" s="74" t="s">
        <v>5</v>
      </c>
      <c r="D148" s="74" t="s">
        <v>6</v>
      </c>
    </row>
    <row r="149" spans="1:4" ht="69.95" customHeight="1" x14ac:dyDescent="0.25">
      <c r="A149" s="74" t="s">
        <v>1887</v>
      </c>
      <c r="B149" s="74"/>
      <c r="C149" s="74" t="s">
        <v>53</v>
      </c>
      <c r="D14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14"/>
  <sheetViews>
    <sheetView showGridLines="0" workbookViewId="0">
      <pane ySplit="4" topLeftCell="A105" activePane="bottomLeft" state="frozen"/>
      <selection pane="bottomLeft" activeCell="B106" sqref="B10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1888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1889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1177</v>
      </c>
      <c r="B8" s="30" t="s">
        <v>1178</v>
      </c>
      <c r="C8" s="30" t="s">
        <v>1179</v>
      </c>
      <c r="D8" s="13">
        <v>696011</v>
      </c>
      <c r="E8" s="14">
        <v>10580.06</v>
      </c>
      <c r="F8" s="15">
        <v>5.9299999999999999E-2</v>
      </c>
      <c r="G8" s="15"/>
    </row>
    <row r="9" spans="1:8" x14ac:dyDescent="0.25">
      <c r="A9" s="12" t="s">
        <v>1285</v>
      </c>
      <c r="B9" s="30" t="s">
        <v>1286</v>
      </c>
      <c r="C9" s="30" t="s">
        <v>1179</v>
      </c>
      <c r="D9" s="13">
        <v>838640</v>
      </c>
      <c r="E9" s="14">
        <v>9647.7099999999991</v>
      </c>
      <c r="F9" s="15">
        <v>5.4100000000000002E-2</v>
      </c>
      <c r="G9" s="15"/>
    </row>
    <row r="10" spans="1:8" x14ac:dyDescent="0.25">
      <c r="A10" s="12" t="s">
        <v>1253</v>
      </c>
      <c r="B10" s="30" t="s">
        <v>1254</v>
      </c>
      <c r="C10" s="30" t="s">
        <v>1255</v>
      </c>
      <c r="D10" s="13">
        <v>248743</v>
      </c>
      <c r="E10" s="14">
        <v>8940.57</v>
      </c>
      <c r="F10" s="15">
        <v>5.0099999999999999E-2</v>
      </c>
      <c r="G10" s="15"/>
    </row>
    <row r="11" spans="1:8" x14ac:dyDescent="0.25">
      <c r="A11" s="12" t="s">
        <v>1180</v>
      </c>
      <c r="B11" s="30" t="s">
        <v>1181</v>
      </c>
      <c r="C11" s="30" t="s">
        <v>1182</v>
      </c>
      <c r="D11" s="13">
        <v>230044</v>
      </c>
      <c r="E11" s="14">
        <v>6749.49</v>
      </c>
      <c r="F11" s="15">
        <v>3.78E-2</v>
      </c>
      <c r="G11" s="15"/>
    </row>
    <row r="12" spans="1:8" x14ac:dyDescent="0.25">
      <c r="A12" s="12" t="s">
        <v>1192</v>
      </c>
      <c r="B12" s="30" t="s">
        <v>1193</v>
      </c>
      <c r="C12" s="30" t="s">
        <v>1194</v>
      </c>
      <c r="D12" s="13">
        <v>1407951</v>
      </c>
      <c r="E12" s="14">
        <v>5113.68</v>
      </c>
      <c r="F12" s="15">
        <v>2.87E-2</v>
      </c>
      <c r="G12" s="15"/>
    </row>
    <row r="13" spans="1:8" x14ac:dyDescent="0.25">
      <c r="A13" s="12" t="s">
        <v>1212</v>
      </c>
      <c r="B13" s="30" t="s">
        <v>1213</v>
      </c>
      <c r="C13" s="30" t="s">
        <v>1179</v>
      </c>
      <c r="D13" s="13">
        <v>530151</v>
      </c>
      <c r="E13" s="14">
        <v>4380.37</v>
      </c>
      <c r="F13" s="15">
        <v>2.4500000000000001E-2</v>
      </c>
      <c r="G13" s="15"/>
    </row>
    <row r="14" spans="1:8" x14ac:dyDescent="0.25">
      <c r="A14" s="12" t="s">
        <v>1545</v>
      </c>
      <c r="B14" s="30" t="s">
        <v>1546</v>
      </c>
      <c r="C14" s="30" t="s">
        <v>1330</v>
      </c>
      <c r="D14" s="13">
        <v>129684</v>
      </c>
      <c r="E14" s="14">
        <v>4247.7299999999996</v>
      </c>
      <c r="F14" s="15">
        <v>2.3800000000000002E-2</v>
      </c>
      <c r="G14" s="15"/>
    </row>
    <row r="15" spans="1:8" x14ac:dyDescent="0.25">
      <c r="A15" s="12" t="s">
        <v>1189</v>
      </c>
      <c r="B15" s="30" t="s">
        <v>1190</v>
      </c>
      <c r="C15" s="30" t="s">
        <v>1191</v>
      </c>
      <c r="D15" s="13">
        <v>929009</v>
      </c>
      <c r="E15" s="14">
        <v>4220.49</v>
      </c>
      <c r="F15" s="15">
        <v>2.3699999999999999E-2</v>
      </c>
      <c r="G15" s="15"/>
    </row>
    <row r="16" spans="1:8" x14ac:dyDescent="0.25">
      <c r="A16" s="12" t="s">
        <v>1365</v>
      </c>
      <c r="B16" s="30" t="s">
        <v>1366</v>
      </c>
      <c r="C16" s="30" t="s">
        <v>1240</v>
      </c>
      <c r="D16" s="13">
        <v>62870</v>
      </c>
      <c r="E16" s="14">
        <v>4112.17</v>
      </c>
      <c r="F16" s="15">
        <v>2.3E-2</v>
      </c>
      <c r="G16" s="15"/>
    </row>
    <row r="17" spans="1:7" x14ac:dyDescent="0.25">
      <c r="A17" s="12" t="s">
        <v>1337</v>
      </c>
      <c r="B17" s="30" t="s">
        <v>1338</v>
      </c>
      <c r="C17" s="30" t="s">
        <v>1275</v>
      </c>
      <c r="D17" s="13">
        <v>39455</v>
      </c>
      <c r="E17" s="14">
        <v>3934.39</v>
      </c>
      <c r="F17" s="15">
        <v>2.1999999999999999E-2</v>
      </c>
      <c r="G17" s="15"/>
    </row>
    <row r="18" spans="1:7" x14ac:dyDescent="0.25">
      <c r="A18" s="12" t="s">
        <v>1256</v>
      </c>
      <c r="B18" s="30" t="s">
        <v>1257</v>
      </c>
      <c r="C18" s="30" t="s">
        <v>1216</v>
      </c>
      <c r="D18" s="13">
        <v>1672085</v>
      </c>
      <c r="E18" s="14">
        <v>3908.5</v>
      </c>
      <c r="F18" s="15">
        <v>2.1899999999999999E-2</v>
      </c>
      <c r="G18" s="15"/>
    </row>
    <row r="19" spans="1:7" x14ac:dyDescent="0.25">
      <c r="A19" s="12" t="s">
        <v>1208</v>
      </c>
      <c r="B19" s="30" t="s">
        <v>1209</v>
      </c>
      <c r="C19" s="30" t="s">
        <v>1179</v>
      </c>
      <c r="D19" s="13">
        <v>301063</v>
      </c>
      <c r="E19" s="14">
        <v>3510.09</v>
      </c>
      <c r="F19" s="15">
        <v>1.9699999999999999E-2</v>
      </c>
      <c r="G19" s="15"/>
    </row>
    <row r="20" spans="1:7" x14ac:dyDescent="0.25">
      <c r="A20" s="12" t="s">
        <v>1547</v>
      </c>
      <c r="B20" s="30" t="s">
        <v>1548</v>
      </c>
      <c r="C20" s="30" t="s">
        <v>1302</v>
      </c>
      <c r="D20" s="13">
        <v>229251</v>
      </c>
      <c r="E20" s="14">
        <v>3380.88</v>
      </c>
      <c r="F20" s="15">
        <v>1.89E-2</v>
      </c>
      <c r="G20" s="15"/>
    </row>
    <row r="21" spans="1:7" x14ac:dyDescent="0.25">
      <c r="A21" s="12" t="s">
        <v>1362</v>
      </c>
      <c r="B21" s="30" t="s">
        <v>1363</v>
      </c>
      <c r="C21" s="30" t="s">
        <v>1364</v>
      </c>
      <c r="D21" s="13">
        <v>76548</v>
      </c>
      <c r="E21" s="14">
        <v>3375.69</v>
      </c>
      <c r="F21" s="15">
        <v>1.89E-2</v>
      </c>
      <c r="G21" s="15"/>
    </row>
    <row r="22" spans="1:7" x14ac:dyDescent="0.25">
      <c r="A22" s="12" t="s">
        <v>1281</v>
      </c>
      <c r="B22" s="30" t="s">
        <v>1282</v>
      </c>
      <c r="C22" s="30" t="s">
        <v>1272</v>
      </c>
      <c r="D22" s="13">
        <v>221213</v>
      </c>
      <c r="E22" s="14">
        <v>3322.84</v>
      </c>
      <c r="F22" s="15">
        <v>1.8599999999999998E-2</v>
      </c>
      <c r="G22" s="15"/>
    </row>
    <row r="23" spans="1:7" x14ac:dyDescent="0.25">
      <c r="A23" s="12" t="s">
        <v>1890</v>
      </c>
      <c r="B23" s="30" t="s">
        <v>1891</v>
      </c>
      <c r="C23" s="30" t="s">
        <v>1194</v>
      </c>
      <c r="D23" s="13">
        <v>526388</v>
      </c>
      <c r="E23" s="14">
        <v>3313.88</v>
      </c>
      <c r="F23" s="15">
        <v>1.8599999999999998E-2</v>
      </c>
      <c r="G23" s="15"/>
    </row>
    <row r="24" spans="1:7" x14ac:dyDescent="0.25">
      <c r="A24" s="12" t="s">
        <v>1317</v>
      </c>
      <c r="B24" s="30" t="s">
        <v>1318</v>
      </c>
      <c r="C24" s="30" t="s">
        <v>1250</v>
      </c>
      <c r="D24" s="13">
        <v>328508</v>
      </c>
      <c r="E24" s="14">
        <v>3311.03</v>
      </c>
      <c r="F24" s="15">
        <v>1.8599999999999998E-2</v>
      </c>
      <c r="G24" s="15"/>
    </row>
    <row r="25" spans="1:7" x14ac:dyDescent="0.25">
      <c r="A25" s="12" t="s">
        <v>1384</v>
      </c>
      <c r="B25" s="30" t="s">
        <v>1385</v>
      </c>
      <c r="C25" s="30" t="s">
        <v>1219</v>
      </c>
      <c r="D25" s="13">
        <v>276916</v>
      </c>
      <c r="E25" s="14">
        <v>3304.44</v>
      </c>
      <c r="F25" s="15">
        <v>1.8499999999999999E-2</v>
      </c>
      <c r="G25" s="15"/>
    </row>
    <row r="26" spans="1:7" x14ac:dyDescent="0.25">
      <c r="A26" s="12" t="s">
        <v>1517</v>
      </c>
      <c r="B26" s="30" t="s">
        <v>1518</v>
      </c>
      <c r="C26" s="30" t="s">
        <v>1250</v>
      </c>
      <c r="D26" s="13">
        <v>37052</v>
      </c>
      <c r="E26" s="14">
        <v>3298.98</v>
      </c>
      <c r="F26" s="15">
        <v>1.8499999999999999E-2</v>
      </c>
      <c r="G26" s="15"/>
    </row>
    <row r="27" spans="1:7" x14ac:dyDescent="0.25">
      <c r="A27" s="12" t="s">
        <v>1441</v>
      </c>
      <c r="B27" s="30" t="s">
        <v>1442</v>
      </c>
      <c r="C27" s="30" t="s">
        <v>1243</v>
      </c>
      <c r="D27" s="13">
        <v>91358</v>
      </c>
      <c r="E27" s="14">
        <v>3077.49</v>
      </c>
      <c r="F27" s="15">
        <v>1.72E-2</v>
      </c>
      <c r="G27" s="15"/>
    </row>
    <row r="28" spans="1:7" x14ac:dyDescent="0.25">
      <c r="A28" s="12" t="s">
        <v>1289</v>
      </c>
      <c r="B28" s="30" t="s">
        <v>1290</v>
      </c>
      <c r="C28" s="30" t="s">
        <v>1291</v>
      </c>
      <c r="D28" s="13">
        <v>2291603</v>
      </c>
      <c r="E28" s="14">
        <v>3006.58</v>
      </c>
      <c r="F28" s="15">
        <v>1.6799999999999999E-2</v>
      </c>
      <c r="G28" s="15"/>
    </row>
    <row r="29" spans="1:7" x14ac:dyDescent="0.25">
      <c r="A29" s="12" t="s">
        <v>1241</v>
      </c>
      <c r="B29" s="30" t="s">
        <v>1242</v>
      </c>
      <c r="C29" s="30" t="s">
        <v>1243</v>
      </c>
      <c r="D29" s="13">
        <v>58229</v>
      </c>
      <c r="E29" s="14">
        <v>2971.57</v>
      </c>
      <c r="F29" s="15">
        <v>1.67E-2</v>
      </c>
      <c r="G29" s="15"/>
    </row>
    <row r="30" spans="1:7" x14ac:dyDescent="0.25">
      <c r="A30" s="12" t="s">
        <v>1483</v>
      </c>
      <c r="B30" s="30" t="s">
        <v>1484</v>
      </c>
      <c r="C30" s="30" t="s">
        <v>1371</v>
      </c>
      <c r="D30" s="13">
        <v>112178</v>
      </c>
      <c r="E30" s="14">
        <v>2970.02</v>
      </c>
      <c r="F30" s="15">
        <v>1.66E-2</v>
      </c>
      <c r="G30" s="15"/>
    </row>
    <row r="31" spans="1:7" x14ac:dyDescent="0.25">
      <c r="A31" s="12" t="s">
        <v>1892</v>
      </c>
      <c r="B31" s="30" t="s">
        <v>1893</v>
      </c>
      <c r="C31" s="30" t="s">
        <v>1330</v>
      </c>
      <c r="D31" s="13">
        <v>74046</v>
      </c>
      <c r="E31" s="14">
        <v>2958.58</v>
      </c>
      <c r="F31" s="15">
        <v>1.66E-2</v>
      </c>
      <c r="G31" s="15"/>
    </row>
    <row r="32" spans="1:7" x14ac:dyDescent="0.25">
      <c r="A32" s="12" t="s">
        <v>1774</v>
      </c>
      <c r="B32" s="30" t="s">
        <v>1775</v>
      </c>
      <c r="C32" s="30" t="s">
        <v>1364</v>
      </c>
      <c r="D32" s="13">
        <v>1483936</v>
      </c>
      <c r="E32" s="14">
        <v>2866.22</v>
      </c>
      <c r="F32" s="15">
        <v>1.61E-2</v>
      </c>
      <c r="G32" s="15"/>
    </row>
    <row r="33" spans="1:7" x14ac:dyDescent="0.25">
      <c r="A33" s="12" t="s">
        <v>1434</v>
      </c>
      <c r="B33" s="30" t="s">
        <v>1435</v>
      </c>
      <c r="C33" s="30" t="s">
        <v>1243</v>
      </c>
      <c r="D33" s="13">
        <v>74736</v>
      </c>
      <c r="E33" s="14">
        <v>2855.4</v>
      </c>
      <c r="F33" s="15">
        <v>1.6E-2</v>
      </c>
      <c r="G33" s="15"/>
    </row>
    <row r="34" spans="1:7" x14ac:dyDescent="0.25">
      <c r="A34" s="12" t="s">
        <v>1264</v>
      </c>
      <c r="B34" s="30" t="s">
        <v>1265</v>
      </c>
      <c r="C34" s="30" t="s">
        <v>1266</v>
      </c>
      <c r="D34" s="13">
        <v>632077</v>
      </c>
      <c r="E34" s="14">
        <v>2753.64</v>
      </c>
      <c r="F34" s="15">
        <v>1.54E-2</v>
      </c>
      <c r="G34" s="15"/>
    </row>
    <row r="35" spans="1:7" x14ac:dyDescent="0.25">
      <c r="A35" s="12" t="s">
        <v>1543</v>
      </c>
      <c r="B35" s="30" t="s">
        <v>1544</v>
      </c>
      <c r="C35" s="30" t="s">
        <v>1199</v>
      </c>
      <c r="D35" s="13">
        <v>288255</v>
      </c>
      <c r="E35" s="14">
        <v>2679.76</v>
      </c>
      <c r="F35" s="15">
        <v>1.4999999999999999E-2</v>
      </c>
      <c r="G35" s="15"/>
    </row>
    <row r="36" spans="1:7" x14ac:dyDescent="0.25">
      <c r="A36" s="12" t="s">
        <v>1186</v>
      </c>
      <c r="B36" s="30" t="s">
        <v>1187</v>
      </c>
      <c r="C36" s="30" t="s">
        <v>1188</v>
      </c>
      <c r="D36" s="13">
        <v>200458</v>
      </c>
      <c r="E36" s="14">
        <v>2650.66</v>
      </c>
      <c r="F36" s="15">
        <v>1.49E-2</v>
      </c>
      <c r="G36" s="15"/>
    </row>
    <row r="37" spans="1:7" x14ac:dyDescent="0.25">
      <c r="A37" s="12" t="s">
        <v>1300</v>
      </c>
      <c r="B37" s="30" t="s">
        <v>1301</v>
      </c>
      <c r="C37" s="30" t="s">
        <v>1302</v>
      </c>
      <c r="D37" s="13">
        <v>31124</v>
      </c>
      <c r="E37" s="14">
        <v>2596.29</v>
      </c>
      <c r="F37" s="15">
        <v>1.4500000000000001E-2</v>
      </c>
      <c r="G37" s="15"/>
    </row>
    <row r="38" spans="1:7" x14ac:dyDescent="0.25">
      <c r="A38" s="12" t="s">
        <v>1796</v>
      </c>
      <c r="B38" s="30" t="s">
        <v>1797</v>
      </c>
      <c r="C38" s="30" t="s">
        <v>1219</v>
      </c>
      <c r="D38" s="13">
        <v>53072</v>
      </c>
      <c r="E38" s="14">
        <v>2518.77</v>
      </c>
      <c r="F38" s="15">
        <v>1.41E-2</v>
      </c>
      <c r="G38" s="15"/>
    </row>
    <row r="39" spans="1:7" x14ac:dyDescent="0.25">
      <c r="A39" s="12" t="s">
        <v>1246</v>
      </c>
      <c r="B39" s="30" t="s">
        <v>1247</v>
      </c>
      <c r="C39" s="30" t="s">
        <v>1179</v>
      </c>
      <c r="D39" s="13">
        <v>166057</v>
      </c>
      <c r="E39" s="14">
        <v>2516.9299999999998</v>
      </c>
      <c r="F39" s="15">
        <v>1.41E-2</v>
      </c>
      <c r="G39" s="15"/>
    </row>
    <row r="40" spans="1:7" x14ac:dyDescent="0.25">
      <c r="A40" s="12" t="s">
        <v>1294</v>
      </c>
      <c r="B40" s="30" t="s">
        <v>1295</v>
      </c>
      <c r="C40" s="30" t="s">
        <v>1243</v>
      </c>
      <c r="D40" s="13">
        <v>176872</v>
      </c>
      <c r="E40" s="14">
        <v>2512.56</v>
      </c>
      <c r="F40" s="15">
        <v>1.41E-2</v>
      </c>
      <c r="G40" s="15"/>
    </row>
    <row r="41" spans="1:7" x14ac:dyDescent="0.25">
      <c r="A41" s="12" t="s">
        <v>1525</v>
      </c>
      <c r="B41" s="30" t="s">
        <v>1526</v>
      </c>
      <c r="C41" s="30" t="s">
        <v>1219</v>
      </c>
      <c r="D41" s="13">
        <v>93638</v>
      </c>
      <c r="E41" s="14">
        <v>2389.36</v>
      </c>
      <c r="F41" s="15">
        <v>1.34E-2</v>
      </c>
      <c r="G41" s="15"/>
    </row>
    <row r="42" spans="1:7" x14ac:dyDescent="0.25">
      <c r="A42" s="12" t="s">
        <v>1372</v>
      </c>
      <c r="B42" s="30" t="s">
        <v>1373</v>
      </c>
      <c r="C42" s="30" t="s">
        <v>1243</v>
      </c>
      <c r="D42" s="13">
        <v>162017</v>
      </c>
      <c r="E42" s="14">
        <v>2214.12</v>
      </c>
      <c r="F42" s="15">
        <v>1.24E-2</v>
      </c>
      <c r="G42" s="15"/>
    </row>
    <row r="43" spans="1:7" x14ac:dyDescent="0.25">
      <c r="A43" s="12" t="s">
        <v>1802</v>
      </c>
      <c r="B43" s="30" t="s">
        <v>1803</v>
      </c>
      <c r="C43" s="30" t="s">
        <v>1804</v>
      </c>
      <c r="D43" s="13">
        <v>174795</v>
      </c>
      <c r="E43" s="14">
        <v>2210.98</v>
      </c>
      <c r="F43" s="15">
        <v>1.24E-2</v>
      </c>
      <c r="G43" s="15"/>
    </row>
    <row r="44" spans="1:7" x14ac:dyDescent="0.25">
      <c r="A44" s="12" t="s">
        <v>1248</v>
      </c>
      <c r="B44" s="30" t="s">
        <v>1249</v>
      </c>
      <c r="C44" s="30" t="s">
        <v>1250</v>
      </c>
      <c r="D44" s="13">
        <v>103178</v>
      </c>
      <c r="E44" s="14">
        <v>2125.4699999999998</v>
      </c>
      <c r="F44" s="15">
        <v>1.1900000000000001E-2</v>
      </c>
      <c r="G44" s="15"/>
    </row>
    <row r="45" spans="1:7" x14ac:dyDescent="0.25">
      <c r="A45" s="12" t="s">
        <v>1894</v>
      </c>
      <c r="B45" s="30" t="s">
        <v>1895</v>
      </c>
      <c r="C45" s="30" t="s">
        <v>1272</v>
      </c>
      <c r="D45" s="13">
        <v>108084</v>
      </c>
      <c r="E45" s="14">
        <v>2059.27</v>
      </c>
      <c r="F45" s="15">
        <v>1.15E-2</v>
      </c>
      <c r="G45" s="15"/>
    </row>
    <row r="46" spans="1:7" x14ac:dyDescent="0.25">
      <c r="A46" s="12" t="s">
        <v>1355</v>
      </c>
      <c r="B46" s="30" t="s">
        <v>1356</v>
      </c>
      <c r="C46" s="30" t="s">
        <v>1250</v>
      </c>
      <c r="D46" s="13">
        <v>90153</v>
      </c>
      <c r="E46" s="14">
        <v>1944.01</v>
      </c>
      <c r="F46" s="15">
        <v>1.09E-2</v>
      </c>
      <c r="G46" s="15"/>
    </row>
    <row r="47" spans="1:7" x14ac:dyDescent="0.25">
      <c r="A47" s="12" t="s">
        <v>1319</v>
      </c>
      <c r="B47" s="30" t="s">
        <v>1320</v>
      </c>
      <c r="C47" s="30" t="s">
        <v>1207</v>
      </c>
      <c r="D47" s="13">
        <v>301655</v>
      </c>
      <c r="E47" s="14">
        <v>1943.86</v>
      </c>
      <c r="F47" s="15">
        <v>1.09E-2</v>
      </c>
      <c r="G47" s="15"/>
    </row>
    <row r="48" spans="1:7" x14ac:dyDescent="0.25">
      <c r="A48" s="12" t="s">
        <v>1537</v>
      </c>
      <c r="B48" s="30" t="s">
        <v>1538</v>
      </c>
      <c r="C48" s="30" t="s">
        <v>1302</v>
      </c>
      <c r="D48" s="13">
        <v>53844</v>
      </c>
      <c r="E48" s="14">
        <v>1932.6</v>
      </c>
      <c r="F48" s="15">
        <v>1.0800000000000001E-2</v>
      </c>
      <c r="G48" s="15"/>
    </row>
    <row r="49" spans="1:7" x14ac:dyDescent="0.25">
      <c r="A49" s="12" t="s">
        <v>1287</v>
      </c>
      <c r="B49" s="30" t="s">
        <v>1288</v>
      </c>
      <c r="C49" s="30" t="s">
        <v>1219</v>
      </c>
      <c r="D49" s="13">
        <v>26928</v>
      </c>
      <c r="E49" s="14">
        <v>1864.37</v>
      </c>
      <c r="F49" s="15">
        <v>1.04E-2</v>
      </c>
      <c r="G49" s="15"/>
    </row>
    <row r="50" spans="1:7" x14ac:dyDescent="0.25">
      <c r="A50" s="12" t="s">
        <v>1896</v>
      </c>
      <c r="B50" s="30" t="s">
        <v>1897</v>
      </c>
      <c r="C50" s="30" t="s">
        <v>1216</v>
      </c>
      <c r="D50" s="13">
        <v>89553</v>
      </c>
      <c r="E50" s="14">
        <v>1770.96</v>
      </c>
      <c r="F50" s="15">
        <v>9.9000000000000008E-3</v>
      </c>
      <c r="G50" s="15"/>
    </row>
    <row r="51" spans="1:7" x14ac:dyDescent="0.25">
      <c r="A51" s="12" t="s">
        <v>1217</v>
      </c>
      <c r="B51" s="30" t="s">
        <v>1218</v>
      </c>
      <c r="C51" s="30" t="s">
        <v>1219</v>
      </c>
      <c r="D51" s="13">
        <v>394152</v>
      </c>
      <c r="E51" s="14">
        <v>1740.38</v>
      </c>
      <c r="F51" s="15">
        <v>9.7999999999999997E-3</v>
      </c>
      <c r="G51" s="15"/>
    </row>
    <row r="52" spans="1:7" x14ac:dyDescent="0.25">
      <c r="A52" s="12" t="s">
        <v>1898</v>
      </c>
      <c r="B52" s="30" t="s">
        <v>1899</v>
      </c>
      <c r="C52" s="30" t="s">
        <v>1396</v>
      </c>
      <c r="D52" s="13">
        <v>320214</v>
      </c>
      <c r="E52" s="14">
        <v>1706.26</v>
      </c>
      <c r="F52" s="15">
        <v>9.5999999999999992E-3</v>
      </c>
      <c r="G52" s="15"/>
    </row>
    <row r="53" spans="1:7" x14ac:dyDescent="0.25">
      <c r="A53" s="12" t="s">
        <v>1776</v>
      </c>
      <c r="B53" s="30" t="s">
        <v>1777</v>
      </c>
      <c r="C53" s="30" t="s">
        <v>1302</v>
      </c>
      <c r="D53" s="13">
        <v>134944</v>
      </c>
      <c r="E53" s="14">
        <v>1625.33</v>
      </c>
      <c r="F53" s="15">
        <v>9.1000000000000004E-3</v>
      </c>
      <c r="G53" s="15"/>
    </row>
    <row r="54" spans="1:7" x14ac:dyDescent="0.25">
      <c r="A54" s="12" t="s">
        <v>1529</v>
      </c>
      <c r="B54" s="30" t="s">
        <v>1530</v>
      </c>
      <c r="C54" s="30" t="s">
        <v>1250</v>
      </c>
      <c r="D54" s="13">
        <v>12255</v>
      </c>
      <c r="E54" s="14">
        <v>1570.78</v>
      </c>
      <c r="F54" s="15">
        <v>8.8000000000000005E-3</v>
      </c>
      <c r="G54" s="15"/>
    </row>
    <row r="55" spans="1:7" x14ac:dyDescent="0.25">
      <c r="A55" s="12" t="s">
        <v>1283</v>
      </c>
      <c r="B55" s="30" t="s">
        <v>1284</v>
      </c>
      <c r="C55" s="30" t="s">
        <v>1272</v>
      </c>
      <c r="D55" s="13">
        <v>110223</v>
      </c>
      <c r="E55" s="14">
        <v>1543.12</v>
      </c>
      <c r="F55" s="15">
        <v>8.6E-3</v>
      </c>
      <c r="G55" s="15"/>
    </row>
    <row r="56" spans="1:7" x14ac:dyDescent="0.25">
      <c r="A56" s="12" t="s">
        <v>1394</v>
      </c>
      <c r="B56" s="30" t="s">
        <v>1395</v>
      </c>
      <c r="C56" s="30" t="s">
        <v>1396</v>
      </c>
      <c r="D56" s="13">
        <v>56960</v>
      </c>
      <c r="E56" s="14">
        <v>1428.22</v>
      </c>
      <c r="F56" s="15">
        <v>8.0000000000000002E-3</v>
      </c>
      <c r="G56" s="15"/>
    </row>
    <row r="57" spans="1:7" x14ac:dyDescent="0.25">
      <c r="A57" s="12" t="s">
        <v>1900</v>
      </c>
      <c r="B57" s="30" t="s">
        <v>1901</v>
      </c>
      <c r="C57" s="30" t="s">
        <v>1179</v>
      </c>
      <c r="D57" s="13">
        <v>655550</v>
      </c>
      <c r="E57" s="14">
        <v>1336.99</v>
      </c>
      <c r="F57" s="15">
        <v>7.4999999999999997E-3</v>
      </c>
      <c r="G57" s="15"/>
    </row>
    <row r="58" spans="1:7" x14ac:dyDescent="0.25">
      <c r="A58" s="12" t="s">
        <v>1230</v>
      </c>
      <c r="B58" s="30" t="s">
        <v>1231</v>
      </c>
      <c r="C58" s="30" t="s">
        <v>1179</v>
      </c>
      <c r="D58" s="13">
        <v>770961</v>
      </c>
      <c r="E58" s="14">
        <v>1253.58</v>
      </c>
      <c r="F58" s="15">
        <v>7.0000000000000001E-3</v>
      </c>
      <c r="G58" s="15"/>
    </row>
    <row r="59" spans="1:7" x14ac:dyDescent="0.25">
      <c r="A59" s="12" t="s">
        <v>1877</v>
      </c>
      <c r="B59" s="30" t="s">
        <v>1878</v>
      </c>
      <c r="C59" s="30" t="s">
        <v>1330</v>
      </c>
      <c r="D59" s="13">
        <v>79075</v>
      </c>
      <c r="E59" s="14">
        <v>1231.4000000000001</v>
      </c>
      <c r="F59" s="15">
        <v>6.8999999999999999E-3</v>
      </c>
      <c r="G59" s="15"/>
    </row>
    <row r="60" spans="1:7" x14ac:dyDescent="0.25">
      <c r="A60" s="12" t="s">
        <v>1902</v>
      </c>
      <c r="B60" s="30" t="s">
        <v>1903</v>
      </c>
      <c r="C60" s="30" t="s">
        <v>1302</v>
      </c>
      <c r="D60" s="13">
        <v>29726</v>
      </c>
      <c r="E60" s="14">
        <v>1143.46</v>
      </c>
      <c r="F60" s="15">
        <v>6.4000000000000003E-3</v>
      </c>
      <c r="G60" s="15"/>
    </row>
    <row r="61" spans="1:7" x14ac:dyDescent="0.25">
      <c r="A61" s="12" t="s">
        <v>1786</v>
      </c>
      <c r="B61" s="30" t="s">
        <v>1787</v>
      </c>
      <c r="C61" s="30" t="s">
        <v>1179</v>
      </c>
      <c r="D61" s="13">
        <v>200506</v>
      </c>
      <c r="E61" s="14">
        <v>1099.27</v>
      </c>
      <c r="F61" s="15">
        <v>6.1999999999999998E-3</v>
      </c>
      <c r="G61" s="15"/>
    </row>
    <row r="62" spans="1:7" x14ac:dyDescent="0.25">
      <c r="A62" s="12" t="s">
        <v>1904</v>
      </c>
      <c r="B62" s="30" t="s">
        <v>1905</v>
      </c>
      <c r="C62" s="30" t="s">
        <v>1255</v>
      </c>
      <c r="D62" s="13">
        <v>20612</v>
      </c>
      <c r="E62" s="14">
        <v>1080.8699999999999</v>
      </c>
      <c r="F62" s="15">
        <v>6.1000000000000004E-3</v>
      </c>
      <c r="G62" s="15"/>
    </row>
    <row r="63" spans="1:7" x14ac:dyDescent="0.25">
      <c r="A63" s="12" t="s">
        <v>1200</v>
      </c>
      <c r="B63" s="30" t="s">
        <v>1201</v>
      </c>
      <c r="C63" s="30" t="s">
        <v>1188</v>
      </c>
      <c r="D63" s="13">
        <v>8107929</v>
      </c>
      <c r="E63" s="14">
        <v>1070.25</v>
      </c>
      <c r="F63" s="15">
        <v>6.0000000000000001E-3</v>
      </c>
      <c r="G63" s="15"/>
    </row>
    <row r="64" spans="1:7" x14ac:dyDescent="0.25">
      <c r="A64" s="12" t="s">
        <v>1906</v>
      </c>
      <c r="B64" s="30" t="s">
        <v>1907</v>
      </c>
      <c r="C64" s="30" t="s">
        <v>1427</v>
      </c>
      <c r="D64" s="13">
        <v>53432</v>
      </c>
      <c r="E64" s="14">
        <v>938.85</v>
      </c>
      <c r="F64" s="15">
        <v>5.3E-3</v>
      </c>
      <c r="G64" s="15"/>
    </row>
    <row r="65" spans="1:7" x14ac:dyDescent="0.25">
      <c r="A65" s="12" t="s">
        <v>1335</v>
      </c>
      <c r="B65" s="30" t="s">
        <v>1336</v>
      </c>
      <c r="C65" s="30" t="s">
        <v>1243</v>
      </c>
      <c r="D65" s="13">
        <v>71299</v>
      </c>
      <c r="E65" s="14">
        <v>900.86</v>
      </c>
      <c r="F65" s="15">
        <v>5.0000000000000001E-3</v>
      </c>
      <c r="G65" s="15"/>
    </row>
    <row r="66" spans="1:7" x14ac:dyDescent="0.25">
      <c r="A66" s="12" t="s">
        <v>1908</v>
      </c>
      <c r="B66" s="30" t="s">
        <v>1909</v>
      </c>
      <c r="C66" s="30" t="s">
        <v>1291</v>
      </c>
      <c r="D66" s="13">
        <v>44770</v>
      </c>
      <c r="E66" s="14">
        <v>885.75</v>
      </c>
      <c r="F66" s="15">
        <v>5.0000000000000001E-3</v>
      </c>
      <c r="G66" s="15"/>
    </row>
    <row r="67" spans="1:7" x14ac:dyDescent="0.25">
      <c r="A67" s="12" t="s">
        <v>1244</v>
      </c>
      <c r="B67" s="30" t="s">
        <v>1245</v>
      </c>
      <c r="C67" s="30" t="s">
        <v>1188</v>
      </c>
      <c r="D67" s="13">
        <v>247859</v>
      </c>
      <c r="E67" s="14">
        <v>879.4</v>
      </c>
      <c r="F67" s="15">
        <v>4.8999999999999998E-3</v>
      </c>
      <c r="G67" s="15"/>
    </row>
    <row r="68" spans="1:7" x14ac:dyDescent="0.25">
      <c r="A68" s="12" t="s">
        <v>1910</v>
      </c>
      <c r="B68" s="30" t="s">
        <v>1911</v>
      </c>
      <c r="C68" s="30" t="s">
        <v>1863</v>
      </c>
      <c r="D68" s="13">
        <v>36503</v>
      </c>
      <c r="E68" s="14">
        <v>857.44</v>
      </c>
      <c r="F68" s="15">
        <v>4.7999999999999996E-3</v>
      </c>
      <c r="G68" s="15"/>
    </row>
    <row r="69" spans="1:7" x14ac:dyDescent="0.25">
      <c r="A69" s="12" t="s">
        <v>1341</v>
      </c>
      <c r="B69" s="30" t="s">
        <v>1342</v>
      </c>
      <c r="C69" s="30" t="s">
        <v>1343</v>
      </c>
      <c r="D69" s="13">
        <v>90072</v>
      </c>
      <c r="E69" s="14">
        <v>668.11</v>
      </c>
      <c r="F69" s="15">
        <v>3.7000000000000002E-3</v>
      </c>
      <c r="G69" s="15"/>
    </row>
    <row r="70" spans="1:7" x14ac:dyDescent="0.25">
      <c r="A70" s="12" t="s">
        <v>1324</v>
      </c>
      <c r="B70" s="30" t="s">
        <v>1325</v>
      </c>
      <c r="C70" s="30" t="s">
        <v>1266</v>
      </c>
      <c r="D70" s="13">
        <v>29315</v>
      </c>
      <c r="E70" s="14">
        <v>653.86</v>
      </c>
      <c r="F70" s="15">
        <v>3.7000000000000002E-3</v>
      </c>
      <c r="G70" s="15"/>
    </row>
    <row r="71" spans="1:7" x14ac:dyDescent="0.25">
      <c r="A71" s="12" t="s">
        <v>1912</v>
      </c>
      <c r="B71" s="30" t="s">
        <v>1913</v>
      </c>
      <c r="C71" s="30" t="s">
        <v>1237</v>
      </c>
      <c r="D71" s="13">
        <v>63131</v>
      </c>
      <c r="E71" s="14">
        <v>546.02</v>
      </c>
      <c r="F71" s="15">
        <v>3.0999999999999999E-3</v>
      </c>
      <c r="G71" s="15"/>
    </row>
    <row r="72" spans="1:7" x14ac:dyDescent="0.25">
      <c r="A72" s="12" t="s">
        <v>1914</v>
      </c>
      <c r="B72" s="30" t="s">
        <v>1915</v>
      </c>
      <c r="C72" s="30" t="s">
        <v>1243</v>
      </c>
      <c r="D72" s="13">
        <v>87855</v>
      </c>
      <c r="E72" s="14">
        <v>538.77</v>
      </c>
      <c r="F72" s="15">
        <v>3.0000000000000001E-3</v>
      </c>
      <c r="G72" s="15"/>
    </row>
    <row r="73" spans="1:7" x14ac:dyDescent="0.25">
      <c r="A73" s="12" t="s">
        <v>1278</v>
      </c>
      <c r="B73" s="30" t="s">
        <v>1279</v>
      </c>
      <c r="C73" s="30" t="s">
        <v>1280</v>
      </c>
      <c r="D73" s="13">
        <v>197330</v>
      </c>
      <c r="E73" s="14">
        <v>502.01</v>
      </c>
      <c r="F73" s="15">
        <v>2.8E-3</v>
      </c>
      <c r="G73" s="15"/>
    </row>
    <row r="74" spans="1:7" x14ac:dyDescent="0.25">
      <c r="A74" s="16" t="s">
        <v>125</v>
      </c>
      <c r="B74" s="31"/>
      <c r="C74" s="31"/>
      <c r="D74" s="17"/>
      <c r="E74" s="37">
        <v>177243.44</v>
      </c>
      <c r="F74" s="38">
        <v>0.99309999999999998</v>
      </c>
      <c r="G74" s="20"/>
    </row>
    <row r="75" spans="1:7" x14ac:dyDescent="0.25">
      <c r="A75" s="16" t="s">
        <v>1549</v>
      </c>
      <c r="B75" s="30"/>
      <c r="C75" s="30"/>
      <c r="D75" s="13"/>
      <c r="E75" s="14"/>
      <c r="F75" s="15"/>
      <c r="G75" s="15"/>
    </row>
    <row r="76" spans="1:7" x14ac:dyDescent="0.25">
      <c r="A76" s="16" t="s">
        <v>125</v>
      </c>
      <c r="B76" s="30"/>
      <c r="C76" s="30"/>
      <c r="D76" s="13"/>
      <c r="E76" s="39" t="s">
        <v>119</v>
      </c>
      <c r="F76" s="40" t="s">
        <v>119</v>
      </c>
      <c r="G76" s="15"/>
    </row>
    <row r="77" spans="1:7" x14ac:dyDescent="0.25">
      <c r="A77" s="21" t="s">
        <v>165</v>
      </c>
      <c r="B77" s="32"/>
      <c r="C77" s="32"/>
      <c r="D77" s="22"/>
      <c r="E77" s="27">
        <v>177243.44</v>
      </c>
      <c r="F77" s="28">
        <v>0.99309999999999998</v>
      </c>
      <c r="G77" s="20"/>
    </row>
    <row r="78" spans="1:7" x14ac:dyDescent="0.25">
      <c r="A78" s="12"/>
      <c r="B78" s="30"/>
      <c r="C78" s="30"/>
      <c r="D78" s="13"/>
      <c r="E78" s="14"/>
      <c r="F78" s="15"/>
      <c r="G78" s="15"/>
    </row>
    <row r="79" spans="1:7" x14ac:dyDescent="0.25">
      <c r="A79" s="12"/>
      <c r="B79" s="30"/>
      <c r="C79" s="30"/>
      <c r="D79" s="13"/>
      <c r="E79" s="14"/>
      <c r="F79" s="15"/>
      <c r="G79" s="15"/>
    </row>
    <row r="80" spans="1:7" x14ac:dyDescent="0.25">
      <c r="A80" s="16" t="s">
        <v>169</v>
      </c>
      <c r="B80" s="30"/>
      <c r="C80" s="30"/>
      <c r="D80" s="13"/>
      <c r="E80" s="14"/>
      <c r="F80" s="15"/>
      <c r="G80" s="15"/>
    </row>
    <row r="81" spans="1:7" x14ac:dyDescent="0.25">
      <c r="A81" s="12" t="s">
        <v>170</v>
      </c>
      <c r="B81" s="30"/>
      <c r="C81" s="30"/>
      <c r="D81" s="13"/>
      <c r="E81" s="14">
        <v>1535.44</v>
      </c>
      <c r="F81" s="15">
        <v>8.6E-3</v>
      </c>
      <c r="G81" s="15">
        <v>6.6299999999999998E-2</v>
      </c>
    </row>
    <row r="82" spans="1:7" x14ac:dyDescent="0.25">
      <c r="A82" s="16" t="s">
        <v>125</v>
      </c>
      <c r="B82" s="31"/>
      <c r="C82" s="31"/>
      <c r="D82" s="17"/>
      <c r="E82" s="37">
        <v>1535.44</v>
      </c>
      <c r="F82" s="38">
        <v>8.6E-3</v>
      </c>
      <c r="G82" s="20"/>
    </row>
    <row r="83" spans="1:7" x14ac:dyDescent="0.25">
      <c r="A83" s="12"/>
      <c r="B83" s="30"/>
      <c r="C83" s="30"/>
      <c r="D83" s="13"/>
      <c r="E83" s="14"/>
      <c r="F83" s="15"/>
      <c r="G83" s="15"/>
    </row>
    <row r="84" spans="1:7" x14ac:dyDescent="0.25">
      <c r="A84" s="21" t="s">
        <v>165</v>
      </c>
      <c r="B84" s="32"/>
      <c r="C84" s="32"/>
      <c r="D84" s="22"/>
      <c r="E84" s="18">
        <v>1535.44</v>
      </c>
      <c r="F84" s="19">
        <v>8.6E-3</v>
      </c>
      <c r="G84" s="20"/>
    </row>
    <row r="85" spans="1:7" x14ac:dyDescent="0.25">
      <c r="A85" s="12" t="s">
        <v>171</v>
      </c>
      <c r="B85" s="30"/>
      <c r="C85" s="30"/>
      <c r="D85" s="13"/>
      <c r="E85" s="14">
        <v>0.27890359999999997</v>
      </c>
      <c r="F85" s="15">
        <v>9.9999999999999995E-7</v>
      </c>
      <c r="G85" s="15"/>
    </row>
    <row r="86" spans="1:7" x14ac:dyDescent="0.25">
      <c r="A86" s="12" t="s">
        <v>172</v>
      </c>
      <c r="B86" s="30"/>
      <c r="C86" s="30"/>
      <c r="D86" s="13"/>
      <c r="E86" s="23">
        <v>-338.42890360000001</v>
      </c>
      <c r="F86" s="24">
        <v>-1.701E-3</v>
      </c>
      <c r="G86" s="15">
        <v>6.6299999999999998E-2</v>
      </c>
    </row>
    <row r="87" spans="1:7" x14ac:dyDescent="0.25">
      <c r="A87" s="25" t="s">
        <v>173</v>
      </c>
      <c r="B87" s="33"/>
      <c r="C87" s="33"/>
      <c r="D87" s="26"/>
      <c r="E87" s="27">
        <v>178440.73</v>
      </c>
      <c r="F87" s="28">
        <v>1</v>
      </c>
      <c r="G87" s="28"/>
    </row>
    <row r="92" spans="1:7" x14ac:dyDescent="0.25">
      <c r="A92" s="1" t="s">
        <v>176</v>
      </c>
    </row>
    <row r="93" spans="1:7" x14ac:dyDescent="0.25">
      <c r="A93" s="53" t="s">
        <v>177</v>
      </c>
      <c r="B93" s="34" t="s">
        <v>119</v>
      </c>
    </row>
    <row r="94" spans="1:7" x14ac:dyDescent="0.25">
      <c r="A94" t="s">
        <v>178</v>
      </c>
    </row>
    <row r="95" spans="1:7" x14ac:dyDescent="0.25">
      <c r="A95" t="s">
        <v>179</v>
      </c>
      <c r="B95" t="s">
        <v>180</v>
      </c>
      <c r="C95" t="s">
        <v>180</v>
      </c>
    </row>
    <row r="96" spans="1:7" x14ac:dyDescent="0.25">
      <c r="B96" s="54">
        <v>45382</v>
      </c>
      <c r="C96" s="54">
        <v>45412</v>
      </c>
    </row>
    <row r="97" spans="1:5" x14ac:dyDescent="0.25">
      <c r="A97" t="s">
        <v>184</v>
      </c>
      <c r="B97">
        <v>36.296999999999997</v>
      </c>
      <c r="C97">
        <v>37.890999999999998</v>
      </c>
      <c r="E97" s="2"/>
    </row>
    <row r="98" spans="1:5" x14ac:dyDescent="0.25">
      <c r="A98" t="s">
        <v>185</v>
      </c>
      <c r="B98">
        <v>29.798999999999999</v>
      </c>
      <c r="C98">
        <v>31.109000000000002</v>
      </c>
      <c r="E98" s="2"/>
    </row>
    <row r="99" spans="1:5" x14ac:dyDescent="0.25">
      <c r="A99" t="s">
        <v>666</v>
      </c>
      <c r="B99">
        <v>32.008000000000003</v>
      </c>
      <c r="C99">
        <v>33.371000000000002</v>
      </c>
      <c r="E99" s="2"/>
    </row>
    <row r="100" spans="1:5" x14ac:dyDescent="0.25">
      <c r="A100" t="s">
        <v>667</v>
      </c>
      <c r="B100">
        <v>26.280999999999999</v>
      </c>
      <c r="C100">
        <v>27.401</v>
      </c>
      <c r="E100" s="2"/>
    </row>
    <row r="101" spans="1:5" x14ac:dyDescent="0.25">
      <c r="E101" s="2"/>
    </row>
    <row r="102" spans="1:5" x14ac:dyDescent="0.25">
      <c r="A102" t="s">
        <v>195</v>
      </c>
      <c r="B102" s="34" t="s">
        <v>119</v>
      </c>
    </row>
    <row r="103" spans="1:5" x14ac:dyDescent="0.25">
      <c r="A103" t="s">
        <v>196</v>
      </c>
      <c r="B103" s="34" t="s">
        <v>119</v>
      </c>
    </row>
    <row r="104" spans="1:5" ht="30" customHeight="1" x14ac:dyDescent="0.25">
      <c r="A104" s="53" t="s">
        <v>197</v>
      </c>
      <c r="B104" s="34" t="s">
        <v>119</v>
      </c>
    </row>
    <row r="105" spans="1:5" ht="30" customHeight="1" x14ac:dyDescent="0.25">
      <c r="A105" s="53" t="s">
        <v>198</v>
      </c>
      <c r="B105" s="34" t="s">
        <v>119</v>
      </c>
    </row>
    <row r="106" spans="1:5" x14ac:dyDescent="0.25">
      <c r="A106" t="s">
        <v>1767</v>
      </c>
      <c r="B106" s="55">
        <v>0.41033900000000001</v>
      </c>
    </row>
    <row r="107" spans="1:5" ht="45" customHeight="1" x14ac:dyDescent="0.25">
      <c r="A107" s="53" t="s">
        <v>200</v>
      </c>
      <c r="B107" s="34" t="s">
        <v>119</v>
      </c>
    </row>
    <row r="108" spans="1:5" ht="30" customHeight="1" x14ac:dyDescent="0.25">
      <c r="A108" s="53" t="s">
        <v>201</v>
      </c>
      <c r="B108" s="34" t="s">
        <v>119</v>
      </c>
    </row>
    <row r="109" spans="1:5" ht="30" customHeight="1" x14ac:dyDescent="0.25">
      <c r="A109" s="53" t="s">
        <v>202</v>
      </c>
    </row>
    <row r="110" spans="1:5" x14ac:dyDescent="0.25">
      <c r="A110" t="s">
        <v>203</v>
      </c>
    </row>
    <row r="111" spans="1:5" x14ac:dyDescent="0.25">
      <c r="A111" t="s">
        <v>204</v>
      </c>
    </row>
    <row r="113" spans="1:4" ht="69.95" customHeight="1" x14ac:dyDescent="0.25">
      <c r="A113" s="74" t="s">
        <v>214</v>
      </c>
      <c r="B113" s="74" t="s">
        <v>215</v>
      </c>
      <c r="C113" s="74" t="s">
        <v>5</v>
      </c>
      <c r="D113" s="74" t="s">
        <v>6</v>
      </c>
    </row>
    <row r="114" spans="1:4" ht="69.95" customHeight="1" x14ac:dyDescent="0.25">
      <c r="A114" s="74" t="s">
        <v>1916</v>
      </c>
      <c r="B114" s="74"/>
      <c r="C114" s="74" t="s">
        <v>55</v>
      </c>
      <c r="D114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32"/>
  <sheetViews>
    <sheetView showGridLines="0" workbookViewId="0">
      <pane ySplit="4" topLeftCell="A124" activePane="bottomLeft" state="frozen"/>
      <selection pane="bottomLeft" activeCell="B124" sqref="B124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1917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1918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1177</v>
      </c>
      <c r="B8" s="30" t="s">
        <v>1178</v>
      </c>
      <c r="C8" s="30" t="s">
        <v>1179</v>
      </c>
      <c r="D8" s="13">
        <v>132882</v>
      </c>
      <c r="E8" s="14">
        <v>2019.94</v>
      </c>
      <c r="F8" s="15">
        <v>5.8900000000000001E-2</v>
      </c>
      <c r="G8" s="15"/>
    </row>
    <row r="9" spans="1:8" x14ac:dyDescent="0.25">
      <c r="A9" s="12" t="s">
        <v>1285</v>
      </c>
      <c r="B9" s="30" t="s">
        <v>1286</v>
      </c>
      <c r="C9" s="30" t="s">
        <v>1179</v>
      </c>
      <c r="D9" s="13">
        <v>167677</v>
      </c>
      <c r="E9" s="14">
        <v>1928.96</v>
      </c>
      <c r="F9" s="15">
        <v>5.6300000000000003E-2</v>
      </c>
      <c r="G9" s="15"/>
    </row>
    <row r="10" spans="1:8" x14ac:dyDescent="0.25">
      <c r="A10" s="12" t="s">
        <v>1253</v>
      </c>
      <c r="B10" s="30" t="s">
        <v>1254</v>
      </c>
      <c r="C10" s="30" t="s">
        <v>1255</v>
      </c>
      <c r="D10" s="13">
        <v>51257</v>
      </c>
      <c r="E10" s="14">
        <v>1842.33</v>
      </c>
      <c r="F10" s="15">
        <v>5.3800000000000001E-2</v>
      </c>
      <c r="G10" s="15"/>
    </row>
    <row r="11" spans="1:8" x14ac:dyDescent="0.25">
      <c r="A11" s="12" t="s">
        <v>1180</v>
      </c>
      <c r="B11" s="30" t="s">
        <v>1181</v>
      </c>
      <c r="C11" s="30" t="s">
        <v>1182</v>
      </c>
      <c r="D11" s="13">
        <v>54330</v>
      </c>
      <c r="E11" s="14">
        <v>1594.04</v>
      </c>
      <c r="F11" s="15">
        <v>4.65E-2</v>
      </c>
      <c r="G11" s="15"/>
    </row>
    <row r="12" spans="1:8" x14ac:dyDescent="0.25">
      <c r="A12" s="12" t="s">
        <v>1212</v>
      </c>
      <c r="B12" s="30" t="s">
        <v>1213</v>
      </c>
      <c r="C12" s="30" t="s">
        <v>1179</v>
      </c>
      <c r="D12" s="13">
        <v>149214</v>
      </c>
      <c r="E12" s="14">
        <v>1232.8800000000001</v>
      </c>
      <c r="F12" s="15">
        <v>3.5999999999999997E-2</v>
      </c>
      <c r="G12" s="15"/>
    </row>
    <row r="13" spans="1:8" x14ac:dyDescent="0.25">
      <c r="A13" s="12" t="s">
        <v>1362</v>
      </c>
      <c r="B13" s="30" t="s">
        <v>1363</v>
      </c>
      <c r="C13" s="30" t="s">
        <v>1364</v>
      </c>
      <c r="D13" s="13">
        <v>22899</v>
      </c>
      <c r="E13" s="14">
        <v>1009.82</v>
      </c>
      <c r="F13" s="15">
        <v>2.9499999999999998E-2</v>
      </c>
      <c r="G13" s="15"/>
    </row>
    <row r="14" spans="1:8" x14ac:dyDescent="0.25">
      <c r="A14" s="12" t="s">
        <v>1208</v>
      </c>
      <c r="B14" s="30" t="s">
        <v>1209</v>
      </c>
      <c r="C14" s="30" t="s">
        <v>1179</v>
      </c>
      <c r="D14" s="13">
        <v>86178</v>
      </c>
      <c r="E14" s="14">
        <v>1004.75</v>
      </c>
      <c r="F14" s="15">
        <v>2.93E-2</v>
      </c>
      <c r="G14" s="15"/>
    </row>
    <row r="15" spans="1:8" x14ac:dyDescent="0.25">
      <c r="A15" s="12" t="s">
        <v>1337</v>
      </c>
      <c r="B15" s="30" t="s">
        <v>1338</v>
      </c>
      <c r="C15" s="30" t="s">
        <v>1275</v>
      </c>
      <c r="D15" s="13">
        <v>9300</v>
      </c>
      <c r="E15" s="14">
        <v>927.38</v>
      </c>
      <c r="F15" s="15">
        <v>2.7099999999999999E-2</v>
      </c>
      <c r="G15" s="15"/>
    </row>
    <row r="16" spans="1:8" x14ac:dyDescent="0.25">
      <c r="A16" s="12" t="s">
        <v>1186</v>
      </c>
      <c r="B16" s="30" t="s">
        <v>1187</v>
      </c>
      <c r="C16" s="30" t="s">
        <v>1188</v>
      </c>
      <c r="D16" s="13">
        <v>61438</v>
      </c>
      <c r="E16" s="14">
        <v>812.39</v>
      </c>
      <c r="F16" s="15">
        <v>2.3699999999999999E-2</v>
      </c>
      <c r="G16" s="15"/>
    </row>
    <row r="17" spans="1:7" x14ac:dyDescent="0.25">
      <c r="A17" s="12" t="s">
        <v>1294</v>
      </c>
      <c r="B17" s="30" t="s">
        <v>1295</v>
      </c>
      <c r="C17" s="30" t="s">
        <v>1243</v>
      </c>
      <c r="D17" s="13">
        <v>54317</v>
      </c>
      <c r="E17" s="14">
        <v>771.6</v>
      </c>
      <c r="F17" s="15">
        <v>2.2499999999999999E-2</v>
      </c>
      <c r="G17" s="15"/>
    </row>
    <row r="18" spans="1:7" x14ac:dyDescent="0.25">
      <c r="A18" s="12" t="s">
        <v>1264</v>
      </c>
      <c r="B18" s="30" t="s">
        <v>1265</v>
      </c>
      <c r="C18" s="30" t="s">
        <v>1266</v>
      </c>
      <c r="D18" s="13">
        <v>175158</v>
      </c>
      <c r="E18" s="14">
        <v>763.08</v>
      </c>
      <c r="F18" s="15">
        <v>2.23E-2</v>
      </c>
      <c r="G18" s="15"/>
    </row>
    <row r="19" spans="1:7" x14ac:dyDescent="0.25">
      <c r="A19" s="12" t="s">
        <v>1281</v>
      </c>
      <c r="B19" s="30" t="s">
        <v>1282</v>
      </c>
      <c r="C19" s="30" t="s">
        <v>1272</v>
      </c>
      <c r="D19" s="13">
        <v>50230</v>
      </c>
      <c r="E19" s="14">
        <v>754.5</v>
      </c>
      <c r="F19" s="15">
        <v>2.1999999999999999E-2</v>
      </c>
      <c r="G19" s="15"/>
    </row>
    <row r="20" spans="1:7" x14ac:dyDescent="0.25">
      <c r="A20" s="12" t="s">
        <v>1434</v>
      </c>
      <c r="B20" s="30" t="s">
        <v>1435</v>
      </c>
      <c r="C20" s="30" t="s">
        <v>1243</v>
      </c>
      <c r="D20" s="13">
        <v>18428</v>
      </c>
      <c r="E20" s="14">
        <v>704.07</v>
      </c>
      <c r="F20" s="15">
        <v>2.0500000000000001E-2</v>
      </c>
      <c r="G20" s="15"/>
    </row>
    <row r="21" spans="1:7" x14ac:dyDescent="0.25">
      <c r="A21" s="12" t="s">
        <v>1192</v>
      </c>
      <c r="B21" s="30" t="s">
        <v>1193</v>
      </c>
      <c r="C21" s="30" t="s">
        <v>1194</v>
      </c>
      <c r="D21" s="13">
        <v>183670</v>
      </c>
      <c r="E21" s="14">
        <v>667.09</v>
      </c>
      <c r="F21" s="15">
        <v>1.95E-2</v>
      </c>
      <c r="G21" s="15"/>
    </row>
    <row r="22" spans="1:7" x14ac:dyDescent="0.25">
      <c r="A22" s="12" t="s">
        <v>1256</v>
      </c>
      <c r="B22" s="30" t="s">
        <v>1257</v>
      </c>
      <c r="C22" s="30" t="s">
        <v>1216</v>
      </c>
      <c r="D22" s="13">
        <v>260125</v>
      </c>
      <c r="E22" s="14">
        <v>608.04</v>
      </c>
      <c r="F22" s="15">
        <v>1.77E-2</v>
      </c>
      <c r="G22" s="15"/>
    </row>
    <row r="23" spans="1:7" x14ac:dyDescent="0.25">
      <c r="A23" s="12" t="s">
        <v>1289</v>
      </c>
      <c r="B23" s="30" t="s">
        <v>1290</v>
      </c>
      <c r="C23" s="30" t="s">
        <v>1291</v>
      </c>
      <c r="D23" s="13">
        <v>449586</v>
      </c>
      <c r="E23" s="14">
        <v>589.86</v>
      </c>
      <c r="F23" s="15">
        <v>1.72E-2</v>
      </c>
      <c r="G23" s="15"/>
    </row>
    <row r="24" spans="1:7" x14ac:dyDescent="0.25">
      <c r="A24" s="12" t="s">
        <v>1545</v>
      </c>
      <c r="B24" s="30" t="s">
        <v>1546</v>
      </c>
      <c r="C24" s="30" t="s">
        <v>1330</v>
      </c>
      <c r="D24" s="13">
        <v>16816</v>
      </c>
      <c r="E24" s="14">
        <v>550.79999999999995</v>
      </c>
      <c r="F24" s="15">
        <v>1.61E-2</v>
      </c>
      <c r="G24" s="15"/>
    </row>
    <row r="25" spans="1:7" x14ac:dyDescent="0.25">
      <c r="A25" s="12" t="s">
        <v>1246</v>
      </c>
      <c r="B25" s="30" t="s">
        <v>1247</v>
      </c>
      <c r="C25" s="30" t="s">
        <v>1179</v>
      </c>
      <c r="D25" s="13">
        <v>34433</v>
      </c>
      <c r="E25" s="14">
        <v>521.9</v>
      </c>
      <c r="F25" s="15">
        <v>1.52E-2</v>
      </c>
      <c r="G25" s="15"/>
    </row>
    <row r="26" spans="1:7" x14ac:dyDescent="0.25">
      <c r="A26" s="12" t="s">
        <v>1283</v>
      </c>
      <c r="B26" s="30" t="s">
        <v>1284</v>
      </c>
      <c r="C26" s="30" t="s">
        <v>1272</v>
      </c>
      <c r="D26" s="13">
        <v>35069</v>
      </c>
      <c r="E26" s="14">
        <v>490.97</v>
      </c>
      <c r="F26" s="15">
        <v>1.43E-2</v>
      </c>
      <c r="G26" s="15"/>
    </row>
    <row r="27" spans="1:7" x14ac:dyDescent="0.25">
      <c r="A27" s="12" t="s">
        <v>1365</v>
      </c>
      <c r="B27" s="30" t="s">
        <v>1366</v>
      </c>
      <c r="C27" s="30" t="s">
        <v>1240</v>
      </c>
      <c r="D27" s="13">
        <v>7290</v>
      </c>
      <c r="E27" s="14">
        <v>476.82</v>
      </c>
      <c r="F27" s="15">
        <v>1.3899999999999999E-2</v>
      </c>
      <c r="G27" s="15"/>
    </row>
    <row r="28" spans="1:7" x14ac:dyDescent="0.25">
      <c r="A28" s="12" t="s">
        <v>1317</v>
      </c>
      <c r="B28" s="30" t="s">
        <v>1318</v>
      </c>
      <c r="C28" s="30" t="s">
        <v>1250</v>
      </c>
      <c r="D28" s="13">
        <v>46177</v>
      </c>
      <c r="E28" s="14">
        <v>465.42</v>
      </c>
      <c r="F28" s="15">
        <v>1.3599999999999999E-2</v>
      </c>
      <c r="G28" s="15"/>
    </row>
    <row r="29" spans="1:7" x14ac:dyDescent="0.25">
      <c r="A29" s="12" t="s">
        <v>1319</v>
      </c>
      <c r="B29" s="30" t="s">
        <v>1320</v>
      </c>
      <c r="C29" s="30" t="s">
        <v>1207</v>
      </c>
      <c r="D29" s="13">
        <v>69524</v>
      </c>
      <c r="E29" s="14">
        <v>448.01</v>
      </c>
      <c r="F29" s="15">
        <v>1.3100000000000001E-2</v>
      </c>
      <c r="G29" s="15"/>
    </row>
    <row r="30" spans="1:7" x14ac:dyDescent="0.25">
      <c r="A30" s="12" t="s">
        <v>1441</v>
      </c>
      <c r="B30" s="30" t="s">
        <v>1442</v>
      </c>
      <c r="C30" s="30" t="s">
        <v>1243</v>
      </c>
      <c r="D30" s="13">
        <v>12084</v>
      </c>
      <c r="E30" s="14">
        <v>407.06</v>
      </c>
      <c r="F30" s="15">
        <v>1.1900000000000001E-2</v>
      </c>
      <c r="G30" s="15"/>
    </row>
    <row r="31" spans="1:7" x14ac:dyDescent="0.25">
      <c r="A31" s="12" t="s">
        <v>1529</v>
      </c>
      <c r="B31" s="30" t="s">
        <v>1530</v>
      </c>
      <c r="C31" s="30" t="s">
        <v>1250</v>
      </c>
      <c r="D31" s="13">
        <v>3114</v>
      </c>
      <c r="E31" s="14">
        <v>399.14</v>
      </c>
      <c r="F31" s="15">
        <v>1.1599999999999999E-2</v>
      </c>
      <c r="G31" s="15"/>
    </row>
    <row r="32" spans="1:7" x14ac:dyDescent="0.25">
      <c r="A32" s="12" t="s">
        <v>1894</v>
      </c>
      <c r="B32" s="30" t="s">
        <v>1895</v>
      </c>
      <c r="C32" s="30" t="s">
        <v>1272</v>
      </c>
      <c r="D32" s="13">
        <v>20896</v>
      </c>
      <c r="E32" s="14">
        <v>398.12</v>
      </c>
      <c r="F32" s="15">
        <v>1.1599999999999999E-2</v>
      </c>
      <c r="G32" s="15"/>
    </row>
    <row r="33" spans="1:7" x14ac:dyDescent="0.25">
      <c r="A33" s="12" t="s">
        <v>1384</v>
      </c>
      <c r="B33" s="30" t="s">
        <v>1385</v>
      </c>
      <c r="C33" s="30" t="s">
        <v>1219</v>
      </c>
      <c r="D33" s="13">
        <v>33193</v>
      </c>
      <c r="E33" s="14">
        <v>396.09</v>
      </c>
      <c r="F33" s="15">
        <v>1.1599999999999999E-2</v>
      </c>
      <c r="G33" s="15"/>
    </row>
    <row r="34" spans="1:7" x14ac:dyDescent="0.25">
      <c r="A34" s="12" t="s">
        <v>1898</v>
      </c>
      <c r="B34" s="30" t="s">
        <v>1899</v>
      </c>
      <c r="C34" s="30" t="s">
        <v>1396</v>
      </c>
      <c r="D34" s="13">
        <v>74140</v>
      </c>
      <c r="E34" s="14">
        <v>395.05</v>
      </c>
      <c r="F34" s="15">
        <v>1.15E-2</v>
      </c>
      <c r="G34" s="15"/>
    </row>
    <row r="35" spans="1:7" x14ac:dyDescent="0.25">
      <c r="A35" s="12" t="s">
        <v>1195</v>
      </c>
      <c r="B35" s="30" t="s">
        <v>1196</v>
      </c>
      <c r="C35" s="30" t="s">
        <v>1179</v>
      </c>
      <c r="D35" s="13">
        <v>138501</v>
      </c>
      <c r="E35" s="14">
        <v>389.88</v>
      </c>
      <c r="F35" s="15">
        <v>1.14E-2</v>
      </c>
      <c r="G35" s="15"/>
    </row>
    <row r="36" spans="1:7" x14ac:dyDescent="0.25">
      <c r="A36" s="12" t="s">
        <v>1355</v>
      </c>
      <c r="B36" s="30" t="s">
        <v>1356</v>
      </c>
      <c r="C36" s="30" t="s">
        <v>1250</v>
      </c>
      <c r="D36" s="13">
        <v>17931</v>
      </c>
      <c r="E36" s="14">
        <v>386.66</v>
      </c>
      <c r="F36" s="15">
        <v>1.1299999999999999E-2</v>
      </c>
      <c r="G36" s="15"/>
    </row>
    <row r="37" spans="1:7" x14ac:dyDescent="0.25">
      <c r="A37" s="12" t="s">
        <v>1525</v>
      </c>
      <c r="B37" s="30" t="s">
        <v>1526</v>
      </c>
      <c r="C37" s="30" t="s">
        <v>1219</v>
      </c>
      <c r="D37" s="13">
        <v>14419</v>
      </c>
      <c r="E37" s="14">
        <v>367.93</v>
      </c>
      <c r="F37" s="15">
        <v>1.0699999999999999E-2</v>
      </c>
      <c r="G37" s="15"/>
    </row>
    <row r="38" spans="1:7" x14ac:dyDescent="0.25">
      <c r="A38" s="12" t="s">
        <v>1189</v>
      </c>
      <c r="B38" s="30" t="s">
        <v>1190</v>
      </c>
      <c r="C38" s="30" t="s">
        <v>1191</v>
      </c>
      <c r="D38" s="13">
        <v>79989</v>
      </c>
      <c r="E38" s="14">
        <v>363.39</v>
      </c>
      <c r="F38" s="15">
        <v>1.06E-2</v>
      </c>
      <c r="G38" s="15"/>
    </row>
    <row r="39" spans="1:7" x14ac:dyDescent="0.25">
      <c r="A39" s="12" t="s">
        <v>1324</v>
      </c>
      <c r="B39" s="30" t="s">
        <v>1325</v>
      </c>
      <c r="C39" s="30" t="s">
        <v>1266</v>
      </c>
      <c r="D39" s="13">
        <v>15887</v>
      </c>
      <c r="E39" s="14">
        <v>354.35</v>
      </c>
      <c r="F39" s="15">
        <v>1.03E-2</v>
      </c>
      <c r="G39" s="15"/>
    </row>
    <row r="40" spans="1:7" x14ac:dyDescent="0.25">
      <c r="A40" s="12" t="s">
        <v>1900</v>
      </c>
      <c r="B40" s="30" t="s">
        <v>1901</v>
      </c>
      <c r="C40" s="30" t="s">
        <v>1179</v>
      </c>
      <c r="D40" s="13">
        <v>171645</v>
      </c>
      <c r="E40" s="14">
        <v>350.07</v>
      </c>
      <c r="F40" s="15">
        <v>1.0200000000000001E-2</v>
      </c>
      <c r="G40" s="15"/>
    </row>
    <row r="41" spans="1:7" x14ac:dyDescent="0.25">
      <c r="A41" s="12" t="s">
        <v>1786</v>
      </c>
      <c r="B41" s="30" t="s">
        <v>1787</v>
      </c>
      <c r="C41" s="30" t="s">
        <v>1179</v>
      </c>
      <c r="D41" s="13">
        <v>56714</v>
      </c>
      <c r="E41" s="14">
        <v>310.93</v>
      </c>
      <c r="F41" s="15">
        <v>9.1000000000000004E-3</v>
      </c>
      <c r="G41" s="15"/>
    </row>
    <row r="42" spans="1:7" x14ac:dyDescent="0.25">
      <c r="A42" s="12" t="s">
        <v>1335</v>
      </c>
      <c r="B42" s="30" t="s">
        <v>1336</v>
      </c>
      <c r="C42" s="30" t="s">
        <v>1243</v>
      </c>
      <c r="D42" s="13">
        <v>24169</v>
      </c>
      <c r="E42" s="14">
        <v>305.38</v>
      </c>
      <c r="F42" s="15">
        <v>8.8999999999999999E-3</v>
      </c>
      <c r="G42" s="15"/>
    </row>
    <row r="43" spans="1:7" x14ac:dyDescent="0.25">
      <c r="A43" s="12" t="s">
        <v>1919</v>
      </c>
      <c r="B43" s="30" t="s">
        <v>1920</v>
      </c>
      <c r="C43" s="30" t="s">
        <v>1272</v>
      </c>
      <c r="D43" s="13">
        <v>17540</v>
      </c>
      <c r="E43" s="14">
        <v>292.41000000000003</v>
      </c>
      <c r="F43" s="15">
        <v>8.5000000000000006E-3</v>
      </c>
      <c r="G43" s="15"/>
    </row>
    <row r="44" spans="1:7" x14ac:dyDescent="0.25">
      <c r="A44" s="12" t="s">
        <v>1230</v>
      </c>
      <c r="B44" s="30" t="s">
        <v>1231</v>
      </c>
      <c r="C44" s="30" t="s">
        <v>1179</v>
      </c>
      <c r="D44" s="13">
        <v>175899</v>
      </c>
      <c r="E44" s="14">
        <v>286.01</v>
      </c>
      <c r="F44" s="15">
        <v>8.3000000000000001E-3</v>
      </c>
      <c r="G44" s="15"/>
    </row>
    <row r="45" spans="1:7" x14ac:dyDescent="0.25">
      <c r="A45" s="12" t="s">
        <v>1547</v>
      </c>
      <c r="B45" s="30" t="s">
        <v>1548</v>
      </c>
      <c r="C45" s="30" t="s">
        <v>1302</v>
      </c>
      <c r="D45" s="13">
        <v>19098</v>
      </c>
      <c r="E45" s="14">
        <v>281.64999999999998</v>
      </c>
      <c r="F45" s="15">
        <v>8.2000000000000007E-3</v>
      </c>
      <c r="G45" s="15"/>
    </row>
    <row r="46" spans="1:7" x14ac:dyDescent="0.25">
      <c r="A46" s="12" t="s">
        <v>1892</v>
      </c>
      <c r="B46" s="30" t="s">
        <v>1893</v>
      </c>
      <c r="C46" s="30" t="s">
        <v>1330</v>
      </c>
      <c r="D46" s="13">
        <v>6787</v>
      </c>
      <c r="E46" s="14">
        <v>271.18</v>
      </c>
      <c r="F46" s="15">
        <v>7.9000000000000008E-3</v>
      </c>
      <c r="G46" s="15"/>
    </row>
    <row r="47" spans="1:7" x14ac:dyDescent="0.25">
      <c r="A47" s="12" t="s">
        <v>1372</v>
      </c>
      <c r="B47" s="30" t="s">
        <v>1373</v>
      </c>
      <c r="C47" s="30" t="s">
        <v>1243</v>
      </c>
      <c r="D47" s="13">
        <v>19563</v>
      </c>
      <c r="E47" s="14">
        <v>267.35000000000002</v>
      </c>
      <c r="F47" s="15">
        <v>7.7999999999999996E-3</v>
      </c>
      <c r="G47" s="15"/>
    </row>
    <row r="48" spans="1:7" x14ac:dyDescent="0.25">
      <c r="A48" s="12" t="s">
        <v>1914</v>
      </c>
      <c r="B48" s="30" t="s">
        <v>1915</v>
      </c>
      <c r="C48" s="30" t="s">
        <v>1243</v>
      </c>
      <c r="D48" s="13">
        <v>43046</v>
      </c>
      <c r="E48" s="14">
        <v>263.98</v>
      </c>
      <c r="F48" s="15">
        <v>7.7000000000000002E-3</v>
      </c>
      <c r="G48" s="15"/>
    </row>
    <row r="49" spans="1:7" x14ac:dyDescent="0.25">
      <c r="A49" s="12" t="s">
        <v>1861</v>
      </c>
      <c r="B49" s="30" t="s">
        <v>1862</v>
      </c>
      <c r="C49" s="30" t="s">
        <v>1863</v>
      </c>
      <c r="D49" s="13">
        <v>30195</v>
      </c>
      <c r="E49" s="14">
        <v>256.60000000000002</v>
      </c>
      <c r="F49" s="15">
        <v>7.4999999999999997E-3</v>
      </c>
      <c r="G49" s="15"/>
    </row>
    <row r="50" spans="1:7" x14ac:dyDescent="0.25">
      <c r="A50" s="12" t="s">
        <v>1802</v>
      </c>
      <c r="B50" s="30" t="s">
        <v>1803</v>
      </c>
      <c r="C50" s="30" t="s">
        <v>1804</v>
      </c>
      <c r="D50" s="13">
        <v>19969</v>
      </c>
      <c r="E50" s="14">
        <v>252.59</v>
      </c>
      <c r="F50" s="15">
        <v>7.4000000000000003E-3</v>
      </c>
      <c r="G50" s="15"/>
    </row>
    <row r="51" spans="1:7" x14ac:dyDescent="0.25">
      <c r="A51" s="12" t="s">
        <v>1896</v>
      </c>
      <c r="B51" s="30" t="s">
        <v>1897</v>
      </c>
      <c r="C51" s="30" t="s">
        <v>1216</v>
      </c>
      <c r="D51" s="13">
        <v>12667</v>
      </c>
      <c r="E51" s="14">
        <v>250.5</v>
      </c>
      <c r="F51" s="15">
        <v>7.3000000000000001E-3</v>
      </c>
      <c r="G51" s="15"/>
    </row>
    <row r="52" spans="1:7" x14ac:dyDescent="0.25">
      <c r="A52" s="12" t="s">
        <v>1248</v>
      </c>
      <c r="B52" s="30" t="s">
        <v>1249</v>
      </c>
      <c r="C52" s="30" t="s">
        <v>1250</v>
      </c>
      <c r="D52" s="13">
        <v>12028</v>
      </c>
      <c r="E52" s="14">
        <v>247.78</v>
      </c>
      <c r="F52" s="15">
        <v>7.1999999999999998E-3</v>
      </c>
      <c r="G52" s="15"/>
    </row>
    <row r="53" spans="1:7" x14ac:dyDescent="0.25">
      <c r="A53" s="12" t="s">
        <v>1241</v>
      </c>
      <c r="B53" s="30" t="s">
        <v>1242</v>
      </c>
      <c r="C53" s="30" t="s">
        <v>1243</v>
      </c>
      <c r="D53" s="13">
        <v>4726</v>
      </c>
      <c r="E53" s="14">
        <v>241.18</v>
      </c>
      <c r="F53" s="15">
        <v>7.0000000000000001E-3</v>
      </c>
      <c r="G53" s="15"/>
    </row>
    <row r="54" spans="1:7" x14ac:dyDescent="0.25">
      <c r="A54" s="12" t="s">
        <v>1784</v>
      </c>
      <c r="B54" s="30" t="s">
        <v>1785</v>
      </c>
      <c r="C54" s="30" t="s">
        <v>1291</v>
      </c>
      <c r="D54" s="13">
        <v>32483</v>
      </c>
      <c r="E54" s="14">
        <v>239.72</v>
      </c>
      <c r="F54" s="15">
        <v>7.0000000000000001E-3</v>
      </c>
      <c r="G54" s="15"/>
    </row>
    <row r="55" spans="1:7" x14ac:dyDescent="0.25">
      <c r="A55" s="12" t="s">
        <v>1772</v>
      </c>
      <c r="B55" s="30" t="s">
        <v>1773</v>
      </c>
      <c r="C55" s="30" t="s">
        <v>1371</v>
      </c>
      <c r="D55" s="13">
        <v>23092</v>
      </c>
      <c r="E55" s="14">
        <v>238.52</v>
      </c>
      <c r="F55" s="15">
        <v>7.0000000000000001E-3</v>
      </c>
      <c r="G55" s="15"/>
    </row>
    <row r="56" spans="1:7" x14ac:dyDescent="0.25">
      <c r="A56" s="12" t="s">
        <v>1321</v>
      </c>
      <c r="B56" s="30" t="s">
        <v>1322</v>
      </c>
      <c r="C56" s="30" t="s">
        <v>1323</v>
      </c>
      <c r="D56" s="13">
        <v>16311</v>
      </c>
      <c r="E56" s="14">
        <v>234.32</v>
      </c>
      <c r="F56" s="15">
        <v>6.7999999999999996E-3</v>
      </c>
      <c r="G56" s="15"/>
    </row>
    <row r="57" spans="1:7" x14ac:dyDescent="0.25">
      <c r="A57" s="12" t="s">
        <v>1921</v>
      </c>
      <c r="B57" s="30" t="s">
        <v>1922</v>
      </c>
      <c r="C57" s="30" t="s">
        <v>1219</v>
      </c>
      <c r="D57" s="13">
        <v>39480</v>
      </c>
      <c r="E57" s="14">
        <v>233.7</v>
      </c>
      <c r="F57" s="15">
        <v>6.7999999999999996E-3</v>
      </c>
      <c r="G57" s="15"/>
    </row>
    <row r="58" spans="1:7" x14ac:dyDescent="0.25">
      <c r="A58" s="12" t="s">
        <v>1543</v>
      </c>
      <c r="B58" s="30" t="s">
        <v>1544</v>
      </c>
      <c r="C58" s="30" t="s">
        <v>1199</v>
      </c>
      <c r="D58" s="13">
        <v>24703</v>
      </c>
      <c r="E58" s="14">
        <v>229.65</v>
      </c>
      <c r="F58" s="15">
        <v>6.7000000000000002E-3</v>
      </c>
      <c r="G58" s="15"/>
    </row>
    <row r="59" spans="1:7" x14ac:dyDescent="0.25">
      <c r="A59" s="12" t="s">
        <v>1788</v>
      </c>
      <c r="B59" s="30" t="s">
        <v>1789</v>
      </c>
      <c r="C59" s="30" t="s">
        <v>1219</v>
      </c>
      <c r="D59" s="13">
        <v>14785</v>
      </c>
      <c r="E59" s="14">
        <v>223.02</v>
      </c>
      <c r="F59" s="15">
        <v>6.4999999999999997E-3</v>
      </c>
      <c r="G59" s="15"/>
    </row>
    <row r="60" spans="1:7" x14ac:dyDescent="0.25">
      <c r="A60" s="12" t="s">
        <v>1443</v>
      </c>
      <c r="B60" s="30" t="s">
        <v>1444</v>
      </c>
      <c r="C60" s="30" t="s">
        <v>1330</v>
      </c>
      <c r="D60" s="13">
        <v>10465</v>
      </c>
      <c r="E60" s="14">
        <v>221.66</v>
      </c>
      <c r="F60" s="15">
        <v>6.4999999999999997E-3</v>
      </c>
      <c r="G60" s="15"/>
    </row>
    <row r="61" spans="1:7" x14ac:dyDescent="0.25">
      <c r="A61" s="12" t="s">
        <v>1537</v>
      </c>
      <c r="B61" s="30" t="s">
        <v>1538</v>
      </c>
      <c r="C61" s="30" t="s">
        <v>1302</v>
      </c>
      <c r="D61" s="13">
        <v>6110</v>
      </c>
      <c r="E61" s="14">
        <v>219.3</v>
      </c>
      <c r="F61" s="15">
        <v>6.4000000000000003E-3</v>
      </c>
      <c r="G61" s="15"/>
    </row>
    <row r="62" spans="1:7" x14ac:dyDescent="0.25">
      <c r="A62" s="12" t="s">
        <v>1287</v>
      </c>
      <c r="B62" s="30" t="s">
        <v>1288</v>
      </c>
      <c r="C62" s="30" t="s">
        <v>1219</v>
      </c>
      <c r="D62" s="13">
        <v>3123</v>
      </c>
      <c r="E62" s="14">
        <v>216.22</v>
      </c>
      <c r="F62" s="15">
        <v>6.3E-3</v>
      </c>
      <c r="G62" s="15"/>
    </row>
    <row r="63" spans="1:7" x14ac:dyDescent="0.25">
      <c r="A63" s="12" t="s">
        <v>1483</v>
      </c>
      <c r="B63" s="30" t="s">
        <v>1484</v>
      </c>
      <c r="C63" s="30" t="s">
        <v>1371</v>
      </c>
      <c r="D63" s="13">
        <v>8018</v>
      </c>
      <c r="E63" s="14">
        <v>212.28</v>
      </c>
      <c r="F63" s="15">
        <v>6.1999999999999998E-3</v>
      </c>
      <c r="G63" s="15"/>
    </row>
    <row r="64" spans="1:7" x14ac:dyDescent="0.25">
      <c r="A64" s="12" t="s">
        <v>1904</v>
      </c>
      <c r="B64" s="30" t="s">
        <v>1905</v>
      </c>
      <c r="C64" s="30" t="s">
        <v>1255</v>
      </c>
      <c r="D64" s="13">
        <v>3865</v>
      </c>
      <c r="E64" s="14">
        <v>202.68</v>
      </c>
      <c r="F64" s="15">
        <v>5.8999999999999999E-3</v>
      </c>
      <c r="G64" s="15"/>
    </row>
    <row r="65" spans="1:7" x14ac:dyDescent="0.25">
      <c r="A65" s="12" t="s">
        <v>1776</v>
      </c>
      <c r="B65" s="30" t="s">
        <v>1777</v>
      </c>
      <c r="C65" s="30" t="s">
        <v>1302</v>
      </c>
      <c r="D65" s="13">
        <v>16242</v>
      </c>
      <c r="E65" s="14">
        <v>195.63</v>
      </c>
      <c r="F65" s="15">
        <v>5.7000000000000002E-3</v>
      </c>
      <c r="G65" s="15"/>
    </row>
    <row r="66" spans="1:7" x14ac:dyDescent="0.25">
      <c r="A66" s="12" t="s">
        <v>1344</v>
      </c>
      <c r="B66" s="30" t="s">
        <v>1345</v>
      </c>
      <c r="C66" s="30" t="s">
        <v>1243</v>
      </c>
      <c r="D66" s="13">
        <v>8383</v>
      </c>
      <c r="E66" s="14">
        <v>194.05</v>
      </c>
      <c r="F66" s="15">
        <v>5.7000000000000002E-3</v>
      </c>
      <c r="G66" s="15"/>
    </row>
    <row r="67" spans="1:7" x14ac:dyDescent="0.25">
      <c r="A67" s="12" t="s">
        <v>1517</v>
      </c>
      <c r="B67" s="30" t="s">
        <v>1518</v>
      </c>
      <c r="C67" s="30" t="s">
        <v>1250</v>
      </c>
      <c r="D67" s="13">
        <v>2131</v>
      </c>
      <c r="E67" s="14">
        <v>189.74</v>
      </c>
      <c r="F67" s="15">
        <v>5.4999999999999997E-3</v>
      </c>
      <c r="G67" s="15"/>
    </row>
    <row r="68" spans="1:7" x14ac:dyDescent="0.25">
      <c r="A68" s="12" t="s">
        <v>1923</v>
      </c>
      <c r="B68" s="30" t="s">
        <v>1924</v>
      </c>
      <c r="C68" s="30" t="s">
        <v>1219</v>
      </c>
      <c r="D68" s="13">
        <v>49507</v>
      </c>
      <c r="E68" s="14">
        <v>186.64</v>
      </c>
      <c r="F68" s="15">
        <v>5.4000000000000003E-3</v>
      </c>
      <c r="G68" s="15"/>
    </row>
    <row r="69" spans="1:7" x14ac:dyDescent="0.25">
      <c r="A69" s="12" t="s">
        <v>1925</v>
      </c>
      <c r="B69" s="30" t="s">
        <v>1926</v>
      </c>
      <c r="C69" s="30" t="s">
        <v>1219</v>
      </c>
      <c r="D69" s="13">
        <v>20850</v>
      </c>
      <c r="E69" s="14">
        <v>182.09</v>
      </c>
      <c r="F69" s="15">
        <v>5.3E-3</v>
      </c>
      <c r="G69" s="15"/>
    </row>
    <row r="70" spans="1:7" x14ac:dyDescent="0.25">
      <c r="A70" s="12" t="s">
        <v>1927</v>
      </c>
      <c r="B70" s="30" t="s">
        <v>1928</v>
      </c>
      <c r="C70" s="30" t="s">
        <v>1219</v>
      </c>
      <c r="D70" s="13">
        <v>127408</v>
      </c>
      <c r="E70" s="14">
        <v>163.46</v>
      </c>
      <c r="F70" s="15">
        <v>4.7999999999999996E-3</v>
      </c>
      <c r="G70" s="15"/>
    </row>
    <row r="71" spans="1:7" x14ac:dyDescent="0.25">
      <c r="A71" s="12" t="s">
        <v>1390</v>
      </c>
      <c r="B71" s="30" t="s">
        <v>1391</v>
      </c>
      <c r="C71" s="30" t="s">
        <v>1291</v>
      </c>
      <c r="D71" s="13">
        <v>6413</v>
      </c>
      <c r="E71" s="14">
        <v>155.83000000000001</v>
      </c>
      <c r="F71" s="15">
        <v>4.4999999999999997E-3</v>
      </c>
      <c r="G71" s="15"/>
    </row>
    <row r="72" spans="1:7" x14ac:dyDescent="0.25">
      <c r="A72" s="12" t="s">
        <v>1531</v>
      </c>
      <c r="B72" s="30" t="s">
        <v>1532</v>
      </c>
      <c r="C72" s="30" t="s">
        <v>1359</v>
      </c>
      <c r="D72" s="13">
        <v>4212</v>
      </c>
      <c r="E72" s="14">
        <v>153.91</v>
      </c>
      <c r="F72" s="15">
        <v>4.4999999999999997E-3</v>
      </c>
      <c r="G72" s="15"/>
    </row>
    <row r="73" spans="1:7" x14ac:dyDescent="0.25">
      <c r="A73" s="12" t="s">
        <v>1877</v>
      </c>
      <c r="B73" s="30" t="s">
        <v>1878</v>
      </c>
      <c r="C73" s="30" t="s">
        <v>1330</v>
      </c>
      <c r="D73" s="13">
        <v>9269</v>
      </c>
      <c r="E73" s="14">
        <v>144.34</v>
      </c>
      <c r="F73" s="15">
        <v>4.1999999999999997E-3</v>
      </c>
      <c r="G73" s="15"/>
    </row>
    <row r="74" spans="1:7" x14ac:dyDescent="0.25">
      <c r="A74" s="12" t="s">
        <v>1353</v>
      </c>
      <c r="B74" s="30" t="s">
        <v>1354</v>
      </c>
      <c r="C74" s="30" t="s">
        <v>1219</v>
      </c>
      <c r="D74" s="13">
        <v>52021</v>
      </c>
      <c r="E74" s="14">
        <v>135.85</v>
      </c>
      <c r="F74" s="15">
        <v>4.0000000000000001E-3</v>
      </c>
      <c r="G74" s="15"/>
    </row>
    <row r="75" spans="1:7" x14ac:dyDescent="0.25">
      <c r="A75" s="12" t="s">
        <v>1798</v>
      </c>
      <c r="B75" s="30" t="s">
        <v>1799</v>
      </c>
      <c r="C75" s="30" t="s">
        <v>1371</v>
      </c>
      <c r="D75" s="13">
        <v>4276</v>
      </c>
      <c r="E75" s="14">
        <v>134.76</v>
      </c>
      <c r="F75" s="15">
        <v>3.8999999999999998E-3</v>
      </c>
      <c r="G75" s="15"/>
    </row>
    <row r="76" spans="1:7" x14ac:dyDescent="0.25">
      <c r="A76" s="12" t="s">
        <v>1929</v>
      </c>
      <c r="B76" s="30" t="s">
        <v>1930</v>
      </c>
      <c r="C76" s="30" t="s">
        <v>1219</v>
      </c>
      <c r="D76" s="13">
        <v>14109</v>
      </c>
      <c r="E76" s="14">
        <v>128.75</v>
      </c>
      <c r="F76" s="15">
        <v>3.8E-3</v>
      </c>
      <c r="G76" s="15"/>
    </row>
    <row r="77" spans="1:7" x14ac:dyDescent="0.25">
      <c r="A77" s="12" t="s">
        <v>1790</v>
      </c>
      <c r="B77" s="30" t="s">
        <v>1791</v>
      </c>
      <c r="C77" s="30" t="s">
        <v>1352</v>
      </c>
      <c r="D77" s="13">
        <v>4368</v>
      </c>
      <c r="E77" s="14">
        <v>121.87</v>
      </c>
      <c r="F77" s="15">
        <v>3.5999999999999999E-3</v>
      </c>
      <c r="G77" s="15"/>
    </row>
    <row r="78" spans="1:7" x14ac:dyDescent="0.25">
      <c r="A78" s="12" t="s">
        <v>1890</v>
      </c>
      <c r="B78" s="30" t="s">
        <v>1891</v>
      </c>
      <c r="C78" s="30" t="s">
        <v>1194</v>
      </c>
      <c r="D78" s="13">
        <v>19002</v>
      </c>
      <c r="E78" s="14">
        <v>119.63</v>
      </c>
      <c r="F78" s="15">
        <v>3.5000000000000001E-3</v>
      </c>
      <c r="G78" s="15"/>
    </row>
    <row r="79" spans="1:7" x14ac:dyDescent="0.25">
      <c r="A79" s="12" t="s">
        <v>1411</v>
      </c>
      <c r="B79" s="30" t="s">
        <v>1412</v>
      </c>
      <c r="C79" s="30" t="s">
        <v>1313</v>
      </c>
      <c r="D79" s="13">
        <v>17342</v>
      </c>
      <c r="E79" s="14">
        <v>119.51</v>
      </c>
      <c r="F79" s="15">
        <v>3.5000000000000001E-3</v>
      </c>
      <c r="G79" s="15"/>
    </row>
    <row r="80" spans="1:7" x14ac:dyDescent="0.25">
      <c r="A80" s="12" t="s">
        <v>1931</v>
      </c>
      <c r="B80" s="30" t="s">
        <v>1932</v>
      </c>
      <c r="C80" s="30" t="s">
        <v>1179</v>
      </c>
      <c r="D80" s="13">
        <v>116585</v>
      </c>
      <c r="E80" s="14">
        <v>113.15</v>
      </c>
      <c r="F80" s="15">
        <v>3.3E-3</v>
      </c>
      <c r="G80" s="15"/>
    </row>
    <row r="81" spans="1:7" x14ac:dyDescent="0.25">
      <c r="A81" s="12" t="s">
        <v>1527</v>
      </c>
      <c r="B81" s="30" t="s">
        <v>1528</v>
      </c>
      <c r="C81" s="30" t="s">
        <v>1470</v>
      </c>
      <c r="D81" s="13">
        <v>21834</v>
      </c>
      <c r="E81" s="14">
        <v>110.86</v>
      </c>
      <c r="F81" s="15">
        <v>3.2000000000000002E-3</v>
      </c>
      <c r="G81" s="15"/>
    </row>
    <row r="82" spans="1:7" x14ac:dyDescent="0.25">
      <c r="A82" s="12" t="s">
        <v>1906</v>
      </c>
      <c r="B82" s="30" t="s">
        <v>1907</v>
      </c>
      <c r="C82" s="30" t="s">
        <v>1427</v>
      </c>
      <c r="D82" s="13">
        <v>6122</v>
      </c>
      <c r="E82" s="14">
        <v>107.57</v>
      </c>
      <c r="F82" s="15">
        <v>3.0999999999999999E-3</v>
      </c>
      <c r="G82" s="15"/>
    </row>
    <row r="83" spans="1:7" x14ac:dyDescent="0.25">
      <c r="A83" s="12" t="s">
        <v>1780</v>
      </c>
      <c r="B83" s="30" t="s">
        <v>1781</v>
      </c>
      <c r="C83" s="30" t="s">
        <v>1313</v>
      </c>
      <c r="D83" s="13">
        <v>12016</v>
      </c>
      <c r="E83" s="14">
        <v>100.97</v>
      </c>
      <c r="F83" s="15">
        <v>2.8999999999999998E-3</v>
      </c>
      <c r="G83" s="15"/>
    </row>
    <row r="84" spans="1:7" x14ac:dyDescent="0.25">
      <c r="A84" s="12" t="s">
        <v>1497</v>
      </c>
      <c r="B84" s="30" t="s">
        <v>1498</v>
      </c>
      <c r="C84" s="30" t="s">
        <v>1323</v>
      </c>
      <c r="D84" s="13">
        <v>15552</v>
      </c>
      <c r="E84" s="14">
        <v>89.1</v>
      </c>
      <c r="F84" s="15">
        <v>2.5999999999999999E-3</v>
      </c>
      <c r="G84" s="15"/>
    </row>
    <row r="85" spans="1:7" x14ac:dyDescent="0.25">
      <c r="A85" s="12" t="s">
        <v>1933</v>
      </c>
      <c r="B85" s="30" t="s">
        <v>1934</v>
      </c>
      <c r="C85" s="30" t="s">
        <v>1272</v>
      </c>
      <c r="D85" s="13">
        <v>3973</v>
      </c>
      <c r="E85" s="14">
        <v>88.02</v>
      </c>
      <c r="F85" s="15">
        <v>2.5999999999999999E-3</v>
      </c>
      <c r="G85" s="15"/>
    </row>
    <row r="86" spans="1:7" x14ac:dyDescent="0.25">
      <c r="A86" s="12" t="s">
        <v>1935</v>
      </c>
      <c r="B86" s="30" t="s">
        <v>1936</v>
      </c>
      <c r="C86" s="30" t="s">
        <v>1255</v>
      </c>
      <c r="D86" s="13">
        <v>11214</v>
      </c>
      <c r="E86" s="14">
        <v>83.97</v>
      </c>
      <c r="F86" s="15">
        <v>2.5000000000000001E-3</v>
      </c>
      <c r="G86" s="15"/>
    </row>
    <row r="87" spans="1:7" x14ac:dyDescent="0.25">
      <c r="A87" s="12" t="s">
        <v>1262</v>
      </c>
      <c r="B87" s="30" t="s">
        <v>1263</v>
      </c>
      <c r="C87" s="30" t="s">
        <v>1179</v>
      </c>
      <c r="D87" s="13">
        <v>13225</v>
      </c>
      <c r="E87" s="14">
        <v>82.25</v>
      </c>
      <c r="F87" s="15">
        <v>2.3999999999999998E-3</v>
      </c>
      <c r="G87" s="15"/>
    </row>
    <row r="88" spans="1:7" x14ac:dyDescent="0.25">
      <c r="A88" s="12" t="s">
        <v>1513</v>
      </c>
      <c r="B88" s="30" t="s">
        <v>1514</v>
      </c>
      <c r="C88" s="30" t="s">
        <v>1219</v>
      </c>
      <c r="D88" s="13">
        <v>10500</v>
      </c>
      <c r="E88" s="14">
        <v>80.08</v>
      </c>
      <c r="F88" s="15">
        <v>2.3E-3</v>
      </c>
      <c r="G88" s="15"/>
    </row>
    <row r="89" spans="1:7" x14ac:dyDescent="0.25">
      <c r="A89" s="12" t="s">
        <v>1937</v>
      </c>
      <c r="B89" s="30" t="s">
        <v>1938</v>
      </c>
      <c r="C89" s="30" t="s">
        <v>1204</v>
      </c>
      <c r="D89" s="13">
        <v>12850</v>
      </c>
      <c r="E89" s="14">
        <v>79.69</v>
      </c>
      <c r="F89" s="15">
        <v>2.3E-3</v>
      </c>
      <c r="G89" s="15"/>
    </row>
    <row r="90" spans="1:7" x14ac:dyDescent="0.25">
      <c r="A90" s="12" t="s">
        <v>1939</v>
      </c>
      <c r="B90" s="30" t="s">
        <v>1940</v>
      </c>
      <c r="C90" s="30" t="s">
        <v>1179</v>
      </c>
      <c r="D90" s="13">
        <v>48297</v>
      </c>
      <c r="E90" s="14">
        <v>74.47</v>
      </c>
      <c r="F90" s="15">
        <v>2.2000000000000001E-3</v>
      </c>
      <c r="G90" s="15"/>
    </row>
    <row r="91" spans="1:7" x14ac:dyDescent="0.25">
      <c r="A91" s="12" t="s">
        <v>1473</v>
      </c>
      <c r="B91" s="30" t="s">
        <v>1474</v>
      </c>
      <c r="C91" s="30" t="s">
        <v>1371</v>
      </c>
      <c r="D91" s="13">
        <v>1</v>
      </c>
      <c r="E91" s="14">
        <v>0.01</v>
      </c>
      <c r="F91" s="15">
        <v>0</v>
      </c>
      <c r="G91" s="15"/>
    </row>
    <row r="92" spans="1:7" x14ac:dyDescent="0.25">
      <c r="A92" s="16" t="s">
        <v>125</v>
      </c>
      <c r="B92" s="31"/>
      <c r="C92" s="31"/>
      <c r="D92" s="17"/>
      <c r="E92" s="37">
        <v>33727.199999999997</v>
      </c>
      <c r="F92" s="38">
        <v>0.9839</v>
      </c>
      <c r="G92" s="20"/>
    </row>
    <row r="93" spans="1:7" x14ac:dyDescent="0.25">
      <c r="A93" s="16" t="s">
        <v>1549</v>
      </c>
      <c r="B93" s="30"/>
      <c r="C93" s="30"/>
      <c r="D93" s="13"/>
      <c r="E93" s="14"/>
      <c r="F93" s="15"/>
      <c r="G93" s="15"/>
    </row>
    <row r="94" spans="1:7" x14ac:dyDescent="0.25">
      <c r="A94" s="16" t="s">
        <v>125</v>
      </c>
      <c r="B94" s="30"/>
      <c r="C94" s="30"/>
      <c r="D94" s="13"/>
      <c r="E94" s="39" t="s">
        <v>119</v>
      </c>
      <c r="F94" s="40" t="s">
        <v>119</v>
      </c>
      <c r="G94" s="15"/>
    </row>
    <row r="95" spans="1:7" x14ac:dyDescent="0.25">
      <c r="A95" s="21" t="s">
        <v>165</v>
      </c>
      <c r="B95" s="32"/>
      <c r="C95" s="32"/>
      <c r="D95" s="22"/>
      <c r="E95" s="27">
        <v>33727.199999999997</v>
      </c>
      <c r="F95" s="28">
        <v>0.9839</v>
      </c>
      <c r="G95" s="20"/>
    </row>
    <row r="96" spans="1:7" x14ac:dyDescent="0.25">
      <c r="A96" s="12"/>
      <c r="B96" s="30"/>
      <c r="C96" s="30"/>
      <c r="D96" s="13"/>
      <c r="E96" s="14"/>
      <c r="F96" s="15"/>
      <c r="G96" s="15"/>
    </row>
    <row r="97" spans="1:7" x14ac:dyDescent="0.25">
      <c r="A97" s="12"/>
      <c r="B97" s="30"/>
      <c r="C97" s="30"/>
      <c r="D97" s="13"/>
      <c r="E97" s="14"/>
      <c r="F97" s="15"/>
      <c r="G97" s="15"/>
    </row>
    <row r="98" spans="1:7" x14ac:dyDescent="0.25">
      <c r="A98" s="16" t="s">
        <v>169</v>
      </c>
      <c r="B98" s="30"/>
      <c r="C98" s="30"/>
      <c r="D98" s="13"/>
      <c r="E98" s="14"/>
      <c r="F98" s="15"/>
      <c r="G98" s="15"/>
    </row>
    <row r="99" spans="1:7" x14ac:dyDescent="0.25">
      <c r="A99" s="12" t="s">
        <v>170</v>
      </c>
      <c r="B99" s="30"/>
      <c r="C99" s="30"/>
      <c r="D99" s="13"/>
      <c r="E99" s="14">
        <v>592.78</v>
      </c>
      <c r="F99" s="15">
        <v>1.7299999999999999E-2</v>
      </c>
      <c r="G99" s="15">
        <v>6.6299999999999998E-2</v>
      </c>
    </row>
    <row r="100" spans="1:7" x14ac:dyDescent="0.25">
      <c r="A100" s="16" t="s">
        <v>125</v>
      </c>
      <c r="B100" s="31"/>
      <c r="C100" s="31"/>
      <c r="D100" s="17"/>
      <c r="E100" s="37">
        <v>592.78</v>
      </c>
      <c r="F100" s="38">
        <v>1.7299999999999999E-2</v>
      </c>
      <c r="G100" s="20"/>
    </row>
    <row r="101" spans="1:7" x14ac:dyDescent="0.25">
      <c r="A101" s="12"/>
      <c r="B101" s="30"/>
      <c r="C101" s="30"/>
      <c r="D101" s="13"/>
      <c r="E101" s="14"/>
      <c r="F101" s="15"/>
      <c r="G101" s="15"/>
    </row>
    <row r="102" spans="1:7" x14ac:dyDescent="0.25">
      <c r="A102" s="21" t="s">
        <v>165</v>
      </c>
      <c r="B102" s="32"/>
      <c r="C102" s="32"/>
      <c r="D102" s="22"/>
      <c r="E102" s="18">
        <v>592.78</v>
      </c>
      <c r="F102" s="19">
        <v>1.7299999999999999E-2</v>
      </c>
      <c r="G102" s="20"/>
    </row>
    <row r="103" spans="1:7" x14ac:dyDescent="0.25">
      <c r="A103" s="12" t="s">
        <v>171</v>
      </c>
      <c r="B103" s="30"/>
      <c r="C103" s="30"/>
      <c r="D103" s="13"/>
      <c r="E103" s="14">
        <v>0.1076757</v>
      </c>
      <c r="F103" s="15">
        <v>3.0000000000000001E-6</v>
      </c>
      <c r="G103" s="15"/>
    </row>
    <row r="104" spans="1:7" x14ac:dyDescent="0.25">
      <c r="A104" s="12" t="s">
        <v>172</v>
      </c>
      <c r="B104" s="30"/>
      <c r="C104" s="30"/>
      <c r="D104" s="13"/>
      <c r="E104" s="23">
        <v>-50.177675700000002</v>
      </c>
      <c r="F104" s="24">
        <v>-1.2030000000000001E-3</v>
      </c>
      <c r="G104" s="15">
        <v>6.6299999999999998E-2</v>
      </c>
    </row>
    <row r="105" spans="1:7" x14ac:dyDescent="0.25">
      <c r="A105" s="25" t="s">
        <v>173</v>
      </c>
      <c r="B105" s="33"/>
      <c r="C105" s="33"/>
      <c r="D105" s="26"/>
      <c r="E105" s="27">
        <v>34269.910000000003</v>
      </c>
      <c r="F105" s="28">
        <v>1</v>
      </c>
      <c r="G105" s="28"/>
    </row>
    <row r="110" spans="1:7" x14ac:dyDescent="0.25">
      <c r="A110" s="1" t="s">
        <v>176</v>
      </c>
    </row>
    <row r="111" spans="1:7" x14ac:dyDescent="0.25">
      <c r="A111" s="53" t="s">
        <v>177</v>
      </c>
      <c r="B111" s="34" t="s">
        <v>119</v>
      </c>
    </row>
    <row r="112" spans="1:7" x14ac:dyDescent="0.25">
      <c r="A112" t="s">
        <v>178</v>
      </c>
    </row>
    <row r="113" spans="1:5" x14ac:dyDescent="0.25">
      <c r="A113" t="s">
        <v>179</v>
      </c>
      <c r="B113" t="s">
        <v>180</v>
      </c>
      <c r="C113" t="s">
        <v>180</v>
      </c>
    </row>
    <row r="114" spans="1:5" x14ac:dyDescent="0.25">
      <c r="B114" s="54">
        <v>45382</v>
      </c>
      <c r="C114" s="54">
        <v>45412</v>
      </c>
    </row>
    <row r="115" spans="1:5" x14ac:dyDescent="0.25">
      <c r="A115" t="s">
        <v>184</v>
      </c>
      <c r="B115">
        <v>109.65</v>
      </c>
      <c r="C115">
        <v>113.3</v>
      </c>
      <c r="E115" s="2"/>
    </row>
    <row r="116" spans="1:5" x14ac:dyDescent="0.25">
      <c r="A116" t="s">
        <v>185</v>
      </c>
      <c r="B116">
        <v>37.08</v>
      </c>
      <c r="C116">
        <v>38.31</v>
      </c>
      <c r="E116" s="2"/>
    </row>
    <row r="117" spans="1:5" x14ac:dyDescent="0.25">
      <c r="A117" t="s">
        <v>666</v>
      </c>
      <c r="B117">
        <v>94.7</v>
      </c>
      <c r="C117">
        <v>97.72</v>
      </c>
      <c r="E117" s="2"/>
    </row>
    <row r="118" spans="1:5" x14ac:dyDescent="0.25">
      <c r="A118" t="s">
        <v>667</v>
      </c>
      <c r="B118">
        <v>25.35</v>
      </c>
      <c r="C118">
        <v>26.16</v>
      </c>
      <c r="E118" s="2"/>
    </row>
    <row r="119" spans="1:5" x14ac:dyDescent="0.25">
      <c r="E119" s="2"/>
    </row>
    <row r="120" spans="1:5" x14ac:dyDescent="0.25">
      <c r="A120" t="s">
        <v>195</v>
      </c>
      <c r="B120" s="34" t="s">
        <v>119</v>
      </c>
    </row>
    <row r="121" spans="1:5" x14ac:dyDescent="0.25">
      <c r="A121" t="s">
        <v>196</v>
      </c>
      <c r="B121" s="34" t="s">
        <v>119</v>
      </c>
    </row>
    <row r="122" spans="1:5" ht="30" customHeight="1" x14ac:dyDescent="0.25">
      <c r="A122" s="53" t="s">
        <v>197</v>
      </c>
      <c r="B122" s="34" t="s">
        <v>119</v>
      </c>
    </row>
    <row r="123" spans="1:5" ht="30" customHeight="1" x14ac:dyDescent="0.25">
      <c r="A123" s="53" t="s">
        <v>198</v>
      </c>
      <c r="B123" s="34" t="s">
        <v>119</v>
      </c>
    </row>
    <row r="124" spans="1:5" x14ac:dyDescent="0.25">
      <c r="A124" t="s">
        <v>1767</v>
      </c>
      <c r="B124" s="55">
        <v>0.265295</v>
      </c>
    </row>
    <row r="125" spans="1:5" ht="45" customHeight="1" x14ac:dyDescent="0.25">
      <c r="A125" s="53" t="s">
        <v>200</v>
      </c>
      <c r="B125" s="34" t="s">
        <v>119</v>
      </c>
    </row>
    <row r="126" spans="1:5" ht="30" customHeight="1" x14ac:dyDescent="0.25">
      <c r="A126" s="53" t="s">
        <v>201</v>
      </c>
      <c r="B126" s="34" t="s">
        <v>119</v>
      </c>
    </row>
    <row r="127" spans="1:5" ht="30" customHeight="1" x14ac:dyDescent="0.25">
      <c r="A127" s="53" t="s">
        <v>202</v>
      </c>
    </row>
    <row r="128" spans="1:5" x14ac:dyDescent="0.25">
      <c r="A128" t="s">
        <v>203</v>
      </c>
    </row>
    <row r="129" spans="1:4" x14ac:dyDescent="0.25">
      <c r="A129" t="s">
        <v>204</v>
      </c>
    </row>
    <row r="131" spans="1:4" ht="69.95" customHeight="1" x14ac:dyDescent="0.25">
      <c r="A131" s="74" t="s">
        <v>214</v>
      </c>
      <c r="B131" s="74" t="s">
        <v>215</v>
      </c>
      <c r="C131" s="74" t="s">
        <v>5</v>
      </c>
      <c r="D131" s="74" t="s">
        <v>6</v>
      </c>
    </row>
    <row r="132" spans="1:4" ht="69.95" customHeight="1" x14ac:dyDescent="0.25">
      <c r="A132" s="74" t="s">
        <v>1941</v>
      </c>
      <c r="B132" s="74"/>
      <c r="C132" s="74" t="s">
        <v>55</v>
      </c>
      <c r="D132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29"/>
  <sheetViews>
    <sheetView showGridLines="0" workbookViewId="0">
      <pane ySplit="4" topLeftCell="A121" activePane="bottomLeft" state="frozen"/>
      <selection pane="bottomLeft" activeCell="B121" sqref="B12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1942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1943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1285</v>
      </c>
      <c r="B8" s="30" t="s">
        <v>1286</v>
      </c>
      <c r="C8" s="30" t="s">
        <v>1179</v>
      </c>
      <c r="D8" s="13">
        <v>920644</v>
      </c>
      <c r="E8" s="14">
        <v>10591.09</v>
      </c>
      <c r="F8" s="15">
        <v>3.56E-2</v>
      </c>
      <c r="G8" s="15"/>
    </row>
    <row r="9" spans="1:8" x14ac:dyDescent="0.25">
      <c r="A9" s="12" t="s">
        <v>1177</v>
      </c>
      <c r="B9" s="30" t="s">
        <v>1178</v>
      </c>
      <c r="C9" s="30" t="s">
        <v>1179</v>
      </c>
      <c r="D9" s="13">
        <v>578913</v>
      </c>
      <c r="E9" s="14">
        <v>8800.06</v>
      </c>
      <c r="F9" s="15">
        <v>2.9600000000000001E-2</v>
      </c>
      <c r="G9" s="15"/>
    </row>
    <row r="10" spans="1:8" x14ac:dyDescent="0.25">
      <c r="A10" s="12" t="s">
        <v>1253</v>
      </c>
      <c r="B10" s="30" t="s">
        <v>1254</v>
      </c>
      <c r="C10" s="30" t="s">
        <v>1255</v>
      </c>
      <c r="D10" s="13">
        <v>228117</v>
      </c>
      <c r="E10" s="14">
        <v>8199.2099999999991</v>
      </c>
      <c r="F10" s="15">
        <v>2.76E-2</v>
      </c>
      <c r="G10" s="15"/>
    </row>
    <row r="11" spans="1:8" x14ac:dyDescent="0.25">
      <c r="A11" s="12" t="s">
        <v>1212</v>
      </c>
      <c r="B11" s="30" t="s">
        <v>1213</v>
      </c>
      <c r="C11" s="30" t="s">
        <v>1179</v>
      </c>
      <c r="D11" s="13">
        <v>900747</v>
      </c>
      <c r="E11" s="14">
        <v>7442.42</v>
      </c>
      <c r="F11" s="15">
        <v>2.5000000000000001E-2</v>
      </c>
      <c r="G11" s="15"/>
    </row>
    <row r="12" spans="1:8" x14ac:dyDescent="0.25">
      <c r="A12" s="12" t="s">
        <v>1300</v>
      </c>
      <c r="B12" s="30" t="s">
        <v>1301</v>
      </c>
      <c r="C12" s="30" t="s">
        <v>1302</v>
      </c>
      <c r="D12" s="13">
        <v>76729</v>
      </c>
      <c r="E12" s="14">
        <v>6400.54</v>
      </c>
      <c r="F12" s="15">
        <v>2.1499999999999998E-2</v>
      </c>
      <c r="G12" s="15"/>
    </row>
    <row r="13" spans="1:8" x14ac:dyDescent="0.25">
      <c r="A13" s="12" t="s">
        <v>1180</v>
      </c>
      <c r="B13" s="30" t="s">
        <v>1181</v>
      </c>
      <c r="C13" s="30" t="s">
        <v>1182</v>
      </c>
      <c r="D13" s="13">
        <v>210478</v>
      </c>
      <c r="E13" s="14">
        <v>6175.42</v>
      </c>
      <c r="F13" s="15">
        <v>2.0799999999999999E-2</v>
      </c>
      <c r="G13" s="15"/>
    </row>
    <row r="14" spans="1:8" x14ac:dyDescent="0.25">
      <c r="A14" s="12" t="s">
        <v>1230</v>
      </c>
      <c r="B14" s="30" t="s">
        <v>1231</v>
      </c>
      <c r="C14" s="30" t="s">
        <v>1179</v>
      </c>
      <c r="D14" s="13">
        <v>3623665</v>
      </c>
      <c r="E14" s="14">
        <v>5892.08</v>
      </c>
      <c r="F14" s="15">
        <v>1.9800000000000002E-2</v>
      </c>
      <c r="G14" s="15"/>
    </row>
    <row r="15" spans="1:8" x14ac:dyDescent="0.25">
      <c r="A15" s="12" t="s">
        <v>1362</v>
      </c>
      <c r="B15" s="30" t="s">
        <v>1363</v>
      </c>
      <c r="C15" s="30" t="s">
        <v>1364</v>
      </c>
      <c r="D15" s="13">
        <v>129592</v>
      </c>
      <c r="E15" s="14">
        <v>5714.88</v>
      </c>
      <c r="F15" s="15">
        <v>1.9199999999999998E-2</v>
      </c>
      <c r="G15" s="15"/>
    </row>
    <row r="16" spans="1:8" x14ac:dyDescent="0.25">
      <c r="A16" s="12" t="s">
        <v>1189</v>
      </c>
      <c r="B16" s="30" t="s">
        <v>1190</v>
      </c>
      <c r="C16" s="30" t="s">
        <v>1191</v>
      </c>
      <c r="D16" s="13">
        <v>1194293</v>
      </c>
      <c r="E16" s="14">
        <v>5425.67</v>
      </c>
      <c r="F16" s="15">
        <v>1.8200000000000001E-2</v>
      </c>
      <c r="G16" s="15"/>
    </row>
    <row r="17" spans="1:7" x14ac:dyDescent="0.25">
      <c r="A17" s="12" t="s">
        <v>1186</v>
      </c>
      <c r="B17" s="30" t="s">
        <v>1187</v>
      </c>
      <c r="C17" s="30" t="s">
        <v>1188</v>
      </c>
      <c r="D17" s="13">
        <v>405093</v>
      </c>
      <c r="E17" s="14">
        <v>5356.54</v>
      </c>
      <c r="F17" s="15">
        <v>1.7999999999999999E-2</v>
      </c>
      <c r="G17" s="15"/>
    </row>
    <row r="18" spans="1:7" x14ac:dyDescent="0.25">
      <c r="A18" s="12" t="s">
        <v>1441</v>
      </c>
      <c r="B18" s="30" t="s">
        <v>1442</v>
      </c>
      <c r="C18" s="30" t="s">
        <v>1243</v>
      </c>
      <c r="D18" s="13">
        <v>157926</v>
      </c>
      <c r="E18" s="14">
        <v>5319.9</v>
      </c>
      <c r="F18" s="15">
        <v>1.7899999999999999E-2</v>
      </c>
      <c r="G18" s="15"/>
    </row>
    <row r="19" spans="1:7" x14ac:dyDescent="0.25">
      <c r="A19" s="12" t="s">
        <v>1256</v>
      </c>
      <c r="B19" s="30" t="s">
        <v>1257</v>
      </c>
      <c r="C19" s="30" t="s">
        <v>1216</v>
      </c>
      <c r="D19" s="13">
        <v>2274040</v>
      </c>
      <c r="E19" s="14">
        <v>5315.57</v>
      </c>
      <c r="F19" s="15">
        <v>1.7899999999999999E-2</v>
      </c>
      <c r="G19" s="15"/>
    </row>
    <row r="20" spans="1:7" x14ac:dyDescent="0.25">
      <c r="A20" s="12" t="s">
        <v>1264</v>
      </c>
      <c r="B20" s="30" t="s">
        <v>1265</v>
      </c>
      <c r="C20" s="30" t="s">
        <v>1266</v>
      </c>
      <c r="D20" s="13">
        <v>1216675</v>
      </c>
      <c r="E20" s="14">
        <v>5300.44</v>
      </c>
      <c r="F20" s="15">
        <v>1.78E-2</v>
      </c>
      <c r="G20" s="15"/>
    </row>
    <row r="21" spans="1:7" x14ac:dyDescent="0.25">
      <c r="A21" s="12" t="s">
        <v>1451</v>
      </c>
      <c r="B21" s="30" t="s">
        <v>1452</v>
      </c>
      <c r="C21" s="30" t="s">
        <v>1243</v>
      </c>
      <c r="D21" s="13">
        <v>800000</v>
      </c>
      <c r="E21" s="14">
        <v>5200.8</v>
      </c>
      <c r="F21" s="15">
        <v>1.7500000000000002E-2</v>
      </c>
      <c r="G21" s="15"/>
    </row>
    <row r="22" spans="1:7" x14ac:dyDescent="0.25">
      <c r="A22" s="12" t="s">
        <v>1774</v>
      </c>
      <c r="B22" s="30" t="s">
        <v>1775</v>
      </c>
      <c r="C22" s="30" t="s">
        <v>1364</v>
      </c>
      <c r="D22" s="13">
        <v>2655874</v>
      </c>
      <c r="E22" s="14">
        <v>5129.82</v>
      </c>
      <c r="F22" s="15">
        <v>1.72E-2</v>
      </c>
      <c r="G22" s="15"/>
    </row>
    <row r="23" spans="1:7" x14ac:dyDescent="0.25">
      <c r="A23" s="12" t="s">
        <v>1944</v>
      </c>
      <c r="B23" s="30" t="s">
        <v>1945</v>
      </c>
      <c r="C23" s="30" t="s">
        <v>1240</v>
      </c>
      <c r="D23" s="13">
        <v>11923112</v>
      </c>
      <c r="E23" s="14">
        <v>4960.01</v>
      </c>
      <c r="F23" s="15">
        <v>1.67E-2</v>
      </c>
      <c r="G23" s="15"/>
    </row>
    <row r="24" spans="1:7" x14ac:dyDescent="0.25">
      <c r="A24" s="12" t="s">
        <v>1289</v>
      </c>
      <c r="B24" s="30" t="s">
        <v>1290</v>
      </c>
      <c r="C24" s="30" t="s">
        <v>1291</v>
      </c>
      <c r="D24" s="13">
        <v>3749905</v>
      </c>
      <c r="E24" s="14">
        <v>4919.88</v>
      </c>
      <c r="F24" s="15">
        <v>1.6500000000000001E-2</v>
      </c>
      <c r="G24" s="15"/>
    </row>
    <row r="25" spans="1:7" x14ac:dyDescent="0.25">
      <c r="A25" s="12" t="s">
        <v>1543</v>
      </c>
      <c r="B25" s="30" t="s">
        <v>1544</v>
      </c>
      <c r="C25" s="30" t="s">
        <v>1199</v>
      </c>
      <c r="D25" s="13">
        <v>524168</v>
      </c>
      <c r="E25" s="14">
        <v>4872.93</v>
      </c>
      <c r="F25" s="15">
        <v>1.6400000000000001E-2</v>
      </c>
      <c r="G25" s="15"/>
    </row>
    <row r="26" spans="1:7" x14ac:dyDescent="0.25">
      <c r="A26" s="12" t="s">
        <v>1547</v>
      </c>
      <c r="B26" s="30" t="s">
        <v>1548</v>
      </c>
      <c r="C26" s="30" t="s">
        <v>1302</v>
      </c>
      <c r="D26" s="13">
        <v>323199</v>
      </c>
      <c r="E26" s="14">
        <v>4766.38</v>
      </c>
      <c r="F26" s="15">
        <v>1.6E-2</v>
      </c>
      <c r="G26" s="15"/>
    </row>
    <row r="27" spans="1:7" x14ac:dyDescent="0.25">
      <c r="A27" s="12" t="s">
        <v>1786</v>
      </c>
      <c r="B27" s="30" t="s">
        <v>1787</v>
      </c>
      <c r="C27" s="30" t="s">
        <v>1179</v>
      </c>
      <c r="D27" s="13">
        <v>868132</v>
      </c>
      <c r="E27" s="14">
        <v>4759.53</v>
      </c>
      <c r="F27" s="15">
        <v>1.6E-2</v>
      </c>
      <c r="G27" s="15"/>
    </row>
    <row r="28" spans="1:7" x14ac:dyDescent="0.25">
      <c r="A28" s="12" t="s">
        <v>1780</v>
      </c>
      <c r="B28" s="30" t="s">
        <v>1781</v>
      </c>
      <c r="C28" s="30" t="s">
        <v>1313</v>
      </c>
      <c r="D28" s="13">
        <v>565710</v>
      </c>
      <c r="E28" s="14">
        <v>4753.66</v>
      </c>
      <c r="F28" s="15">
        <v>1.6E-2</v>
      </c>
      <c r="G28" s="15"/>
    </row>
    <row r="29" spans="1:7" x14ac:dyDescent="0.25">
      <c r="A29" s="12" t="s">
        <v>1545</v>
      </c>
      <c r="B29" s="30" t="s">
        <v>1546</v>
      </c>
      <c r="C29" s="30" t="s">
        <v>1330</v>
      </c>
      <c r="D29" s="13">
        <v>143278</v>
      </c>
      <c r="E29" s="14">
        <v>4693</v>
      </c>
      <c r="F29" s="15">
        <v>1.5800000000000002E-2</v>
      </c>
      <c r="G29" s="15"/>
    </row>
    <row r="30" spans="1:7" x14ac:dyDescent="0.25">
      <c r="A30" s="12" t="s">
        <v>1195</v>
      </c>
      <c r="B30" s="30" t="s">
        <v>1196</v>
      </c>
      <c r="C30" s="30" t="s">
        <v>1179</v>
      </c>
      <c r="D30" s="13">
        <v>1574966</v>
      </c>
      <c r="E30" s="14">
        <v>4433.53</v>
      </c>
      <c r="F30" s="15">
        <v>1.49E-2</v>
      </c>
      <c r="G30" s="15"/>
    </row>
    <row r="31" spans="1:7" x14ac:dyDescent="0.25">
      <c r="A31" s="12" t="s">
        <v>1317</v>
      </c>
      <c r="B31" s="30" t="s">
        <v>1318</v>
      </c>
      <c r="C31" s="30" t="s">
        <v>1250</v>
      </c>
      <c r="D31" s="13">
        <v>432487</v>
      </c>
      <c r="E31" s="14">
        <v>4359.04</v>
      </c>
      <c r="F31" s="15">
        <v>1.47E-2</v>
      </c>
      <c r="G31" s="15"/>
    </row>
    <row r="32" spans="1:7" x14ac:dyDescent="0.25">
      <c r="A32" s="12" t="s">
        <v>1513</v>
      </c>
      <c r="B32" s="30" t="s">
        <v>1514</v>
      </c>
      <c r="C32" s="30" t="s">
        <v>1219</v>
      </c>
      <c r="D32" s="13">
        <v>530924</v>
      </c>
      <c r="E32" s="14">
        <v>4049.09</v>
      </c>
      <c r="F32" s="15">
        <v>1.3599999999999999E-2</v>
      </c>
      <c r="G32" s="15"/>
    </row>
    <row r="33" spans="1:7" x14ac:dyDescent="0.25">
      <c r="A33" s="12" t="s">
        <v>1281</v>
      </c>
      <c r="B33" s="30" t="s">
        <v>1282</v>
      </c>
      <c r="C33" s="30" t="s">
        <v>1272</v>
      </c>
      <c r="D33" s="13">
        <v>269488</v>
      </c>
      <c r="E33" s="14">
        <v>4047.98</v>
      </c>
      <c r="F33" s="15">
        <v>1.3599999999999999E-2</v>
      </c>
      <c r="G33" s="15"/>
    </row>
    <row r="34" spans="1:7" x14ac:dyDescent="0.25">
      <c r="A34" s="12" t="s">
        <v>1384</v>
      </c>
      <c r="B34" s="30" t="s">
        <v>1385</v>
      </c>
      <c r="C34" s="30" t="s">
        <v>1219</v>
      </c>
      <c r="D34" s="13">
        <v>331865</v>
      </c>
      <c r="E34" s="14">
        <v>3960.15</v>
      </c>
      <c r="F34" s="15">
        <v>1.3299999999999999E-2</v>
      </c>
      <c r="G34" s="15"/>
    </row>
    <row r="35" spans="1:7" x14ac:dyDescent="0.25">
      <c r="A35" s="12" t="s">
        <v>1784</v>
      </c>
      <c r="B35" s="30" t="s">
        <v>1785</v>
      </c>
      <c r="C35" s="30" t="s">
        <v>1291</v>
      </c>
      <c r="D35" s="13">
        <v>531885</v>
      </c>
      <c r="E35" s="14">
        <v>3925.31</v>
      </c>
      <c r="F35" s="15">
        <v>1.32E-2</v>
      </c>
      <c r="G35" s="15"/>
    </row>
    <row r="36" spans="1:7" x14ac:dyDescent="0.25">
      <c r="A36" s="12" t="s">
        <v>1495</v>
      </c>
      <c r="B36" s="30" t="s">
        <v>1496</v>
      </c>
      <c r="C36" s="30" t="s">
        <v>1237</v>
      </c>
      <c r="D36" s="13">
        <v>843799</v>
      </c>
      <c r="E36" s="14">
        <v>3908.48</v>
      </c>
      <c r="F36" s="15">
        <v>1.3100000000000001E-2</v>
      </c>
      <c r="G36" s="15"/>
    </row>
    <row r="37" spans="1:7" x14ac:dyDescent="0.25">
      <c r="A37" s="12" t="s">
        <v>1892</v>
      </c>
      <c r="B37" s="30" t="s">
        <v>1893</v>
      </c>
      <c r="C37" s="30" t="s">
        <v>1330</v>
      </c>
      <c r="D37" s="13">
        <v>96674</v>
      </c>
      <c r="E37" s="14">
        <v>3862.71</v>
      </c>
      <c r="F37" s="15">
        <v>1.2999999999999999E-2</v>
      </c>
      <c r="G37" s="15"/>
    </row>
    <row r="38" spans="1:7" x14ac:dyDescent="0.25">
      <c r="A38" s="12" t="s">
        <v>1798</v>
      </c>
      <c r="B38" s="30" t="s">
        <v>1799</v>
      </c>
      <c r="C38" s="30" t="s">
        <v>1371</v>
      </c>
      <c r="D38" s="13">
        <v>121873</v>
      </c>
      <c r="E38" s="14">
        <v>3841.01</v>
      </c>
      <c r="F38" s="15">
        <v>1.29E-2</v>
      </c>
      <c r="G38" s="15"/>
    </row>
    <row r="39" spans="1:7" x14ac:dyDescent="0.25">
      <c r="A39" s="12" t="s">
        <v>1877</v>
      </c>
      <c r="B39" s="30" t="s">
        <v>1878</v>
      </c>
      <c r="C39" s="30" t="s">
        <v>1330</v>
      </c>
      <c r="D39" s="13">
        <v>241666</v>
      </c>
      <c r="E39" s="14">
        <v>3763.34</v>
      </c>
      <c r="F39" s="15">
        <v>1.2699999999999999E-2</v>
      </c>
      <c r="G39" s="15"/>
    </row>
    <row r="40" spans="1:7" x14ac:dyDescent="0.25">
      <c r="A40" s="12" t="s">
        <v>1319</v>
      </c>
      <c r="B40" s="30" t="s">
        <v>1320</v>
      </c>
      <c r="C40" s="30" t="s">
        <v>1207</v>
      </c>
      <c r="D40" s="13">
        <v>568237</v>
      </c>
      <c r="E40" s="14">
        <v>3661.72</v>
      </c>
      <c r="F40" s="15">
        <v>1.23E-2</v>
      </c>
      <c r="G40" s="15"/>
    </row>
    <row r="41" spans="1:7" x14ac:dyDescent="0.25">
      <c r="A41" s="12" t="s">
        <v>1217</v>
      </c>
      <c r="B41" s="30" t="s">
        <v>1218</v>
      </c>
      <c r="C41" s="30" t="s">
        <v>1219</v>
      </c>
      <c r="D41" s="13">
        <v>810985</v>
      </c>
      <c r="E41" s="14">
        <v>3580.9</v>
      </c>
      <c r="F41" s="15">
        <v>1.2E-2</v>
      </c>
      <c r="G41" s="15"/>
    </row>
    <row r="42" spans="1:7" x14ac:dyDescent="0.25">
      <c r="A42" s="12" t="s">
        <v>1355</v>
      </c>
      <c r="B42" s="30" t="s">
        <v>1356</v>
      </c>
      <c r="C42" s="30" t="s">
        <v>1250</v>
      </c>
      <c r="D42" s="13">
        <v>161053</v>
      </c>
      <c r="E42" s="14">
        <v>3472.87</v>
      </c>
      <c r="F42" s="15">
        <v>1.17E-2</v>
      </c>
      <c r="G42" s="15"/>
    </row>
    <row r="43" spans="1:7" x14ac:dyDescent="0.25">
      <c r="A43" s="12" t="s">
        <v>1772</v>
      </c>
      <c r="B43" s="30" t="s">
        <v>1773</v>
      </c>
      <c r="C43" s="30" t="s">
        <v>1371</v>
      </c>
      <c r="D43" s="13">
        <v>334022</v>
      </c>
      <c r="E43" s="14">
        <v>3450.11</v>
      </c>
      <c r="F43" s="15">
        <v>1.1599999999999999E-2</v>
      </c>
      <c r="G43" s="15"/>
    </row>
    <row r="44" spans="1:7" x14ac:dyDescent="0.25">
      <c r="A44" s="12" t="s">
        <v>1335</v>
      </c>
      <c r="B44" s="30" t="s">
        <v>1336</v>
      </c>
      <c r="C44" s="30" t="s">
        <v>1243</v>
      </c>
      <c r="D44" s="13">
        <v>270080</v>
      </c>
      <c r="E44" s="14">
        <v>3412.46</v>
      </c>
      <c r="F44" s="15">
        <v>1.15E-2</v>
      </c>
      <c r="G44" s="15"/>
    </row>
    <row r="45" spans="1:7" x14ac:dyDescent="0.25">
      <c r="A45" s="12" t="s">
        <v>1337</v>
      </c>
      <c r="B45" s="30" t="s">
        <v>1338</v>
      </c>
      <c r="C45" s="30" t="s">
        <v>1275</v>
      </c>
      <c r="D45" s="13">
        <v>34098</v>
      </c>
      <c r="E45" s="14">
        <v>3400.2</v>
      </c>
      <c r="F45" s="15">
        <v>1.14E-2</v>
      </c>
      <c r="G45" s="15"/>
    </row>
    <row r="46" spans="1:7" x14ac:dyDescent="0.25">
      <c r="A46" s="12" t="s">
        <v>1192</v>
      </c>
      <c r="B46" s="30" t="s">
        <v>1193</v>
      </c>
      <c r="C46" s="30" t="s">
        <v>1194</v>
      </c>
      <c r="D46" s="13">
        <v>934370</v>
      </c>
      <c r="E46" s="14">
        <v>3393.63</v>
      </c>
      <c r="F46" s="15">
        <v>1.14E-2</v>
      </c>
      <c r="G46" s="15"/>
    </row>
    <row r="47" spans="1:7" x14ac:dyDescent="0.25">
      <c r="A47" s="12" t="s">
        <v>1525</v>
      </c>
      <c r="B47" s="30" t="s">
        <v>1526</v>
      </c>
      <c r="C47" s="30" t="s">
        <v>1219</v>
      </c>
      <c r="D47" s="13">
        <v>132973</v>
      </c>
      <c r="E47" s="14">
        <v>3393.07</v>
      </c>
      <c r="F47" s="15">
        <v>1.14E-2</v>
      </c>
      <c r="G47" s="15"/>
    </row>
    <row r="48" spans="1:7" x14ac:dyDescent="0.25">
      <c r="A48" s="12" t="s">
        <v>1946</v>
      </c>
      <c r="B48" s="30" t="s">
        <v>1947</v>
      </c>
      <c r="C48" s="30" t="s">
        <v>1291</v>
      </c>
      <c r="D48" s="13">
        <v>542402</v>
      </c>
      <c r="E48" s="14">
        <v>3391.91</v>
      </c>
      <c r="F48" s="15">
        <v>1.14E-2</v>
      </c>
      <c r="G48" s="15"/>
    </row>
    <row r="49" spans="1:7" x14ac:dyDescent="0.25">
      <c r="A49" s="12" t="s">
        <v>1241</v>
      </c>
      <c r="B49" s="30" t="s">
        <v>1242</v>
      </c>
      <c r="C49" s="30" t="s">
        <v>1243</v>
      </c>
      <c r="D49" s="13">
        <v>65234</v>
      </c>
      <c r="E49" s="14">
        <v>3329.05</v>
      </c>
      <c r="F49" s="15">
        <v>1.12E-2</v>
      </c>
      <c r="G49" s="15"/>
    </row>
    <row r="50" spans="1:7" x14ac:dyDescent="0.25">
      <c r="A50" s="12" t="s">
        <v>1776</v>
      </c>
      <c r="B50" s="30" t="s">
        <v>1777</v>
      </c>
      <c r="C50" s="30" t="s">
        <v>1302</v>
      </c>
      <c r="D50" s="13">
        <v>267364</v>
      </c>
      <c r="E50" s="14">
        <v>3220.27</v>
      </c>
      <c r="F50" s="15">
        <v>1.0800000000000001E-2</v>
      </c>
      <c r="G50" s="15"/>
    </row>
    <row r="51" spans="1:7" x14ac:dyDescent="0.25">
      <c r="A51" s="12" t="s">
        <v>1507</v>
      </c>
      <c r="B51" s="30" t="s">
        <v>1508</v>
      </c>
      <c r="C51" s="30" t="s">
        <v>1343</v>
      </c>
      <c r="D51" s="13">
        <v>92929</v>
      </c>
      <c r="E51" s="14">
        <v>3177.47</v>
      </c>
      <c r="F51" s="15">
        <v>1.0699999999999999E-2</v>
      </c>
      <c r="G51" s="15"/>
    </row>
    <row r="52" spans="1:7" x14ac:dyDescent="0.25">
      <c r="A52" s="12" t="s">
        <v>1477</v>
      </c>
      <c r="B52" s="30" t="s">
        <v>1478</v>
      </c>
      <c r="C52" s="30" t="s">
        <v>1275</v>
      </c>
      <c r="D52" s="13">
        <v>169350</v>
      </c>
      <c r="E52" s="14">
        <v>3112.91</v>
      </c>
      <c r="F52" s="15">
        <v>1.0500000000000001E-2</v>
      </c>
      <c r="G52" s="15"/>
    </row>
    <row r="53" spans="1:7" x14ac:dyDescent="0.25">
      <c r="A53" s="12" t="s">
        <v>1208</v>
      </c>
      <c r="B53" s="30" t="s">
        <v>1209</v>
      </c>
      <c r="C53" s="30" t="s">
        <v>1179</v>
      </c>
      <c r="D53" s="13">
        <v>260166</v>
      </c>
      <c r="E53" s="14">
        <v>3033.28</v>
      </c>
      <c r="F53" s="15">
        <v>1.0200000000000001E-2</v>
      </c>
      <c r="G53" s="15"/>
    </row>
    <row r="54" spans="1:7" x14ac:dyDescent="0.25">
      <c r="A54" s="12" t="s">
        <v>1411</v>
      </c>
      <c r="B54" s="30" t="s">
        <v>1412</v>
      </c>
      <c r="C54" s="30" t="s">
        <v>1313</v>
      </c>
      <c r="D54" s="13">
        <v>426070</v>
      </c>
      <c r="E54" s="14">
        <v>2936.26</v>
      </c>
      <c r="F54" s="15">
        <v>9.9000000000000008E-3</v>
      </c>
      <c r="G54" s="15"/>
    </row>
    <row r="55" spans="1:7" x14ac:dyDescent="0.25">
      <c r="A55" s="12" t="s">
        <v>1246</v>
      </c>
      <c r="B55" s="30" t="s">
        <v>1247</v>
      </c>
      <c r="C55" s="30" t="s">
        <v>1179</v>
      </c>
      <c r="D55" s="13">
        <v>193081</v>
      </c>
      <c r="E55" s="14">
        <v>2926.53</v>
      </c>
      <c r="F55" s="15">
        <v>9.7999999999999997E-3</v>
      </c>
      <c r="G55" s="15"/>
    </row>
    <row r="56" spans="1:7" x14ac:dyDescent="0.25">
      <c r="A56" s="12" t="s">
        <v>1890</v>
      </c>
      <c r="B56" s="30" t="s">
        <v>1891</v>
      </c>
      <c r="C56" s="30" t="s">
        <v>1194</v>
      </c>
      <c r="D56" s="13">
        <v>461925</v>
      </c>
      <c r="E56" s="14">
        <v>2908.05</v>
      </c>
      <c r="F56" s="15">
        <v>9.7999999999999997E-3</v>
      </c>
      <c r="G56" s="15"/>
    </row>
    <row r="57" spans="1:7" x14ac:dyDescent="0.25">
      <c r="A57" s="12" t="s">
        <v>1248</v>
      </c>
      <c r="B57" s="30" t="s">
        <v>1249</v>
      </c>
      <c r="C57" s="30" t="s">
        <v>1250</v>
      </c>
      <c r="D57" s="13">
        <v>140236</v>
      </c>
      <c r="E57" s="14">
        <v>2888.86</v>
      </c>
      <c r="F57" s="15">
        <v>9.7000000000000003E-3</v>
      </c>
      <c r="G57" s="15"/>
    </row>
    <row r="58" spans="1:7" x14ac:dyDescent="0.25">
      <c r="A58" s="12" t="s">
        <v>1948</v>
      </c>
      <c r="B58" s="30" t="s">
        <v>1949</v>
      </c>
      <c r="C58" s="30" t="s">
        <v>1313</v>
      </c>
      <c r="D58" s="13">
        <v>653693</v>
      </c>
      <c r="E58" s="14">
        <v>2866.77</v>
      </c>
      <c r="F58" s="15">
        <v>9.5999999999999992E-3</v>
      </c>
      <c r="G58" s="15"/>
    </row>
    <row r="59" spans="1:7" x14ac:dyDescent="0.25">
      <c r="A59" s="12" t="s">
        <v>1531</v>
      </c>
      <c r="B59" s="30" t="s">
        <v>1532</v>
      </c>
      <c r="C59" s="30" t="s">
        <v>1359</v>
      </c>
      <c r="D59" s="13">
        <v>78321</v>
      </c>
      <c r="E59" s="14">
        <v>2861.93</v>
      </c>
      <c r="F59" s="15">
        <v>9.5999999999999992E-3</v>
      </c>
      <c r="G59" s="15"/>
    </row>
    <row r="60" spans="1:7" x14ac:dyDescent="0.25">
      <c r="A60" s="12" t="s">
        <v>1950</v>
      </c>
      <c r="B60" s="30" t="s">
        <v>1951</v>
      </c>
      <c r="C60" s="30" t="s">
        <v>1330</v>
      </c>
      <c r="D60" s="13">
        <v>132680</v>
      </c>
      <c r="E60" s="14">
        <v>2821.64</v>
      </c>
      <c r="F60" s="15">
        <v>9.4999999999999998E-3</v>
      </c>
      <c r="G60" s="15"/>
    </row>
    <row r="61" spans="1:7" x14ac:dyDescent="0.25">
      <c r="A61" s="12" t="s">
        <v>1353</v>
      </c>
      <c r="B61" s="30" t="s">
        <v>1354</v>
      </c>
      <c r="C61" s="30" t="s">
        <v>1219</v>
      </c>
      <c r="D61" s="13">
        <v>1042925</v>
      </c>
      <c r="E61" s="14">
        <v>2723.6</v>
      </c>
      <c r="F61" s="15">
        <v>9.1999999999999998E-3</v>
      </c>
      <c r="G61" s="15"/>
    </row>
    <row r="62" spans="1:7" x14ac:dyDescent="0.25">
      <c r="A62" s="12" t="s">
        <v>1321</v>
      </c>
      <c r="B62" s="30" t="s">
        <v>1322</v>
      </c>
      <c r="C62" s="30" t="s">
        <v>1323</v>
      </c>
      <c r="D62" s="13">
        <v>188169</v>
      </c>
      <c r="E62" s="14">
        <v>2703.14</v>
      </c>
      <c r="F62" s="15">
        <v>9.1000000000000004E-3</v>
      </c>
      <c r="G62" s="15"/>
    </row>
    <row r="63" spans="1:7" x14ac:dyDescent="0.25">
      <c r="A63" s="12" t="s">
        <v>1344</v>
      </c>
      <c r="B63" s="30" t="s">
        <v>1345</v>
      </c>
      <c r="C63" s="30" t="s">
        <v>1243</v>
      </c>
      <c r="D63" s="13">
        <v>114816</v>
      </c>
      <c r="E63" s="14">
        <v>2657.82</v>
      </c>
      <c r="F63" s="15">
        <v>8.8999999999999999E-3</v>
      </c>
      <c r="G63" s="15"/>
    </row>
    <row r="64" spans="1:7" x14ac:dyDescent="0.25">
      <c r="A64" s="12" t="s">
        <v>1952</v>
      </c>
      <c r="B64" s="30" t="s">
        <v>1953</v>
      </c>
      <c r="C64" s="30" t="s">
        <v>1302</v>
      </c>
      <c r="D64" s="13">
        <v>410411</v>
      </c>
      <c r="E64" s="14">
        <v>2615.75</v>
      </c>
      <c r="F64" s="15">
        <v>8.8000000000000005E-3</v>
      </c>
      <c r="G64" s="15"/>
    </row>
    <row r="65" spans="1:7" x14ac:dyDescent="0.25">
      <c r="A65" s="12" t="s">
        <v>1346</v>
      </c>
      <c r="B65" s="30" t="s">
        <v>1347</v>
      </c>
      <c r="C65" s="30" t="s">
        <v>1272</v>
      </c>
      <c r="D65" s="13">
        <v>190570</v>
      </c>
      <c r="E65" s="14">
        <v>2552.69</v>
      </c>
      <c r="F65" s="15">
        <v>8.6E-3</v>
      </c>
      <c r="G65" s="15"/>
    </row>
    <row r="66" spans="1:7" x14ac:dyDescent="0.25">
      <c r="A66" s="12" t="s">
        <v>1458</v>
      </c>
      <c r="B66" s="30" t="s">
        <v>1459</v>
      </c>
      <c r="C66" s="30" t="s">
        <v>1243</v>
      </c>
      <c r="D66" s="13">
        <v>52963</v>
      </c>
      <c r="E66" s="14">
        <v>2492.65</v>
      </c>
      <c r="F66" s="15">
        <v>8.3999999999999995E-3</v>
      </c>
      <c r="G66" s="15"/>
    </row>
    <row r="67" spans="1:7" x14ac:dyDescent="0.25">
      <c r="A67" s="12" t="s">
        <v>1421</v>
      </c>
      <c r="B67" s="30" t="s">
        <v>1422</v>
      </c>
      <c r="C67" s="30" t="s">
        <v>1275</v>
      </c>
      <c r="D67" s="13">
        <v>61595</v>
      </c>
      <c r="E67" s="14">
        <v>2463.4899999999998</v>
      </c>
      <c r="F67" s="15">
        <v>8.3000000000000001E-3</v>
      </c>
      <c r="G67" s="15"/>
    </row>
    <row r="68" spans="1:7" x14ac:dyDescent="0.25">
      <c r="A68" s="12" t="s">
        <v>1537</v>
      </c>
      <c r="B68" s="30" t="s">
        <v>1538</v>
      </c>
      <c r="C68" s="30" t="s">
        <v>1302</v>
      </c>
      <c r="D68" s="13">
        <v>68102</v>
      </c>
      <c r="E68" s="14">
        <v>2444.35</v>
      </c>
      <c r="F68" s="15">
        <v>8.2000000000000007E-3</v>
      </c>
      <c r="G68" s="15"/>
    </row>
    <row r="69" spans="1:7" x14ac:dyDescent="0.25">
      <c r="A69" s="12" t="s">
        <v>1294</v>
      </c>
      <c r="B69" s="30" t="s">
        <v>1295</v>
      </c>
      <c r="C69" s="30" t="s">
        <v>1243</v>
      </c>
      <c r="D69" s="13">
        <v>170167</v>
      </c>
      <c r="E69" s="14">
        <v>2417.31</v>
      </c>
      <c r="F69" s="15">
        <v>8.0999999999999996E-3</v>
      </c>
      <c r="G69" s="15"/>
    </row>
    <row r="70" spans="1:7" x14ac:dyDescent="0.25">
      <c r="A70" s="12" t="s">
        <v>1902</v>
      </c>
      <c r="B70" s="30" t="s">
        <v>1903</v>
      </c>
      <c r="C70" s="30" t="s">
        <v>1302</v>
      </c>
      <c r="D70" s="13">
        <v>62549</v>
      </c>
      <c r="E70" s="14">
        <v>2406.04</v>
      </c>
      <c r="F70" s="15">
        <v>8.0999999999999996E-3</v>
      </c>
      <c r="G70" s="15"/>
    </row>
    <row r="71" spans="1:7" x14ac:dyDescent="0.25">
      <c r="A71" s="12" t="s">
        <v>1904</v>
      </c>
      <c r="B71" s="30" t="s">
        <v>1905</v>
      </c>
      <c r="C71" s="30" t="s">
        <v>1255</v>
      </c>
      <c r="D71" s="13">
        <v>45000</v>
      </c>
      <c r="E71" s="14">
        <v>2359.7600000000002</v>
      </c>
      <c r="F71" s="15">
        <v>7.9000000000000008E-3</v>
      </c>
      <c r="G71" s="15"/>
    </row>
    <row r="72" spans="1:7" x14ac:dyDescent="0.25">
      <c r="A72" s="12" t="s">
        <v>1919</v>
      </c>
      <c r="B72" s="30" t="s">
        <v>1920</v>
      </c>
      <c r="C72" s="30" t="s">
        <v>1272</v>
      </c>
      <c r="D72" s="13">
        <v>138974</v>
      </c>
      <c r="E72" s="14">
        <v>2316.84</v>
      </c>
      <c r="F72" s="15">
        <v>7.7999999999999996E-3</v>
      </c>
      <c r="G72" s="15"/>
    </row>
    <row r="73" spans="1:7" x14ac:dyDescent="0.25">
      <c r="A73" s="12" t="s">
        <v>1906</v>
      </c>
      <c r="B73" s="30" t="s">
        <v>1907</v>
      </c>
      <c r="C73" s="30" t="s">
        <v>1427</v>
      </c>
      <c r="D73" s="13">
        <v>129702</v>
      </c>
      <c r="E73" s="14">
        <v>2278.9899999999998</v>
      </c>
      <c r="F73" s="15">
        <v>7.7000000000000002E-3</v>
      </c>
      <c r="G73" s="15"/>
    </row>
    <row r="74" spans="1:7" x14ac:dyDescent="0.25">
      <c r="A74" s="12" t="s">
        <v>1443</v>
      </c>
      <c r="B74" s="30" t="s">
        <v>1444</v>
      </c>
      <c r="C74" s="30" t="s">
        <v>1330</v>
      </c>
      <c r="D74" s="13">
        <v>105405</v>
      </c>
      <c r="E74" s="14">
        <v>2232.58</v>
      </c>
      <c r="F74" s="15">
        <v>7.4999999999999997E-3</v>
      </c>
      <c r="G74" s="15"/>
    </row>
    <row r="75" spans="1:7" x14ac:dyDescent="0.25">
      <c r="A75" s="12" t="s">
        <v>1479</v>
      </c>
      <c r="B75" s="30" t="s">
        <v>1480</v>
      </c>
      <c r="C75" s="30" t="s">
        <v>1323</v>
      </c>
      <c r="D75" s="13">
        <v>220750</v>
      </c>
      <c r="E75" s="14">
        <v>2231.56</v>
      </c>
      <c r="F75" s="15">
        <v>7.4999999999999997E-3</v>
      </c>
      <c r="G75" s="15"/>
    </row>
    <row r="76" spans="1:7" x14ac:dyDescent="0.25">
      <c r="A76" s="12" t="s">
        <v>1954</v>
      </c>
      <c r="B76" s="30" t="s">
        <v>1955</v>
      </c>
      <c r="C76" s="30" t="s">
        <v>1302</v>
      </c>
      <c r="D76" s="13">
        <v>202479</v>
      </c>
      <c r="E76" s="14">
        <v>2173.61</v>
      </c>
      <c r="F76" s="15">
        <v>7.3000000000000001E-3</v>
      </c>
      <c r="G76" s="15"/>
    </row>
    <row r="77" spans="1:7" x14ac:dyDescent="0.25">
      <c r="A77" s="12" t="s">
        <v>1365</v>
      </c>
      <c r="B77" s="30" t="s">
        <v>1366</v>
      </c>
      <c r="C77" s="30" t="s">
        <v>1240</v>
      </c>
      <c r="D77" s="13">
        <v>32588</v>
      </c>
      <c r="E77" s="14">
        <v>2131.5</v>
      </c>
      <c r="F77" s="15">
        <v>7.1999999999999998E-3</v>
      </c>
      <c r="G77" s="15"/>
    </row>
    <row r="78" spans="1:7" x14ac:dyDescent="0.25">
      <c r="A78" s="12" t="s">
        <v>1921</v>
      </c>
      <c r="B78" s="30" t="s">
        <v>1922</v>
      </c>
      <c r="C78" s="30" t="s">
        <v>1219</v>
      </c>
      <c r="D78" s="13">
        <v>304443</v>
      </c>
      <c r="E78" s="14">
        <v>1802.15</v>
      </c>
      <c r="F78" s="15">
        <v>6.1000000000000004E-3</v>
      </c>
      <c r="G78" s="15"/>
    </row>
    <row r="79" spans="1:7" x14ac:dyDescent="0.25">
      <c r="A79" s="12" t="s">
        <v>1956</v>
      </c>
      <c r="B79" s="30" t="s">
        <v>1957</v>
      </c>
      <c r="C79" s="30" t="s">
        <v>1863</v>
      </c>
      <c r="D79" s="13">
        <v>124437</v>
      </c>
      <c r="E79" s="14">
        <v>1780.38</v>
      </c>
      <c r="F79" s="15">
        <v>6.0000000000000001E-3</v>
      </c>
      <c r="G79" s="15"/>
    </row>
    <row r="80" spans="1:7" x14ac:dyDescent="0.25">
      <c r="A80" s="12" t="s">
        <v>1788</v>
      </c>
      <c r="B80" s="30" t="s">
        <v>1789</v>
      </c>
      <c r="C80" s="30" t="s">
        <v>1219</v>
      </c>
      <c r="D80" s="13">
        <v>115906</v>
      </c>
      <c r="E80" s="14">
        <v>1748.38</v>
      </c>
      <c r="F80" s="15">
        <v>5.8999999999999999E-3</v>
      </c>
      <c r="G80" s="15"/>
    </row>
    <row r="81" spans="1:7" x14ac:dyDescent="0.25">
      <c r="A81" s="12" t="s">
        <v>1287</v>
      </c>
      <c r="B81" s="30" t="s">
        <v>1288</v>
      </c>
      <c r="C81" s="30" t="s">
        <v>1219</v>
      </c>
      <c r="D81" s="13">
        <v>24174</v>
      </c>
      <c r="E81" s="14">
        <v>1673.7</v>
      </c>
      <c r="F81" s="15">
        <v>5.5999999999999999E-3</v>
      </c>
      <c r="G81" s="15"/>
    </row>
    <row r="82" spans="1:7" x14ac:dyDescent="0.25">
      <c r="A82" s="12" t="s">
        <v>1434</v>
      </c>
      <c r="B82" s="30" t="s">
        <v>1435</v>
      </c>
      <c r="C82" s="30" t="s">
        <v>1243</v>
      </c>
      <c r="D82" s="13">
        <v>36770</v>
      </c>
      <c r="E82" s="14">
        <v>1404.85</v>
      </c>
      <c r="F82" s="15">
        <v>4.7000000000000002E-3</v>
      </c>
      <c r="G82" s="15"/>
    </row>
    <row r="83" spans="1:7" x14ac:dyDescent="0.25">
      <c r="A83" s="12" t="s">
        <v>1796</v>
      </c>
      <c r="B83" s="30" t="s">
        <v>1797</v>
      </c>
      <c r="C83" s="30" t="s">
        <v>1219</v>
      </c>
      <c r="D83" s="13">
        <v>25129</v>
      </c>
      <c r="E83" s="14">
        <v>1192.6099999999999</v>
      </c>
      <c r="F83" s="15">
        <v>4.0000000000000001E-3</v>
      </c>
      <c r="G83" s="15"/>
    </row>
    <row r="84" spans="1:7" x14ac:dyDescent="0.25">
      <c r="A84" s="12" t="s">
        <v>1267</v>
      </c>
      <c r="B84" s="30" t="s">
        <v>1268</v>
      </c>
      <c r="C84" s="30" t="s">
        <v>1269</v>
      </c>
      <c r="D84" s="13">
        <v>364902</v>
      </c>
      <c r="E84" s="14">
        <v>763.01</v>
      </c>
      <c r="F84" s="15">
        <v>2.5999999999999999E-3</v>
      </c>
      <c r="G84" s="15"/>
    </row>
    <row r="85" spans="1:7" x14ac:dyDescent="0.25">
      <c r="A85" s="12" t="s">
        <v>1341</v>
      </c>
      <c r="B85" s="30" t="s">
        <v>1342</v>
      </c>
      <c r="C85" s="30" t="s">
        <v>1343</v>
      </c>
      <c r="D85" s="13">
        <v>100736</v>
      </c>
      <c r="E85" s="14">
        <v>747.21</v>
      </c>
      <c r="F85" s="15">
        <v>2.5000000000000001E-3</v>
      </c>
      <c r="G85" s="15"/>
    </row>
    <row r="86" spans="1:7" x14ac:dyDescent="0.25">
      <c r="A86" s="12" t="s">
        <v>1260</v>
      </c>
      <c r="B86" s="30" t="s">
        <v>1261</v>
      </c>
      <c r="C86" s="30" t="s">
        <v>1219</v>
      </c>
      <c r="D86" s="13">
        <v>92925</v>
      </c>
      <c r="E86" s="14">
        <v>471.27</v>
      </c>
      <c r="F86" s="15">
        <v>1.6000000000000001E-3</v>
      </c>
      <c r="G86" s="15"/>
    </row>
    <row r="87" spans="1:7" x14ac:dyDescent="0.25">
      <c r="A87" s="12" t="s">
        <v>1350</v>
      </c>
      <c r="B87" s="30" t="s">
        <v>1351</v>
      </c>
      <c r="C87" s="30" t="s">
        <v>1352</v>
      </c>
      <c r="D87" s="13">
        <v>10593</v>
      </c>
      <c r="E87" s="14">
        <v>435.27</v>
      </c>
      <c r="F87" s="15">
        <v>1.5E-3</v>
      </c>
      <c r="G87" s="15"/>
    </row>
    <row r="88" spans="1:7" x14ac:dyDescent="0.25">
      <c r="A88" s="12" t="s">
        <v>1958</v>
      </c>
      <c r="B88" s="30" t="s">
        <v>1959</v>
      </c>
      <c r="C88" s="30" t="s">
        <v>1960</v>
      </c>
      <c r="D88" s="13">
        <v>27000</v>
      </c>
      <c r="E88" s="14">
        <v>288.13</v>
      </c>
      <c r="F88" s="15">
        <v>1E-3</v>
      </c>
      <c r="G88" s="15"/>
    </row>
    <row r="89" spans="1:7" x14ac:dyDescent="0.25">
      <c r="A89" s="16" t="s">
        <v>125</v>
      </c>
      <c r="B89" s="31"/>
      <c r="C89" s="31"/>
      <c r="D89" s="17"/>
      <c r="E89" s="37">
        <v>290889</v>
      </c>
      <c r="F89" s="38">
        <v>0.97809999999999997</v>
      </c>
      <c r="G89" s="20"/>
    </row>
    <row r="90" spans="1:7" x14ac:dyDescent="0.25">
      <c r="A90" s="16" t="s">
        <v>1549</v>
      </c>
      <c r="B90" s="30"/>
      <c r="C90" s="30"/>
      <c r="D90" s="13"/>
      <c r="E90" s="14"/>
      <c r="F90" s="15"/>
      <c r="G90" s="15"/>
    </row>
    <row r="91" spans="1:7" x14ac:dyDescent="0.25">
      <c r="A91" s="16" t="s">
        <v>125</v>
      </c>
      <c r="B91" s="30"/>
      <c r="C91" s="30"/>
      <c r="D91" s="13"/>
      <c r="E91" s="39" t="s">
        <v>119</v>
      </c>
      <c r="F91" s="40" t="s">
        <v>119</v>
      </c>
      <c r="G91" s="15"/>
    </row>
    <row r="92" spans="1:7" x14ac:dyDescent="0.25">
      <c r="A92" s="21" t="s">
        <v>165</v>
      </c>
      <c r="B92" s="32"/>
      <c r="C92" s="32"/>
      <c r="D92" s="22"/>
      <c r="E92" s="27">
        <v>290889</v>
      </c>
      <c r="F92" s="28">
        <v>0.97809999999999997</v>
      </c>
      <c r="G92" s="20"/>
    </row>
    <row r="93" spans="1:7" x14ac:dyDescent="0.25">
      <c r="A93" s="12"/>
      <c r="B93" s="30"/>
      <c r="C93" s="30"/>
      <c r="D93" s="13"/>
      <c r="E93" s="14"/>
      <c r="F93" s="15"/>
      <c r="G93" s="15"/>
    </row>
    <row r="94" spans="1:7" x14ac:dyDescent="0.25">
      <c r="A94" s="12"/>
      <c r="B94" s="30"/>
      <c r="C94" s="30"/>
      <c r="D94" s="13"/>
      <c r="E94" s="14"/>
      <c r="F94" s="15"/>
      <c r="G94" s="15"/>
    </row>
    <row r="95" spans="1:7" x14ac:dyDescent="0.25">
      <c r="A95" s="16" t="s">
        <v>169</v>
      </c>
      <c r="B95" s="30"/>
      <c r="C95" s="30"/>
      <c r="D95" s="13"/>
      <c r="E95" s="14"/>
      <c r="F95" s="15"/>
      <c r="G95" s="15"/>
    </row>
    <row r="96" spans="1:7" x14ac:dyDescent="0.25">
      <c r="A96" s="12" t="s">
        <v>170</v>
      </c>
      <c r="B96" s="30"/>
      <c r="C96" s="30"/>
      <c r="D96" s="13"/>
      <c r="E96" s="14">
        <v>9495.5499999999993</v>
      </c>
      <c r="F96" s="15">
        <v>3.1899999999999998E-2</v>
      </c>
      <c r="G96" s="15">
        <v>6.6299999999999998E-2</v>
      </c>
    </row>
    <row r="97" spans="1:7" x14ac:dyDescent="0.25">
      <c r="A97" s="16" t="s">
        <v>125</v>
      </c>
      <c r="B97" s="31"/>
      <c r="C97" s="31"/>
      <c r="D97" s="17"/>
      <c r="E97" s="37">
        <v>9495.5499999999993</v>
      </c>
      <c r="F97" s="38">
        <v>3.1899999999999998E-2</v>
      </c>
      <c r="G97" s="20"/>
    </row>
    <row r="98" spans="1:7" x14ac:dyDescent="0.25">
      <c r="A98" s="12"/>
      <c r="B98" s="30"/>
      <c r="C98" s="30"/>
      <c r="D98" s="13"/>
      <c r="E98" s="14"/>
      <c r="F98" s="15"/>
      <c r="G98" s="15"/>
    </row>
    <row r="99" spans="1:7" x14ac:dyDescent="0.25">
      <c r="A99" s="21" t="s">
        <v>165</v>
      </c>
      <c r="B99" s="32"/>
      <c r="C99" s="32"/>
      <c r="D99" s="22"/>
      <c r="E99" s="18">
        <v>9495.5499999999993</v>
      </c>
      <c r="F99" s="19">
        <v>3.1899999999999998E-2</v>
      </c>
      <c r="G99" s="20"/>
    </row>
    <row r="100" spans="1:7" x14ac:dyDescent="0.25">
      <c r="A100" s="12" t="s">
        <v>171</v>
      </c>
      <c r="B100" s="30"/>
      <c r="C100" s="30"/>
      <c r="D100" s="13"/>
      <c r="E100" s="14">
        <v>1.7248082</v>
      </c>
      <c r="F100" s="15">
        <v>5.0000000000000004E-6</v>
      </c>
      <c r="G100" s="15"/>
    </row>
    <row r="101" spans="1:7" x14ac:dyDescent="0.25">
      <c r="A101" s="12" t="s">
        <v>172</v>
      </c>
      <c r="B101" s="30"/>
      <c r="C101" s="30"/>
      <c r="D101" s="13"/>
      <c r="E101" s="23">
        <v>-2996.2848082</v>
      </c>
      <c r="F101" s="24">
        <v>-1.0005E-2</v>
      </c>
      <c r="G101" s="15">
        <v>6.6299999999999998E-2</v>
      </c>
    </row>
    <row r="102" spans="1:7" x14ac:dyDescent="0.25">
      <c r="A102" s="25" t="s">
        <v>173</v>
      </c>
      <c r="B102" s="33"/>
      <c r="C102" s="33"/>
      <c r="D102" s="26"/>
      <c r="E102" s="27">
        <v>297389.99</v>
      </c>
      <c r="F102" s="28">
        <v>1</v>
      </c>
      <c r="G102" s="28"/>
    </row>
    <row r="107" spans="1:7" x14ac:dyDescent="0.25">
      <c r="A107" s="1" t="s">
        <v>176</v>
      </c>
    </row>
    <row r="108" spans="1:7" x14ac:dyDescent="0.25">
      <c r="A108" s="53" t="s">
        <v>177</v>
      </c>
      <c r="B108" s="34" t="s">
        <v>119</v>
      </c>
    </row>
    <row r="109" spans="1:7" x14ac:dyDescent="0.25">
      <c r="A109" t="s">
        <v>178</v>
      </c>
    </row>
    <row r="110" spans="1:7" x14ac:dyDescent="0.25">
      <c r="A110" t="s">
        <v>179</v>
      </c>
      <c r="B110" t="s">
        <v>180</v>
      </c>
      <c r="C110" t="s">
        <v>180</v>
      </c>
    </row>
    <row r="111" spans="1:7" x14ac:dyDescent="0.25">
      <c r="B111" s="54">
        <v>45382</v>
      </c>
      <c r="C111" s="54">
        <v>45412</v>
      </c>
    </row>
    <row r="112" spans="1:7" x14ac:dyDescent="0.25">
      <c r="A112" t="s">
        <v>184</v>
      </c>
      <c r="B112">
        <v>83.850999999999999</v>
      </c>
      <c r="C112">
        <v>86.754999999999995</v>
      </c>
      <c r="E112" s="2"/>
    </row>
    <row r="113" spans="1:5" x14ac:dyDescent="0.25">
      <c r="A113" t="s">
        <v>185</v>
      </c>
      <c r="B113">
        <v>32.524000000000001</v>
      </c>
      <c r="C113">
        <v>33.651000000000003</v>
      </c>
      <c r="E113" s="2"/>
    </row>
    <row r="114" spans="1:5" x14ac:dyDescent="0.25">
      <c r="A114" t="s">
        <v>666</v>
      </c>
      <c r="B114">
        <v>72.61</v>
      </c>
      <c r="C114">
        <v>75.034000000000006</v>
      </c>
      <c r="E114" s="2"/>
    </row>
    <row r="115" spans="1:5" x14ac:dyDescent="0.25">
      <c r="A115" t="s">
        <v>667</v>
      </c>
      <c r="B115">
        <v>27.692</v>
      </c>
      <c r="C115">
        <v>28.617000000000001</v>
      </c>
      <c r="E115" s="2"/>
    </row>
    <row r="116" spans="1:5" x14ac:dyDescent="0.25">
      <c r="E116" s="2"/>
    </row>
    <row r="117" spans="1:5" x14ac:dyDescent="0.25">
      <c r="A117" t="s">
        <v>195</v>
      </c>
      <c r="B117" s="34" t="s">
        <v>119</v>
      </c>
    </row>
    <row r="118" spans="1:5" x14ac:dyDescent="0.25">
      <c r="A118" t="s">
        <v>196</v>
      </c>
      <c r="B118" s="34" t="s">
        <v>119</v>
      </c>
    </row>
    <row r="119" spans="1:5" ht="30" customHeight="1" x14ac:dyDescent="0.25">
      <c r="A119" s="53" t="s">
        <v>197</v>
      </c>
      <c r="B119" s="34" t="s">
        <v>119</v>
      </c>
    </row>
    <row r="120" spans="1:5" ht="30" customHeight="1" x14ac:dyDescent="0.25">
      <c r="A120" s="53" t="s">
        <v>198</v>
      </c>
      <c r="B120" s="34" t="s">
        <v>119</v>
      </c>
    </row>
    <row r="121" spans="1:5" x14ac:dyDescent="0.25">
      <c r="A121" t="s">
        <v>1767</v>
      </c>
      <c r="B121" s="55">
        <v>0.33899800000000002</v>
      </c>
    </row>
    <row r="122" spans="1:5" ht="45" customHeight="1" x14ac:dyDescent="0.25">
      <c r="A122" s="53" t="s">
        <v>200</v>
      </c>
      <c r="B122" s="34" t="s">
        <v>119</v>
      </c>
    </row>
    <row r="123" spans="1:5" ht="30" customHeight="1" x14ac:dyDescent="0.25">
      <c r="A123" s="53" t="s">
        <v>201</v>
      </c>
      <c r="B123" s="34" t="s">
        <v>119</v>
      </c>
    </row>
    <row r="124" spans="1:5" ht="30" customHeight="1" x14ac:dyDescent="0.25">
      <c r="A124" s="53" t="s">
        <v>202</v>
      </c>
    </row>
    <row r="125" spans="1:5" x14ac:dyDescent="0.25">
      <c r="A125" t="s">
        <v>203</v>
      </c>
    </row>
    <row r="126" spans="1:5" x14ac:dyDescent="0.25">
      <c r="A126" t="s">
        <v>204</v>
      </c>
    </row>
    <row r="128" spans="1:5" ht="69.95" customHeight="1" x14ac:dyDescent="0.25">
      <c r="A128" s="74" t="s">
        <v>214</v>
      </c>
      <c r="B128" s="74" t="s">
        <v>215</v>
      </c>
      <c r="C128" s="74" t="s">
        <v>5</v>
      </c>
      <c r="D128" s="74" t="s">
        <v>6</v>
      </c>
    </row>
    <row r="129" spans="1:4" ht="69.95" customHeight="1" x14ac:dyDescent="0.25">
      <c r="A129" s="74" t="s">
        <v>1961</v>
      </c>
      <c r="B129" s="74"/>
      <c r="C129" s="74" t="s">
        <v>58</v>
      </c>
      <c r="D12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20"/>
  <sheetViews>
    <sheetView showGridLines="0" workbookViewId="0">
      <pane ySplit="4" topLeftCell="A111" activePane="bottomLeft" state="frozen"/>
      <selection pane="bottomLeft" activeCell="B112" sqref="B112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1962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1963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1892</v>
      </c>
      <c r="B8" s="30" t="s">
        <v>1893</v>
      </c>
      <c r="C8" s="30" t="s">
        <v>1330</v>
      </c>
      <c r="D8" s="13">
        <v>267561</v>
      </c>
      <c r="E8" s="14">
        <v>10690.67</v>
      </c>
      <c r="F8" s="15">
        <v>3.1800000000000002E-2</v>
      </c>
      <c r="G8" s="15"/>
    </row>
    <row r="9" spans="1:8" x14ac:dyDescent="0.25">
      <c r="A9" s="12" t="s">
        <v>1894</v>
      </c>
      <c r="B9" s="30" t="s">
        <v>1895</v>
      </c>
      <c r="C9" s="30" t="s">
        <v>1272</v>
      </c>
      <c r="D9" s="13">
        <v>508210</v>
      </c>
      <c r="E9" s="14">
        <v>9682.67</v>
      </c>
      <c r="F9" s="15">
        <v>2.8799999999999999E-2</v>
      </c>
      <c r="G9" s="15"/>
    </row>
    <row r="10" spans="1:8" x14ac:dyDescent="0.25">
      <c r="A10" s="12" t="s">
        <v>1784</v>
      </c>
      <c r="B10" s="30" t="s">
        <v>1785</v>
      </c>
      <c r="C10" s="30" t="s">
        <v>1291</v>
      </c>
      <c r="D10" s="13">
        <v>1071929</v>
      </c>
      <c r="E10" s="14">
        <v>7910.84</v>
      </c>
      <c r="F10" s="15">
        <v>2.35E-2</v>
      </c>
      <c r="G10" s="15"/>
    </row>
    <row r="11" spans="1:8" x14ac:dyDescent="0.25">
      <c r="A11" s="12" t="s">
        <v>1877</v>
      </c>
      <c r="B11" s="30" t="s">
        <v>1878</v>
      </c>
      <c r="C11" s="30" t="s">
        <v>1330</v>
      </c>
      <c r="D11" s="13">
        <v>490208</v>
      </c>
      <c r="E11" s="14">
        <v>7633.76</v>
      </c>
      <c r="F11" s="15">
        <v>2.2700000000000001E-2</v>
      </c>
      <c r="G11" s="15"/>
    </row>
    <row r="12" spans="1:8" x14ac:dyDescent="0.25">
      <c r="A12" s="12" t="s">
        <v>1547</v>
      </c>
      <c r="B12" s="30" t="s">
        <v>1548</v>
      </c>
      <c r="C12" s="30" t="s">
        <v>1302</v>
      </c>
      <c r="D12" s="13">
        <v>515356</v>
      </c>
      <c r="E12" s="14">
        <v>7600.21</v>
      </c>
      <c r="F12" s="15">
        <v>2.2599999999999999E-2</v>
      </c>
      <c r="G12" s="15"/>
    </row>
    <row r="13" spans="1:8" x14ac:dyDescent="0.25">
      <c r="A13" s="12" t="s">
        <v>1805</v>
      </c>
      <c r="B13" s="30" t="s">
        <v>1806</v>
      </c>
      <c r="C13" s="30" t="s">
        <v>1237</v>
      </c>
      <c r="D13" s="13">
        <v>853394</v>
      </c>
      <c r="E13" s="14">
        <v>7236.78</v>
      </c>
      <c r="F13" s="15">
        <v>2.1499999999999998E-2</v>
      </c>
      <c r="G13" s="15"/>
    </row>
    <row r="14" spans="1:8" x14ac:dyDescent="0.25">
      <c r="A14" s="12" t="s">
        <v>1964</v>
      </c>
      <c r="B14" s="30" t="s">
        <v>1965</v>
      </c>
      <c r="C14" s="30" t="s">
        <v>1343</v>
      </c>
      <c r="D14" s="13">
        <v>1305498</v>
      </c>
      <c r="E14" s="14">
        <v>7219.4</v>
      </c>
      <c r="F14" s="15">
        <v>2.1499999999999998E-2</v>
      </c>
      <c r="G14" s="15"/>
    </row>
    <row r="15" spans="1:8" x14ac:dyDescent="0.25">
      <c r="A15" s="12" t="s">
        <v>1933</v>
      </c>
      <c r="B15" s="30" t="s">
        <v>1934</v>
      </c>
      <c r="C15" s="30" t="s">
        <v>1272</v>
      </c>
      <c r="D15" s="13">
        <v>324945</v>
      </c>
      <c r="E15" s="14">
        <v>7198.99</v>
      </c>
      <c r="F15" s="15">
        <v>2.1399999999999999E-2</v>
      </c>
      <c r="G15" s="15"/>
    </row>
    <row r="16" spans="1:8" x14ac:dyDescent="0.25">
      <c r="A16" s="12" t="s">
        <v>1451</v>
      </c>
      <c r="B16" s="30" t="s">
        <v>1452</v>
      </c>
      <c r="C16" s="30" t="s">
        <v>1243</v>
      </c>
      <c r="D16" s="13">
        <v>1070903</v>
      </c>
      <c r="E16" s="14">
        <v>6961.94</v>
      </c>
      <c r="F16" s="15">
        <v>2.07E-2</v>
      </c>
      <c r="G16" s="15"/>
    </row>
    <row r="17" spans="1:7" x14ac:dyDescent="0.25">
      <c r="A17" s="12" t="s">
        <v>1786</v>
      </c>
      <c r="B17" s="30" t="s">
        <v>1787</v>
      </c>
      <c r="C17" s="30" t="s">
        <v>1179</v>
      </c>
      <c r="D17" s="13">
        <v>1235969</v>
      </c>
      <c r="E17" s="14">
        <v>6776.2</v>
      </c>
      <c r="F17" s="15">
        <v>2.0199999999999999E-2</v>
      </c>
      <c r="G17" s="15"/>
    </row>
    <row r="18" spans="1:7" x14ac:dyDescent="0.25">
      <c r="A18" s="12" t="s">
        <v>1966</v>
      </c>
      <c r="B18" s="30" t="s">
        <v>1967</v>
      </c>
      <c r="C18" s="30" t="s">
        <v>1330</v>
      </c>
      <c r="D18" s="13">
        <v>634027</v>
      </c>
      <c r="E18" s="14">
        <v>6631.29</v>
      </c>
      <c r="F18" s="15">
        <v>1.9699999999999999E-2</v>
      </c>
      <c r="G18" s="15"/>
    </row>
    <row r="19" spans="1:7" x14ac:dyDescent="0.25">
      <c r="A19" s="12" t="s">
        <v>1513</v>
      </c>
      <c r="B19" s="30" t="s">
        <v>1514</v>
      </c>
      <c r="C19" s="30" t="s">
        <v>1219</v>
      </c>
      <c r="D19" s="13">
        <v>841154</v>
      </c>
      <c r="E19" s="14">
        <v>6415.06</v>
      </c>
      <c r="F19" s="15">
        <v>1.9099999999999999E-2</v>
      </c>
      <c r="G19" s="15"/>
    </row>
    <row r="20" spans="1:7" x14ac:dyDescent="0.25">
      <c r="A20" s="12" t="s">
        <v>1900</v>
      </c>
      <c r="B20" s="30" t="s">
        <v>1901</v>
      </c>
      <c r="C20" s="30" t="s">
        <v>1179</v>
      </c>
      <c r="D20" s="13">
        <v>3113976</v>
      </c>
      <c r="E20" s="14">
        <v>6350.95</v>
      </c>
      <c r="F20" s="15">
        <v>1.89E-2</v>
      </c>
      <c r="G20" s="15"/>
    </row>
    <row r="21" spans="1:7" x14ac:dyDescent="0.25">
      <c r="A21" s="12" t="s">
        <v>1772</v>
      </c>
      <c r="B21" s="30" t="s">
        <v>1773</v>
      </c>
      <c r="C21" s="30" t="s">
        <v>1371</v>
      </c>
      <c r="D21" s="13">
        <v>600138</v>
      </c>
      <c r="E21" s="14">
        <v>6198.83</v>
      </c>
      <c r="F21" s="15">
        <v>1.84E-2</v>
      </c>
      <c r="G21" s="15"/>
    </row>
    <row r="22" spans="1:7" x14ac:dyDescent="0.25">
      <c r="A22" s="12" t="s">
        <v>1798</v>
      </c>
      <c r="B22" s="30" t="s">
        <v>1799</v>
      </c>
      <c r="C22" s="30" t="s">
        <v>1371</v>
      </c>
      <c r="D22" s="13">
        <v>194245</v>
      </c>
      <c r="E22" s="14">
        <v>6121.92</v>
      </c>
      <c r="F22" s="15">
        <v>1.8200000000000001E-2</v>
      </c>
      <c r="G22" s="15"/>
    </row>
    <row r="23" spans="1:7" x14ac:dyDescent="0.25">
      <c r="A23" s="12" t="s">
        <v>1968</v>
      </c>
      <c r="B23" s="30" t="s">
        <v>1969</v>
      </c>
      <c r="C23" s="30" t="s">
        <v>1255</v>
      </c>
      <c r="D23" s="13">
        <v>540851</v>
      </c>
      <c r="E23" s="14">
        <v>6045.36</v>
      </c>
      <c r="F23" s="15">
        <v>1.7999999999999999E-2</v>
      </c>
      <c r="G23" s="15"/>
    </row>
    <row r="24" spans="1:7" x14ac:dyDescent="0.25">
      <c r="A24" s="12" t="s">
        <v>1230</v>
      </c>
      <c r="B24" s="30" t="s">
        <v>1231</v>
      </c>
      <c r="C24" s="30" t="s">
        <v>1179</v>
      </c>
      <c r="D24" s="13">
        <v>3541593</v>
      </c>
      <c r="E24" s="14">
        <v>5758.63</v>
      </c>
      <c r="F24" s="15">
        <v>1.7100000000000001E-2</v>
      </c>
      <c r="G24" s="15"/>
    </row>
    <row r="25" spans="1:7" x14ac:dyDescent="0.25">
      <c r="A25" s="12" t="s">
        <v>1350</v>
      </c>
      <c r="B25" s="30" t="s">
        <v>1351</v>
      </c>
      <c r="C25" s="30" t="s">
        <v>1352</v>
      </c>
      <c r="D25" s="13">
        <v>131809</v>
      </c>
      <c r="E25" s="14">
        <v>5416.03</v>
      </c>
      <c r="F25" s="15">
        <v>1.61E-2</v>
      </c>
      <c r="G25" s="15"/>
    </row>
    <row r="26" spans="1:7" x14ac:dyDescent="0.25">
      <c r="A26" s="12" t="s">
        <v>1970</v>
      </c>
      <c r="B26" s="30" t="s">
        <v>1971</v>
      </c>
      <c r="C26" s="30" t="s">
        <v>1313</v>
      </c>
      <c r="D26" s="13">
        <v>261178</v>
      </c>
      <c r="E26" s="14">
        <v>5310.66</v>
      </c>
      <c r="F26" s="15">
        <v>1.5800000000000002E-2</v>
      </c>
      <c r="G26" s="15"/>
    </row>
    <row r="27" spans="1:7" x14ac:dyDescent="0.25">
      <c r="A27" s="12" t="s">
        <v>1972</v>
      </c>
      <c r="B27" s="30" t="s">
        <v>1973</v>
      </c>
      <c r="C27" s="30" t="s">
        <v>1974</v>
      </c>
      <c r="D27" s="13">
        <v>156990</v>
      </c>
      <c r="E27" s="14">
        <v>5210.97</v>
      </c>
      <c r="F27" s="15">
        <v>1.55E-2</v>
      </c>
      <c r="G27" s="15"/>
    </row>
    <row r="28" spans="1:7" x14ac:dyDescent="0.25">
      <c r="A28" s="12" t="s">
        <v>1975</v>
      </c>
      <c r="B28" s="30" t="s">
        <v>1976</v>
      </c>
      <c r="C28" s="30" t="s">
        <v>1396</v>
      </c>
      <c r="D28" s="13">
        <v>531480</v>
      </c>
      <c r="E28" s="14">
        <v>5115.76</v>
      </c>
      <c r="F28" s="15">
        <v>1.52E-2</v>
      </c>
      <c r="G28" s="15"/>
    </row>
    <row r="29" spans="1:7" x14ac:dyDescent="0.25">
      <c r="A29" s="12" t="s">
        <v>1977</v>
      </c>
      <c r="B29" s="30" t="s">
        <v>1978</v>
      </c>
      <c r="C29" s="30" t="s">
        <v>1364</v>
      </c>
      <c r="D29" s="13">
        <v>1032542</v>
      </c>
      <c r="E29" s="14">
        <v>4956.2</v>
      </c>
      <c r="F29" s="15">
        <v>1.47E-2</v>
      </c>
      <c r="G29" s="15"/>
    </row>
    <row r="30" spans="1:7" x14ac:dyDescent="0.25">
      <c r="A30" s="12" t="s">
        <v>1300</v>
      </c>
      <c r="B30" s="30" t="s">
        <v>1301</v>
      </c>
      <c r="C30" s="30" t="s">
        <v>1302</v>
      </c>
      <c r="D30" s="13">
        <v>58900</v>
      </c>
      <c r="E30" s="14">
        <v>4913.29</v>
      </c>
      <c r="F30" s="15">
        <v>1.46E-2</v>
      </c>
      <c r="G30" s="15"/>
    </row>
    <row r="31" spans="1:7" x14ac:dyDescent="0.25">
      <c r="A31" s="12" t="s">
        <v>1952</v>
      </c>
      <c r="B31" s="30" t="s">
        <v>1953</v>
      </c>
      <c r="C31" s="30" t="s">
        <v>1302</v>
      </c>
      <c r="D31" s="13">
        <v>762843</v>
      </c>
      <c r="E31" s="14">
        <v>4861.9799999999996</v>
      </c>
      <c r="F31" s="15">
        <v>1.4500000000000001E-2</v>
      </c>
      <c r="G31" s="15"/>
    </row>
    <row r="32" spans="1:7" x14ac:dyDescent="0.25">
      <c r="A32" s="12" t="s">
        <v>1979</v>
      </c>
      <c r="B32" s="30" t="s">
        <v>1980</v>
      </c>
      <c r="C32" s="30" t="s">
        <v>1981</v>
      </c>
      <c r="D32" s="13">
        <v>421488</v>
      </c>
      <c r="E32" s="14">
        <v>4823.3</v>
      </c>
      <c r="F32" s="15">
        <v>1.43E-2</v>
      </c>
      <c r="G32" s="15"/>
    </row>
    <row r="33" spans="1:7" x14ac:dyDescent="0.25">
      <c r="A33" s="12" t="s">
        <v>1914</v>
      </c>
      <c r="B33" s="30" t="s">
        <v>1915</v>
      </c>
      <c r="C33" s="30" t="s">
        <v>1243</v>
      </c>
      <c r="D33" s="13">
        <v>785654</v>
      </c>
      <c r="E33" s="14">
        <v>4818.0200000000004</v>
      </c>
      <c r="F33" s="15">
        <v>1.43E-2</v>
      </c>
      <c r="G33" s="15"/>
    </row>
    <row r="34" spans="1:7" x14ac:dyDescent="0.25">
      <c r="A34" s="12" t="s">
        <v>1929</v>
      </c>
      <c r="B34" s="30" t="s">
        <v>1930</v>
      </c>
      <c r="C34" s="30" t="s">
        <v>1219</v>
      </c>
      <c r="D34" s="13">
        <v>523371</v>
      </c>
      <c r="E34" s="14">
        <v>4776.0200000000004</v>
      </c>
      <c r="F34" s="15">
        <v>1.4200000000000001E-2</v>
      </c>
      <c r="G34" s="15"/>
    </row>
    <row r="35" spans="1:7" x14ac:dyDescent="0.25">
      <c r="A35" s="12" t="s">
        <v>1982</v>
      </c>
      <c r="B35" s="30" t="s">
        <v>1983</v>
      </c>
      <c r="C35" s="30" t="s">
        <v>1240</v>
      </c>
      <c r="D35" s="13">
        <v>45611</v>
      </c>
      <c r="E35" s="14">
        <v>4743.16</v>
      </c>
      <c r="F35" s="15">
        <v>1.41E-2</v>
      </c>
      <c r="G35" s="15"/>
    </row>
    <row r="36" spans="1:7" x14ac:dyDescent="0.25">
      <c r="A36" s="12" t="s">
        <v>1984</v>
      </c>
      <c r="B36" s="30" t="s">
        <v>1985</v>
      </c>
      <c r="C36" s="30" t="s">
        <v>1255</v>
      </c>
      <c r="D36" s="13">
        <v>1044979</v>
      </c>
      <c r="E36" s="14">
        <v>4687.25</v>
      </c>
      <c r="F36" s="15">
        <v>1.3899999999999999E-2</v>
      </c>
      <c r="G36" s="15"/>
    </row>
    <row r="37" spans="1:7" x14ac:dyDescent="0.25">
      <c r="A37" s="12" t="s">
        <v>1898</v>
      </c>
      <c r="B37" s="30" t="s">
        <v>1899</v>
      </c>
      <c r="C37" s="30" t="s">
        <v>1396</v>
      </c>
      <c r="D37" s="13">
        <v>879368</v>
      </c>
      <c r="E37" s="14">
        <v>4685.71</v>
      </c>
      <c r="F37" s="15">
        <v>1.3899999999999999E-2</v>
      </c>
      <c r="G37" s="15"/>
    </row>
    <row r="38" spans="1:7" x14ac:dyDescent="0.25">
      <c r="A38" s="12" t="s">
        <v>1931</v>
      </c>
      <c r="B38" s="30" t="s">
        <v>1932</v>
      </c>
      <c r="C38" s="30" t="s">
        <v>1179</v>
      </c>
      <c r="D38" s="13">
        <v>4819435</v>
      </c>
      <c r="E38" s="14">
        <v>4677.26</v>
      </c>
      <c r="F38" s="15">
        <v>1.3899999999999999E-2</v>
      </c>
      <c r="G38" s="15"/>
    </row>
    <row r="39" spans="1:7" x14ac:dyDescent="0.25">
      <c r="A39" s="12" t="s">
        <v>1986</v>
      </c>
      <c r="B39" s="30" t="s">
        <v>1987</v>
      </c>
      <c r="C39" s="30" t="s">
        <v>1240</v>
      </c>
      <c r="D39" s="13">
        <v>862690</v>
      </c>
      <c r="E39" s="14">
        <v>4637.3900000000003</v>
      </c>
      <c r="F39" s="15">
        <v>1.38E-2</v>
      </c>
      <c r="G39" s="15"/>
    </row>
    <row r="40" spans="1:7" x14ac:dyDescent="0.25">
      <c r="A40" s="12" t="s">
        <v>1906</v>
      </c>
      <c r="B40" s="30" t="s">
        <v>1907</v>
      </c>
      <c r="C40" s="30" t="s">
        <v>1427</v>
      </c>
      <c r="D40" s="13">
        <v>262261</v>
      </c>
      <c r="E40" s="14">
        <v>4608.1899999999996</v>
      </c>
      <c r="F40" s="15">
        <v>1.37E-2</v>
      </c>
      <c r="G40" s="15"/>
    </row>
    <row r="41" spans="1:7" x14ac:dyDescent="0.25">
      <c r="A41" s="12" t="s">
        <v>1935</v>
      </c>
      <c r="B41" s="30" t="s">
        <v>1936</v>
      </c>
      <c r="C41" s="30" t="s">
        <v>1255</v>
      </c>
      <c r="D41" s="13">
        <v>602415</v>
      </c>
      <c r="E41" s="14">
        <v>4510.88</v>
      </c>
      <c r="F41" s="15">
        <v>1.34E-2</v>
      </c>
      <c r="G41" s="15"/>
    </row>
    <row r="42" spans="1:7" x14ac:dyDescent="0.25">
      <c r="A42" s="12" t="s">
        <v>1792</v>
      </c>
      <c r="B42" s="30" t="s">
        <v>1793</v>
      </c>
      <c r="C42" s="30" t="s">
        <v>1219</v>
      </c>
      <c r="D42" s="13">
        <v>412600</v>
      </c>
      <c r="E42" s="14">
        <v>4442.88</v>
      </c>
      <c r="F42" s="15">
        <v>1.32E-2</v>
      </c>
      <c r="G42" s="15"/>
    </row>
    <row r="43" spans="1:7" x14ac:dyDescent="0.25">
      <c r="A43" s="12" t="s">
        <v>1919</v>
      </c>
      <c r="B43" s="30" t="s">
        <v>1920</v>
      </c>
      <c r="C43" s="30" t="s">
        <v>1272</v>
      </c>
      <c r="D43" s="13">
        <v>264705</v>
      </c>
      <c r="E43" s="14">
        <v>4412.8999999999996</v>
      </c>
      <c r="F43" s="15">
        <v>1.3100000000000001E-2</v>
      </c>
      <c r="G43" s="15"/>
    </row>
    <row r="44" spans="1:7" x14ac:dyDescent="0.25">
      <c r="A44" s="12" t="s">
        <v>1441</v>
      </c>
      <c r="B44" s="30" t="s">
        <v>1442</v>
      </c>
      <c r="C44" s="30" t="s">
        <v>1243</v>
      </c>
      <c r="D44" s="13">
        <v>130825</v>
      </c>
      <c r="E44" s="14">
        <v>4406.97</v>
      </c>
      <c r="F44" s="15">
        <v>1.3100000000000001E-2</v>
      </c>
      <c r="G44" s="15"/>
    </row>
    <row r="45" spans="1:7" x14ac:dyDescent="0.25">
      <c r="A45" s="12" t="s">
        <v>1925</v>
      </c>
      <c r="B45" s="30" t="s">
        <v>1926</v>
      </c>
      <c r="C45" s="30" t="s">
        <v>1219</v>
      </c>
      <c r="D45" s="13">
        <v>491542</v>
      </c>
      <c r="E45" s="14">
        <v>4292.88</v>
      </c>
      <c r="F45" s="15">
        <v>1.2800000000000001E-2</v>
      </c>
      <c r="G45" s="15"/>
    </row>
    <row r="46" spans="1:7" x14ac:dyDescent="0.25">
      <c r="A46" s="12" t="s">
        <v>1988</v>
      </c>
      <c r="B46" s="30" t="s">
        <v>1989</v>
      </c>
      <c r="C46" s="30" t="s">
        <v>1330</v>
      </c>
      <c r="D46" s="13">
        <v>127658</v>
      </c>
      <c r="E46" s="14">
        <v>4033.55</v>
      </c>
      <c r="F46" s="15">
        <v>1.2E-2</v>
      </c>
      <c r="G46" s="15"/>
    </row>
    <row r="47" spans="1:7" x14ac:dyDescent="0.25">
      <c r="A47" s="12" t="s">
        <v>1545</v>
      </c>
      <c r="B47" s="30" t="s">
        <v>1546</v>
      </c>
      <c r="C47" s="30" t="s">
        <v>1330</v>
      </c>
      <c r="D47" s="13">
        <v>121005</v>
      </c>
      <c r="E47" s="14">
        <v>3963.46</v>
      </c>
      <c r="F47" s="15">
        <v>1.18E-2</v>
      </c>
      <c r="G47" s="15"/>
    </row>
    <row r="48" spans="1:7" x14ac:dyDescent="0.25">
      <c r="A48" s="12" t="s">
        <v>1990</v>
      </c>
      <c r="B48" s="30" t="s">
        <v>1991</v>
      </c>
      <c r="C48" s="30" t="s">
        <v>1275</v>
      </c>
      <c r="D48" s="13">
        <v>474450</v>
      </c>
      <c r="E48" s="14">
        <v>3776.86</v>
      </c>
      <c r="F48" s="15">
        <v>1.12E-2</v>
      </c>
      <c r="G48" s="15"/>
    </row>
    <row r="49" spans="1:7" x14ac:dyDescent="0.25">
      <c r="A49" s="12" t="s">
        <v>1790</v>
      </c>
      <c r="B49" s="30" t="s">
        <v>1791</v>
      </c>
      <c r="C49" s="30" t="s">
        <v>1352</v>
      </c>
      <c r="D49" s="13">
        <v>135140</v>
      </c>
      <c r="E49" s="14">
        <v>3770.61</v>
      </c>
      <c r="F49" s="15">
        <v>1.12E-2</v>
      </c>
      <c r="G49" s="15"/>
    </row>
    <row r="50" spans="1:7" x14ac:dyDescent="0.25">
      <c r="A50" s="12" t="s">
        <v>1992</v>
      </c>
      <c r="B50" s="30" t="s">
        <v>1993</v>
      </c>
      <c r="C50" s="30" t="s">
        <v>1825</v>
      </c>
      <c r="D50" s="13">
        <v>444660</v>
      </c>
      <c r="E50" s="14">
        <v>3765.6</v>
      </c>
      <c r="F50" s="15">
        <v>1.12E-2</v>
      </c>
      <c r="G50" s="15"/>
    </row>
    <row r="51" spans="1:7" x14ac:dyDescent="0.25">
      <c r="A51" s="12" t="s">
        <v>1994</v>
      </c>
      <c r="B51" s="30" t="s">
        <v>1995</v>
      </c>
      <c r="C51" s="30" t="s">
        <v>1330</v>
      </c>
      <c r="D51" s="13">
        <v>436998</v>
      </c>
      <c r="E51" s="14">
        <v>3762.55</v>
      </c>
      <c r="F51" s="15">
        <v>1.12E-2</v>
      </c>
      <c r="G51" s="15"/>
    </row>
    <row r="52" spans="1:7" x14ac:dyDescent="0.25">
      <c r="A52" s="12" t="s">
        <v>1481</v>
      </c>
      <c r="B52" s="30" t="s">
        <v>1482</v>
      </c>
      <c r="C52" s="30" t="s">
        <v>1179</v>
      </c>
      <c r="D52" s="13">
        <v>2324301</v>
      </c>
      <c r="E52" s="14">
        <v>3735.15</v>
      </c>
      <c r="F52" s="15">
        <v>1.11E-2</v>
      </c>
      <c r="G52" s="15"/>
    </row>
    <row r="53" spans="1:7" x14ac:dyDescent="0.25">
      <c r="A53" s="12" t="s">
        <v>1904</v>
      </c>
      <c r="B53" s="30" t="s">
        <v>1905</v>
      </c>
      <c r="C53" s="30" t="s">
        <v>1255</v>
      </c>
      <c r="D53" s="13">
        <v>70532</v>
      </c>
      <c r="E53" s="14">
        <v>3698.63</v>
      </c>
      <c r="F53" s="15">
        <v>1.0999999999999999E-2</v>
      </c>
      <c r="G53" s="15"/>
    </row>
    <row r="54" spans="1:7" x14ac:dyDescent="0.25">
      <c r="A54" s="12" t="s">
        <v>1896</v>
      </c>
      <c r="B54" s="30" t="s">
        <v>1897</v>
      </c>
      <c r="C54" s="30" t="s">
        <v>1216</v>
      </c>
      <c r="D54" s="13">
        <v>184672</v>
      </c>
      <c r="E54" s="14">
        <v>3651.98</v>
      </c>
      <c r="F54" s="15">
        <v>1.09E-2</v>
      </c>
      <c r="G54" s="15"/>
    </row>
    <row r="55" spans="1:7" x14ac:dyDescent="0.25">
      <c r="A55" s="12" t="s">
        <v>1996</v>
      </c>
      <c r="B55" s="30" t="s">
        <v>1997</v>
      </c>
      <c r="C55" s="30" t="s">
        <v>1470</v>
      </c>
      <c r="D55" s="13">
        <v>749259</v>
      </c>
      <c r="E55" s="14">
        <v>3648.14</v>
      </c>
      <c r="F55" s="15">
        <v>1.09E-2</v>
      </c>
      <c r="G55" s="15"/>
    </row>
    <row r="56" spans="1:7" x14ac:dyDescent="0.25">
      <c r="A56" s="12" t="s">
        <v>1998</v>
      </c>
      <c r="B56" s="30" t="s">
        <v>1999</v>
      </c>
      <c r="C56" s="30" t="s">
        <v>1316</v>
      </c>
      <c r="D56" s="13">
        <v>238746</v>
      </c>
      <c r="E56" s="14">
        <v>3626.07</v>
      </c>
      <c r="F56" s="15">
        <v>1.0800000000000001E-2</v>
      </c>
      <c r="G56" s="15"/>
    </row>
    <row r="57" spans="1:7" x14ac:dyDescent="0.25">
      <c r="A57" s="12" t="s">
        <v>2000</v>
      </c>
      <c r="B57" s="30" t="s">
        <v>2001</v>
      </c>
      <c r="C57" s="30" t="s">
        <v>1291</v>
      </c>
      <c r="D57" s="13">
        <v>886143</v>
      </c>
      <c r="E57" s="14">
        <v>3615.91</v>
      </c>
      <c r="F57" s="15">
        <v>1.0800000000000001E-2</v>
      </c>
      <c r="G57" s="15"/>
    </row>
    <row r="58" spans="1:7" x14ac:dyDescent="0.25">
      <c r="A58" s="12" t="s">
        <v>2002</v>
      </c>
      <c r="B58" s="30" t="s">
        <v>2003</v>
      </c>
      <c r="C58" s="30" t="s">
        <v>1330</v>
      </c>
      <c r="D58" s="13">
        <v>554685</v>
      </c>
      <c r="E58" s="14">
        <v>3606.84</v>
      </c>
      <c r="F58" s="15">
        <v>1.0699999999999999E-2</v>
      </c>
      <c r="G58" s="15"/>
    </row>
    <row r="59" spans="1:7" x14ac:dyDescent="0.25">
      <c r="A59" s="12" t="s">
        <v>1813</v>
      </c>
      <c r="B59" s="30" t="s">
        <v>1814</v>
      </c>
      <c r="C59" s="30" t="s">
        <v>1240</v>
      </c>
      <c r="D59" s="13">
        <v>696041</v>
      </c>
      <c r="E59" s="14">
        <v>3600.97</v>
      </c>
      <c r="F59" s="15">
        <v>1.0699999999999999E-2</v>
      </c>
      <c r="G59" s="15"/>
    </row>
    <row r="60" spans="1:7" x14ac:dyDescent="0.25">
      <c r="A60" s="12" t="s">
        <v>1948</v>
      </c>
      <c r="B60" s="30" t="s">
        <v>1949</v>
      </c>
      <c r="C60" s="30" t="s">
        <v>1313</v>
      </c>
      <c r="D60" s="13">
        <v>797685</v>
      </c>
      <c r="E60" s="14">
        <v>3498.25</v>
      </c>
      <c r="F60" s="15">
        <v>1.04E-2</v>
      </c>
      <c r="G60" s="15"/>
    </row>
    <row r="61" spans="1:7" x14ac:dyDescent="0.25">
      <c r="A61" s="12" t="s">
        <v>2004</v>
      </c>
      <c r="B61" s="30" t="s">
        <v>2005</v>
      </c>
      <c r="C61" s="30" t="s">
        <v>1243</v>
      </c>
      <c r="D61" s="13">
        <v>500588</v>
      </c>
      <c r="E61" s="14">
        <v>3489.6</v>
      </c>
      <c r="F61" s="15">
        <v>1.04E-2</v>
      </c>
      <c r="G61" s="15"/>
    </row>
    <row r="62" spans="1:7" x14ac:dyDescent="0.25">
      <c r="A62" s="12" t="s">
        <v>2006</v>
      </c>
      <c r="B62" s="30" t="s">
        <v>2007</v>
      </c>
      <c r="C62" s="30" t="s">
        <v>1291</v>
      </c>
      <c r="D62" s="13">
        <v>2463529</v>
      </c>
      <c r="E62" s="14">
        <v>3434.16</v>
      </c>
      <c r="F62" s="15">
        <v>1.0200000000000001E-2</v>
      </c>
      <c r="G62" s="15"/>
    </row>
    <row r="63" spans="1:7" x14ac:dyDescent="0.25">
      <c r="A63" s="12" t="s">
        <v>2008</v>
      </c>
      <c r="B63" s="30" t="s">
        <v>2009</v>
      </c>
      <c r="C63" s="30" t="s">
        <v>1364</v>
      </c>
      <c r="D63" s="13">
        <v>150957</v>
      </c>
      <c r="E63" s="14">
        <v>3262.86</v>
      </c>
      <c r="F63" s="15">
        <v>9.7000000000000003E-3</v>
      </c>
      <c r="G63" s="15"/>
    </row>
    <row r="64" spans="1:7" x14ac:dyDescent="0.25">
      <c r="A64" s="12" t="s">
        <v>1956</v>
      </c>
      <c r="B64" s="30" t="s">
        <v>1957</v>
      </c>
      <c r="C64" s="30" t="s">
        <v>1863</v>
      </c>
      <c r="D64" s="13">
        <v>219005</v>
      </c>
      <c r="E64" s="14">
        <v>3133.41</v>
      </c>
      <c r="F64" s="15">
        <v>9.2999999999999992E-3</v>
      </c>
      <c r="G64" s="15"/>
    </row>
    <row r="65" spans="1:7" x14ac:dyDescent="0.25">
      <c r="A65" s="12" t="s">
        <v>2010</v>
      </c>
      <c r="B65" s="30" t="s">
        <v>2011</v>
      </c>
      <c r="C65" s="30" t="s">
        <v>1272</v>
      </c>
      <c r="D65" s="13">
        <v>473875</v>
      </c>
      <c r="E65" s="14">
        <v>3129.71</v>
      </c>
      <c r="F65" s="15">
        <v>9.2999999999999992E-3</v>
      </c>
      <c r="G65" s="15"/>
    </row>
    <row r="66" spans="1:7" x14ac:dyDescent="0.25">
      <c r="A66" s="12" t="s">
        <v>2012</v>
      </c>
      <c r="B66" s="30" t="s">
        <v>2013</v>
      </c>
      <c r="C66" s="30" t="s">
        <v>1179</v>
      </c>
      <c r="D66" s="13">
        <v>803668</v>
      </c>
      <c r="E66" s="14">
        <v>2996.48</v>
      </c>
      <c r="F66" s="15">
        <v>8.8999999999999999E-3</v>
      </c>
      <c r="G66" s="15"/>
    </row>
    <row r="67" spans="1:7" x14ac:dyDescent="0.25">
      <c r="A67" s="12" t="s">
        <v>1477</v>
      </c>
      <c r="B67" s="30" t="s">
        <v>1478</v>
      </c>
      <c r="C67" s="30" t="s">
        <v>1275</v>
      </c>
      <c r="D67" s="13">
        <v>162585</v>
      </c>
      <c r="E67" s="14">
        <v>2988.56</v>
      </c>
      <c r="F67" s="15">
        <v>8.8999999999999999E-3</v>
      </c>
      <c r="G67" s="15"/>
    </row>
    <row r="68" spans="1:7" x14ac:dyDescent="0.25">
      <c r="A68" s="12" t="s">
        <v>1954</v>
      </c>
      <c r="B68" s="30" t="s">
        <v>1955</v>
      </c>
      <c r="C68" s="30" t="s">
        <v>1302</v>
      </c>
      <c r="D68" s="13">
        <v>273107</v>
      </c>
      <c r="E68" s="14">
        <v>2931.8</v>
      </c>
      <c r="F68" s="15">
        <v>8.6999999999999994E-3</v>
      </c>
      <c r="G68" s="15"/>
    </row>
    <row r="69" spans="1:7" x14ac:dyDescent="0.25">
      <c r="A69" s="12" t="s">
        <v>1479</v>
      </c>
      <c r="B69" s="30" t="s">
        <v>1480</v>
      </c>
      <c r="C69" s="30" t="s">
        <v>1323</v>
      </c>
      <c r="D69" s="13">
        <v>282140</v>
      </c>
      <c r="E69" s="14">
        <v>2852.15</v>
      </c>
      <c r="F69" s="15">
        <v>8.5000000000000006E-3</v>
      </c>
      <c r="G69" s="15"/>
    </row>
    <row r="70" spans="1:7" x14ac:dyDescent="0.25">
      <c r="A70" s="12" t="s">
        <v>2014</v>
      </c>
      <c r="B70" s="30" t="s">
        <v>2015</v>
      </c>
      <c r="C70" s="30" t="s">
        <v>1825</v>
      </c>
      <c r="D70" s="13">
        <v>86303</v>
      </c>
      <c r="E70" s="14">
        <v>2794.32</v>
      </c>
      <c r="F70" s="15">
        <v>8.3000000000000001E-3</v>
      </c>
      <c r="G70" s="15"/>
    </row>
    <row r="71" spans="1:7" x14ac:dyDescent="0.25">
      <c r="A71" s="12" t="s">
        <v>2016</v>
      </c>
      <c r="B71" s="30" t="s">
        <v>2017</v>
      </c>
      <c r="C71" s="30" t="s">
        <v>1330</v>
      </c>
      <c r="D71" s="13">
        <v>187622</v>
      </c>
      <c r="E71" s="14">
        <v>2668.55</v>
      </c>
      <c r="F71" s="15">
        <v>7.9000000000000008E-3</v>
      </c>
      <c r="G71" s="15"/>
    </row>
    <row r="72" spans="1:7" x14ac:dyDescent="0.25">
      <c r="A72" s="12" t="s">
        <v>2018</v>
      </c>
      <c r="B72" s="30" t="s">
        <v>2019</v>
      </c>
      <c r="C72" s="30" t="s">
        <v>1438</v>
      </c>
      <c r="D72" s="13">
        <v>565425</v>
      </c>
      <c r="E72" s="14">
        <v>2664.85</v>
      </c>
      <c r="F72" s="15">
        <v>7.9000000000000008E-3</v>
      </c>
      <c r="G72" s="15"/>
    </row>
    <row r="73" spans="1:7" x14ac:dyDescent="0.25">
      <c r="A73" s="12" t="s">
        <v>2020</v>
      </c>
      <c r="B73" s="30" t="s">
        <v>2021</v>
      </c>
      <c r="C73" s="30" t="s">
        <v>1302</v>
      </c>
      <c r="D73" s="13">
        <v>36835</v>
      </c>
      <c r="E73" s="14">
        <v>2648.77</v>
      </c>
      <c r="F73" s="15">
        <v>7.9000000000000008E-3</v>
      </c>
      <c r="G73" s="15"/>
    </row>
    <row r="74" spans="1:7" x14ac:dyDescent="0.25">
      <c r="A74" s="12" t="s">
        <v>2022</v>
      </c>
      <c r="B74" s="30" t="s">
        <v>2023</v>
      </c>
      <c r="C74" s="30" t="s">
        <v>1863</v>
      </c>
      <c r="D74" s="13">
        <v>466382</v>
      </c>
      <c r="E74" s="14">
        <v>2554.61</v>
      </c>
      <c r="F74" s="15">
        <v>7.6E-3</v>
      </c>
      <c r="G74" s="15"/>
    </row>
    <row r="75" spans="1:7" x14ac:dyDescent="0.25">
      <c r="A75" s="12" t="s">
        <v>2024</v>
      </c>
      <c r="B75" s="30" t="s">
        <v>2025</v>
      </c>
      <c r="C75" s="30" t="s">
        <v>1255</v>
      </c>
      <c r="D75" s="13">
        <v>955202</v>
      </c>
      <c r="E75" s="14">
        <v>2537.9699999999998</v>
      </c>
      <c r="F75" s="15">
        <v>7.6E-3</v>
      </c>
      <c r="G75" s="15"/>
    </row>
    <row r="76" spans="1:7" x14ac:dyDescent="0.25">
      <c r="A76" s="12" t="s">
        <v>2026</v>
      </c>
      <c r="B76" s="30" t="s">
        <v>2027</v>
      </c>
      <c r="C76" s="30" t="s">
        <v>1291</v>
      </c>
      <c r="D76" s="13">
        <v>129483</v>
      </c>
      <c r="E76" s="14">
        <v>2437.2600000000002</v>
      </c>
      <c r="F76" s="15">
        <v>7.3000000000000001E-3</v>
      </c>
      <c r="G76" s="15"/>
    </row>
    <row r="77" spans="1:7" x14ac:dyDescent="0.25">
      <c r="A77" s="12" t="s">
        <v>1946</v>
      </c>
      <c r="B77" s="30" t="s">
        <v>1947</v>
      </c>
      <c r="C77" s="30" t="s">
        <v>1291</v>
      </c>
      <c r="D77" s="13">
        <v>341415</v>
      </c>
      <c r="E77" s="14">
        <v>2135.04</v>
      </c>
      <c r="F77" s="15">
        <v>6.4000000000000003E-3</v>
      </c>
      <c r="G77" s="15"/>
    </row>
    <row r="78" spans="1:7" x14ac:dyDescent="0.25">
      <c r="A78" s="12" t="s">
        <v>2028</v>
      </c>
      <c r="B78" s="30" t="s">
        <v>2029</v>
      </c>
      <c r="C78" s="30" t="s">
        <v>1438</v>
      </c>
      <c r="D78" s="13">
        <v>1996056</v>
      </c>
      <c r="E78" s="14">
        <v>2129.79</v>
      </c>
      <c r="F78" s="15">
        <v>6.3E-3</v>
      </c>
      <c r="G78" s="15"/>
    </row>
    <row r="79" spans="1:7" x14ac:dyDescent="0.25">
      <c r="A79" s="12" t="s">
        <v>2030</v>
      </c>
      <c r="B79" s="30" t="s">
        <v>2031</v>
      </c>
      <c r="C79" s="30" t="s">
        <v>1343</v>
      </c>
      <c r="D79" s="13">
        <v>771979</v>
      </c>
      <c r="E79" s="14">
        <v>2076.2399999999998</v>
      </c>
      <c r="F79" s="15">
        <v>6.1999999999999998E-3</v>
      </c>
      <c r="G79" s="15"/>
    </row>
    <row r="80" spans="1:7" x14ac:dyDescent="0.25">
      <c r="A80" s="16" t="s">
        <v>125</v>
      </c>
      <c r="B80" s="31"/>
      <c r="C80" s="31"/>
      <c r="D80" s="17"/>
      <c r="E80" s="37">
        <v>331361.90000000002</v>
      </c>
      <c r="F80" s="38">
        <v>0.98540000000000005</v>
      </c>
      <c r="G80" s="20"/>
    </row>
    <row r="81" spans="1:7" x14ac:dyDescent="0.25">
      <c r="A81" s="16" t="s">
        <v>1549</v>
      </c>
      <c r="B81" s="30"/>
      <c r="C81" s="30"/>
      <c r="D81" s="13"/>
      <c r="E81" s="14"/>
      <c r="F81" s="15"/>
      <c r="G81" s="15"/>
    </row>
    <row r="82" spans="1:7" x14ac:dyDescent="0.25">
      <c r="A82" s="16" t="s">
        <v>125</v>
      </c>
      <c r="B82" s="30"/>
      <c r="C82" s="30"/>
      <c r="D82" s="13"/>
      <c r="E82" s="39" t="s">
        <v>119</v>
      </c>
      <c r="F82" s="40" t="s">
        <v>119</v>
      </c>
      <c r="G82" s="15"/>
    </row>
    <row r="83" spans="1:7" x14ac:dyDescent="0.25">
      <c r="A83" s="21" t="s">
        <v>165</v>
      </c>
      <c r="B83" s="32"/>
      <c r="C83" s="32"/>
      <c r="D83" s="22"/>
      <c r="E83" s="27">
        <v>331361.90000000002</v>
      </c>
      <c r="F83" s="28">
        <v>0.98540000000000005</v>
      </c>
      <c r="G83" s="20"/>
    </row>
    <row r="84" spans="1:7" x14ac:dyDescent="0.25">
      <c r="A84" s="12"/>
      <c r="B84" s="30"/>
      <c r="C84" s="30"/>
      <c r="D84" s="13"/>
      <c r="E84" s="14"/>
      <c r="F84" s="15"/>
      <c r="G84" s="15"/>
    </row>
    <row r="85" spans="1:7" x14ac:dyDescent="0.25">
      <c r="A85" s="12"/>
      <c r="B85" s="30"/>
      <c r="C85" s="30"/>
      <c r="D85" s="13"/>
      <c r="E85" s="14"/>
      <c r="F85" s="15"/>
      <c r="G85" s="15"/>
    </row>
    <row r="86" spans="1:7" x14ac:dyDescent="0.25">
      <c r="A86" s="16" t="s">
        <v>169</v>
      </c>
      <c r="B86" s="30"/>
      <c r="C86" s="30"/>
      <c r="D86" s="13"/>
      <c r="E86" s="14"/>
      <c r="F86" s="15"/>
      <c r="G86" s="15"/>
    </row>
    <row r="87" spans="1:7" x14ac:dyDescent="0.25">
      <c r="A87" s="12" t="s">
        <v>170</v>
      </c>
      <c r="B87" s="30"/>
      <c r="C87" s="30"/>
      <c r="D87" s="13"/>
      <c r="E87" s="14">
        <v>5516</v>
      </c>
      <c r="F87" s="15">
        <v>1.6400000000000001E-2</v>
      </c>
      <c r="G87" s="15">
        <v>6.6299999999999998E-2</v>
      </c>
    </row>
    <row r="88" spans="1:7" x14ac:dyDescent="0.25">
      <c r="A88" s="16" t="s">
        <v>125</v>
      </c>
      <c r="B88" s="31"/>
      <c r="C88" s="31"/>
      <c r="D88" s="17"/>
      <c r="E88" s="37">
        <v>5516</v>
      </c>
      <c r="F88" s="38">
        <v>1.6400000000000001E-2</v>
      </c>
      <c r="G88" s="20"/>
    </row>
    <row r="89" spans="1:7" x14ac:dyDescent="0.25">
      <c r="A89" s="12"/>
      <c r="B89" s="30"/>
      <c r="C89" s="30"/>
      <c r="D89" s="13"/>
      <c r="E89" s="14"/>
      <c r="F89" s="15"/>
      <c r="G89" s="15"/>
    </row>
    <row r="90" spans="1:7" x14ac:dyDescent="0.25">
      <c r="A90" s="21" t="s">
        <v>165</v>
      </c>
      <c r="B90" s="32"/>
      <c r="C90" s="32"/>
      <c r="D90" s="22"/>
      <c r="E90" s="18">
        <v>5516</v>
      </c>
      <c r="F90" s="19">
        <v>1.6400000000000001E-2</v>
      </c>
      <c r="G90" s="20"/>
    </row>
    <row r="91" spans="1:7" x14ac:dyDescent="0.25">
      <c r="A91" s="12" t="s">
        <v>171</v>
      </c>
      <c r="B91" s="30"/>
      <c r="C91" s="30"/>
      <c r="D91" s="13"/>
      <c r="E91" s="14">
        <v>1.0019467</v>
      </c>
      <c r="F91" s="15">
        <v>1.9999999999999999E-6</v>
      </c>
      <c r="G91" s="15"/>
    </row>
    <row r="92" spans="1:7" x14ac:dyDescent="0.25">
      <c r="A92" s="12" t="s">
        <v>172</v>
      </c>
      <c r="B92" s="30"/>
      <c r="C92" s="30"/>
      <c r="D92" s="13"/>
      <c r="E92" s="23">
        <v>-738.44194670000002</v>
      </c>
      <c r="F92" s="24">
        <v>-1.802E-3</v>
      </c>
      <c r="G92" s="15">
        <v>6.6299999999999998E-2</v>
      </c>
    </row>
    <row r="93" spans="1:7" x14ac:dyDescent="0.25">
      <c r="A93" s="25" t="s">
        <v>173</v>
      </c>
      <c r="B93" s="33"/>
      <c r="C93" s="33"/>
      <c r="D93" s="26"/>
      <c r="E93" s="27">
        <v>336140.46</v>
      </c>
      <c r="F93" s="28">
        <v>1</v>
      </c>
      <c r="G93" s="28"/>
    </row>
    <row r="98" spans="1:5" x14ac:dyDescent="0.25">
      <c r="A98" s="1" t="s">
        <v>176</v>
      </c>
    </row>
    <row r="99" spans="1:5" x14ac:dyDescent="0.25">
      <c r="A99" s="53" t="s">
        <v>177</v>
      </c>
      <c r="B99" s="34" t="s">
        <v>119</v>
      </c>
    </row>
    <row r="100" spans="1:5" x14ac:dyDescent="0.25">
      <c r="A100" t="s">
        <v>178</v>
      </c>
    </row>
    <row r="101" spans="1:5" x14ac:dyDescent="0.25">
      <c r="A101" t="s">
        <v>179</v>
      </c>
      <c r="B101" t="s">
        <v>180</v>
      </c>
      <c r="C101" t="s">
        <v>180</v>
      </c>
    </row>
    <row r="102" spans="1:5" x14ac:dyDescent="0.25">
      <c r="B102" s="54">
        <v>45382</v>
      </c>
      <c r="C102" s="54">
        <v>45412</v>
      </c>
    </row>
    <row r="103" spans="1:5" x14ac:dyDescent="0.25">
      <c r="A103" t="s">
        <v>184</v>
      </c>
      <c r="B103">
        <v>39.36</v>
      </c>
      <c r="C103">
        <v>42.12</v>
      </c>
      <c r="E103" s="2"/>
    </row>
    <row r="104" spans="1:5" x14ac:dyDescent="0.25">
      <c r="A104" t="s">
        <v>185</v>
      </c>
      <c r="B104">
        <v>34.433</v>
      </c>
      <c r="C104">
        <v>36.847000000000001</v>
      </c>
      <c r="E104" s="2"/>
    </row>
    <row r="105" spans="1:5" x14ac:dyDescent="0.25">
      <c r="A105" t="s">
        <v>666</v>
      </c>
      <c r="B105">
        <v>36.274000000000001</v>
      </c>
      <c r="C105">
        <v>38.771000000000001</v>
      </c>
      <c r="E105" s="2"/>
    </row>
    <row r="106" spans="1:5" x14ac:dyDescent="0.25">
      <c r="A106" t="s">
        <v>667</v>
      </c>
      <c r="B106">
        <v>31.521000000000001</v>
      </c>
      <c r="C106">
        <v>33.69</v>
      </c>
      <c r="E106" s="2"/>
    </row>
    <row r="107" spans="1:5" x14ac:dyDescent="0.25">
      <c r="E107" s="2"/>
    </row>
    <row r="108" spans="1:5" x14ac:dyDescent="0.25">
      <c r="A108" t="s">
        <v>195</v>
      </c>
      <c r="B108" s="34" t="s">
        <v>119</v>
      </c>
    </row>
    <row r="109" spans="1:5" x14ac:dyDescent="0.25">
      <c r="A109" t="s">
        <v>196</v>
      </c>
      <c r="B109" s="34" t="s">
        <v>119</v>
      </c>
    </row>
    <row r="110" spans="1:5" ht="30" customHeight="1" x14ac:dyDescent="0.25">
      <c r="A110" s="53" t="s">
        <v>197</v>
      </c>
      <c r="B110" s="34" t="s">
        <v>119</v>
      </c>
    </row>
    <row r="111" spans="1:5" ht="30" customHeight="1" x14ac:dyDescent="0.25">
      <c r="A111" s="53" t="s">
        <v>198</v>
      </c>
      <c r="B111" s="34" t="s">
        <v>119</v>
      </c>
    </row>
    <row r="112" spans="1:5" x14ac:dyDescent="0.25">
      <c r="A112" t="s">
        <v>1767</v>
      </c>
      <c r="B112" s="55">
        <v>0.29689500000000002</v>
      </c>
    </row>
    <row r="113" spans="1:4" ht="45" customHeight="1" x14ac:dyDescent="0.25">
      <c r="A113" s="53" t="s">
        <v>200</v>
      </c>
      <c r="B113" s="34" t="s">
        <v>119</v>
      </c>
    </row>
    <row r="114" spans="1:4" ht="30" customHeight="1" x14ac:dyDescent="0.25">
      <c r="A114" s="53" t="s">
        <v>201</v>
      </c>
      <c r="B114" s="34" t="s">
        <v>119</v>
      </c>
    </row>
    <row r="115" spans="1:4" ht="30" customHeight="1" x14ac:dyDescent="0.25">
      <c r="A115" s="53" t="s">
        <v>202</v>
      </c>
    </row>
    <row r="116" spans="1:4" x14ac:dyDescent="0.25">
      <c r="A116" t="s">
        <v>203</v>
      </c>
    </row>
    <row r="117" spans="1:4" x14ac:dyDescent="0.25">
      <c r="A117" t="s">
        <v>204</v>
      </c>
    </row>
    <row r="119" spans="1:4" ht="69.95" customHeight="1" x14ac:dyDescent="0.25">
      <c r="A119" s="74" t="s">
        <v>214</v>
      </c>
      <c r="B119" s="74" t="s">
        <v>215</v>
      </c>
      <c r="C119" s="74" t="s">
        <v>5</v>
      </c>
      <c r="D119" s="74" t="s">
        <v>6</v>
      </c>
    </row>
    <row r="120" spans="1:4" ht="69.95" customHeight="1" x14ac:dyDescent="0.25">
      <c r="A120" s="74" t="s">
        <v>2032</v>
      </c>
      <c r="B120" s="74"/>
      <c r="C120" s="74" t="s">
        <v>60</v>
      </c>
      <c r="D120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0"/>
  <sheetViews>
    <sheetView showGridLines="0" workbookViewId="0">
      <pane ySplit="4" topLeftCell="A91" activePane="bottomLeft" state="frozen"/>
      <selection pane="bottomLeft" activeCell="B91" sqref="B9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216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217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218</v>
      </c>
      <c r="B9" s="30"/>
      <c r="C9" s="30"/>
      <c r="D9" s="13"/>
      <c r="E9" s="14"/>
      <c r="F9" s="15"/>
      <c r="G9" s="15"/>
    </row>
    <row r="10" spans="1:8" x14ac:dyDescent="0.25">
      <c r="A10" s="16" t="s">
        <v>219</v>
      </c>
      <c r="B10" s="30"/>
      <c r="C10" s="30"/>
      <c r="D10" s="13"/>
      <c r="E10" s="14"/>
      <c r="F10" s="15"/>
      <c r="G10" s="15"/>
    </row>
    <row r="11" spans="1:8" x14ac:dyDescent="0.25">
      <c r="A11" s="12" t="s">
        <v>220</v>
      </c>
      <c r="B11" s="30" t="s">
        <v>221</v>
      </c>
      <c r="C11" s="30" t="s">
        <v>222</v>
      </c>
      <c r="D11" s="13">
        <v>121000000</v>
      </c>
      <c r="E11" s="14">
        <v>118963.33</v>
      </c>
      <c r="F11" s="15">
        <v>9.9299999999999999E-2</v>
      </c>
      <c r="G11" s="15">
        <v>7.7187000000000006E-2</v>
      </c>
    </row>
    <row r="12" spans="1:8" x14ac:dyDescent="0.25">
      <c r="A12" s="12" t="s">
        <v>223</v>
      </c>
      <c r="B12" s="30" t="s">
        <v>224</v>
      </c>
      <c r="C12" s="30" t="s">
        <v>225</v>
      </c>
      <c r="D12" s="13">
        <v>87000000</v>
      </c>
      <c r="E12" s="14">
        <v>86423.54</v>
      </c>
      <c r="F12" s="15">
        <v>7.22E-2</v>
      </c>
      <c r="G12" s="15">
        <v>7.6999999999999999E-2</v>
      </c>
    </row>
    <row r="13" spans="1:8" x14ac:dyDescent="0.25">
      <c r="A13" s="12" t="s">
        <v>226</v>
      </c>
      <c r="B13" s="30" t="s">
        <v>227</v>
      </c>
      <c r="C13" s="30" t="s">
        <v>225</v>
      </c>
      <c r="D13" s="13">
        <v>88000000</v>
      </c>
      <c r="E13" s="14">
        <v>86314.01</v>
      </c>
      <c r="F13" s="15">
        <v>7.2099999999999997E-2</v>
      </c>
      <c r="G13" s="15">
        <v>7.5800000000000006E-2</v>
      </c>
    </row>
    <row r="14" spans="1:8" x14ac:dyDescent="0.25">
      <c r="A14" s="12" t="s">
        <v>228</v>
      </c>
      <c r="B14" s="30" t="s">
        <v>229</v>
      </c>
      <c r="C14" s="30" t="s">
        <v>225</v>
      </c>
      <c r="D14" s="13">
        <v>83500000</v>
      </c>
      <c r="E14" s="14">
        <v>81834.759999999995</v>
      </c>
      <c r="F14" s="15">
        <v>6.83E-2</v>
      </c>
      <c r="G14" s="15">
        <v>7.6300000000000007E-2</v>
      </c>
    </row>
    <row r="15" spans="1:8" x14ac:dyDescent="0.25">
      <c r="A15" s="12" t="s">
        <v>230</v>
      </c>
      <c r="B15" s="30" t="s">
        <v>231</v>
      </c>
      <c r="C15" s="30" t="s">
        <v>225</v>
      </c>
      <c r="D15" s="13">
        <v>74000000</v>
      </c>
      <c r="E15" s="14">
        <v>72862.77</v>
      </c>
      <c r="F15" s="15">
        <v>6.08E-2</v>
      </c>
      <c r="G15" s="15">
        <v>7.7100000000000002E-2</v>
      </c>
    </row>
    <row r="16" spans="1:8" x14ac:dyDescent="0.25">
      <c r="A16" s="12" t="s">
        <v>232</v>
      </c>
      <c r="B16" s="30" t="s">
        <v>233</v>
      </c>
      <c r="C16" s="30" t="s">
        <v>225</v>
      </c>
      <c r="D16" s="13">
        <v>69000000</v>
      </c>
      <c r="E16" s="14">
        <v>67804.639999999999</v>
      </c>
      <c r="F16" s="15">
        <v>5.6599999999999998E-2</v>
      </c>
      <c r="G16" s="15">
        <v>7.7450000000000005E-2</v>
      </c>
    </row>
    <row r="17" spans="1:7" x14ac:dyDescent="0.25">
      <c r="A17" s="12" t="s">
        <v>234</v>
      </c>
      <c r="B17" s="30" t="s">
        <v>235</v>
      </c>
      <c r="C17" s="30" t="s">
        <v>225</v>
      </c>
      <c r="D17" s="13">
        <v>60000000</v>
      </c>
      <c r="E17" s="14">
        <v>59878.080000000002</v>
      </c>
      <c r="F17" s="15">
        <v>0.05</v>
      </c>
      <c r="G17" s="15">
        <v>7.5524999999999995E-2</v>
      </c>
    </row>
    <row r="18" spans="1:7" x14ac:dyDescent="0.25">
      <c r="A18" s="12" t="s">
        <v>236</v>
      </c>
      <c r="B18" s="30" t="s">
        <v>237</v>
      </c>
      <c r="C18" s="30" t="s">
        <v>238</v>
      </c>
      <c r="D18" s="13">
        <v>58000000</v>
      </c>
      <c r="E18" s="14">
        <v>56795.92</v>
      </c>
      <c r="F18" s="15">
        <v>4.7399999999999998E-2</v>
      </c>
      <c r="G18" s="15">
        <v>7.8049999999999994E-2</v>
      </c>
    </row>
    <row r="19" spans="1:7" x14ac:dyDescent="0.25">
      <c r="A19" s="12" t="s">
        <v>239</v>
      </c>
      <c r="B19" s="30" t="s">
        <v>240</v>
      </c>
      <c r="C19" s="30" t="s">
        <v>238</v>
      </c>
      <c r="D19" s="13">
        <v>54000000</v>
      </c>
      <c r="E19" s="14">
        <v>52899.75</v>
      </c>
      <c r="F19" s="15">
        <v>4.4200000000000003E-2</v>
      </c>
      <c r="G19" s="15">
        <v>7.6700000000000004E-2</v>
      </c>
    </row>
    <row r="20" spans="1:7" x14ac:dyDescent="0.25">
      <c r="A20" s="12" t="s">
        <v>241</v>
      </c>
      <c r="B20" s="30" t="s">
        <v>242</v>
      </c>
      <c r="C20" s="30" t="s">
        <v>225</v>
      </c>
      <c r="D20" s="13">
        <v>51000000</v>
      </c>
      <c r="E20" s="14">
        <v>50462.61</v>
      </c>
      <c r="F20" s="15">
        <v>4.2099999999999999E-2</v>
      </c>
      <c r="G20" s="15">
        <v>7.6499999999999999E-2</v>
      </c>
    </row>
    <row r="21" spans="1:7" x14ac:dyDescent="0.25">
      <c r="A21" s="12" t="s">
        <v>243</v>
      </c>
      <c r="B21" s="30" t="s">
        <v>244</v>
      </c>
      <c r="C21" s="30" t="s">
        <v>238</v>
      </c>
      <c r="D21" s="13">
        <v>41500000</v>
      </c>
      <c r="E21" s="14">
        <v>40614.47</v>
      </c>
      <c r="F21" s="15">
        <v>3.39E-2</v>
      </c>
      <c r="G21" s="15">
        <v>7.6799999999999993E-2</v>
      </c>
    </row>
    <row r="22" spans="1:7" x14ac:dyDescent="0.25">
      <c r="A22" s="12" t="s">
        <v>245</v>
      </c>
      <c r="B22" s="30" t="s">
        <v>246</v>
      </c>
      <c r="C22" s="30" t="s">
        <v>225</v>
      </c>
      <c r="D22" s="13">
        <v>39500000</v>
      </c>
      <c r="E22" s="14">
        <v>38691.589999999997</v>
      </c>
      <c r="F22" s="15">
        <v>3.2300000000000002E-2</v>
      </c>
      <c r="G22" s="15">
        <v>7.6706999999999997E-2</v>
      </c>
    </row>
    <row r="23" spans="1:7" x14ac:dyDescent="0.25">
      <c r="A23" s="12" t="s">
        <v>247</v>
      </c>
      <c r="B23" s="30" t="s">
        <v>248</v>
      </c>
      <c r="C23" s="30" t="s">
        <v>225</v>
      </c>
      <c r="D23" s="13">
        <v>34500000</v>
      </c>
      <c r="E23" s="14">
        <v>34256.089999999997</v>
      </c>
      <c r="F23" s="15">
        <v>2.86E-2</v>
      </c>
      <c r="G23" s="15">
        <v>7.7100000000000002E-2</v>
      </c>
    </row>
    <row r="24" spans="1:7" x14ac:dyDescent="0.25">
      <c r="A24" s="12" t="s">
        <v>249</v>
      </c>
      <c r="B24" s="30" t="s">
        <v>250</v>
      </c>
      <c r="C24" s="30" t="s">
        <v>225</v>
      </c>
      <c r="D24" s="13">
        <v>33500000</v>
      </c>
      <c r="E24" s="14">
        <v>33351.230000000003</v>
      </c>
      <c r="F24" s="15">
        <v>2.7799999999999998E-2</v>
      </c>
      <c r="G24" s="15">
        <v>7.5900999999999996E-2</v>
      </c>
    </row>
    <row r="25" spans="1:7" x14ac:dyDescent="0.25">
      <c r="A25" s="12" t="s">
        <v>251</v>
      </c>
      <c r="B25" s="30" t="s">
        <v>252</v>
      </c>
      <c r="C25" s="30" t="s">
        <v>225</v>
      </c>
      <c r="D25" s="13">
        <v>25000000</v>
      </c>
      <c r="E25" s="14">
        <v>24869.25</v>
      </c>
      <c r="F25" s="15">
        <v>2.0799999999999999E-2</v>
      </c>
      <c r="G25" s="15">
        <v>7.6200000000000004E-2</v>
      </c>
    </row>
    <row r="26" spans="1:7" x14ac:dyDescent="0.25">
      <c r="A26" s="12" t="s">
        <v>253</v>
      </c>
      <c r="B26" s="30" t="s">
        <v>254</v>
      </c>
      <c r="C26" s="30" t="s">
        <v>238</v>
      </c>
      <c r="D26" s="13">
        <v>22500000</v>
      </c>
      <c r="E26" s="14">
        <v>22107.22</v>
      </c>
      <c r="F26" s="15">
        <v>1.8499999999999999E-2</v>
      </c>
      <c r="G26" s="15">
        <v>7.7188000000000007E-2</v>
      </c>
    </row>
    <row r="27" spans="1:7" x14ac:dyDescent="0.25">
      <c r="A27" s="12" t="s">
        <v>255</v>
      </c>
      <c r="B27" s="30" t="s">
        <v>256</v>
      </c>
      <c r="C27" s="30" t="s">
        <v>225</v>
      </c>
      <c r="D27" s="13">
        <v>21500000</v>
      </c>
      <c r="E27" s="14">
        <v>21290.59</v>
      </c>
      <c r="F27" s="15">
        <v>1.78E-2</v>
      </c>
      <c r="G27" s="15">
        <v>7.5399999999999995E-2</v>
      </c>
    </row>
    <row r="28" spans="1:7" x14ac:dyDescent="0.25">
      <c r="A28" s="12" t="s">
        <v>257</v>
      </c>
      <c r="B28" s="30" t="s">
        <v>258</v>
      </c>
      <c r="C28" s="30" t="s">
        <v>225</v>
      </c>
      <c r="D28" s="13">
        <v>19500000</v>
      </c>
      <c r="E28" s="14">
        <v>19587.650000000001</v>
      </c>
      <c r="F28" s="15">
        <v>1.6400000000000001E-2</v>
      </c>
      <c r="G28" s="15">
        <v>7.7100000000000002E-2</v>
      </c>
    </row>
    <row r="29" spans="1:7" x14ac:dyDescent="0.25">
      <c r="A29" s="12" t="s">
        <v>259</v>
      </c>
      <c r="B29" s="30" t="s">
        <v>260</v>
      </c>
      <c r="C29" s="30" t="s">
        <v>225</v>
      </c>
      <c r="D29" s="13">
        <v>12500000</v>
      </c>
      <c r="E29" s="14">
        <v>12538.16</v>
      </c>
      <c r="F29" s="15">
        <v>1.0500000000000001E-2</v>
      </c>
      <c r="G29" s="15">
        <v>7.5899999999999995E-2</v>
      </c>
    </row>
    <row r="30" spans="1:7" x14ac:dyDescent="0.25">
      <c r="A30" s="12" t="s">
        <v>261</v>
      </c>
      <c r="B30" s="30" t="s">
        <v>262</v>
      </c>
      <c r="C30" s="30" t="s">
        <v>225</v>
      </c>
      <c r="D30" s="13">
        <v>12000000</v>
      </c>
      <c r="E30" s="14">
        <v>12048.85</v>
      </c>
      <c r="F30" s="15">
        <v>1.01E-2</v>
      </c>
      <c r="G30" s="15">
        <v>7.7101000000000003E-2</v>
      </c>
    </row>
    <row r="31" spans="1:7" x14ac:dyDescent="0.25">
      <c r="A31" s="12" t="s">
        <v>263</v>
      </c>
      <c r="B31" s="30" t="s">
        <v>264</v>
      </c>
      <c r="C31" s="30" t="s">
        <v>225</v>
      </c>
      <c r="D31" s="13">
        <v>10000000</v>
      </c>
      <c r="E31" s="14">
        <v>10126.35</v>
      </c>
      <c r="F31" s="15">
        <v>8.5000000000000006E-3</v>
      </c>
      <c r="G31" s="15">
        <v>7.4781E-2</v>
      </c>
    </row>
    <row r="32" spans="1:7" x14ac:dyDescent="0.25">
      <c r="A32" s="12" t="s">
        <v>265</v>
      </c>
      <c r="B32" s="30" t="s">
        <v>266</v>
      </c>
      <c r="C32" s="30" t="s">
        <v>225</v>
      </c>
      <c r="D32" s="13">
        <v>10000000</v>
      </c>
      <c r="E32" s="14">
        <v>9926.68</v>
      </c>
      <c r="F32" s="15">
        <v>8.3000000000000001E-3</v>
      </c>
      <c r="G32" s="15">
        <v>7.6499999999999999E-2</v>
      </c>
    </row>
    <row r="33" spans="1:7" x14ac:dyDescent="0.25">
      <c r="A33" s="12" t="s">
        <v>267</v>
      </c>
      <c r="B33" s="30" t="s">
        <v>268</v>
      </c>
      <c r="C33" s="30" t="s">
        <v>225</v>
      </c>
      <c r="D33" s="13">
        <v>9000000</v>
      </c>
      <c r="E33" s="14">
        <v>9034.18</v>
      </c>
      <c r="F33" s="15">
        <v>7.4999999999999997E-3</v>
      </c>
      <c r="G33" s="15">
        <v>7.5725000000000001E-2</v>
      </c>
    </row>
    <row r="34" spans="1:7" x14ac:dyDescent="0.25">
      <c r="A34" s="12" t="s">
        <v>269</v>
      </c>
      <c r="B34" s="30" t="s">
        <v>270</v>
      </c>
      <c r="C34" s="30" t="s">
        <v>225</v>
      </c>
      <c r="D34" s="13">
        <v>8500000</v>
      </c>
      <c r="E34" s="14">
        <v>8545.6200000000008</v>
      </c>
      <c r="F34" s="15">
        <v>7.1000000000000004E-3</v>
      </c>
      <c r="G34" s="15">
        <v>7.5724E-2</v>
      </c>
    </row>
    <row r="35" spans="1:7" x14ac:dyDescent="0.25">
      <c r="A35" s="12" t="s">
        <v>271</v>
      </c>
      <c r="B35" s="30" t="s">
        <v>272</v>
      </c>
      <c r="C35" s="30" t="s">
        <v>225</v>
      </c>
      <c r="D35" s="13">
        <v>5000000</v>
      </c>
      <c r="E35" s="14">
        <v>5024.34</v>
      </c>
      <c r="F35" s="15">
        <v>4.1999999999999997E-3</v>
      </c>
      <c r="G35" s="15">
        <v>7.7321000000000001E-2</v>
      </c>
    </row>
    <row r="36" spans="1:7" x14ac:dyDescent="0.25">
      <c r="A36" s="12" t="s">
        <v>273</v>
      </c>
      <c r="B36" s="30" t="s">
        <v>274</v>
      </c>
      <c r="C36" s="30" t="s">
        <v>225</v>
      </c>
      <c r="D36" s="13">
        <v>5000000</v>
      </c>
      <c r="E36" s="14">
        <v>5021.6400000000003</v>
      </c>
      <c r="F36" s="15">
        <v>4.1999999999999997E-3</v>
      </c>
      <c r="G36" s="15">
        <v>7.4550000000000005E-2</v>
      </c>
    </row>
    <row r="37" spans="1:7" x14ac:dyDescent="0.25">
      <c r="A37" s="12" t="s">
        <v>275</v>
      </c>
      <c r="B37" s="30" t="s">
        <v>276</v>
      </c>
      <c r="C37" s="30" t="s">
        <v>225</v>
      </c>
      <c r="D37" s="13">
        <v>5000000</v>
      </c>
      <c r="E37" s="14">
        <v>5008.84</v>
      </c>
      <c r="F37" s="15">
        <v>4.1999999999999997E-3</v>
      </c>
      <c r="G37" s="15">
        <v>7.4575000000000002E-2</v>
      </c>
    </row>
    <row r="38" spans="1:7" x14ac:dyDescent="0.25">
      <c r="A38" s="12" t="s">
        <v>277</v>
      </c>
      <c r="B38" s="30" t="s">
        <v>278</v>
      </c>
      <c r="C38" s="30" t="s">
        <v>225</v>
      </c>
      <c r="D38" s="13">
        <v>5000000</v>
      </c>
      <c r="E38" s="14">
        <v>4908.7299999999996</v>
      </c>
      <c r="F38" s="15">
        <v>4.1000000000000003E-3</v>
      </c>
      <c r="G38" s="15">
        <v>7.6999999999999999E-2</v>
      </c>
    </row>
    <row r="39" spans="1:7" x14ac:dyDescent="0.25">
      <c r="A39" s="12" t="s">
        <v>279</v>
      </c>
      <c r="B39" s="30" t="s">
        <v>280</v>
      </c>
      <c r="C39" s="30" t="s">
        <v>238</v>
      </c>
      <c r="D39" s="13">
        <v>2500000</v>
      </c>
      <c r="E39" s="14">
        <v>2456.31</v>
      </c>
      <c r="F39" s="15">
        <v>2.0999999999999999E-3</v>
      </c>
      <c r="G39" s="15">
        <v>7.7188000000000007E-2</v>
      </c>
    </row>
    <row r="40" spans="1:7" x14ac:dyDescent="0.25">
      <c r="A40" s="12" t="s">
        <v>281</v>
      </c>
      <c r="B40" s="30" t="s">
        <v>282</v>
      </c>
      <c r="C40" s="30" t="s">
        <v>225</v>
      </c>
      <c r="D40" s="13">
        <v>1970000</v>
      </c>
      <c r="E40" s="14">
        <v>1982.2</v>
      </c>
      <c r="F40" s="15">
        <v>1.6999999999999999E-3</v>
      </c>
      <c r="G40" s="15">
        <v>7.6799999999999993E-2</v>
      </c>
    </row>
    <row r="41" spans="1:7" x14ac:dyDescent="0.25">
      <c r="A41" s="12" t="s">
        <v>283</v>
      </c>
      <c r="B41" s="30" t="s">
        <v>284</v>
      </c>
      <c r="C41" s="30" t="s">
        <v>225</v>
      </c>
      <c r="D41" s="13">
        <v>1650000</v>
      </c>
      <c r="E41" s="14">
        <v>1667.02</v>
      </c>
      <c r="F41" s="15">
        <v>1.4E-3</v>
      </c>
      <c r="G41" s="15">
        <v>7.6799999999999993E-2</v>
      </c>
    </row>
    <row r="42" spans="1:7" x14ac:dyDescent="0.25">
      <c r="A42" s="12" t="s">
        <v>285</v>
      </c>
      <c r="B42" s="30" t="s">
        <v>286</v>
      </c>
      <c r="C42" s="30" t="s">
        <v>225</v>
      </c>
      <c r="D42" s="13">
        <v>1500000</v>
      </c>
      <c r="E42" s="14">
        <v>1513.75</v>
      </c>
      <c r="F42" s="15">
        <v>1.2999999999999999E-3</v>
      </c>
      <c r="G42" s="15">
        <v>7.6499999999999999E-2</v>
      </c>
    </row>
    <row r="43" spans="1:7" x14ac:dyDescent="0.25">
      <c r="A43" s="12" t="s">
        <v>287</v>
      </c>
      <c r="B43" s="30" t="s">
        <v>288</v>
      </c>
      <c r="C43" s="30" t="s">
        <v>225</v>
      </c>
      <c r="D43" s="13">
        <v>1500000</v>
      </c>
      <c r="E43" s="14">
        <v>1504.79</v>
      </c>
      <c r="F43" s="15">
        <v>1.2999999999999999E-3</v>
      </c>
      <c r="G43" s="15">
        <v>7.6499999999999999E-2</v>
      </c>
    </row>
    <row r="44" spans="1:7" x14ac:dyDescent="0.25">
      <c r="A44" s="12" t="s">
        <v>289</v>
      </c>
      <c r="B44" s="30" t="s">
        <v>290</v>
      </c>
      <c r="C44" s="30" t="s">
        <v>225</v>
      </c>
      <c r="D44" s="13">
        <v>1500000</v>
      </c>
      <c r="E44" s="14">
        <v>1503.38</v>
      </c>
      <c r="F44" s="15">
        <v>1.2999999999999999E-3</v>
      </c>
      <c r="G44" s="15">
        <v>7.6499999999999999E-2</v>
      </c>
    </row>
    <row r="45" spans="1:7" x14ac:dyDescent="0.25">
      <c r="A45" s="12" t="s">
        <v>291</v>
      </c>
      <c r="B45" s="30" t="s">
        <v>292</v>
      </c>
      <c r="C45" s="30" t="s">
        <v>225</v>
      </c>
      <c r="D45" s="13">
        <v>1000000</v>
      </c>
      <c r="E45" s="14">
        <v>1004.65</v>
      </c>
      <c r="F45" s="15">
        <v>8.0000000000000004E-4</v>
      </c>
      <c r="G45" s="15">
        <v>7.5425000000000006E-2</v>
      </c>
    </row>
    <row r="46" spans="1:7" x14ac:dyDescent="0.25">
      <c r="A46" s="12" t="s">
        <v>293</v>
      </c>
      <c r="B46" s="30" t="s">
        <v>294</v>
      </c>
      <c r="C46" s="30" t="s">
        <v>225</v>
      </c>
      <c r="D46" s="13">
        <v>500000</v>
      </c>
      <c r="E46" s="14">
        <v>506.02</v>
      </c>
      <c r="F46" s="15">
        <v>4.0000000000000002E-4</v>
      </c>
      <c r="G46" s="15">
        <v>7.6200000000000004E-2</v>
      </c>
    </row>
    <row r="47" spans="1:7" x14ac:dyDescent="0.25">
      <c r="A47" s="12" t="s">
        <v>295</v>
      </c>
      <c r="B47" s="30" t="s">
        <v>296</v>
      </c>
      <c r="C47" s="30" t="s">
        <v>225</v>
      </c>
      <c r="D47" s="13">
        <v>500000</v>
      </c>
      <c r="E47" s="14">
        <v>504.36</v>
      </c>
      <c r="F47" s="15">
        <v>4.0000000000000002E-4</v>
      </c>
      <c r="G47" s="15">
        <v>7.5675000000000006E-2</v>
      </c>
    </row>
    <row r="48" spans="1:7" x14ac:dyDescent="0.25">
      <c r="A48" s="12" t="s">
        <v>297</v>
      </c>
      <c r="B48" s="30" t="s">
        <v>298</v>
      </c>
      <c r="C48" s="30" t="s">
        <v>225</v>
      </c>
      <c r="D48" s="13">
        <v>500000</v>
      </c>
      <c r="E48" s="14">
        <v>501.88</v>
      </c>
      <c r="F48" s="15">
        <v>4.0000000000000002E-4</v>
      </c>
      <c r="G48" s="15">
        <v>7.5899999999999995E-2</v>
      </c>
    </row>
    <row r="49" spans="1:7" x14ac:dyDescent="0.25">
      <c r="A49" s="12" t="s">
        <v>299</v>
      </c>
      <c r="B49" s="30" t="s">
        <v>300</v>
      </c>
      <c r="C49" s="30" t="s">
        <v>225</v>
      </c>
      <c r="D49" s="13">
        <v>498000</v>
      </c>
      <c r="E49" s="14">
        <v>497.2</v>
      </c>
      <c r="F49" s="15">
        <v>4.0000000000000002E-4</v>
      </c>
      <c r="G49" s="15">
        <v>7.5425000000000006E-2</v>
      </c>
    </row>
    <row r="50" spans="1:7" x14ac:dyDescent="0.25">
      <c r="A50" s="16" t="s">
        <v>125</v>
      </c>
      <c r="B50" s="31"/>
      <c r="C50" s="31"/>
      <c r="D50" s="17"/>
      <c r="E50" s="18">
        <v>1064832.45</v>
      </c>
      <c r="F50" s="19">
        <v>0.88929999999999998</v>
      </c>
      <c r="G50" s="20"/>
    </row>
    <row r="51" spans="1:7" x14ac:dyDescent="0.25">
      <c r="A51" s="12"/>
      <c r="B51" s="30"/>
      <c r="C51" s="30"/>
      <c r="D51" s="13"/>
      <c r="E51" s="14"/>
      <c r="F51" s="15"/>
      <c r="G51" s="15"/>
    </row>
    <row r="52" spans="1:7" x14ac:dyDescent="0.25">
      <c r="A52" s="16" t="s">
        <v>301</v>
      </c>
      <c r="B52" s="30"/>
      <c r="C52" s="30"/>
      <c r="D52" s="13"/>
      <c r="E52" s="14"/>
      <c r="F52" s="15"/>
      <c r="G52" s="15"/>
    </row>
    <row r="53" spans="1:7" x14ac:dyDescent="0.25">
      <c r="A53" s="16" t="s">
        <v>125</v>
      </c>
      <c r="B53" s="30"/>
      <c r="C53" s="30"/>
      <c r="D53" s="13"/>
      <c r="E53" s="35" t="s">
        <v>119</v>
      </c>
      <c r="F53" s="36" t="s">
        <v>119</v>
      </c>
      <c r="G53" s="15"/>
    </row>
    <row r="54" spans="1:7" x14ac:dyDescent="0.25">
      <c r="A54" s="12"/>
      <c r="B54" s="30"/>
      <c r="C54" s="30"/>
      <c r="D54" s="13"/>
      <c r="E54" s="14"/>
      <c r="F54" s="15"/>
      <c r="G54" s="15"/>
    </row>
    <row r="55" spans="1:7" x14ac:dyDescent="0.25">
      <c r="A55" s="16" t="s">
        <v>302</v>
      </c>
      <c r="B55" s="30"/>
      <c r="C55" s="30"/>
      <c r="D55" s="13"/>
      <c r="E55" s="14"/>
      <c r="F55" s="15"/>
      <c r="G55" s="15"/>
    </row>
    <row r="56" spans="1:7" x14ac:dyDescent="0.25">
      <c r="A56" s="16" t="s">
        <v>125</v>
      </c>
      <c r="B56" s="30"/>
      <c r="C56" s="30"/>
      <c r="D56" s="13"/>
      <c r="E56" s="35" t="s">
        <v>119</v>
      </c>
      <c r="F56" s="36" t="s">
        <v>119</v>
      </c>
      <c r="G56" s="15"/>
    </row>
    <row r="57" spans="1:7" x14ac:dyDescent="0.25">
      <c r="A57" s="12"/>
      <c r="B57" s="30"/>
      <c r="C57" s="30"/>
      <c r="D57" s="13"/>
      <c r="E57" s="14"/>
      <c r="F57" s="15"/>
      <c r="G57" s="15"/>
    </row>
    <row r="58" spans="1:7" x14ac:dyDescent="0.25">
      <c r="A58" s="21" t="s">
        <v>165</v>
      </c>
      <c r="B58" s="32"/>
      <c r="C58" s="32"/>
      <c r="D58" s="22"/>
      <c r="E58" s="18">
        <v>1064832.45</v>
      </c>
      <c r="F58" s="19">
        <v>0.88929999999999998</v>
      </c>
      <c r="G58" s="20"/>
    </row>
    <row r="59" spans="1:7" x14ac:dyDescent="0.25">
      <c r="A59" s="12"/>
      <c r="B59" s="30"/>
      <c r="C59" s="30"/>
      <c r="D59" s="13"/>
      <c r="E59" s="14"/>
      <c r="F59" s="15"/>
      <c r="G59" s="15"/>
    </row>
    <row r="60" spans="1:7" x14ac:dyDescent="0.25">
      <c r="A60" s="16" t="s">
        <v>120</v>
      </c>
      <c r="B60" s="30"/>
      <c r="C60" s="30"/>
      <c r="D60" s="13"/>
      <c r="E60" s="14"/>
      <c r="F60" s="15"/>
      <c r="G60" s="15"/>
    </row>
    <row r="61" spans="1:7" x14ac:dyDescent="0.25">
      <c r="A61" s="16" t="s">
        <v>126</v>
      </c>
      <c r="B61" s="30"/>
      <c r="C61" s="30"/>
      <c r="D61" s="13"/>
      <c r="E61" s="14"/>
      <c r="F61" s="15"/>
      <c r="G61" s="15"/>
    </row>
    <row r="62" spans="1:7" x14ac:dyDescent="0.25">
      <c r="A62" s="12" t="s">
        <v>303</v>
      </c>
      <c r="B62" s="30" t="s">
        <v>304</v>
      </c>
      <c r="C62" s="30" t="s">
        <v>129</v>
      </c>
      <c r="D62" s="13">
        <v>107500000</v>
      </c>
      <c r="E62" s="14">
        <v>100110.34</v>
      </c>
      <c r="F62" s="15">
        <v>8.3599999999999994E-2</v>
      </c>
      <c r="G62" s="15">
        <v>7.7200000000000005E-2</v>
      </c>
    </row>
    <row r="63" spans="1:7" x14ac:dyDescent="0.25">
      <c r="A63" s="16" t="s">
        <v>125</v>
      </c>
      <c r="B63" s="31"/>
      <c r="C63" s="31"/>
      <c r="D63" s="17"/>
      <c r="E63" s="18">
        <v>100110.34</v>
      </c>
      <c r="F63" s="19">
        <v>8.3599999999999994E-2</v>
      </c>
      <c r="G63" s="20"/>
    </row>
    <row r="64" spans="1:7" x14ac:dyDescent="0.25">
      <c r="A64" s="12"/>
      <c r="B64" s="30"/>
      <c r="C64" s="30"/>
      <c r="D64" s="13"/>
      <c r="E64" s="14"/>
      <c r="F64" s="15"/>
      <c r="G64" s="15"/>
    </row>
    <row r="65" spans="1:7" x14ac:dyDescent="0.25">
      <c r="A65" s="21" t="s">
        <v>165</v>
      </c>
      <c r="B65" s="32"/>
      <c r="C65" s="32"/>
      <c r="D65" s="22"/>
      <c r="E65" s="18">
        <v>100110.34</v>
      </c>
      <c r="F65" s="19">
        <v>8.3599999999999994E-2</v>
      </c>
      <c r="G65" s="20"/>
    </row>
    <row r="66" spans="1:7" x14ac:dyDescent="0.25">
      <c r="A66" s="12"/>
      <c r="B66" s="30"/>
      <c r="C66" s="30"/>
      <c r="D66" s="13"/>
      <c r="E66" s="14"/>
      <c r="F66" s="15"/>
      <c r="G66" s="15"/>
    </row>
    <row r="67" spans="1:7" x14ac:dyDescent="0.25">
      <c r="A67" s="12"/>
      <c r="B67" s="30"/>
      <c r="C67" s="30"/>
      <c r="D67" s="13"/>
      <c r="E67" s="14"/>
      <c r="F67" s="15"/>
      <c r="G67" s="15"/>
    </row>
    <row r="68" spans="1:7" x14ac:dyDescent="0.25">
      <c r="A68" s="16" t="s">
        <v>169</v>
      </c>
      <c r="B68" s="30"/>
      <c r="C68" s="30"/>
      <c r="D68" s="13"/>
      <c r="E68" s="14"/>
      <c r="F68" s="15"/>
      <c r="G68" s="15"/>
    </row>
    <row r="69" spans="1:7" x14ac:dyDescent="0.25">
      <c r="A69" s="12" t="s">
        <v>170</v>
      </c>
      <c r="B69" s="30"/>
      <c r="C69" s="30"/>
      <c r="D69" s="13"/>
      <c r="E69" s="14">
        <v>4540.3500000000004</v>
      </c>
      <c r="F69" s="15">
        <v>3.8E-3</v>
      </c>
      <c r="G69" s="15">
        <v>6.6299999999999998E-2</v>
      </c>
    </row>
    <row r="70" spans="1:7" x14ac:dyDescent="0.25">
      <c r="A70" s="16" t="s">
        <v>125</v>
      </c>
      <c r="B70" s="31"/>
      <c r="C70" s="31"/>
      <c r="D70" s="17"/>
      <c r="E70" s="18">
        <v>4540.3500000000004</v>
      </c>
      <c r="F70" s="19">
        <v>3.8E-3</v>
      </c>
      <c r="G70" s="20"/>
    </row>
    <row r="71" spans="1:7" x14ac:dyDescent="0.25">
      <c r="A71" s="12"/>
      <c r="B71" s="30"/>
      <c r="C71" s="30"/>
      <c r="D71" s="13"/>
      <c r="E71" s="14"/>
      <c r="F71" s="15"/>
      <c r="G71" s="15"/>
    </row>
    <row r="72" spans="1:7" x14ac:dyDescent="0.25">
      <c r="A72" s="21" t="s">
        <v>165</v>
      </c>
      <c r="B72" s="32"/>
      <c r="C72" s="32"/>
      <c r="D72" s="22"/>
      <c r="E72" s="18">
        <v>4540.3500000000004</v>
      </c>
      <c r="F72" s="19">
        <v>3.8E-3</v>
      </c>
      <c r="G72" s="20"/>
    </row>
    <row r="73" spans="1:7" x14ac:dyDescent="0.25">
      <c r="A73" s="12" t="s">
        <v>171</v>
      </c>
      <c r="B73" s="30"/>
      <c r="C73" s="30"/>
      <c r="D73" s="13"/>
      <c r="E73" s="14">
        <v>31527.346839000002</v>
      </c>
      <c r="F73" s="15">
        <v>2.6325999999999999E-2</v>
      </c>
      <c r="G73" s="15"/>
    </row>
    <row r="74" spans="1:7" x14ac:dyDescent="0.25">
      <c r="A74" s="12" t="s">
        <v>172</v>
      </c>
      <c r="B74" s="30"/>
      <c r="C74" s="30"/>
      <c r="D74" s="13"/>
      <c r="E74" s="23">
        <v>-3467.1968390000002</v>
      </c>
      <c r="F74" s="24">
        <v>-3.026E-3</v>
      </c>
      <c r="G74" s="15">
        <v>6.6299999999999998E-2</v>
      </c>
    </row>
    <row r="75" spans="1:7" x14ac:dyDescent="0.25">
      <c r="A75" s="25" t="s">
        <v>173</v>
      </c>
      <c r="B75" s="33"/>
      <c r="C75" s="33"/>
      <c r="D75" s="26"/>
      <c r="E75" s="27">
        <v>1197543.29</v>
      </c>
      <c r="F75" s="28">
        <v>1</v>
      </c>
      <c r="G75" s="28"/>
    </row>
    <row r="77" spans="1:7" x14ac:dyDescent="0.25">
      <c r="A77" s="1" t="s">
        <v>174</v>
      </c>
    </row>
    <row r="78" spans="1:7" x14ac:dyDescent="0.25">
      <c r="A78" s="1" t="s">
        <v>175</v>
      </c>
    </row>
    <row r="80" spans="1:7" x14ac:dyDescent="0.25">
      <c r="A80" s="1" t="s">
        <v>176</v>
      </c>
    </row>
    <row r="81" spans="1:5" x14ac:dyDescent="0.25">
      <c r="A81" s="53" t="s">
        <v>177</v>
      </c>
      <c r="B81" s="34" t="s">
        <v>119</v>
      </c>
    </row>
    <row r="82" spans="1:5" x14ac:dyDescent="0.25">
      <c r="A82" t="s">
        <v>178</v>
      </c>
    </row>
    <row r="83" spans="1:5" x14ac:dyDescent="0.25">
      <c r="A83" t="s">
        <v>305</v>
      </c>
      <c r="B83" t="s">
        <v>180</v>
      </c>
      <c r="C83" t="s">
        <v>180</v>
      </c>
    </row>
    <row r="84" spans="1:5" x14ac:dyDescent="0.25">
      <c r="B84" s="54">
        <v>45382</v>
      </c>
      <c r="C84" s="54">
        <v>45412</v>
      </c>
    </row>
    <row r="85" spans="1:5" x14ac:dyDescent="0.25">
      <c r="A85" t="s">
        <v>306</v>
      </c>
      <c r="B85">
        <v>1197.2972</v>
      </c>
      <c r="C85">
        <v>1204.4659999999999</v>
      </c>
      <c r="E85" s="2"/>
    </row>
    <row r="86" spans="1:5" x14ac:dyDescent="0.25">
      <c r="E86" s="2"/>
    </row>
    <row r="87" spans="1:5" x14ac:dyDescent="0.25">
      <c r="A87" t="s">
        <v>195</v>
      </c>
      <c r="B87" s="34" t="s">
        <v>119</v>
      </c>
    </row>
    <row r="88" spans="1:5" x14ac:dyDescent="0.25">
      <c r="A88" t="s">
        <v>196</v>
      </c>
      <c r="B88" s="34" t="s">
        <v>119</v>
      </c>
    </row>
    <row r="89" spans="1:5" ht="30" customHeight="1" x14ac:dyDescent="0.25">
      <c r="A89" s="53" t="s">
        <v>197</v>
      </c>
      <c r="B89" s="34" t="s">
        <v>119</v>
      </c>
    </row>
    <row r="90" spans="1:5" ht="30" customHeight="1" x14ac:dyDescent="0.25">
      <c r="A90" s="53" t="s">
        <v>198</v>
      </c>
      <c r="B90" s="34" t="s">
        <v>119</v>
      </c>
    </row>
    <row r="91" spans="1:5" x14ac:dyDescent="0.25">
      <c r="A91" t="s">
        <v>199</v>
      </c>
      <c r="B91" s="55">
        <f>+B105</f>
        <v>0.85019462174295424</v>
      </c>
    </row>
    <row r="92" spans="1:5" ht="45" customHeight="1" x14ac:dyDescent="0.25">
      <c r="A92" s="53" t="s">
        <v>200</v>
      </c>
      <c r="B92" s="34" t="s">
        <v>119</v>
      </c>
    </row>
    <row r="93" spans="1:5" ht="30" customHeight="1" x14ac:dyDescent="0.25">
      <c r="A93" s="53" t="s">
        <v>201</v>
      </c>
      <c r="B93" s="34" t="s">
        <v>119</v>
      </c>
    </row>
    <row r="94" spans="1:5" ht="30" customHeight="1" x14ac:dyDescent="0.25">
      <c r="A94" s="53" t="s">
        <v>202</v>
      </c>
      <c r="B94" s="60">
        <v>492942.34383620002</v>
      </c>
    </row>
    <row r="95" spans="1:5" x14ac:dyDescent="0.25">
      <c r="A95" t="s">
        <v>203</v>
      </c>
    </row>
    <row r="96" spans="1:5" x14ac:dyDescent="0.25">
      <c r="A96" t="s">
        <v>204</v>
      </c>
    </row>
    <row r="98" spans="1:4" x14ac:dyDescent="0.25">
      <c r="A98" t="s">
        <v>205</v>
      </c>
    </row>
    <row r="99" spans="1:4" ht="30" customHeight="1" x14ac:dyDescent="0.25">
      <c r="A99" s="61" t="s">
        <v>206</v>
      </c>
      <c r="B99" s="62" t="s">
        <v>307</v>
      </c>
    </row>
    <row r="100" spans="1:4" x14ac:dyDescent="0.25">
      <c r="A100" s="61" t="s">
        <v>208</v>
      </c>
      <c r="B100" s="61" t="s">
        <v>308</v>
      </c>
    </row>
    <row r="101" spans="1:4" x14ac:dyDescent="0.25">
      <c r="A101" s="61"/>
      <c r="B101" s="61"/>
    </row>
    <row r="102" spans="1:4" x14ac:dyDescent="0.25">
      <c r="A102" s="61" t="s">
        <v>210</v>
      </c>
      <c r="B102" s="63">
        <v>7.6692281002819911</v>
      </c>
    </row>
    <row r="103" spans="1:4" x14ac:dyDescent="0.25">
      <c r="A103" s="61"/>
      <c r="B103" s="61"/>
    </row>
    <row r="104" spans="1:4" x14ac:dyDescent="0.25">
      <c r="A104" s="61" t="s">
        <v>211</v>
      </c>
      <c r="B104" s="64">
        <v>0.83360000000000001</v>
      </c>
    </row>
    <row r="105" spans="1:4" x14ac:dyDescent="0.25">
      <c r="A105" s="61" t="s">
        <v>212</v>
      </c>
      <c r="B105" s="64">
        <v>0.85019462174295424</v>
      </c>
    </row>
    <row r="106" spans="1:4" x14ac:dyDescent="0.25">
      <c r="A106" s="61"/>
      <c r="B106" s="61"/>
    </row>
    <row r="107" spans="1:4" x14ac:dyDescent="0.25">
      <c r="A107" s="61" t="s">
        <v>213</v>
      </c>
      <c r="B107" s="65">
        <v>45412</v>
      </c>
    </row>
    <row r="109" spans="1:4" ht="69.95" customHeight="1" x14ac:dyDescent="0.25">
      <c r="A109" s="74" t="s">
        <v>214</v>
      </c>
      <c r="B109" s="74" t="s">
        <v>215</v>
      </c>
      <c r="C109" s="74" t="s">
        <v>5</v>
      </c>
      <c r="D109" s="74" t="s">
        <v>6</v>
      </c>
    </row>
    <row r="110" spans="1:4" ht="69.95" customHeight="1" x14ac:dyDescent="0.25">
      <c r="A110" s="74" t="s">
        <v>307</v>
      </c>
      <c r="B110" s="74"/>
      <c r="C110" s="74" t="s">
        <v>11</v>
      </c>
      <c r="D110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10"/>
  <sheetViews>
    <sheetView showGridLines="0" workbookViewId="0">
      <pane ySplit="4" topLeftCell="A202" activePane="bottomLeft" state="frozen"/>
      <selection pane="bottomLeft" activeCell="B202" sqref="B202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2033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2034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1177</v>
      </c>
      <c r="B8" s="30" t="s">
        <v>1178</v>
      </c>
      <c r="C8" s="30" t="s">
        <v>1179</v>
      </c>
      <c r="D8" s="13">
        <v>130555</v>
      </c>
      <c r="E8" s="14">
        <v>1984.57</v>
      </c>
      <c r="F8" s="15">
        <v>5.0999999999999997E-2</v>
      </c>
      <c r="G8" s="15"/>
    </row>
    <row r="9" spans="1:8" x14ac:dyDescent="0.25">
      <c r="A9" s="12" t="s">
        <v>1503</v>
      </c>
      <c r="B9" s="30" t="s">
        <v>1504</v>
      </c>
      <c r="C9" s="30" t="s">
        <v>1275</v>
      </c>
      <c r="D9" s="13">
        <v>311400</v>
      </c>
      <c r="E9" s="14">
        <v>1930.37</v>
      </c>
      <c r="F9" s="15">
        <v>4.9599999999999998E-2</v>
      </c>
      <c r="G9" s="15"/>
    </row>
    <row r="10" spans="1:8" x14ac:dyDescent="0.25">
      <c r="A10" s="12" t="s">
        <v>1367</v>
      </c>
      <c r="B10" s="30" t="s">
        <v>1368</v>
      </c>
      <c r="C10" s="30" t="s">
        <v>1229</v>
      </c>
      <c r="D10" s="13">
        <v>136000</v>
      </c>
      <c r="E10" s="14">
        <v>1801.86</v>
      </c>
      <c r="F10" s="15">
        <v>4.6300000000000001E-2</v>
      </c>
      <c r="G10" s="15"/>
    </row>
    <row r="11" spans="1:8" x14ac:dyDescent="0.25">
      <c r="A11" s="12" t="s">
        <v>1238</v>
      </c>
      <c r="B11" s="30" t="s">
        <v>1239</v>
      </c>
      <c r="C11" s="30" t="s">
        <v>1240</v>
      </c>
      <c r="D11" s="13">
        <v>498750</v>
      </c>
      <c r="E11" s="14">
        <v>1404.98</v>
      </c>
      <c r="F11" s="15">
        <v>3.61E-2</v>
      </c>
      <c r="G11" s="15"/>
    </row>
    <row r="12" spans="1:8" x14ac:dyDescent="0.25">
      <c r="A12" s="12" t="s">
        <v>1189</v>
      </c>
      <c r="B12" s="30" t="s">
        <v>1190</v>
      </c>
      <c r="C12" s="30" t="s">
        <v>1191</v>
      </c>
      <c r="D12" s="13">
        <v>292094</v>
      </c>
      <c r="E12" s="14">
        <v>1326.98</v>
      </c>
      <c r="F12" s="15">
        <v>3.4099999999999998E-2</v>
      </c>
      <c r="G12" s="15"/>
    </row>
    <row r="13" spans="1:8" x14ac:dyDescent="0.25">
      <c r="A13" s="12" t="s">
        <v>1180</v>
      </c>
      <c r="B13" s="30" t="s">
        <v>1181</v>
      </c>
      <c r="C13" s="30" t="s">
        <v>1182</v>
      </c>
      <c r="D13" s="13">
        <v>34524</v>
      </c>
      <c r="E13" s="14">
        <v>1012.93</v>
      </c>
      <c r="F13" s="15">
        <v>2.5999999999999999E-2</v>
      </c>
      <c r="G13" s="15"/>
    </row>
    <row r="14" spans="1:8" x14ac:dyDescent="0.25">
      <c r="A14" s="12" t="s">
        <v>1230</v>
      </c>
      <c r="B14" s="30" t="s">
        <v>1231</v>
      </c>
      <c r="C14" s="30" t="s">
        <v>1179</v>
      </c>
      <c r="D14" s="13">
        <v>609350</v>
      </c>
      <c r="E14" s="14">
        <v>990.8</v>
      </c>
      <c r="F14" s="15">
        <v>2.5499999999999998E-2</v>
      </c>
      <c r="G14" s="15"/>
    </row>
    <row r="15" spans="1:8" x14ac:dyDescent="0.25">
      <c r="A15" s="12" t="s">
        <v>1246</v>
      </c>
      <c r="B15" s="30" t="s">
        <v>1247</v>
      </c>
      <c r="C15" s="30" t="s">
        <v>1179</v>
      </c>
      <c r="D15" s="13">
        <v>62262</v>
      </c>
      <c r="E15" s="14">
        <v>943.71</v>
      </c>
      <c r="F15" s="15">
        <v>2.4199999999999999E-2</v>
      </c>
      <c r="G15" s="15"/>
    </row>
    <row r="16" spans="1:8" x14ac:dyDescent="0.25">
      <c r="A16" s="12" t="s">
        <v>1210</v>
      </c>
      <c r="B16" s="30" t="s">
        <v>1211</v>
      </c>
      <c r="C16" s="30" t="s">
        <v>1179</v>
      </c>
      <c r="D16" s="13">
        <v>57600</v>
      </c>
      <c r="E16" s="14">
        <v>935.4</v>
      </c>
      <c r="F16" s="15">
        <v>2.4E-2</v>
      </c>
      <c r="G16" s="15"/>
    </row>
    <row r="17" spans="1:7" x14ac:dyDescent="0.25">
      <c r="A17" s="12" t="s">
        <v>1331</v>
      </c>
      <c r="B17" s="30" t="s">
        <v>1332</v>
      </c>
      <c r="C17" s="30" t="s">
        <v>1219</v>
      </c>
      <c r="D17" s="13">
        <v>438000</v>
      </c>
      <c r="E17" s="14">
        <v>876.66</v>
      </c>
      <c r="F17" s="15">
        <v>2.2499999999999999E-2</v>
      </c>
      <c r="G17" s="15"/>
    </row>
    <row r="18" spans="1:7" x14ac:dyDescent="0.25">
      <c r="A18" s="12" t="s">
        <v>1253</v>
      </c>
      <c r="B18" s="30" t="s">
        <v>1254</v>
      </c>
      <c r="C18" s="30" t="s">
        <v>1255</v>
      </c>
      <c r="D18" s="13">
        <v>22937</v>
      </c>
      <c r="E18" s="14">
        <v>824.42</v>
      </c>
      <c r="F18" s="15">
        <v>2.12E-2</v>
      </c>
      <c r="G18" s="15"/>
    </row>
    <row r="19" spans="1:7" x14ac:dyDescent="0.25">
      <c r="A19" s="12" t="s">
        <v>1192</v>
      </c>
      <c r="B19" s="30" t="s">
        <v>1193</v>
      </c>
      <c r="C19" s="30" t="s">
        <v>1194</v>
      </c>
      <c r="D19" s="13">
        <v>191373</v>
      </c>
      <c r="E19" s="14">
        <v>695.07</v>
      </c>
      <c r="F19" s="15">
        <v>1.7899999999999999E-2</v>
      </c>
      <c r="G19" s="15"/>
    </row>
    <row r="20" spans="1:7" x14ac:dyDescent="0.25">
      <c r="A20" s="12" t="s">
        <v>1232</v>
      </c>
      <c r="B20" s="30" t="s">
        <v>1233</v>
      </c>
      <c r="C20" s="30" t="s">
        <v>1234</v>
      </c>
      <c r="D20" s="13">
        <v>471000</v>
      </c>
      <c r="E20" s="14">
        <v>692.13</v>
      </c>
      <c r="F20" s="15">
        <v>1.78E-2</v>
      </c>
      <c r="G20" s="15"/>
    </row>
    <row r="21" spans="1:7" x14ac:dyDescent="0.25">
      <c r="A21" s="12" t="s">
        <v>1285</v>
      </c>
      <c r="B21" s="30" t="s">
        <v>1286</v>
      </c>
      <c r="C21" s="30" t="s">
        <v>1179</v>
      </c>
      <c r="D21" s="13">
        <v>50656</v>
      </c>
      <c r="E21" s="14">
        <v>582.75</v>
      </c>
      <c r="F21" s="15">
        <v>1.4999999999999999E-2</v>
      </c>
      <c r="G21" s="15"/>
    </row>
    <row r="22" spans="1:7" x14ac:dyDescent="0.25">
      <c r="A22" s="12" t="s">
        <v>1200</v>
      </c>
      <c r="B22" s="30" t="s">
        <v>1201</v>
      </c>
      <c r="C22" s="30" t="s">
        <v>1188</v>
      </c>
      <c r="D22" s="13">
        <v>3520000</v>
      </c>
      <c r="E22" s="14">
        <v>464.64</v>
      </c>
      <c r="F22" s="15">
        <v>1.1900000000000001E-2</v>
      </c>
      <c r="G22" s="15"/>
    </row>
    <row r="23" spans="1:7" x14ac:dyDescent="0.25">
      <c r="A23" s="12" t="s">
        <v>1214</v>
      </c>
      <c r="B23" s="30" t="s">
        <v>1215</v>
      </c>
      <c r="C23" s="30" t="s">
        <v>1216</v>
      </c>
      <c r="D23" s="13">
        <v>9000</v>
      </c>
      <c r="E23" s="14">
        <v>354.54</v>
      </c>
      <c r="F23" s="15">
        <v>9.1000000000000004E-3</v>
      </c>
      <c r="G23" s="15"/>
    </row>
    <row r="24" spans="1:7" x14ac:dyDescent="0.25">
      <c r="A24" s="12" t="s">
        <v>1212</v>
      </c>
      <c r="B24" s="30" t="s">
        <v>1213</v>
      </c>
      <c r="C24" s="30" t="s">
        <v>1179</v>
      </c>
      <c r="D24" s="13">
        <v>41000</v>
      </c>
      <c r="E24" s="14">
        <v>338.76</v>
      </c>
      <c r="F24" s="15">
        <v>8.6999999999999994E-3</v>
      </c>
      <c r="G24" s="15"/>
    </row>
    <row r="25" spans="1:7" x14ac:dyDescent="0.25">
      <c r="A25" s="12" t="s">
        <v>1360</v>
      </c>
      <c r="B25" s="30" t="s">
        <v>1361</v>
      </c>
      <c r="C25" s="30" t="s">
        <v>1352</v>
      </c>
      <c r="D25" s="13">
        <v>213750</v>
      </c>
      <c r="E25" s="14">
        <v>334.09</v>
      </c>
      <c r="F25" s="15">
        <v>8.6E-3</v>
      </c>
      <c r="G25" s="15"/>
    </row>
    <row r="26" spans="1:7" x14ac:dyDescent="0.25">
      <c r="A26" s="12" t="s">
        <v>1183</v>
      </c>
      <c r="B26" s="30" t="s">
        <v>1184</v>
      </c>
      <c r="C26" s="30" t="s">
        <v>1185</v>
      </c>
      <c r="D26" s="13">
        <v>10500</v>
      </c>
      <c r="E26" s="14">
        <v>320.74</v>
      </c>
      <c r="F26" s="15">
        <v>8.2000000000000007E-3</v>
      </c>
      <c r="G26" s="15"/>
    </row>
    <row r="27" spans="1:7" x14ac:dyDescent="0.25">
      <c r="A27" s="12" t="s">
        <v>1864</v>
      </c>
      <c r="B27" s="30" t="s">
        <v>1865</v>
      </c>
      <c r="C27" s="30" t="s">
        <v>1188</v>
      </c>
      <c r="D27" s="13">
        <v>35126</v>
      </c>
      <c r="E27" s="14">
        <v>304.37</v>
      </c>
      <c r="F27" s="15">
        <v>7.7999999999999996E-3</v>
      </c>
      <c r="G27" s="15"/>
    </row>
    <row r="28" spans="1:7" x14ac:dyDescent="0.25">
      <c r="A28" s="12" t="s">
        <v>1264</v>
      </c>
      <c r="B28" s="30" t="s">
        <v>1265</v>
      </c>
      <c r="C28" s="30" t="s">
        <v>1266</v>
      </c>
      <c r="D28" s="13">
        <v>67800</v>
      </c>
      <c r="E28" s="14">
        <v>295.37</v>
      </c>
      <c r="F28" s="15">
        <v>7.6E-3</v>
      </c>
      <c r="G28" s="15"/>
    </row>
    <row r="29" spans="1:7" x14ac:dyDescent="0.25">
      <c r="A29" s="12" t="s">
        <v>1529</v>
      </c>
      <c r="B29" s="30" t="s">
        <v>1530</v>
      </c>
      <c r="C29" s="30" t="s">
        <v>1250</v>
      </c>
      <c r="D29" s="13">
        <v>2236</v>
      </c>
      <c r="E29" s="14">
        <v>286.60000000000002</v>
      </c>
      <c r="F29" s="15">
        <v>7.4000000000000003E-3</v>
      </c>
      <c r="G29" s="15"/>
    </row>
    <row r="30" spans="1:7" x14ac:dyDescent="0.25">
      <c r="A30" s="12" t="s">
        <v>1217</v>
      </c>
      <c r="B30" s="30" t="s">
        <v>1218</v>
      </c>
      <c r="C30" s="30" t="s">
        <v>1219</v>
      </c>
      <c r="D30" s="13">
        <v>62311</v>
      </c>
      <c r="E30" s="14">
        <v>275.13</v>
      </c>
      <c r="F30" s="15">
        <v>7.1000000000000004E-3</v>
      </c>
      <c r="G30" s="15"/>
    </row>
    <row r="31" spans="1:7" x14ac:dyDescent="0.25">
      <c r="A31" s="12" t="s">
        <v>1439</v>
      </c>
      <c r="B31" s="30" t="s">
        <v>1440</v>
      </c>
      <c r="C31" s="30" t="s">
        <v>1275</v>
      </c>
      <c r="D31" s="13">
        <v>9600</v>
      </c>
      <c r="E31" s="14">
        <v>243.05</v>
      </c>
      <c r="F31" s="15">
        <v>6.1999999999999998E-3</v>
      </c>
      <c r="G31" s="15"/>
    </row>
    <row r="32" spans="1:7" x14ac:dyDescent="0.25">
      <c r="A32" s="12" t="s">
        <v>1202</v>
      </c>
      <c r="B32" s="30" t="s">
        <v>1203</v>
      </c>
      <c r="C32" s="30" t="s">
        <v>1204</v>
      </c>
      <c r="D32" s="13">
        <v>84700</v>
      </c>
      <c r="E32" s="14">
        <v>239.57</v>
      </c>
      <c r="F32" s="15">
        <v>6.1999999999999998E-3</v>
      </c>
      <c r="G32" s="15"/>
    </row>
    <row r="33" spans="1:7" x14ac:dyDescent="0.25">
      <c r="A33" s="12" t="s">
        <v>1260</v>
      </c>
      <c r="B33" s="30" t="s">
        <v>1261</v>
      </c>
      <c r="C33" s="30" t="s">
        <v>1219</v>
      </c>
      <c r="D33" s="13">
        <v>46000</v>
      </c>
      <c r="E33" s="14">
        <v>233.29</v>
      </c>
      <c r="F33" s="15">
        <v>6.0000000000000001E-3</v>
      </c>
      <c r="G33" s="15"/>
    </row>
    <row r="34" spans="1:7" x14ac:dyDescent="0.25">
      <c r="A34" s="12" t="s">
        <v>1287</v>
      </c>
      <c r="B34" s="30" t="s">
        <v>1288</v>
      </c>
      <c r="C34" s="30" t="s">
        <v>1219</v>
      </c>
      <c r="D34" s="13">
        <v>3250</v>
      </c>
      <c r="E34" s="14">
        <v>225.02</v>
      </c>
      <c r="F34" s="15">
        <v>5.7999999999999996E-3</v>
      </c>
      <c r="G34" s="15"/>
    </row>
    <row r="35" spans="1:7" x14ac:dyDescent="0.25">
      <c r="A35" s="12" t="s">
        <v>1186</v>
      </c>
      <c r="B35" s="30" t="s">
        <v>1187</v>
      </c>
      <c r="C35" s="30" t="s">
        <v>1188</v>
      </c>
      <c r="D35" s="13">
        <v>16505</v>
      </c>
      <c r="E35" s="14">
        <v>218.25</v>
      </c>
      <c r="F35" s="15">
        <v>5.5999999999999999E-3</v>
      </c>
      <c r="G35" s="15"/>
    </row>
    <row r="36" spans="1:7" x14ac:dyDescent="0.25">
      <c r="A36" s="12" t="s">
        <v>1875</v>
      </c>
      <c r="B36" s="30" t="s">
        <v>1876</v>
      </c>
      <c r="C36" s="30" t="s">
        <v>1237</v>
      </c>
      <c r="D36" s="13">
        <v>107538</v>
      </c>
      <c r="E36" s="14">
        <v>210.99</v>
      </c>
      <c r="F36" s="15">
        <v>5.4000000000000003E-3</v>
      </c>
      <c r="G36" s="15"/>
    </row>
    <row r="37" spans="1:7" x14ac:dyDescent="0.25">
      <c r="A37" s="12" t="s">
        <v>1208</v>
      </c>
      <c r="B37" s="30" t="s">
        <v>1209</v>
      </c>
      <c r="C37" s="30" t="s">
        <v>1179</v>
      </c>
      <c r="D37" s="13">
        <v>17690</v>
      </c>
      <c r="E37" s="14">
        <v>206.25</v>
      </c>
      <c r="F37" s="15">
        <v>5.3E-3</v>
      </c>
      <c r="G37" s="15"/>
    </row>
    <row r="38" spans="1:7" x14ac:dyDescent="0.25">
      <c r="A38" s="12" t="s">
        <v>1382</v>
      </c>
      <c r="B38" s="30" t="s">
        <v>1383</v>
      </c>
      <c r="C38" s="30" t="s">
        <v>1272</v>
      </c>
      <c r="D38" s="13">
        <v>17400</v>
      </c>
      <c r="E38" s="14">
        <v>183.95</v>
      </c>
      <c r="F38" s="15">
        <v>4.7000000000000002E-3</v>
      </c>
      <c r="G38" s="15"/>
    </row>
    <row r="39" spans="1:7" x14ac:dyDescent="0.25">
      <c r="A39" s="12" t="s">
        <v>1523</v>
      </c>
      <c r="B39" s="30" t="s">
        <v>1524</v>
      </c>
      <c r="C39" s="30" t="s">
        <v>1237</v>
      </c>
      <c r="D39" s="13">
        <v>30649</v>
      </c>
      <c r="E39" s="14">
        <v>176.77</v>
      </c>
      <c r="F39" s="15">
        <v>4.4999999999999997E-3</v>
      </c>
      <c r="G39" s="15"/>
    </row>
    <row r="40" spans="1:7" x14ac:dyDescent="0.25">
      <c r="A40" s="12" t="s">
        <v>1861</v>
      </c>
      <c r="B40" s="30" t="s">
        <v>1862</v>
      </c>
      <c r="C40" s="30" t="s">
        <v>1863</v>
      </c>
      <c r="D40" s="13">
        <v>19014</v>
      </c>
      <c r="E40" s="14">
        <v>161.58000000000001</v>
      </c>
      <c r="F40" s="15">
        <v>4.1999999999999997E-3</v>
      </c>
      <c r="G40" s="15"/>
    </row>
    <row r="41" spans="1:7" x14ac:dyDescent="0.25">
      <c r="A41" s="12" t="s">
        <v>1807</v>
      </c>
      <c r="B41" s="30" t="s">
        <v>1808</v>
      </c>
      <c r="C41" s="30" t="s">
        <v>1272</v>
      </c>
      <c r="D41" s="13">
        <v>9713</v>
      </c>
      <c r="E41" s="14">
        <v>159.87</v>
      </c>
      <c r="F41" s="15">
        <v>4.1000000000000003E-3</v>
      </c>
      <c r="G41" s="15"/>
    </row>
    <row r="42" spans="1:7" x14ac:dyDescent="0.25">
      <c r="A42" s="12" t="s">
        <v>1248</v>
      </c>
      <c r="B42" s="30" t="s">
        <v>1249</v>
      </c>
      <c r="C42" s="30" t="s">
        <v>1250</v>
      </c>
      <c r="D42" s="13">
        <v>7640</v>
      </c>
      <c r="E42" s="14">
        <v>157.38</v>
      </c>
      <c r="F42" s="15">
        <v>4.0000000000000001E-3</v>
      </c>
      <c r="G42" s="15"/>
    </row>
    <row r="43" spans="1:7" x14ac:dyDescent="0.25">
      <c r="A43" s="12" t="s">
        <v>1222</v>
      </c>
      <c r="B43" s="30" t="s">
        <v>1223</v>
      </c>
      <c r="C43" s="30" t="s">
        <v>1224</v>
      </c>
      <c r="D43" s="13">
        <v>39100</v>
      </c>
      <c r="E43" s="14">
        <v>155.56</v>
      </c>
      <c r="F43" s="15">
        <v>4.0000000000000001E-3</v>
      </c>
      <c r="G43" s="15"/>
    </row>
    <row r="44" spans="1:7" x14ac:dyDescent="0.25">
      <c r="A44" s="12" t="s">
        <v>1350</v>
      </c>
      <c r="B44" s="30" t="s">
        <v>1351</v>
      </c>
      <c r="C44" s="30" t="s">
        <v>1352</v>
      </c>
      <c r="D44" s="13">
        <v>3653</v>
      </c>
      <c r="E44" s="14">
        <v>150.1</v>
      </c>
      <c r="F44" s="15">
        <v>3.8999999999999998E-3</v>
      </c>
      <c r="G44" s="15"/>
    </row>
    <row r="45" spans="1:7" x14ac:dyDescent="0.25">
      <c r="A45" s="12" t="s">
        <v>1792</v>
      </c>
      <c r="B45" s="30" t="s">
        <v>1793</v>
      </c>
      <c r="C45" s="30" t="s">
        <v>1219</v>
      </c>
      <c r="D45" s="13">
        <v>13765</v>
      </c>
      <c r="E45" s="14">
        <v>148.22</v>
      </c>
      <c r="F45" s="15">
        <v>3.8E-3</v>
      </c>
      <c r="G45" s="15"/>
    </row>
    <row r="46" spans="1:7" x14ac:dyDescent="0.25">
      <c r="A46" s="12" t="s">
        <v>1294</v>
      </c>
      <c r="B46" s="30" t="s">
        <v>1295</v>
      </c>
      <c r="C46" s="30" t="s">
        <v>1243</v>
      </c>
      <c r="D46" s="13">
        <v>10131</v>
      </c>
      <c r="E46" s="14">
        <v>143.91999999999999</v>
      </c>
      <c r="F46" s="15">
        <v>3.7000000000000002E-3</v>
      </c>
      <c r="G46" s="15"/>
    </row>
    <row r="47" spans="1:7" x14ac:dyDescent="0.25">
      <c r="A47" s="12" t="s">
        <v>2035</v>
      </c>
      <c r="B47" s="30" t="s">
        <v>2036</v>
      </c>
      <c r="C47" s="30" t="s">
        <v>1194</v>
      </c>
      <c r="D47" s="13">
        <v>9465</v>
      </c>
      <c r="E47" s="14">
        <v>142.08000000000001</v>
      </c>
      <c r="F47" s="15">
        <v>3.7000000000000002E-3</v>
      </c>
      <c r="G47" s="15"/>
    </row>
    <row r="48" spans="1:7" x14ac:dyDescent="0.25">
      <c r="A48" s="12" t="s">
        <v>1339</v>
      </c>
      <c r="B48" s="30" t="s">
        <v>1340</v>
      </c>
      <c r="C48" s="30" t="s">
        <v>1182</v>
      </c>
      <c r="D48" s="13">
        <v>28355</v>
      </c>
      <c r="E48" s="14">
        <v>140.47</v>
      </c>
      <c r="F48" s="15">
        <v>3.5999999999999999E-3</v>
      </c>
      <c r="G48" s="15"/>
    </row>
    <row r="49" spans="1:7" x14ac:dyDescent="0.25">
      <c r="A49" s="12" t="s">
        <v>1195</v>
      </c>
      <c r="B49" s="30" t="s">
        <v>1196</v>
      </c>
      <c r="C49" s="30" t="s">
        <v>1179</v>
      </c>
      <c r="D49" s="13">
        <v>49812</v>
      </c>
      <c r="E49" s="14">
        <v>140.22</v>
      </c>
      <c r="F49" s="15">
        <v>3.5999999999999999E-3</v>
      </c>
      <c r="G49" s="15"/>
    </row>
    <row r="50" spans="1:7" x14ac:dyDescent="0.25">
      <c r="A50" s="12" t="s">
        <v>1337</v>
      </c>
      <c r="B50" s="30" t="s">
        <v>1338</v>
      </c>
      <c r="C50" s="30" t="s">
        <v>1275</v>
      </c>
      <c r="D50" s="13">
        <v>1362</v>
      </c>
      <c r="E50" s="14">
        <v>135.82</v>
      </c>
      <c r="F50" s="15">
        <v>3.5000000000000001E-3</v>
      </c>
      <c r="G50" s="15"/>
    </row>
    <row r="51" spans="1:7" x14ac:dyDescent="0.25">
      <c r="A51" s="12" t="s">
        <v>1471</v>
      </c>
      <c r="B51" s="30" t="s">
        <v>1472</v>
      </c>
      <c r="C51" s="30" t="s">
        <v>1219</v>
      </c>
      <c r="D51" s="13">
        <v>80316</v>
      </c>
      <c r="E51" s="14">
        <v>133.85</v>
      </c>
      <c r="F51" s="15">
        <v>3.3999999999999998E-3</v>
      </c>
      <c r="G51" s="15"/>
    </row>
    <row r="52" spans="1:7" x14ac:dyDescent="0.25">
      <c r="A52" s="12" t="s">
        <v>1283</v>
      </c>
      <c r="B52" s="30" t="s">
        <v>1284</v>
      </c>
      <c r="C52" s="30" t="s">
        <v>1272</v>
      </c>
      <c r="D52" s="13">
        <v>9455</v>
      </c>
      <c r="E52" s="14">
        <v>132.37</v>
      </c>
      <c r="F52" s="15">
        <v>3.3999999999999998E-3</v>
      </c>
      <c r="G52" s="15"/>
    </row>
    <row r="53" spans="1:7" x14ac:dyDescent="0.25">
      <c r="A53" s="12" t="s">
        <v>2037</v>
      </c>
      <c r="B53" s="30" t="s">
        <v>2038</v>
      </c>
      <c r="C53" s="30" t="s">
        <v>1237</v>
      </c>
      <c r="D53" s="13">
        <v>88064</v>
      </c>
      <c r="E53" s="14">
        <v>130.91</v>
      </c>
      <c r="F53" s="15">
        <v>3.3999999999999998E-3</v>
      </c>
      <c r="G53" s="15"/>
    </row>
    <row r="54" spans="1:7" x14ac:dyDescent="0.25">
      <c r="A54" s="12" t="s">
        <v>1786</v>
      </c>
      <c r="B54" s="30" t="s">
        <v>1787</v>
      </c>
      <c r="C54" s="30" t="s">
        <v>1179</v>
      </c>
      <c r="D54" s="13">
        <v>23417</v>
      </c>
      <c r="E54" s="14">
        <v>128.38</v>
      </c>
      <c r="F54" s="15">
        <v>3.3E-3</v>
      </c>
      <c r="G54" s="15"/>
    </row>
    <row r="55" spans="1:7" x14ac:dyDescent="0.25">
      <c r="A55" s="12" t="s">
        <v>1258</v>
      </c>
      <c r="B55" s="30" t="s">
        <v>1259</v>
      </c>
      <c r="C55" s="30" t="s">
        <v>1182</v>
      </c>
      <c r="D55" s="13">
        <v>20232</v>
      </c>
      <c r="E55" s="14">
        <v>122.88</v>
      </c>
      <c r="F55" s="15">
        <v>3.2000000000000002E-3</v>
      </c>
      <c r="G55" s="15"/>
    </row>
    <row r="56" spans="1:7" x14ac:dyDescent="0.25">
      <c r="A56" s="12" t="s">
        <v>1817</v>
      </c>
      <c r="B56" s="30" t="s">
        <v>1818</v>
      </c>
      <c r="C56" s="30" t="s">
        <v>1396</v>
      </c>
      <c r="D56" s="13">
        <v>37407</v>
      </c>
      <c r="E56" s="14">
        <v>119.61</v>
      </c>
      <c r="F56" s="15">
        <v>3.0999999999999999E-3</v>
      </c>
      <c r="G56" s="15"/>
    </row>
    <row r="57" spans="1:7" x14ac:dyDescent="0.25">
      <c r="A57" s="12" t="s">
        <v>1423</v>
      </c>
      <c r="B57" s="30" t="s">
        <v>1424</v>
      </c>
      <c r="C57" s="30" t="s">
        <v>1272</v>
      </c>
      <c r="D57" s="13">
        <v>451</v>
      </c>
      <c r="E57" s="14">
        <v>119.27</v>
      </c>
      <c r="F57" s="15">
        <v>3.0999999999999999E-3</v>
      </c>
      <c r="G57" s="15"/>
    </row>
    <row r="58" spans="1:7" x14ac:dyDescent="0.25">
      <c r="A58" s="12" t="s">
        <v>1270</v>
      </c>
      <c r="B58" s="30" t="s">
        <v>1271</v>
      </c>
      <c r="C58" s="30" t="s">
        <v>1272</v>
      </c>
      <c r="D58" s="13">
        <v>9954</v>
      </c>
      <c r="E58" s="14">
        <v>114.82</v>
      </c>
      <c r="F58" s="15">
        <v>3.0000000000000001E-3</v>
      </c>
      <c r="G58" s="15"/>
    </row>
    <row r="59" spans="1:7" x14ac:dyDescent="0.25">
      <c r="A59" s="12" t="s">
        <v>1784</v>
      </c>
      <c r="B59" s="30" t="s">
        <v>1785</v>
      </c>
      <c r="C59" s="30" t="s">
        <v>1291</v>
      </c>
      <c r="D59" s="13">
        <v>14621</v>
      </c>
      <c r="E59" s="14">
        <v>107.9</v>
      </c>
      <c r="F59" s="15">
        <v>2.8E-3</v>
      </c>
      <c r="G59" s="15"/>
    </row>
    <row r="60" spans="1:7" x14ac:dyDescent="0.25">
      <c r="A60" s="12" t="s">
        <v>2039</v>
      </c>
      <c r="B60" s="30" t="s">
        <v>2040</v>
      </c>
      <c r="C60" s="30" t="s">
        <v>1291</v>
      </c>
      <c r="D60" s="13">
        <v>27474</v>
      </c>
      <c r="E60" s="14">
        <v>107.89</v>
      </c>
      <c r="F60" s="15">
        <v>2.8E-3</v>
      </c>
      <c r="G60" s="15"/>
    </row>
    <row r="61" spans="1:7" x14ac:dyDescent="0.25">
      <c r="A61" s="12" t="s">
        <v>1434</v>
      </c>
      <c r="B61" s="30" t="s">
        <v>1435</v>
      </c>
      <c r="C61" s="30" t="s">
        <v>1243</v>
      </c>
      <c r="D61" s="13">
        <v>2783</v>
      </c>
      <c r="E61" s="14">
        <v>106.33</v>
      </c>
      <c r="F61" s="15">
        <v>2.7000000000000001E-3</v>
      </c>
      <c r="G61" s="15"/>
    </row>
    <row r="62" spans="1:7" x14ac:dyDescent="0.25">
      <c r="A62" s="12" t="s">
        <v>1281</v>
      </c>
      <c r="B62" s="30" t="s">
        <v>1282</v>
      </c>
      <c r="C62" s="30" t="s">
        <v>1272</v>
      </c>
      <c r="D62" s="13">
        <v>7005</v>
      </c>
      <c r="E62" s="14">
        <v>105.22</v>
      </c>
      <c r="F62" s="15">
        <v>2.7000000000000001E-3</v>
      </c>
      <c r="G62" s="15"/>
    </row>
    <row r="63" spans="1:7" x14ac:dyDescent="0.25">
      <c r="A63" s="12" t="s">
        <v>1372</v>
      </c>
      <c r="B63" s="30" t="s">
        <v>1373</v>
      </c>
      <c r="C63" s="30" t="s">
        <v>1243</v>
      </c>
      <c r="D63" s="13">
        <v>7672</v>
      </c>
      <c r="E63" s="14">
        <v>104.85</v>
      </c>
      <c r="F63" s="15">
        <v>2.7000000000000001E-3</v>
      </c>
      <c r="G63" s="15"/>
    </row>
    <row r="64" spans="1:7" x14ac:dyDescent="0.25">
      <c r="A64" s="12" t="s">
        <v>1487</v>
      </c>
      <c r="B64" s="30" t="s">
        <v>1488</v>
      </c>
      <c r="C64" s="30" t="s">
        <v>1343</v>
      </c>
      <c r="D64" s="13">
        <v>3374</v>
      </c>
      <c r="E64" s="14">
        <v>102.87</v>
      </c>
      <c r="F64" s="15">
        <v>2.5999999999999999E-3</v>
      </c>
      <c r="G64" s="15"/>
    </row>
    <row r="65" spans="1:7" x14ac:dyDescent="0.25">
      <c r="A65" s="12" t="s">
        <v>2041</v>
      </c>
      <c r="B65" s="30" t="s">
        <v>2042</v>
      </c>
      <c r="C65" s="30" t="s">
        <v>1291</v>
      </c>
      <c r="D65" s="13">
        <v>32848</v>
      </c>
      <c r="E65" s="14">
        <v>101.65</v>
      </c>
      <c r="F65" s="15">
        <v>2.5999999999999999E-3</v>
      </c>
      <c r="G65" s="15"/>
    </row>
    <row r="66" spans="1:7" x14ac:dyDescent="0.25">
      <c r="A66" s="12" t="s">
        <v>2043</v>
      </c>
      <c r="B66" s="30" t="s">
        <v>2044</v>
      </c>
      <c r="C66" s="30" t="s">
        <v>1302</v>
      </c>
      <c r="D66" s="13">
        <v>6013</v>
      </c>
      <c r="E66" s="14">
        <v>99.29</v>
      </c>
      <c r="F66" s="15">
        <v>2.5999999999999999E-3</v>
      </c>
      <c r="G66" s="15"/>
    </row>
    <row r="67" spans="1:7" x14ac:dyDescent="0.25">
      <c r="A67" s="12" t="s">
        <v>1815</v>
      </c>
      <c r="B67" s="30" t="s">
        <v>1816</v>
      </c>
      <c r="C67" s="30" t="s">
        <v>1371</v>
      </c>
      <c r="D67" s="13">
        <v>37400</v>
      </c>
      <c r="E67" s="14">
        <v>94.55</v>
      </c>
      <c r="F67" s="15">
        <v>2.3999999999999998E-3</v>
      </c>
      <c r="G67" s="15"/>
    </row>
    <row r="68" spans="1:7" x14ac:dyDescent="0.25">
      <c r="A68" s="12" t="s">
        <v>1499</v>
      </c>
      <c r="B68" s="30" t="s">
        <v>1500</v>
      </c>
      <c r="C68" s="30" t="s">
        <v>1302</v>
      </c>
      <c r="D68" s="13">
        <v>3285</v>
      </c>
      <c r="E68" s="14">
        <v>94.47</v>
      </c>
      <c r="F68" s="15">
        <v>2.3999999999999998E-3</v>
      </c>
      <c r="G68" s="15"/>
    </row>
    <row r="69" spans="1:7" x14ac:dyDescent="0.25">
      <c r="A69" s="12" t="s">
        <v>1317</v>
      </c>
      <c r="B69" s="30" t="s">
        <v>1771</v>
      </c>
      <c r="C69" s="30" t="s">
        <v>1250</v>
      </c>
      <c r="D69" s="13">
        <v>13739</v>
      </c>
      <c r="E69" s="14">
        <v>93.73</v>
      </c>
      <c r="F69" s="15">
        <v>2.3999999999999998E-3</v>
      </c>
      <c r="G69" s="15"/>
    </row>
    <row r="70" spans="1:7" x14ac:dyDescent="0.25">
      <c r="A70" s="12" t="s">
        <v>1531</v>
      </c>
      <c r="B70" s="30" t="s">
        <v>1532</v>
      </c>
      <c r="C70" s="30" t="s">
        <v>1359</v>
      </c>
      <c r="D70" s="13">
        <v>2547</v>
      </c>
      <c r="E70" s="14">
        <v>93.07</v>
      </c>
      <c r="F70" s="15">
        <v>2.3999999999999998E-3</v>
      </c>
      <c r="G70" s="15"/>
    </row>
    <row r="71" spans="1:7" x14ac:dyDescent="0.25">
      <c r="A71" s="12" t="s">
        <v>1292</v>
      </c>
      <c r="B71" s="30" t="s">
        <v>1293</v>
      </c>
      <c r="C71" s="30" t="s">
        <v>1250</v>
      </c>
      <c r="D71" s="13">
        <v>2013</v>
      </c>
      <c r="E71" s="14">
        <v>91.45</v>
      </c>
      <c r="F71" s="15">
        <v>2.3E-3</v>
      </c>
      <c r="G71" s="15"/>
    </row>
    <row r="72" spans="1:7" x14ac:dyDescent="0.25">
      <c r="A72" s="12" t="s">
        <v>1772</v>
      </c>
      <c r="B72" s="30" t="s">
        <v>1773</v>
      </c>
      <c r="C72" s="30" t="s">
        <v>1371</v>
      </c>
      <c r="D72" s="13">
        <v>8632</v>
      </c>
      <c r="E72" s="14">
        <v>89.16</v>
      </c>
      <c r="F72" s="15">
        <v>2.3E-3</v>
      </c>
      <c r="G72" s="15"/>
    </row>
    <row r="73" spans="1:7" x14ac:dyDescent="0.25">
      <c r="A73" s="12" t="s">
        <v>1278</v>
      </c>
      <c r="B73" s="30" t="s">
        <v>1279</v>
      </c>
      <c r="C73" s="30" t="s">
        <v>1280</v>
      </c>
      <c r="D73" s="13">
        <v>33886</v>
      </c>
      <c r="E73" s="14">
        <v>86.21</v>
      </c>
      <c r="F73" s="15">
        <v>2.2000000000000001E-3</v>
      </c>
      <c r="G73" s="15"/>
    </row>
    <row r="74" spans="1:7" x14ac:dyDescent="0.25">
      <c r="A74" s="12" t="s">
        <v>1394</v>
      </c>
      <c r="B74" s="30" t="s">
        <v>1395</v>
      </c>
      <c r="C74" s="30" t="s">
        <v>1396</v>
      </c>
      <c r="D74" s="13">
        <v>3330</v>
      </c>
      <c r="E74" s="14">
        <v>83.5</v>
      </c>
      <c r="F74" s="15">
        <v>2.0999999999999999E-3</v>
      </c>
      <c r="G74" s="15"/>
    </row>
    <row r="75" spans="1:7" x14ac:dyDescent="0.25">
      <c r="A75" s="12" t="s">
        <v>1774</v>
      </c>
      <c r="B75" s="30" t="s">
        <v>1775</v>
      </c>
      <c r="C75" s="30" t="s">
        <v>1364</v>
      </c>
      <c r="D75" s="13">
        <v>43066</v>
      </c>
      <c r="E75" s="14">
        <v>83.18</v>
      </c>
      <c r="F75" s="15">
        <v>2.0999999999999999E-3</v>
      </c>
      <c r="G75" s="15"/>
    </row>
    <row r="76" spans="1:7" x14ac:dyDescent="0.25">
      <c r="A76" s="12" t="s">
        <v>1300</v>
      </c>
      <c r="B76" s="30" t="s">
        <v>1301</v>
      </c>
      <c r="C76" s="30" t="s">
        <v>1302</v>
      </c>
      <c r="D76" s="13">
        <v>985</v>
      </c>
      <c r="E76" s="14">
        <v>82.17</v>
      </c>
      <c r="F76" s="15">
        <v>2.0999999999999999E-3</v>
      </c>
      <c r="G76" s="15"/>
    </row>
    <row r="77" spans="1:7" x14ac:dyDescent="0.25">
      <c r="A77" s="12" t="s">
        <v>1485</v>
      </c>
      <c r="B77" s="30" t="s">
        <v>1486</v>
      </c>
      <c r="C77" s="30" t="s">
        <v>1219</v>
      </c>
      <c r="D77" s="13">
        <v>4957</v>
      </c>
      <c r="E77" s="14">
        <v>80.06</v>
      </c>
      <c r="F77" s="15">
        <v>2.0999999999999999E-3</v>
      </c>
      <c r="G77" s="15"/>
    </row>
    <row r="78" spans="1:7" x14ac:dyDescent="0.25">
      <c r="A78" s="12" t="s">
        <v>1798</v>
      </c>
      <c r="B78" s="30" t="s">
        <v>1799</v>
      </c>
      <c r="C78" s="30" t="s">
        <v>1371</v>
      </c>
      <c r="D78" s="13">
        <v>2500</v>
      </c>
      <c r="E78" s="14">
        <v>78.790000000000006</v>
      </c>
      <c r="F78" s="15">
        <v>2E-3</v>
      </c>
      <c r="G78" s="15"/>
    </row>
    <row r="79" spans="1:7" x14ac:dyDescent="0.25">
      <c r="A79" s="12" t="s">
        <v>1362</v>
      </c>
      <c r="B79" s="30" t="s">
        <v>1363</v>
      </c>
      <c r="C79" s="30" t="s">
        <v>1364</v>
      </c>
      <c r="D79" s="13">
        <v>1760</v>
      </c>
      <c r="E79" s="14">
        <v>77.61</v>
      </c>
      <c r="F79" s="15">
        <v>2E-3</v>
      </c>
      <c r="G79" s="15"/>
    </row>
    <row r="80" spans="1:7" x14ac:dyDescent="0.25">
      <c r="A80" s="12" t="s">
        <v>1509</v>
      </c>
      <c r="B80" s="30" t="s">
        <v>1510</v>
      </c>
      <c r="C80" s="30" t="s">
        <v>1470</v>
      </c>
      <c r="D80" s="13">
        <v>2744</v>
      </c>
      <c r="E80" s="14">
        <v>77.510000000000005</v>
      </c>
      <c r="F80" s="15">
        <v>2E-3</v>
      </c>
      <c r="G80" s="15"/>
    </row>
    <row r="81" spans="1:7" x14ac:dyDescent="0.25">
      <c r="A81" s="12" t="s">
        <v>2045</v>
      </c>
      <c r="B81" s="30" t="s">
        <v>2046</v>
      </c>
      <c r="C81" s="30" t="s">
        <v>1457</v>
      </c>
      <c r="D81" s="13">
        <v>12769</v>
      </c>
      <c r="E81" s="14">
        <v>75.540000000000006</v>
      </c>
      <c r="F81" s="15">
        <v>1.9E-3</v>
      </c>
      <c r="G81" s="15"/>
    </row>
    <row r="82" spans="1:7" x14ac:dyDescent="0.25">
      <c r="A82" s="12" t="s">
        <v>1868</v>
      </c>
      <c r="B82" s="30" t="s">
        <v>1869</v>
      </c>
      <c r="C82" s="30" t="s">
        <v>1243</v>
      </c>
      <c r="D82" s="13">
        <v>5017</v>
      </c>
      <c r="E82" s="14">
        <v>74.959999999999994</v>
      </c>
      <c r="F82" s="15">
        <v>1.9E-3</v>
      </c>
      <c r="G82" s="15"/>
    </row>
    <row r="83" spans="1:7" x14ac:dyDescent="0.25">
      <c r="A83" s="12" t="s">
        <v>1403</v>
      </c>
      <c r="B83" s="30" t="s">
        <v>1404</v>
      </c>
      <c r="C83" s="30" t="s">
        <v>1352</v>
      </c>
      <c r="D83" s="13">
        <v>1831</v>
      </c>
      <c r="E83" s="14">
        <v>71.31</v>
      </c>
      <c r="F83" s="15">
        <v>1.8E-3</v>
      </c>
      <c r="G83" s="15"/>
    </row>
    <row r="84" spans="1:7" x14ac:dyDescent="0.25">
      <c r="A84" s="12" t="s">
        <v>1794</v>
      </c>
      <c r="B84" s="30" t="s">
        <v>1795</v>
      </c>
      <c r="C84" s="30" t="s">
        <v>1229</v>
      </c>
      <c r="D84" s="13">
        <v>27780</v>
      </c>
      <c r="E84" s="14">
        <v>69.45</v>
      </c>
      <c r="F84" s="15">
        <v>1.8E-3</v>
      </c>
      <c r="G84" s="15"/>
    </row>
    <row r="85" spans="1:7" x14ac:dyDescent="0.25">
      <c r="A85" s="12" t="s">
        <v>1225</v>
      </c>
      <c r="B85" s="30" t="s">
        <v>1226</v>
      </c>
      <c r="C85" s="30" t="s">
        <v>1199</v>
      </c>
      <c r="D85" s="13">
        <v>41934</v>
      </c>
      <c r="E85" s="14">
        <v>69.19</v>
      </c>
      <c r="F85" s="15">
        <v>1.8E-3</v>
      </c>
      <c r="G85" s="15"/>
    </row>
    <row r="86" spans="1:7" x14ac:dyDescent="0.25">
      <c r="A86" s="12" t="s">
        <v>1441</v>
      </c>
      <c r="B86" s="30" t="s">
        <v>1442</v>
      </c>
      <c r="C86" s="30" t="s">
        <v>1243</v>
      </c>
      <c r="D86" s="13">
        <v>1984</v>
      </c>
      <c r="E86" s="14">
        <v>66.83</v>
      </c>
      <c r="F86" s="15">
        <v>1.6999999999999999E-3</v>
      </c>
      <c r="G86" s="15"/>
    </row>
    <row r="87" spans="1:7" x14ac:dyDescent="0.25">
      <c r="A87" s="12" t="s">
        <v>1802</v>
      </c>
      <c r="B87" s="30" t="s">
        <v>1803</v>
      </c>
      <c r="C87" s="30" t="s">
        <v>1804</v>
      </c>
      <c r="D87" s="13">
        <v>5176</v>
      </c>
      <c r="E87" s="14">
        <v>65.47</v>
      </c>
      <c r="F87" s="15">
        <v>1.6999999999999999E-3</v>
      </c>
      <c r="G87" s="15"/>
    </row>
    <row r="88" spans="1:7" x14ac:dyDescent="0.25">
      <c r="A88" s="12" t="s">
        <v>1541</v>
      </c>
      <c r="B88" s="30" t="s">
        <v>1542</v>
      </c>
      <c r="C88" s="30" t="s">
        <v>1272</v>
      </c>
      <c r="D88" s="13">
        <v>2466</v>
      </c>
      <c r="E88" s="14">
        <v>65.17</v>
      </c>
      <c r="F88" s="15">
        <v>1.6999999999999999E-3</v>
      </c>
      <c r="G88" s="15"/>
    </row>
    <row r="89" spans="1:7" x14ac:dyDescent="0.25">
      <c r="A89" s="12" t="s">
        <v>1809</v>
      </c>
      <c r="B89" s="30" t="s">
        <v>1810</v>
      </c>
      <c r="C89" s="30" t="s">
        <v>1323</v>
      </c>
      <c r="D89" s="13">
        <v>5478</v>
      </c>
      <c r="E89" s="14">
        <v>53.59</v>
      </c>
      <c r="F89" s="15">
        <v>1.4E-3</v>
      </c>
      <c r="G89" s="15"/>
    </row>
    <row r="90" spans="1:7" x14ac:dyDescent="0.25">
      <c r="A90" s="12" t="s">
        <v>1309</v>
      </c>
      <c r="B90" s="30" t="s">
        <v>1310</v>
      </c>
      <c r="C90" s="30" t="s">
        <v>1272</v>
      </c>
      <c r="D90" s="13">
        <v>17500</v>
      </c>
      <c r="E90" s="14">
        <v>52.25</v>
      </c>
      <c r="F90" s="15">
        <v>1.2999999999999999E-3</v>
      </c>
      <c r="G90" s="15"/>
    </row>
    <row r="91" spans="1:7" x14ac:dyDescent="0.25">
      <c r="A91" s="12" t="s">
        <v>1241</v>
      </c>
      <c r="B91" s="30" t="s">
        <v>1242</v>
      </c>
      <c r="C91" s="30" t="s">
        <v>1243</v>
      </c>
      <c r="D91" s="13">
        <v>900</v>
      </c>
      <c r="E91" s="14">
        <v>45.93</v>
      </c>
      <c r="F91" s="15">
        <v>1.1999999999999999E-3</v>
      </c>
      <c r="G91" s="15"/>
    </row>
    <row r="92" spans="1:7" x14ac:dyDescent="0.25">
      <c r="A92" s="12" t="s">
        <v>2047</v>
      </c>
      <c r="B92" s="30" t="s">
        <v>2048</v>
      </c>
      <c r="C92" s="30" t="s">
        <v>1371</v>
      </c>
      <c r="D92" s="13">
        <v>12000</v>
      </c>
      <c r="E92" s="14">
        <v>42.6</v>
      </c>
      <c r="F92" s="15">
        <v>1.1000000000000001E-3</v>
      </c>
      <c r="G92" s="15"/>
    </row>
    <row r="93" spans="1:7" x14ac:dyDescent="0.25">
      <c r="A93" s="12" t="s">
        <v>1317</v>
      </c>
      <c r="B93" s="30" t="s">
        <v>1318</v>
      </c>
      <c r="C93" s="30" t="s">
        <v>1250</v>
      </c>
      <c r="D93" s="13">
        <v>3661</v>
      </c>
      <c r="E93" s="14">
        <v>36.9</v>
      </c>
      <c r="F93" s="15">
        <v>8.9999999999999998E-4</v>
      </c>
      <c r="G93" s="15"/>
    </row>
    <row r="94" spans="1:7" x14ac:dyDescent="0.25">
      <c r="A94" s="12" t="s">
        <v>1823</v>
      </c>
      <c r="B94" s="30" t="s">
        <v>1824</v>
      </c>
      <c r="C94" s="30" t="s">
        <v>1825</v>
      </c>
      <c r="D94" s="13">
        <v>14</v>
      </c>
      <c r="E94" s="14">
        <v>4.87</v>
      </c>
      <c r="F94" s="15">
        <v>1E-4</v>
      </c>
      <c r="G94" s="15"/>
    </row>
    <row r="95" spans="1:7" x14ac:dyDescent="0.25">
      <c r="A95" s="12" t="s">
        <v>1819</v>
      </c>
      <c r="B95" s="30" t="s">
        <v>1820</v>
      </c>
      <c r="C95" s="30" t="s">
        <v>1275</v>
      </c>
      <c r="D95" s="13">
        <v>2028</v>
      </c>
      <c r="E95" s="14">
        <v>3.68</v>
      </c>
      <c r="F95" s="15">
        <v>1E-4</v>
      </c>
      <c r="G95" s="15"/>
    </row>
    <row r="96" spans="1:7" x14ac:dyDescent="0.25">
      <c r="A96" s="12" t="s">
        <v>1821</v>
      </c>
      <c r="B96" s="30" t="s">
        <v>1822</v>
      </c>
      <c r="C96" s="30" t="s">
        <v>1219</v>
      </c>
      <c r="D96" s="13">
        <v>174</v>
      </c>
      <c r="E96" s="14">
        <v>2.99</v>
      </c>
      <c r="F96" s="15">
        <v>1E-4</v>
      </c>
      <c r="G96" s="15"/>
    </row>
    <row r="97" spans="1:7" x14ac:dyDescent="0.25">
      <c r="A97" s="16" t="s">
        <v>125</v>
      </c>
      <c r="B97" s="31"/>
      <c r="C97" s="31"/>
      <c r="D97" s="17"/>
      <c r="E97" s="37">
        <v>26393.51</v>
      </c>
      <c r="F97" s="38">
        <v>0.67810000000000004</v>
      </c>
      <c r="G97" s="20"/>
    </row>
    <row r="98" spans="1:7" x14ac:dyDescent="0.25">
      <c r="A98" s="16" t="s">
        <v>1549</v>
      </c>
      <c r="B98" s="30"/>
      <c r="C98" s="30"/>
      <c r="D98" s="13"/>
      <c r="E98" s="14"/>
      <c r="F98" s="15"/>
      <c r="G98" s="15"/>
    </row>
    <row r="99" spans="1:7" x14ac:dyDescent="0.25">
      <c r="A99" s="16" t="s">
        <v>125</v>
      </c>
      <c r="B99" s="30"/>
      <c r="C99" s="30"/>
      <c r="D99" s="13"/>
      <c r="E99" s="39" t="s">
        <v>119</v>
      </c>
      <c r="F99" s="40" t="s">
        <v>119</v>
      </c>
      <c r="G99" s="15"/>
    </row>
    <row r="100" spans="1:7" x14ac:dyDescent="0.25">
      <c r="A100" s="21" t="s">
        <v>165</v>
      </c>
      <c r="B100" s="32"/>
      <c r="C100" s="32"/>
      <c r="D100" s="22"/>
      <c r="E100" s="27">
        <v>26393.51</v>
      </c>
      <c r="F100" s="28">
        <v>0.67810000000000004</v>
      </c>
      <c r="G100" s="20"/>
    </row>
    <row r="101" spans="1:7" x14ac:dyDescent="0.25">
      <c r="A101" s="12"/>
      <c r="B101" s="30"/>
      <c r="C101" s="30"/>
      <c r="D101" s="13"/>
      <c r="E101" s="14"/>
      <c r="F101" s="15"/>
      <c r="G101" s="15"/>
    </row>
    <row r="102" spans="1:7" x14ac:dyDescent="0.25">
      <c r="A102" s="16" t="s">
        <v>1550</v>
      </c>
      <c r="B102" s="30"/>
      <c r="C102" s="30"/>
      <c r="D102" s="13"/>
      <c r="E102" s="14"/>
      <c r="F102" s="15"/>
      <c r="G102" s="15"/>
    </row>
    <row r="103" spans="1:7" x14ac:dyDescent="0.25">
      <c r="A103" s="16" t="s">
        <v>1551</v>
      </c>
      <c r="B103" s="30"/>
      <c r="C103" s="30"/>
      <c r="D103" s="13"/>
      <c r="E103" s="14"/>
      <c r="F103" s="15"/>
      <c r="G103" s="15"/>
    </row>
    <row r="104" spans="1:7" x14ac:dyDescent="0.25">
      <c r="A104" s="12" t="s">
        <v>1830</v>
      </c>
      <c r="B104" s="30"/>
      <c r="C104" s="30" t="s">
        <v>1219</v>
      </c>
      <c r="D104" s="13">
        <v>3850</v>
      </c>
      <c r="E104" s="14">
        <v>65.84</v>
      </c>
      <c r="F104" s="15">
        <v>1.691E-3</v>
      </c>
      <c r="G104" s="15"/>
    </row>
    <row r="105" spans="1:7" x14ac:dyDescent="0.25">
      <c r="A105" s="12" t="s">
        <v>1831</v>
      </c>
      <c r="B105" s="30"/>
      <c r="C105" s="30" t="s">
        <v>1825</v>
      </c>
      <c r="D105" s="13">
        <v>180</v>
      </c>
      <c r="E105" s="14">
        <v>62.99</v>
      </c>
      <c r="F105" s="15">
        <v>1.6180000000000001E-3</v>
      </c>
      <c r="G105" s="15"/>
    </row>
    <row r="106" spans="1:7" x14ac:dyDescent="0.25">
      <c r="A106" s="12" t="s">
        <v>1675</v>
      </c>
      <c r="B106" s="30"/>
      <c r="C106" s="30" t="s">
        <v>1250</v>
      </c>
      <c r="D106" s="41">
        <v>-1425</v>
      </c>
      <c r="E106" s="23">
        <v>-14.47</v>
      </c>
      <c r="F106" s="24">
        <v>-3.7100000000000002E-4</v>
      </c>
      <c r="G106" s="15"/>
    </row>
    <row r="107" spans="1:7" x14ac:dyDescent="0.25">
      <c r="A107" s="12" t="s">
        <v>1705</v>
      </c>
      <c r="B107" s="30"/>
      <c r="C107" s="30" t="s">
        <v>1250</v>
      </c>
      <c r="D107" s="41">
        <v>-1050</v>
      </c>
      <c r="E107" s="23">
        <v>-21.8</v>
      </c>
      <c r="F107" s="24">
        <v>-5.5999999999999995E-4</v>
      </c>
      <c r="G107" s="15"/>
    </row>
    <row r="108" spans="1:7" x14ac:dyDescent="0.25">
      <c r="A108" s="12" t="s">
        <v>1708</v>
      </c>
      <c r="B108" s="30"/>
      <c r="C108" s="30" t="s">
        <v>1243</v>
      </c>
      <c r="D108" s="41">
        <v>-900</v>
      </c>
      <c r="E108" s="23">
        <v>-45.96</v>
      </c>
      <c r="F108" s="24">
        <v>-1.1800000000000001E-3</v>
      </c>
      <c r="G108" s="15"/>
    </row>
    <row r="109" spans="1:7" x14ac:dyDescent="0.25">
      <c r="A109" s="12" t="s">
        <v>1678</v>
      </c>
      <c r="B109" s="30"/>
      <c r="C109" s="30" t="s">
        <v>1272</v>
      </c>
      <c r="D109" s="41">
        <v>-17500</v>
      </c>
      <c r="E109" s="23">
        <v>-52.51</v>
      </c>
      <c r="F109" s="24">
        <v>-1.3489999999999999E-3</v>
      </c>
      <c r="G109" s="15"/>
    </row>
    <row r="110" spans="1:7" x14ac:dyDescent="0.25">
      <c r="A110" s="12" t="s">
        <v>1679</v>
      </c>
      <c r="B110" s="30"/>
      <c r="C110" s="30" t="s">
        <v>1219</v>
      </c>
      <c r="D110" s="41">
        <v>-1250</v>
      </c>
      <c r="E110" s="23">
        <v>-87.12</v>
      </c>
      <c r="F110" s="24">
        <v>-2.238E-3</v>
      </c>
      <c r="G110" s="15"/>
    </row>
    <row r="111" spans="1:7" x14ac:dyDescent="0.25">
      <c r="A111" s="12" t="s">
        <v>1690</v>
      </c>
      <c r="B111" s="30"/>
      <c r="C111" s="30" t="s">
        <v>1179</v>
      </c>
      <c r="D111" s="41">
        <v>-8400</v>
      </c>
      <c r="E111" s="23">
        <v>-97.25</v>
      </c>
      <c r="F111" s="24">
        <v>-2.4979999999999998E-3</v>
      </c>
      <c r="G111" s="15"/>
    </row>
    <row r="112" spans="1:7" x14ac:dyDescent="0.25">
      <c r="A112" s="12" t="s">
        <v>1575</v>
      </c>
      <c r="B112" s="30"/>
      <c r="C112" s="30" t="s">
        <v>1237</v>
      </c>
      <c r="D112" s="41">
        <v>-20000</v>
      </c>
      <c r="E112" s="23">
        <v>-116.2</v>
      </c>
      <c r="F112" s="24">
        <v>-2.9849999999999998E-3</v>
      </c>
      <c r="G112" s="15"/>
    </row>
    <row r="113" spans="1:7" x14ac:dyDescent="0.25">
      <c r="A113" s="12" t="s">
        <v>1602</v>
      </c>
      <c r="B113" s="30"/>
      <c r="C113" s="30" t="s">
        <v>1219</v>
      </c>
      <c r="D113" s="41">
        <v>-80316</v>
      </c>
      <c r="E113" s="23">
        <v>-135.01</v>
      </c>
      <c r="F113" s="24">
        <v>-3.4680000000000002E-3</v>
      </c>
      <c r="G113" s="15"/>
    </row>
    <row r="114" spans="1:7" x14ac:dyDescent="0.25">
      <c r="A114" s="12" t="s">
        <v>1714</v>
      </c>
      <c r="B114" s="30"/>
      <c r="C114" s="30" t="s">
        <v>1224</v>
      </c>
      <c r="D114" s="41">
        <v>-39100</v>
      </c>
      <c r="E114" s="23">
        <v>-156.47999999999999</v>
      </c>
      <c r="F114" s="24">
        <v>-4.0200000000000001E-3</v>
      </c>
      <c r="G114" s="15"/>
    </row>
    <row r="115" spans="1:7" x14ac:dyDescent="0.25">
      <c r="A115" s="12" t="s">
        <v>1646</v>
      </c>
      <c r="B115" s="30"/>
      <c r="C115" s="30" t="s">
        <v>1272</v>
      </c>
      <c r="D115" s="41">
        <v>-17400</v>
      </c>
      <c r="E115" s="23">
        <v>-185.01</v>
      </c>
      <c r="F115" s="24">
        <v>-4.7530000000000003E-3</v>
      </c>
      <c r="G115" s="15"/>
    </row>
    <row r="116" spans="1:7" x14ac:dyDescent="0.25">
      <c r="A116" s="12" t="s">
        <v>1701</v>
      </c>
      <c r="B116" s="30"/>
      <c r="C116" s="30" t="s">
        <v>1219</v>
      </c>
      <c r="D116" s="41">
        <v>-46000</v>
      </c>
      <c r="E116" s="23">
        <v>-234.49</v>
      </c>
      <c r="F116" s="24">
        <v>-6.0239999999999998E-3</v>
      </c>
      <c r="G116" s="15"/>
    </row>
    <row r="117" spans="1:7" x14ac:dyDescent="0.25">
      <c r="A117" s="12" t="s">
        <v>1722</v>
      </c>
      <c r="B117" s="30"/>
      <c r="C117" s="30" t="s">
        <v>1204</v>
      </c>
      <c r="D117" s="41">
        <v>-84700</v>
      </c>
      <c r="E117" s="23">
        <v>-240.72</v>
      </c>
      <c r="F117" s="24">
        <v>-6.1840000000000003E-3</v>
      </c>
      <c r="G117" s="15"/>
    </row>
    <row r="118" spans="1:7" x14ac:dyDescent="0.25">
      <c r="A118" s="12" t="s">
        <v>1618</v>
      </c>
      <c r="B118" s="30"/>
      <c r="C118" s="30" t="s">
        <v>1275</v>
      </c>
      <c r="D118" s="41">
        <v>-9600</v>
      </c>
      <c r="E118" s="23">
        <v>-244.13</v>
      </c>
      <c r="F118" s="24">
        <v>-6.2719999999999998E-3</v>
      </c>
      <c r="G118" s="15"/>
    </row>
    <row r="119" spans="1:7" x14ac:dyDescent="0.25">
      <c r="A119" s="12" t="s">
        <v>1729</v>
      </c>
      <c r="B119" s="30"/>
      <c r="C119" s="30" t="s">
        <v>1185</v>
      </c>
      <c r="D119" s="41">
        <v>-10500</v>
      </c>
      <c r="E119" s="23">
        <v>-322.3</v>
      </c>
      <c r="F119" s="24">
        <v>-8.2810000000000002E-3</v>
      </c>
      <c r="G119" s="15"/>
    </row>
    <row r="120" spans="1:7" x14ac:dyDescent="0.25">
      <c r="A120" s="12" t="s">
        <v>1655</v>
      </c>
      <c r="B120" s="30"/>
      <c r="C120" s="30" t="s">
        <v>1352</v>
      </c>
      <c r="D120" s="41">
        <v>-213750</v>
      </c>
      <c r="E120" s="23">
        <v>-335.8</v>
      </c>
      <c r="F120" s="24">
        <v>-8.6280000000000003E-3</v>
      </c>
      <c r="G120" s="15"/>
    </row>
    <row r="121" spans="1:7" x14ac:dyDescent="0.25">
      <c r="A121" s="12" t="s">
        <v>1718</v>
      </c>
      <c r="B121" s="30"/>
      <c r="C121" s="30" t="s">
        <v>1216</v>
      </c>
      <c r="D121" s="41">
        <v>-9000</v>
      </c>
      <c r="E121" s="23">
        <v>-357.15</v>
      </c>
      <c r="F121" s="24">
        <v>-9.1760000000000001E-3</v>
      </c>
      <c r="G121" s="15"/>
    </row>
    <row r="122" spans="1:7" x14ac:dyDescent="0.25">
      <c r="A122" s="12" t="s">
        <v>1723</v>
      </c>
      <c r="B122" s="30"/>
      <c r="C122" s="30" t="s">
        <v>1188</v>
      </c>
      <c r="D122" s="41">
        <v>-3520000</v>
      </c>
      <c r="E122" s="23">
        <v>-469.92</v>
      </c>
      <c r="F122" s="24">
        <v>-1.2074E-2</v>
      </c>
      <c r="G122" s="15"/>
    </row>
    <row r="123" spans="1:7" x14ac:dyDescent="0.25">
      <c r="A123" s="12" t="s">
        <v>1726</v>
      </c>
      <c r="B123" s="30"/>
      <c r="C123" s="30" t="s">
        <v>1194</v>
      </c>
      <c r="D123" s="41">
        <v>-132000</v>
      </c>
      <c r="E123" s="23">
        <v>-481.8</v>
      </c>
      <c r="F123" s="24">
        <v>-1.2378999999999999E-2</v>
      </c>
      <c r="G123" s="15"/>
    </row>
    <row r="124" spans="1:7" x14ac:dyDescent="0.25">
      <c r="A124" s="12" t="s">
        <v>1703</v>
      </c>
      <c r="B124" s="30"/>
      <c r="C124" s="30" t="s">
        <v>1255</v>
      </c>
      <c r="D124" s="41">
        <v>-15600</v>
      </c>
      <c r="E124" s="23">
        <v>-564.34</v>
      </c>
      <c r="F124" s="24">
        <v>-1.4500000000000001E-2</v>
      </c>
      <c r="G124" s="15"/>
    </row>
    <row r="125" spans="1:7" x14ac:dyDescent="0.25">
      <c r="A125" s="12" t="s">
        <v>1730</v>
      </c>
      <c r="B125" s="30"/>
      <c r="C125" s="30" t="s">
        <v>1182</v>
      </c>
      <c r="D125" s="41">
        <v>-20250</v>
      </c>
      <c r="E125" s="23">
        <v>-598.15</v>
      </c>
      <c r="F125" s="24">
        <v>-1.5368E-2</v>
      </c>
      <c r="G125" s="15"/>
    </row>
    <row r="126" spans="1:7" x14ac:dyDescent="0.25">
      <c r="A126" s="12" t="s">
        <v>1670</v>
      </c>
      <c r="B126" s="30"/>
      <c r="C126" s="30" t="s">
        <v>1234</v>
      </c>
      <c r="D126" s="41">
        <v>-471000</v>
      </c>
      <c r="E126" s="23">
        <v>-695.67</v>
      </c>
      <c r="F126" s="24">
        <v>-1.7874000000000001E-2</v>
      </c>
      <c r="G126" s="15"/>
    </row>
    <row r="127" spans="1:7" x14ac:dyDescent="0.25">
      <c r="A127" s="12" t="s">
        <v>1706</v>
      </c>
      <c r="B127" s="30"/>
      <c r="C127" s="30" t="s">
        <v>1179</v>
      </c>
      <c r="D127" s="41">
        <v>-50500</v>
      </c>
      <c r="E127" s="23">
        <v>-770.33</v>
      </c>
      <c r="F127" s="24">
        <v>-1.9792000000000001E-2</v>
      </c>
      <c r="G127" s="15"/>
    </row>
    <row r="128" spans="1:7" x14ac:dyDescent="0.25">
      <c r="A128" s="12" t="s">
        <v>1711</v>
      </c>
      <c r="B128" s="30"/>
      <c r="C128" s="30" t="s">
        <v>1179</v>
      </c>
      <c r="D128" s="41">
        <v>-530000</v>
      </c>
      <c r="E128" s="23">
        <v>-867.35</v>
      </c>
      <c r="F128" s="24">
        <v>-2.2284999999999999E-2</v>
      </c>
      <c r="G128" s="15"/>
    </row>
    <row r="129" spans="1:7" x14ac:dyDescent="0.25">
      <c r="A129" s="12" t="s">
        <v>1668</v>
      </c>
      <c r="B129" s="30"/>
      <c r="C129" s="30" t="s">
        <v>1219</v>
      </c>
      <c r="D129" s="41">
        <v>-438000</v>
      </c>
      <c r="E129" s="23">
        <v>-881.69</v>
      </c>
      <c r="F129" s="24">
        <v>-2.2654000000000001E-2</v>
      </c>
      <c r="G129" s="15"/>
    </row>
    <row r="130" spans="1:7" x14ac:dyDescent="0.25">
      <c r="A130" s="12" t="s">
        <v>1719</v>
      </c>
      <c r="B130" s="30"/>
      <c r="C130" s="30" t="s">
        <v>1179</v>
      </c>
      <c r="D130" s="41">
        <v>-57600</v>
      </c>
      <c r="E130" s="23">
        <v>-942.57</v>
      </c>
      <c r="F130" s="24">
        <v>-2.4218E-2</v>
      </c>
      <c r="G130" s="15"/>
    </row>
    <row r="131" spans="1:7" x14ac:dyDescent="0.25">
      <c r="A131" s="12" t="s">
        <v>1727</v>
      </c>
      <c r="B131" s="30"/>
      <c r="C131" s="30" t="s">
        <v>1191</v>
      </c>
      <c r="D131" s="41">
        <v>-268800</v>
      </c>
      <c r="E131" s="23">
        <v>-1227.07</v>
      </c>
      <c r="F131" s="24">
        <v>-3.1528E-2</v>
      </c>
      <c r="G131" s="15"/>
    </row>
    <row r="132" spans="1:7" x14ac:dyDescent="0.25">
      <c r="A132" s="12" t="s">
        <v>1709</v>
      </c>
      <c r="B132" s="30"/>
      <c r="C132" s="30" t="s">
        <v>1240</v>
      </c>
      <c r="D132" s="41">
        <v>-498750</v>
      </c>
      <c r="E132" s="23">
        <v>-1412.46</v>
      </c>
      <c r="F132" s="24">
        <v>-3.6290999999999997E-2</v>
      </c>
      <c r="G132" s="15"/>
    </row>
    <row r="133" spans="1:7" x14ac:dyDescent="0.25">
      <c r="A133" s="12" t="s">
        <v>1731</v>
      </c>
      <c r="B133" s="30"/>
      <c r="C133" s="30" t="s">
        <v>1179</v>
      </c>
      <c r="D133" s="41">
        <v>-105050</v>
      </c>
      <c r="E133" s="23">
        <v>-1589.62</v>
      </c>
      <c r="F133" s="24">
        <v>-4.0842999999999997E-2</v>
      </c>
      <c r="G133" s="15"/>
    </row>
    <row r="134" spans="1:7" x14ac:dyDescent="0.25">
      <c r="A134" s="12" t="s">
        <v>1652</v>
      </c>
      <c r="B134" s="30"/>
      <c r="C134" s="30" t="s">
        <v>1229</v>
      </c>
      <c r="D134" s="41">
        <v>-136000</v>
      </c>
      <c r="E134" s="23">
        <v>-1810.7</v>
      </c>
      <c r="F134" s="24">
        <v>-4.6524000000000003E-2</v>
      </c>
      <c r="G134" s="15"/>
    </row>
    <row r="135" spans="1:7" x14ac:dyDescent="0.25">
      <c r="A135" s="12" t="s">
        <v>1586</v>
      </c>
      <c r="B135" s="30"/>
      <c r="C135" s="30" t="s">
        <v>1275</v>
      </c>
      <c r="D135" s="41">
        <v>-311400</v>
      </c>
      <c r="E135" s="23">
        <v>-1938.47</v>
      </c>
      <c r="F135" s="24">
        <v>-4.9806000000000003E-2</v>
      </c>
      <c r="G135" s="15"/>
    </row>
    <row r="136" spans="1:7" x14ac:dyDescent="0.25">
      <c r="A136" s="16" t="s">
        <v>125</v>
      </c>
      <c r="B136" s="31"/>
      <c r="C136" s="31"/>
      <c r="D136" s="17"/>
      <c r="E136" s="42">
        <v>-16767.71</v>
      </c>
      <c r="F136" s="43">
        <v>-0.43081399999999997</v>
      </c>
      <c r="G136" s="20"/>
    </row>
    <row r="137" spans="1:7" x14ac:dyDescent="0.25">
      <c r="A137" s="12"/>
      <c r="B137" s="30"/>
      <c r="C137" s="30"/>
      <c r="D137" s="13"/>
      <c r="E137" s="14"/>
      <c r="F137" s="15"/>
      <c r="G137" s="15"/>
    </row>
    <row r="138" spans="1:7" x14ac:dyDescent="0.25">
      <c r="A138" s="12"/>
      <c r="B138" s="30"/>
      <c r="C138" s="30"/>
      <c r="D138" s="13"/>
      <c r="E138" s="14"/>
      <c r="F138" s="15"/>
      <c r="G138" s="15"/>
    </row>
    <row r="139" spans="1:7" x14ac:dyDescent="0.25">
      <c r="A139" s="12"/>
      <c r="B139" s="30"/>
      <c r="C139" s="30"/>
      <c r="D139" s="13"/>
      <c r="E139" s="14"/>
      <c r="F139" s="15"/>
      <c r="G139" s="15"/>
    </row>
    <row r="140" spans="1:7" x14ac:dyDescent="0.25">
      <c r="A140" s="21" t="s">
        <v>165</v>
      </c>
      <c r="B140" s="32"/>
      <c r="C140" s="32"/>
      <c r="D140" s="22"/>
      <c r="E140" s="44">
        <v>-16767.71</v>
      </c>
      <c r="F140" s="45">
        <v>-0.43081399999999997</v>
      </c>
      <c r="G140" s="20"/>
    </row>
    <row r="141" spans="1:7" x14ac:dyDescent="0.25">
      <c r="A141" s="12"/>
      <c r="B141" s="30"/>
      <c r="C141" s="30"/>
      <c r="D141" s="13"/>
      <c r="E141" s="14"/>
      <c r="F141" s="15"/>
      <c r="G141" s="15"/>
    </row>
    <row r="142" spans="1:7" x14ac:dyDescent="0.25">
      <c r="A142" s="16" t="s">
        <v>218</v>
      </c>
      <c r="B142" s="30"/>
      <c r="C142" s="30"/>
      <c r="D142" s="13"/>
      <c r="E142" s="14"/>
      <c r="F142" s="15"/>
      <c r="G142" s="15"/>
    </row>
    <row r="143" spans="1:7" x14ac:dyDescent="0.25">
      <c r="A143" s="16" t="s">
        <v>219</v>
      </c>
      <c r="B143" s="30"/>
      <c r="C143" s="30"/>
      <c r="D143" s="13"/>
      <c r="E143" s="14"/>
      <c r="F143" s="15"/>
      <c r="G143" s="15"/>
    </row>
    <row r="144" spans="1:7" x14ac:dyDescent="0.25">
      <c r="A144" s="12" t="s">
        <v>769</v>
      </c>
      <c r="B144" s="30" t="s">
        <v>770</v>
      </c>
      <c r="C144" s="30" t="s">
        <v>225</v>
      </c>
      <c r="D144" s="13">
        <v>500000</v>
      </c>
      <c r="E144" s="14">
        <v>498.27</v>
      </c>
      <c r="F144" s="15">
        <v>1.2800000000000001E-2</v>
      </c>
      <c r="G144" s="15">
        <v>7.6450000000000004E-2</v>
      </c>
    </row>
    <row r="145" spans="1:7" x14ac:dyDescent="0.25">
      <c r="A145" s="16" t="s">
        <v>125</v>
      </c>
      <c r="B145" s="31"/>
      <c r="C145" s="31"/>
      <c r="D145" s="17"/>
      <c r="E145" s="37">
        <v>498.27</v>
      </c>
      <c r="F145" s="38">
        <v>1.2800000000000001E-2</v>
      </c>
      <c r="G145" s="20"/>
    </row>
    <row r="146" spans="1:7" x14ac:dyDescent="0.25">
      <c r="A146" s="12"/>
      <c r="B146" s="30"/>
      <c r="C146" s="30"/>
      <c r="D146" s="13"/>
      <c r="E146" s="14"/>
      <c r="F146" s="15"/>
      <c r="G146" s="15"/>
    </row>
    <row r="147" spans="1:7" x14ac:dyDescent="0.25">
      <c r="A147" s="16" t="s">
        <v>453</v>
      </c>
      <c r="B147" s="30"/>
      <c r="C147" s="30"/>
      <c r="D147" s="13"/>
      <c r="E147" s="14"/>
      <c r="F147" s="15"/>
      <c r="G147" s="15"/>
    </row>
    <row r="148" spans="1:7" x14ac:dyDescent="0.25">
      <c r="A148" s="12" t="s">
        <v>892</v>
      </c>
      <c r="B148" s="30" t="s">
        <v>893</v>
      </c>
      <c r="C148" s="30" t="s">
        <v>124</v>
      </c>
      <c r="D148" s="13">
        <v>2650000</v>
      </c>
      <c r="E148" s="14">
        <v>2646.91</v>
      </c>
      <c r="F148" s="15">
        <v>6.8000000000000005E-2</v>
      </c>
      <c r="G148" s="15">
        <v>7.3245236599999999E-2</v>
      </c>
    </row>
    <row r="149" spans="1:7" x14ac:dyDescent="0.25">
      <c r="A149" s="12" t="s">
        <v>711</v>
      </c>
      <c r="B149" s="30" t="s">
        <v>712</v>
      </c>
      <c r="C149" s="30" t="s">
        <v>124</v>
      </c>
      <c r="D149" s="13">
        <v>2500000</v>
      </c>
      <c r="E149" s="14">
        <v>2488.5</v>
      </c>
      <c r="F149" s="15">
        <v>6.3899999999999998E-2</v>
      </c>
      <c r="G149" s="15">
        <v>7.3235912841000006E-2</v>
      </c>
    </row>
    <row r="150" spans="1:7" x14ac:dyDescent="0.25">
      <c r="A150" s="12" t="s">
        <v>454</v>
      </c>
      <c r="B150" s="30" t="s">
        <v>455</v>
      </c>
      <c r="C150" s="30" t="s">
        <v>124</v>
      </c>
      <c r="D150" s="13">
        <v>1000000</v>
      </c>
      <c r="E150" s="14">
        <v>995.95</v>
      </c>
      <c r="F150" s="15">
        <v>2.5600000000000001E-2</v>
      </c>
      <c r="G150" s="15">
        <v>7.3270100155999995E-2</v>
      </c>
    </row>
    <row r="151" spans="1:7" x14ac:dyDescent="0.25">
      <c r="A151" s="16" t="s">
        <v>125</v>
      </c>
      <c r="B151" s="31"/>
      <c r="C151" s="31"/>
      <c r="D151" s="17"/>
      <c r="E151" s="37">
        <v>6131.36</v>
      </c>
      <c r="F151" s="38">
        <v>0.1575</v>
      </c>
      <c r="G151" s="20"/>
    </row>
    <row r="152" spans="1:7" x14ac:dyDescent="0.25">
      <c r="A152" s="12"/>
      <c r="B152" s="30"/>
      <c r="C152" s="30"/>
      <c r="D152" s="13"/>
      <c r="E152" s="14"/>
      <c r="F152" s="15"/>
      <c r="G152" s="15"/>
    </row>
    <row r="153" spans="1:7" x14ac:dyDescent="0.25">
      <c r="A153" s="16" t="s">
        <v>301</v>
      </c>
      <c r="B153" s="30"/>
      <c r="C153" s="30"/>
      <c r="D153" s="13"/>
      <c r="E153" s="14"/>
      <c r="F153" s="15"/>
      <c r="G153" s="15"/>
    </row>
    <row r="154" spans="1:7" x14ac:dyDescent="0.25">
      <c r="A154" s="16" t="s">
        <v>125</v>
      </c>
      <c r="B154" s="30"/>
      <c r="C154" s="30"/>
      <c r="D154" s="13"/>
      <c r="E154" s="39" t="s">
        <v>119</v>
      </c>
      <c r="F154" s="40" t="s">
        <v>119</v>
      </c>
      <c r="G154" s="15"/>
    </row>
    <row r="155" spans="1:7" x14ac:dyDescent="0.25">
      <c r="A155" s="12"/>
      <c r="B155" s="30"/>
      <c r="C155" s="30"/>
      <c r="D155" s="13"/>
      <c r="E155" s="14"/>
      <c r="F155" s="15"/>
      <c r="G155" s="15"/>
    </row>
    <row r="156" spans="1:7" x14ac:dyDescent="0.25">
      <c r="A156" s="16" t="s">
        <v>302</v>
      </c>
      <c r="B156" s="30"/>
      <c r="C156" s="30"/>
      <c r="D156" s="13"/>
      <c r="E156" s="14"/>
      <c r="F156" s="15"/>
      <c r="G156" s="15"/>
    </row>
    <row r="157" spans="1:7" x14ac:dyDescent="0.25">
      <c r="A157" s="16" t="s">
        <v>125</v>
      </c>
      <c r="B157" s="30"/>
      <c r="C157" s="30"/>
      <c r="D157" s="13"/>
      <c r="E157" s="39" t="s">
        <v>119</v>
      </c>
      <c r="F157" s="40" t="s">
        <v>119</v>
      </c>
      <c r="G157" s="15"/>
    </row>
    <row r="158" spans="1:7" x14ac:dyDescent="0.25">
      <c r="A158" s="12"/>
      <c r="B158" s="30"/>
      <c r="C158" s="30"/>
      <c r="D158" s="13"/>
      <c r="E158" s="14"/>
      <c r="F158" s="15"/>
      <c r="G158" s="15"/>
    </row>
    <row r="159" spans="1:7" x14ac:dyDescent="0.25">
      <c r="A159" s="21" t="s">
        <v>165</v>
      </c>
      <c r="B159" s="32"/>
      <c r="C159" s="32"/>
      <c r="D159" s="22"/>
      <c r="E159" s="18">
        <v>6629.63</v>
      </c>
      <c r="F159" s="19">
        <v>0.17030000000000001</v>
      </c>
      <c r="G159" s="20"/>
    </row>
    <row r="160" spans="1:7" x14ac:dyDescent="0.25">
      <c r="A160" s="12"/>
      <c r="B160" s="30"/>
      <c r="C160" s="30"/>
      <c r="D160" s="13"/>
      <c r="E160" s="14"/>
      <c r="F160" s="15"/>
      <c r="G160" s="15"/>
    </row>
    <row r="161" spans="1:7" x14ac:dyDescent="0.25">
      <c r="A161" s="12"/>
      <c r="B161" s="30"/>
      <c r="C161" s="30"/>
      <c r="D161" s="13"/>
      <c r="E161" s="14"/>
      <c r="F161" s="15"/>
      <c r="G161" s="15"/>
    </row>
    <row r="162" spans="1:7" x14ac:dyDescent="0.25">
      <c r="A162" s="16" t="s">
        <v>166</v>
      </c>
      <c r="B162" s="30"/>
      <c r="C162" s="30"/>
      <c r="D162" s="13"/>
      <c r="E162" s="14"/>
      <c r="F162" s="15"/>
      <c r="G162" s="15"/>
    </row>
    <row r="163" spans="1:7" x14ac:dyDescent="0.25">
      <c r="A163" s="12" t="s">
        <v>1764</v>
      </c>
      <c r="B163" s="30" t="s">
        <v>1765</v>
      </c>
      <c r="C163" s="30"/>
      <c r="D163" s="13">
        <v>31160.397000000001</v>
      </c>
      <c r="E163" s="14">
        <v>977.84</v>
      </c>
      <c r="F163" s="15">
        <v>2.5100000000000001E-2</v>
      </c>
      <c r="G163" s="15"/>
    </row>
    <row r="164" spans="1:7" x14ac:dyDescent="0.25">
      <c r="A164" s="12"/>
      <c r="B164" s="30"/>
      <c r="C164" s="30"/>
      <c r="D164" s="13"/>
      <c r="E164" s="14"/>
      <c r="F164" s="15"/>
      <c r="G164" s="15"/>
    </row>
    <row r="165" spans="1:7" x14ac:dyDescent="0.25">
      <c r="A165" s="21" t="s">
        <v>165</v>
      </c>
      <c r="B165" s="32"/>
      <c r="C165" s="32"/>
      <c r="D165" s="22"/>
      <c r="E165" s="18">
        <v>977.84</v>
      </c>
      <c r="F165" s="19">
        <v>2.5100000000000001E-2</v>
      </c>
      <c r="G165" s="20"/>
    </row>
    <row r="166" spans="1:7" x14ac:dyDescent="0.25">
      <c r="A166" s="12"/>
      <c r="B166" s="30"/>
      <c r="C166" s="30"/>
      <c r="D166" s="13"/>
      <c r="E166" s="14"/>
      <c r="F166" s="15"/>
      <c r="G166" s="15"/>
    </row>
    <row r="167" spans="1:7" x14ac:dyDescent="0.25">
      <c r="A167" s="16" t="s">
        <v>169</v>
      </c>
      <c r="B167" s="30"/>
      <c r="C167" s="30"/>
      <c r="D167" s="13"/>
      <c r="E167" s="14"/>
      <c r="F167" s="15"/>
      <c r="G167" s="15"/>
    </row>
    <row r="168" spans="1:7" x14ac:dyDescent="0.25">
      <c r="A168" s="12" t="s">
        <v>170</v>
      </c>
      <c r="B168" s="30"/>
      <c r="C168" s="30"/>
      <c r="D168" s="13"/>
      <c r="E168" s="14">
        <v>4228.46</v>
      </c>
      <c r="F168" s="15">
        <v>0.1086</v>
      </c>
      <c r="G168" s="15">
        <v>6.6299999999999998E-2</v>
      </c>
    </row>
    <row r="169" spans="1:7" x14ac:dyDescent="0.25">
      <c r="A169" s="16" t="s">
        <v>125</v>
      </c>
      <c r="B169" s="31"/>
      <c r="C169" s="31"/>
      <c r="D169" s="17"/>
      <c r="E169" s="37">
        <v>4228.46</v>
      </c>
      <c r="F169" s="38">
        <v>0.1086</v>
      </c>
      <c r="G169" s="20"/>
    </row>
    <row r="170" spans="1:7" x14ac:dyDescent="0.25">
      <c r="A170" s="12"/>
      <c r="B170" s="30"/>
      <c r="C170" s="30"/>
      <c r="D170" s="13"/>
      <c r="E170" s="14"/>
      <c r="F170" s="15"/>
      <c r="G170" s="15"/>
    </row>
    <row r="171" spans="1:7" x14ac:dyDescent="0.25">
      <c r="A171" s="21" t="s">
        <v>165</v>
      </c>
      <c r="B171" s="32"/>
      <c r="C171" s="32"/>
      <c r="D171" s="22"/>
      <c r="E171" s="18">
        <v>4228.46</v>
      </c>
      <c r="F171" s="19">
        <v>0.1086</v>
      </c>
      <c r="G171" s="20"/>
    </row>
    <row r="172" spans="1:7" x14ac:dyDescent="0.25">
      <c r="A172" s="12" t="s">
        <v>171</v>
      </c>
      <c r="B172" s="30"/>
      <c r="C172" s="30"/>
      <c r="D172" s="13"/>
      <c r="E172" s="14">
        <v>87.314326199999996</v>
      </c>
      <c r="F172" s="15">
        <v>2.2430000000000002E-3</v>
      </c>
      <c r="G172" s="15"/>
    </row>
    <row r="173" spans="1:7" x14ac:dyDescent="0.25">
      <c r="A173" s="12" t="s">
        <v>172</v>
      </c>
      <c r="B173" s="30"/>
      <c r="C173" s="30"/>
      <c r="D173" s="13"/>
      <c r="E173" s="14">
        <v>602.94567380000001</v>
      </c>
      <c r="F173" s="15">
        <v>1.5657000000000001E-2</v>
      </c>
      <c r="G173" s="15">
        <v>6.6299999999999998E-2</v>
      </c>
    </row>
    <row r="174" spans="1:7" x14ac:dyDescent="0.25">
      <c r="A174" s="25" t="s">
        <v>173</v>
      </c>
      <c r="B174" s="33"/>
      <c r="C174" s="33"/>
      <c r="D174" s="26"/>
      <c r="E174" s="27">
        <v>38919.699999999997</v>
      </c>
      <c r="F174" s="28">
        <v>1</v>
      </c>
      <c r="G174" s="28"/>
    </row>
    <row r="176" spans="1:7" x14ac:dyDescent="0.25">
      <c r="A176" s="1" t="s">
        <v>1766</v>
      </c>
    </row>
    <row r="177" spans="1:5" x14ac:dyDescent="0.25">
      <c r="A177" s="1" t="s">
        <v>175</v>
      </c>
    </row>
    <row r="179" spans="1:5" x14ac:dyDescent="0.25">
      <c r="A179" s="1" t="s">
        <v>176</v>
      </c>
    </row>
    <row r="180" spans="1:5" x14ac:dyDescent="0.25">
      <c r="A180" s="53" t="s">
        <v>177</v>
      </c>
      <c r="B180" s="34" t="s">
        <v>119</v>
      </c>
    </row>
    <row r="181" spans="1:5" x14ac:dyDescent="0.25">
      <c r="A181" t="s">
        <v>178</v>
      </c>
    </row>
    <row r="182" spans="1:5" x14ac:dyDescent="0.25">
      <c r="A182" t="s">
        <v>179</v>
      </c>
      <c r="B182" t="s">
        <v>180</v>
      </c>
      <c r="C182" t="s">
        <v>180</v>
      </c>
    </row>
    <row r="183" spans="1:5" x14ac:dyDescent="0.25">
      <c r="B183" s="54">
        <v>45382</v>
      </c>
      <c r="C183" s="54">
        <v>45412</v>
      </c>
    </row>
    <row r="184" spans="1:5" x14ac:dyDescent="0.25">
      <c r="A184" t="s">
        <v>182</v>
      </c>
      <c r="B184">
        <v>24.042200000000001</v>
      </c>
      <c r="C184">
        <v>24.406400000000001</v>
      </c>
      <c r="E184" s="2"/>
    </row>
    <row r="185" spans="1:5" x14ac:dyDescent="0.25">
      <c r="A185" t="s">
        <v>184</v>
      </c>
      <c r="B185">
        <v>24.034099999999999</v>
      </c>
      <c r="C185">
        <v>24.398099999999999</v>
      </c>
      <c r="E185" s="2"/>
    </row>
    <row r="186" spans="1:5" x14ac:dyDescent="0.25">
      <c r="A186" t="s">
        <v>185</v>
      </c>
      <c r="B186">
        <v>17.470700000000001</v>
      </c>
      <c r="C186">
        <v>17.735399999999998</v>
      </c>
      <c r="E186" s="2"/>
    </row>
    <row r="187" spans="1:5" x14ac:dyDescent="0.25">
      <c r="A187" t="s">
        <v>663</v>
      </c>
      <c r="B187">
        <v>15.2433</v>
      </c>
      <c r="C187">
        <v>15.393800000000001</v>
      </c>
      <c r="E187" s="2"/>
    </row>
    <row r="188" spans="1:5" x14ac:dyDescent="0.25">
      <c r="A188" t="s">
        <v>193</v>
      </c>
      <c r="B188">
        <v>22.067399999999999</v>
      </c>
      <c r="C188">
        <v>22.385200000000001</v>
      </c>
      <c r="E188" s="2"/>
    </row>
    <row r="189" spans="1:5" x14ac:dyDescent="0.25">
      <c r="A189" t="s">
        <v>666</v>
      </c>
      <c r="B189">
        <v>22.056000000000001</v>
      </c>
      <c r="C189">
        <v>22.373200000000001</v>
      </c>
      <c r="E189" s="2"/>
    </row>
    <row r="190" spans="1:5" x14ac:dyDescent="0.25">
      <c r="A190" t="s">
        <v>667</v>
      </c>
      <c r="B190">
        <v>15.243600000000001</v>
      </c>
      <c r="C190">
        <v>15.462899999999999</v>
      </c>
      <c r="E190" s="2"/>
    </row>
    <row r="191" spans="1:5" x14ac:dyDescent="0.25">
      <c r="A191" t="s">
        <v>668</v>
      </c>
      <c r="B191">
        <v>13.761900000000001</v>
      </c>
      <c r="C191">
        <v>13.8795</v>
      </c>
      <c r="E191" s="2"/>
    </row>
    <row r="192" spans="1:5" x14ac:dyDescent="0.25">
      <c r="E192" s="2"/>
    </row>
    <row r="193" spans="1:4" x14ac:dyDescent="0.25">
      <c r="A193" t="s">
        <v>670</v>
      </c>
    </row>
    <row r="195" spans="1:4" x14ac:dyDescent="0.25">
      <c r="A195" s="56" t="s">
        <v>671</v>
      </c>
      <c r="B195" s="56" t="s">
        <v>672</v>
      </c>
      <c r="C195" s="56" t="s">
        <v>673</v>
      </c>
      <c r="D195" s="56" t="s">
        <v>674</v>
      </c>
    </row>
    <row r="196" spans="1:4" x14ac:dyDescent="0.25">
      <c r="A196" s="56" t="s">
        <v>677</v>
      </c>
      <c r="B196" s="56"/>
      <c r="C196" s="56">
        <v>0.08</v>
      </c>
      <c r="D196" s="56">
        <v>0.08</v>
      </c>
    </row>
    <row r="197" spans="1:4" x14ac:dyDescent="0.25">
      <c r="A197" s="56" t="s">
        <v>681</v>
      </c>
      <c r="B197" s="56"/>
      <c r="C197" s="56">
        <v>0.08</v>
      </c>
      <c r="D197" s="56">
        <v>0.08</v>
      </c>
    </row>
    <row r="199" spans="1:4" x14ac:dyDescent="0.25">
      <c r="A199" t="s">
        <v>196</v>
      </c>
      <c r="B199" s="34" t="s">
        <v>119</v>
      </c>
    </row>
    <row r="200" spans="1:4" ht="30" customHeight="1" x14ac:dyDescent="0.25">
      <c r="A200" s="53" t="s">
        <v>197</v>
      </c>
      <c r="B200" s="34" t="s">
        <v>119</v>
      </c>
    </row>
    <row r="201" spans="1:4" ht="30" customHeight="1" x14ac:dyDescent="0.25">
      <c r="A201" s="53" t="s">
        <v>198</v>
      </c>
      <c r="B201" s="34" t="s">
        <v>119</v>
      </c>
    </row>
    <row r="202" spans="1:4" x14ac:dyDescent="0.25">
      <c r="A202" t="s">
        <v>1767</v>
      </c>
      <c r="B202" s="55">
        <v>6.6437860000000004</v>
      </c>
    </row>
    <row r="203" spans="1:4" ht="45" customHeight="1" x14ac:dyDescent="0.25">
      <c r="A203" s="53" t="s">
        <v>200</v>
      </c>
      <c r="B203" s="34">
        <v>128.832855</v>
      </c>
    </row>
    <row r="204" spans="1:4" ht="30" customHeight="1" x14ac:dyDescent="0.25">
      <c r="A204" s="53" t="s">
        <v>201</v>
      </c>
      <c r="B204" s="34" t="s">
        <v>119</v>
      </c>
    </row>
    <row r="205" spans="1:4" ht="30" customHeight="1" x14ac:dyDescent="0.25">
      <c r="A205" s="53" t="s">
        <v>202</v>
      </c>
    </row>
    <row r="206" spans="1:4" x14ac:dyDescent="0.25">
      <c r="A206" t="s">
        <v>203</v>
      </c>
    </row>
    <row r="207" spans="1:4" x14ac:dyDescent="0.25">
      <c r="A207" t="s">
        <v>204</v>
      </c>
    </row>
    <row r="209" spans="1:4" ht="69.95" customHeight="1" x14ac:dyDescent="0.25">
      <c r="A209" s="74" t="s">
        <v>214</v>
      </c>
      <c r="B209" s="74" t="s">
        <v>215</v>
      </c>
      <c r="C209" s="74" t="s">
        <v>5</v>
      </c>
      <c r="D209" s="74" t="s">
        <v>6</v>
      </c>
    </row>
    <row r="210" spans="1:4" ht="69.95" customHeight="1" x14ac:dyDescent="0.25">
      <c r="A210" s="74" t="s">
        <v>2049</v>
      </c>
      <c r="B210" s="74"/>
      <c r="C210" s="74" t="s">
        <v>62</v>
      </c>
      <c r="D210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78"/>
  <sheetViews>
    <sheetView showGridLines="0" workbookViewId="0">
      <pane ySplit="4" topLeftCell="A70" activePane="bottomLeft" state="frozen"/>
      <selection pane="bottomLeft" activeCell="B70" sqref="B70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2050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2051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1285</v>
      </c>
      <c r="B8" s="30" t="s">
        <v>1286</v>
      </c>
      <c r="C8" s="30" t="s">
        <v>1179</v>
      </c>
      <c r="D8" s="13">
        <v>530874</v>
      </c>
      <c r="E8" s="14">
        <v>6107.17</v>
      </c>
      <c r="F8" s="15">
        <v>8.1100000000000005E-2</v>
      </c>
      <c r="G8" s="15"/>
    </row>
    <row r="9" spans="1:8" x14ac:dyDescent="0.25">
      <c r="A9" s="12" t="s">
        <v>1177</v>
      </c>
      <c r="B9" s="30" t="s">
        <v>1178</v>
      </c>
      <c r="C9" s="30" t="s">
        <v>1179</v>
      </c>
      <c r="D9" s="13">
        <v>312404</v>
      </c>
      <c r="E9" s="14">
        <v>4748.8500000000004</v>
      </c>
      <c r="F9" s="15">
        <v>6.3E-2</v>
      </c>
      <c r="G9" s="15"/>
    </row>
    <row r="10" spans="1:8" x14ac:dyDescent="0.25">
      <c r="A10" s="12" t="s">
        <v>1253</v>
      </c>
      <c r="B10" s="30" t="s">
        <v>1254</v>
      </c>
      <c r="C10" s="30" t="s">
        <v>1255</v>
      </c>
      <c r="D10" s="13">
        <v>128534</v>
      </c>
      <c r="E10" s="14">
        <v>4619.8999999999996</v>
      </c>
      <c r="F10" s="15">
        <v>6.13E-2</v>
      </c>
      <c r="G10" s="15"/>
    </row>
    <row r="11" spans="1:8" x14ac:dyDescent="0.25">
      <c r="A11" s="12" t="s">
        <v>1434</v>
      </c>
      <c r="B11" s="30" t="s">
        <v>1435</v>
      </c>
      <c r="C11" s="30" t="s">
        <v>1243</v>
      </c>
      <c r="D11" s="13">
        <v>116440</v>
      </c>
      <c r="E11" s="14">
        <v>4448.76</v>
      </c>
      <c r="F11" s="15">
        <v>5.91E-2</v>
      </c>
      <c r="G11" s="15"/>
    </row>
    <row r="12" spans="1:8" x14ac:dyDescent="0.25">
      <c r="A12" s="12" t="s">
        <v>1362</v>
      </c>
      <c r="B12" s="30" t="s">
        <v>1363</v>
      </c>
      <c r="C12" s="30" t="s">
        <v>1364</v>
      </c>
      <c r="D12" s="13">
        <v>98098</v>
      </c>
      <c r="E12" s="14">
        <v>4326.0200000000004</v>
      </c>
      <c r="F12" s="15">
        <v>5.74E-2</v>
      </c>
      <c r="G12" s="15"/>
    </row>
    <row r="13" spans="1:8" x14ac:dyDescent="0.25">
      <c r="A13" s="12" t="s">
        <v>1180</v>
      </c>
      <c r="B13" s="30" t="s">
        <v>1181</v>
      </c>
      <c r="C13" s="30" t="s">
        <v>1182</v>
      </c>
      <c r="D13" s="13">
        <v>138295</v>
      </c>
      <c r="E13" s="14">
        <v>4057.58</v>
      </c>
      <c r="F13" s="15">
        <v>5.3900000000000003E-2</v>
      </c>
      <c r="G13" s="15"/>
    </row>
    <row r="14" spans="1:8" x14ac:dyDescent="0.25">
      <c r="A14" s="12" t="s">
        <v>1256</v>
      </c>
      <c r="B14" s="30" t="s">
        <v>1257</v>
      </c>
      <c r="C14" s="30" t="s">
        <v>1216</v>
      </c>
      <c r="D14" s="13">
        <v>1455308</v>
      </c>
      <c r="E14" s="14">
        <v>3401.78</v>
      </c>
      <c r="F14" s="15">
        <v>4.5199999999999997E-2</v>
      </c>
      <c r="G14" s="15"/>
    </row>
    <row r="15" spans="1:8" x14ac:dyDescent="0.25">
      <c r="A15" s="12" t="s">
        <v>1892</v>
      </c>
      <c r="B15" s="30" t="s">
        <v>1893</v>
      </c>
      <c r="C15" s="30" t="s">
        <v>1330</v>
      </c>
      <c r="D15" s="13">
        <v>75565</v>
      </c>
      <c r="E15" s="14">
        <v>3019.28</v>
      </c>
      <c r="F15" s="15">
        <v>4.0099999999999997E-2</v>
      </c>
      <c r="G15" s="15"/>
    </row>
    <row r="16" spans="1:8" x14ac:dyDescent="0.25">
      <c r="A16" s="12" t="s">
        <v>1212</v>
      </c>
      <c r="B16" s="30" t="s">
        <v>1213</v>
      </c>
      <c r="C16" s="30" t="s">
        <v>1179</v>
      </c>
      <c r="D16" s="13">
        <v>333578</v>
      </c>
      <c r="E16" s="14">
        <v>2756.19</v>
      </c>
      <c r="F16" s="15">
        <v>3.6600000000000001E-2</v>
      </c>
      <c r="G16" s="15"/>
    </row>
    <row r="17" spans="1:7" x14ac:dyDescent="0.25">
      <c r="A17" s="12" t="s">
        <v>1192</v>
      </c>
      <c r="B17" s="30" t="s">
        <v>1193</v>
      </c>
      <c r="C17" s="30" t="s">
        <v>1194</v>
      </c>
      <c r="D17" s="13">
        <v>699696</v>
      </c>
      <c r="E17" s="14">
        <v>2541.3000000000002</v>
      </c>
      <c r="F17" s="15">
        <v>3.3700000000000001E-2</v>
      </c>
      <c r="G17" s="15"/>
    </row>
    <row r="18" spans="1:7" x14ac:dyDescent="0.25">
      <c r="A18" s="12" t="s">
        <v>1441</v>
      </c>
      <c r="B18" s="30" t="s">
        <v>1442</v>
      </c>
      <c r="C18" s="30" t="s">
        <v>1243</v>
      </c>
      <c r="D18" s="13">
        <v>71326</v>
      </c>
      <c r="E18" s="14">
        <v>2402.69</v>
      </c>
      <c r="F18" s="15">
        <v>3.1899999999999998E-2</v>
      </c>
      <c r="G18" s="15"/>
    </row>
    <row r="19" spans="1:7" x14ac:dyDescent="0.25">
      <c r="A19" s="12" t="s">
        <v>1337</v>
      </c>
      <c r="B19" s="30" t="s">
        <v>1338</v>
      </c>
      <c r="C19" s="30" t="s">
        <v>1275</v>
      </c>
      <c r="D19" s="13">
        <v>23811</v>
      </c>
      <c r="E19" s="14">
        <v>2374.4</v>
      </c>
      <c r="F19" s="15">
        <v>3.15E-2</v>
      </c>
      <c r="G19" s="15"/>
    </row>
    <row r="20" spans="1:7" x14ac:dyDescent="0.25">
      <c r="A20" s="12" t="s">
        <v>1384</v>
      </c>
      <c r="B20" s="30" t="s">
        <v>1385</v>
      </c>
      <c r="C20" s="30" t="s">
        <v>1219</v>
      </c>
      <c r="D20" s="13">
        <v>191248</v>
      </c>
      <c r="E20" s="14">
        <v>2282.16</v>
      </c>
      <c r="F20" s="15">
        <v>3.0300000000000001E-2</v>
      </c>
      <c r="G20" s="15"/>
    </row>
    <row r="21" spans="1:7" x14ac:dyDescent="0.25">
      <c r="A21" s="12" t="s">
        <v>1281</v>
      </c>
      <c r="B21" s="30" t="s">
        <v>1282</v>
      </c>
      <c r="C21" s="30" t="s">
        <v>1272</v>
      </c>
      <c r="D21" s="13">
        <v>148034</v>
      </c>
      <c r="E21" s="14">
        <v>2223.62</v>
      </c>
      <c r="F21" s="15">
        <v>2.9499999999999998E-2</v>
      </c>
      <c r="G21" s="15"/>
    </row>
    <row r="22" spans="1:7" x14ac:dyDescent="0.25">
      <c r="A22" s="12" t="s">
        <v>1208</v>
      </c>
      <c r="B22" s="30" t="s">
        <v>1209</v>
      </c>
      <c r="C22" s="30" t="s">
        <v>1179</v>
      </c>
      <c r="D22" s="13">
        <v>188278</v>
      </c>
      <c r="E22" s="14">
        <v>2195.13</v>
      </c>
      <c r="F22" s="15">
        <v>2.9100000000000001E-2</v>
      </c>
      <c r="G22" s="15"/>
    </row>
    <row r="23" spans="1:7" x14ac:dyDescent="0.25">
      <c r="A23" s="12" t="s">
        <v>1264</v>
      </c>
      <c r="B23" s="30" t="s">
        <v>1265</v>
      </c>
      <c r="C23" s="30" t="s">
        <v>1266</v>
      </c>
      <c r="D23" s="13">
        <v>493797</v>
      </c>
      <c r="E23" s="14">
        <v>2151.23</v>
      </c>
      <c r="F23" s="15">
        <v>2.86E-2</v>
      </c>
      <c r="G23" s="15"/>
    </row>
    <row r="24" spans="1:7" x14ac:dyDescent="0.25">
      <c r="A24" s="12" t="s">
        <v>1317</v>
      </c>
      <c r="B24" s="30" t="s">
        <v>1318</v>
      </c>
      <c r="C24" s="30" t="s">
        <v>1250</v>
      </c>
      <c r="D24" s="13">
        <v>190986</v>
      </c>
      <c r="E24" s="14">
        <v>1924.95</v>
      </c>
      <c r="F24" s="15">
        <v>2.5600000000000001E-2</v>
      </c>
      <c r="G24" s="15"/>
    </row>
    <row r="25" spans="1:7" x14ac:dyDescent="0.25">
      <c r="A25" s="12" t="s">
        <v>1248</v>
      </c>
      <c r="B25" s="30" t="s">
        <v>1249</v>
      </c>
      <c r="C25" s="30" t="s">
        <v>1250</v>
      </c>
      <c r="D25" s="13">
        <v>92204</v>
      </c>
      <c r="E25" s="14">
        <v>1899.4</v>
      </c>
      <c r="F25" s="15">
        <v>2.52E-2</v>
      </c>
      <c r="G25" s="15"/>
    </row>
    <row r="26" spans="1:7" x14ac:dyDescent="0.25">
      <c r="A26" s="12" t="s">
        <v>1300</v>
      </c>
      <c r="B26" s="30" t="s">
        <v>1301</v>
      </c>
      <c r="C26" s="30" t="s">
        <v>1302</v>
      </c>
      <c r="D26" s="13">
        <v>21659</v>
      </c>
      <c r="E26" s="14">
        <v>1806.74</v>
      </c>
      <c r="F26" s="15">
        <v>2.4E-2</v>
      </c>
      <c r="G26" s="15"/>
    </row>
    <row r="27" spans="1:7" x14ac:dyDescent="0.25">
      <c r="A27" s="12" t="s">
        <v>1547</v>
      </c>
      <c r="B27" s="30" t="s">
        <v>1548</v>
      </c>
      <c r="C27" s="30" t="s">
        <v>1302</v>
      </c>
      <c r="D27" s="13">
        <v>117881</v>
      </c>
      <c r="E27" s="14">
        <v>1738.45</v>
      </c>
      <c r="F27" s="15">
        <v>2.3099999999999999E-2</v>
      </c>
      <c r="G27" s="15"/>
    </row>
    <row r="28" spans="1:7" x14ac:dyDescent="0.25">
      <c r="A28" s="12" t="s">
        <v>1365</v>
      </c>
      <c r="B28" s="30" t="s">
        <v>1366</v>
      </c>
      <c r="C28" s="30" t="s">
        <v>1240</v>
      </c>
      <c r="D28" s="13">
        <v>26061</v>
      </c>
      <c r="E28" s="14">
        <v>1704.58</v>
      </c>
      <c r="F28" s="15">
        <v>2.2599999999999999E-2</v>
      </c>
      <c r="G28" s="15"/>
    </row>
    <row r="29" spans="1:7" x14ac:dyDescent="0.25">
      <c r="A29" s="12" t="s">
        <v>1241</v>
      </c>
      <c r="B29" s="30" t="s">
        <v>1242</v>
      </c>
      <c r="C29" s="30" t="s">
        <v>1243</v>
      </c>
      <c r="D29" s="13">
        <v>30751</v>
      </c>
      <c r="E29" s="14">
        <v>1569.3</v>
      </c>
      <c r="F29" s="15">
        <v>2.0799999999999999E-2</v>
      </c>
      <c r="G29" s="15"/>
    </row>
    <row r="30" spans="1:7" x14ac:dyDescent="0.25">
      <c r="A30" s="12" t="s">
        <v>1483</v>
      </c>
      <c r="B30" s="30" t="s">
        <v>1484</v>
      </c>
      <c r="C30" s="30" t="s">
        <v>1371</v>
      </c>
      <c r="D30" s="13">
        <v>58670</v>
      </c>
      <c r="E30" s="14">
        <v>1553.35</v>
      </c>
      <c r="F30" s="15">
        <v>2.06E-2</v>
      </c>
      <c r="G30" s="15"/>
    </row>
    <row r="31" spans="1:7" x14ac:dyDescent="0.25">
      <c r="A31" s="12" t="s">
        <v>1246</v>
      </c>
      <c r="B31" s="30" t="s">
        <v>1247</v>
      </c>
      <c r="C31" s="30" t="s">
        <v>1179</v>
      </c>
      <c r="D31" s="13">
        <v>93719</v>
      </c>
      <c r="E31" s="14">
        <v>1420.5</v>
      </c>
      <c r="F31" s="15">
        <v>1.89E-2</v>
      </c>
      <c r="G31" s="15"/>
    </row>
    <row r="32" spans="1:7" x14ac:dyDescent="0.25">
      <c r="A32" s="12" t="s">
        <v>1908</v>
      </c>
      <c r="B32" s="30" t="s">
        <v>1909</v>
      </c>
      <c r="C32" s="30" t="s">
        <v>1291</v>
      </c>
      <c r="D32" s="13">
        <v>68232</v>
      </c>
      <c r="E32" s="14">
        <v>1349.94</v>
      </c>
      <c r="F32" s="15">
        <v>1.7899999999999999E-2</v>
      </c>
      <c r="G32" s="15"/>
    </row>
    <row r="33" spans="1:7" x14ac:dyDescent="0.25">
      <c r="A33" s="12" t="s">
        <v>1802</v>
      </c>
      <c r="B33" s="30" t="s">
        <v>1803</v>
      </c>
      <c r="C33" s="30" t="s">
        <v>1804</v>
      </c>
      <c r="D33" s="13">
        <v>104009</v>
      </c>
      <c r="E33" s="14">
        <v>1315.61</v>
      </c>
      <c r="F33" s="15">
        <v>1.7500000000000002E-2</v>
      </c>
      <c r="G33" s="15"/>
    </row>
    <row r="34" spans="1:7" x14ac:dyDescent="0.25">
      <c r="A34" s="12" t="s">
        <v>1537</v>
      </c>
      <c r="B34" s="30" t="s">
        <v>1538</v>
      </c>
      <c r="C34" s="30" t="s">
        <v>1302</v>
      </c>
      <c r="D34" s="13">
        <v>30940</v>
      </c>
      <c r="E34" s="14">
        <v>1110.51</v>
      </c>
      <c r="F34" s="15">
        <v>1.47E-2</v>
      </c>
      <c r="G34" s="15"/>
    </row>
    <row r="35" spans="1:7" x14ac:dyDescent="0.25">
      <c r="A35" s="12" t="s">
        <v>1283</v>
      </c>
      <c r="B35" s="30" t="s">
        <v>1284</v>
      </c>
      <c r="C35" s="30" t="s">
        <v>1272</v>
      </c>
      <c r="D35" s="13">
        <v>70900</v>
      </c>
      <c r="E35" s="14">
        <v>992.6</v>
      </c>
      <c r="F35" s="15">
        <v>1.32E-2</v>
      </c>
      <c r="G35" s="15"/>
    </row>
    <row r="36" spans="1:7" x14ac:dyDescent="0.25">
      <c r="A36" s="12" t="s">
        <v>1776</v>
      </c>
      <c r="B36" s="30" t="s">
        <v>1777</v>
      </c>
      <c r="C36" s="30" t="s">
        <v>1302</v>
      </c>
      <c r="D36" s="13">
        <v>77138</v>
      </c>
      <c r="E36" s="14">
        <v>929.09</v>
      </c>
      <c r="F36" s="15">
        <v>1.23E-2</v>
      </c>
      <c r="G36" s="15"/>
    </row>
    <row r="37" spans="1:7" x14ac:dyDescent="0.25">
      <c r="A37" s="12" t="s">
        <v>1543</v>
      </c>
      <c r="B37" s="30" t="s">
        <v>1544</v>
      </c>
      <c r="C37" s="30" t="s">
        <v>1199</v>
      </c>
      <c r="D37" s="13">
        <v>78818</v>
      </c>
      <c r="E37" s="14">
        <v>732.73</v>
      </c>
      <c r="F37" s="15">
        <v>9.7000000000000003E-3</v>
      </c>
      <c r="G37" s="15"/>
    </row>
    <row r="38" spans="1:7" x14ac:dyDescent="0.25">
      <c r="A38" s="16" t="s">
        <v>125</v>
      </c>
      <c r="B38" s="31"/>
      <c r="C38" s="31"/>
      <c r="D38" s="17"/>
      <c r="E38" s="37">
        <v>73703.81</v>
      </c>
      <c r="F38" s="38">
        <v>0.97840000000000005</v>
      </c>
      <c r="G38" s="20"/>
    </row>
    <row r="39" spans="1:7" x14ac:dyDescent="0.25">
      <c r="A39" s="16" t="s">
        <v>1549</v>
      </c>
      <c r="B39" s="30"/>
      <c r="C39" s="30"/>
      <c r="D39" s="13"/>
      <c r="E39" s="14"/>
      <c r="F39" s="15"/>
      <c r="G39" s="15"/>
    </row>
    <row r="40" spans="1:7" x14ac:dyDescent="0.25">
      <c r="A40" s="16" t="s">
        <v>125</v>
      </c>
      <c r="B40" s="30"/>
      <c r="C40" s="30"/>
      <c r="D40" s="13"/>
      <c r="E40" s="39" t="s">
        <v>119</v>
      </c>
      <c r="F40" s="40" t="s">
        <v>119</v>
      </c>
      <c r="G40" s="15"/>
    </row>
    <row r="41" spans="1:7" x14ac:dyDescent="0.25">
      <c r="A41" s="21" t="s">
        <v>165</v>
      </c>
      <c r="B41" s="32"/>
      <c r="C41" s="32"/>
      <c r="D41" s="22"/>
      <c r="E41" s="27">
        <v>73703.81</v>
      </c>
      <c r="F41" s="28">
        <v>0.97840000000000005</v>
      </c>
      <c r="G41" s="20"/>
    </row>
    <row r="42" spans="1:7" x14ac:dyDescent="0.25">
      <c r="A42" s="12"/>
      <c r="B42" s="30"/>
      <c r="C42" s="30"/>
      <c r="D42" s="13"/>
      <c r="E42" s="14"/>
      <c r="F42" s="15"/>
      <c r="G42" s="15"/>
    </row>
    <row r="43" spans="1:7" x14ac:dyDescent="0.25">
      <c r="A43" s="12"/>
      <c r="B43" s="30"/>
      <c r="C43" s="30"/>
      <c r="D43" s="13"/>
      <c r="E43" s="14"/>
      <c r="F43" s="15"/>
      <c r="G43" s="15"/>
    </row>
    <row r="44" spans="1:7" x14ac:dyDescent="0.25">
      <c r="A44" s="16" t="s">
        <v>169</v>
      </c>
      <c r="B44" s="30"/>
      <c r="C44" s="30"/>
      <c r="D44" s="13"/>
      <c r="E44" s="14"/>
      <c r="F44" s="15"/>
      <c r="G44" s="15"/>
    </row>
    <row r="45" spans="1:7" x14ac:dyDescent="0.25">
      <c r="A45" s="12" t="s">
        <v>170</v>
      </c>
      <c r="B45" s="30"/>
      <c r="C45" s="30"/>
      <c r="D45" s="13"/>
      <c r="E45" s="14">
        <v>1839.33</v>
      </c>
      <c r="F45" s="15">
        <v>2.4400000000000002E-2</v>
      </c>
      <c r="G45" s="15">
        <v>6.6299999999999998E-2</v>
      </c>
    </row>
    <row r="46" spans="1:7" x14ac:dyDescent="0.25">
      <c r="A46" s="16" t="s">
        <v>125</v>
      </c>
      <c r="B46" s="31"/>
      <c r="C46" s="31"/>
      <c r="D46" s="17"/>
      <c r="E46" s="37">
        <v>1839.33</v>
      </c>
      <c r="F46" s="38">
        <v>2.4400000000000002E-2</v>
      </c>
      <c r="G46" s="20"/>
    </row>
    <row r="47" spans="1:7" x14ac:dyDescent="0.25">
      <c r="A47" s="12"/>
      <c r="B47" s="30"/>
      <c r="C47" s="30"/>
      <c r="D47" s="13"/>
      <c r="E47" s="14"/>
      <c r="F47" s="15"/>
      <c r="G47" s="15"/>
    </row>
    <row r="48" spans="1:7" x14ac:dyDescent="0.25">
      <c r="A48" s="21" t="s">
        <v>165</v>
      </c>
      <c r="B48" s="32"/>
      <c r="C48" s="32"/>
      <c r="D48" s="22"/>
      <c r="E48" s="18">
        <v>1839.33</v>
      </c>
      <c r="F48" s="19">
        <v>2.4400000000000002E-2</v>
      </c>
      <c r="G48" s="20"/>
    </row>
    <row r="49" spans="1:7" x14ac:dyDescent="0.25">
      <c r="A49" s="12" t="s">
        <v>171</v>
      </c>
      <c r="B49" s="30"/>
      <c r="C49" s="30"/>
      <c r="D49" s="13"/>
      <c r="E49" s="14">
        <v>0.33410329999999999</v>
      </c>
      <c r="F49" s="15">
        <v>3.9999999999999998E-6</v>
      </c>
      <c r="G49" s="15"/>
    </row>
    <row r="50" spans="1:7" x14ac:dyDescent="0.25">
      <c r="A50" s="12" t="s">
        <v>172</v>
      </c>
      <c r="B50" s="30"/>
      <c r="C50" s="30"/>
      <c r="D50" s="13"/>
      <c r="E50" s="23">
        <v>-219.20410330000001</v>
      </c>
      <c r="F50" s="24">
        <v>-2.8040000000000001E-3</v>
      </c>
      <c r="G50" s="15">
        <v>6.6299999999999998E-2</v>
      </c>
    </row>
    <row r="51" spans="1:7" x14ac:dyDescent="0.25">
      <c r="A51" s="25" t="s">
        <v>173</v>
      </c>
      <c r="B51" s="33"/>
      <c r="C51" s="33"/>
      <c r="D51" s="26"/>
      <c r="E51" s="27">
        <v>75324.27</v>
      </c>
      <c r="F51" s="28">
        <v>1</v>
      </c>
      <c r="G51" s="28"/>
    </row>
    <row r="56" spans="1:7" x14ac:dyDescent="0.25">
      <c r="A56" s="1" t="s">
        <v>176</v>
      </c>
    </row>
    <row r="57" spans="1:7" x14ac:dyDescent="0.25">
      <c r="A57" s="53" t="s">
        <v>177</v>
      </c>
      <c r="B57" s="34" t="s">
        <v>119</v>
      </c>
    </row>
    <row r="58" spans="1:7" x14ac:dyDescent="0.25">
      <c r="A58" t="s">
        <v>178</v>
      </c>
    </row>
    <row r="59" spans="1:7" x14ac:dyDescent="0.25">
      <c r="A59" t="s">
        <v>179</v>
      </c>
      <c r="B59" t="s">
        <v>180</v>
      </c>
      <c r="C59" t="s">
        <v>180</v>
      </c>
    </row>
    <row r="60" spans="1:7" x14ac:dyDescent="0.25">
      <c r="B60" s="54">
        <v>45382</v>
      </c>
      <c r="C60" s="54">
        <v>45412</v>
      </c>
    </row>
    <row r="61" spans="1:7" x14ac:dyDescent="0.25">
      <c r="A61" t="s">
        <v>704</v>
      </c>
      <c r="B61">
        <v>14.417</v>
      </c>
      <c r="C61">
        <v>14.872</v>
      </c>
      <c r="E61" s="2"/>
    </row>
    <row r="62" spans="1:7" x14ac:dyDescent="0.25">
      <c r="A62" t="s">
        <v>185</v>
      </c>
      <c r="B62">
        <v>14.416</v>
      </c>
      <c r="C62">
        <v>14.871</v>
      </c>
      <c r="E62" s="2"/>
    </row>
    <row r="63" spans="1:7" x14ac:dyDescent="0.25">
      <c r="A63" t="s">
        <v>705</v>
      </c>
      <c r="B63">
        <v>14.015000000000001</v>
      </c>
      <c r="C63">
        <v>14.438000000000001</v>
      </c>
      <c r="E63" s="2"/>
    </row>
    <row r="64" spans="1:7" x14ac:dyDescent="0.25">
      <c r="A64" t="s">
        <v>667</v>
      </c>
      <c r="B64">
        <v>14.013999999999999</v>
      </c>
      <c r="C64">
        <v>14.436999999999999</v>
      </c>
      <c r="E64" s="2"/>
    </row>
    <row r="65" spans="1:5" x14ac:dyDescent="0.25">
      <c r="E65" s="2"/>
    </row>
    <row r="66" spans="1:5" x14ac:dyDescent="0.25">
      <c r="A66" t="s">
        <v>195</v>
      </c>
      <c r="B66" s="34" t="s">
        <v>119</v>
      </c>
    </row>
    <row r="67" spans="1:5" x14ac:dyDescent="0.25">
      <c r="A67" t="s">
        <v>196</v>
      </c>
      <c r="B67" s="34" t="s">
        <v>119</v>
      </c>
    </row>
    <row r="68" spans="1:5" ht="30" customHeight="1" x14ac:dyDescent="0.25">
      <c r="A68" s="53" t="s">
        <v>197</v>
      </c>
      <c r="B68" s="34" t="s">
        <v>119</v>
      </c>
    </row>
    <row r="69" spans="1:5" ht="30" customHeight="1" x14ac:dyDescent="0.25">
      <c r="A69" s="53" t="s">
        <v>198</v>
      </c>
      <c r="B69" s="34" t="s">
        <v>119</v>
      </c>
    </row>
    <row r="70" spans="1:5" x14ac:dyDescent="0.25">
      <c r="A70" t="s">
        <v>1767</v>
      </c>
      <c r="B70" s="55">
        <v>0.43895299999999998</v>
      </c>
    </row>
    <row r="71" spans="1:5" ht="45" customHeight="1" x14ac:dyDescent="0.25">
      <c r="A71" s="53" t="s">
        <v>200</v>
      </c>
      <c r="B71" s="34" t="s">
        <v>119</v>
      </c>
    </row>
    <row r="72" spans="1:5" ht="30" customHeight="1" x14ac:dyDescent="0.25">
      <c r="A72" s="53" t="s">
        <v>201</v>
      </c>
      <c r="B72" s="34" t="s">
        <v>119</v>
      </c>
    </row>
    <row r="73" spans="1:5" ht="30" customHeight="1" x14ac:dyDescent="0.25">
      <c r="A73" s="53" t="s">
        <v>202</v>
      </c>
    </row>
    <row r="74" spans="1:5" x14ac:dyDescent="0.25">
      <c r="A74" t="s">
        <v>203</v>
      </c>
    </row>
    <row r="75" spans="1:5" x14ac:dyDescent="0.25">
      <c r="A75" t="s">
        <v>204</v>
      </c>
    </row>
    <row r="77" spans="1:5" ht="69.95" customHeight="1" x14ac:dyDescent="0.25">
      <c r="A77" s="74" t="s">
        <v>214</v>
      </c>
      <c r="B77" s="74" t="s">
        <v>215</v>
      </c>
      <c r="C77" s="74" t="s">
        <v>5</v>
      </c>
      <c r="D77" s="74" t="s">
        <v>6</v>
      </c>
    </row>
    <row r="78" spans="1:5" ht="69.95" customHeight="1" x14ac:dyDescent="0.25">
      <c r="A78" s="74" t="s">
        <v>2052</v>
      </c>
      <c r="B78" s="74"/>
      <c r="C78" s="74" t="s">
        <v>55</v>
      </c>
      <c r="D7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78"/>
  <sheetViews>
    <sheetView showGridLines="0" workbookViewId="0">
      <pane ySplit="4" topLeftCell="A69" activePane="bottomLeft" state="frozen"/>
      <selection pane="bottomLeft" activeCell="C70" sqref="C70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2053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2054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1189</v>
      </c>
      <c r="B8" s="30" t="s">
        <v>1190</v>
      </c>
      <c r="C8" s="30" t="s">
        <v>1191</v>
      </c>
      <c r="D8" s="13">
        <v>37112</v>
      </c>
      <c r="E8" s="14">
        <v>168.6</v>
      </c>
      <c r="F8" s="15">
        <v>5.9299999999999999E-2</v>
      </c>
      <c r="G8" s="15"/>
    </row>
    <row r="9" spans="1:8" x14ac:dyDescent="0.25">
      <c r="A9" s="12" t="s">
        <v>1434</v>
      </c>
      <c r="B9" s="30" t="s">
        <v>1435</v>
      </c>
      <c r="C9" s="30" t="s">
        <v>1243</v>
      </c>
      <c r="D9" s="13">
        <v>3579</v>
      </c>
      <c r="E9" s="14">
        <v>136.74</v>
      </c>
      <c r="F9" s="15">
        <v>4.8099999999999997E-2</v>
      </c>
      <c r="G9" s="15"/>
    </row>
    <row r="10" spans="1:8" x14ac:dyDescent="0.25">
      <c r="A10" s="12" t="s">
        <v>1394</v>
      </c>
      <c r="B10" s="30" t="s">
        <v>1395</v>
      </c>
      <c r="C10" s="30" t="s">
        <v>1396</v>
      </c>
      <c r="D10" s="13">
        <v>5315</v>
      </c>
      <c r="E10" s="14">
        <v>133.27000000000001</v>
      </c>
      <c r="F10" s="15">
        <v>4.6899999999999997E-2</v>
      </c>
      <c r="G10" s="15"/>
    </row>
    <row r="11" spans="1:8" x14ac:dyDescent="0.25">
      <c r="A11" s="12" t="s">
        <v>1264</v>
      </c>
      <c r="B11" s="30" t="s">
        <v>1265</v>
      </c>
      <c r="C11" s="30" t="s">
        <v>1266</v>
      </c>
      <c r="D11" s="13">
        <v>29762</v>
      </c>
      <c r="E11" s="14">
        <v>129.66</v>
      </c>
      <c r="F11" s="15">
        <v>4.5600000000000002E-2</v>
      </c>
      <c r="G11" s="15"/>
    </row>
    <row r="12" spans="1:8" x14ac:dyDescent="0.25">
      <c r="A12" s="12" t="s">
        <v>1529</v>
      </c>
      <c r="B12" s="30" t="s">
        <v>1530</v>
      </c>
      <c r="C12" s="30" t="s">
        <v>1250</v>
      </c>
      <c r="D12" s="13">
        <v>1003</v>
      </c>
      <c r="E12" s="14">
        <v>128.56</v>
      </c>
      <c r="F12" s="15">
        <v>4.53E-2</v>
      </c>
      <c r="G12" s="15"/>
    </row>
    <row r="13" spans="1:8" x14ac:dyDescent="0.25">
      <c r="A13" s="12" t="s">
        <v>1372</v>
      </c>
      <c r="B13" s="30" t="s">
        <v>1373</v>
      </c>
      <c r="C13" s="30" t="s">
        <v>1243</v>
      </c>
      <c r="D13" s="13">
        <v>9296</v>
      </c>
      <c r="E13" s="14">
        <v>127.04</v>
      </c>
      <c r="F13" s="15">
        <v>4.4699999999999997E-2</v>
      </c>
      <c r="G13" s="15"/>
    </row>
    <row r="14" spans="1:8" x14ac:dyDescent="0.25">
      <c r="A14" s="12" t="s">
        <v>1294</v>
      </c>
      <c r="B14" s="30" t="s">
        <v>1295</v>
      </c>
      <c r="C14" s="30" t="s">
        <v>1243</v>
      </c>
      <c r="D14" s="13">
        <v>8799</v>
      </c>
      <c r="E14" s="14">
        <v>124.99</v>
      </c>
      <c r="F14" s="15">
        <v>4.3999999999999997E-2</v>
      </c>
      <c r="G14" s="15"/>
    </row>
    <row r="15" spans="1:8" x14ac:dyDescent="0.25">
      <c r="A15" s="12" t="s">
        <v>1517</v>
      </c>
      <c r="B15" s="30" t="s">
        <v>1518</v>
      </c>
      <c r="C15" s="30" t="s">
        <v>1250</v>
      </c>
      <c r="D15" s="13">
        <v>1380</v>
      </c>
      <c r="E15" s="14">
        <v>122.87</v>
      </c>
      <c r="F15" s="15">
        <v>4.3200000000000002E-2</v>
      </c>
      <c r="G15" s="15"/>
    </row>
    <row r="16" spans="1:8" x14ac:dyDescent="0.25">
      <c r="A16" s="12" t="s">
        <v>1177</v>
      </c>
      <c r="B16" s="30" t="s">
        <v>1178</v>
      </c>
      <c r="C16" s="30" t="s">
        <v>1179</v>
      </c>
      <c r="D16" s="13">
        <v>8075</v>
      </c>
      <c r="E16" s="14">
        <v>122.75</v>
      </c>
      <c r="F16" s="15">
        <v>4.3200000000000002E-2</v>
      </c>
      <c r="G16" s="15"/>
    </row>
    <row r="17" spans="1:7" x14ac:dyDescent="0.25">
      <c r="A17" s="12" t="s">
        <v>1324</v>
      </c>
      <c r="B17" s="30" t="s">
        <v>1325</v>
      </c>
      <c r="C17" s="30" t="s">
        <v>1266</v>
      </c>
      <c r="D17" s="13">
        <v>5256</v>
      </c>
      <c r="E17" s="14">
        <v>117.23</v>
      </c>
      <c r="F17" s="15">
        <v>4.1300000000000003E-2</v>
      </c>
      <c r="G17" s="15"/>
    </row>
    <row r="18" spans="1:7" x14ac:dyDescent="0.25">
      <c r="A18" s="12" t="s">
        <v>1499</v>
      </c>
      <c r="B18" s="30" t="s">
        <v>1500</v>
      </c>
      <c r="C18" s="30" t="s">
        <v>1302</v>
      </c>
      <c r="D18" s="13">
        <v>4015</v>
      </c>
      <c r="E18" s="14">
        <v>115.47</v>
      </c>
      <c r="F18" s="15">
        <v>4.0599999999999997E-2</v>
      </c>
      <c r="G18" s="15"/>
    </row>
    <row r="19" spans="1:7" x14ac:dyDescent="0.25">
      <c r="A19" s="12" t="s">
        <v>1509</v>
      </c>
      <c r="B19" s="30" t="s">
        <v>1510</v>
      </c>
      <c r="C19" s="30" t="s">
        <v>1470</v>
      </c>
      <c r="D19" s="13">
        <v>4006</v>
      </c>
      <c r="E19" s="14">
        <v>113.16</v>
      </c>
      <c r="F19" s="15">
        <v>3.9800000000000002E-2</v>
      </c>
      <c r="G19" s="15"/>
    </row>
    <row r="20" spans="1:7" x14ac:dyDescent="0.25">
      <c r="A20" s="12" t="s">
        <v>1256</v>
      </c>
      <c r="B20" s="30" t="s">
        <v>1257</v>
      </c>
      <c r="C20" s="30" t="s">
        <v>1216</v>
      </c>
      <c r="D20" s="13">
        <v>46442</v>
      </c>
      <c r="E20" s="14">
        <v>108.56</v>
      </c>
      <c r="F20" s="15">
        <v>3.8199999999999998E-2</v>
      </c>
      <c r="G20" s="15"/>
    </row>
    <row r="21" spans="1:7" x14ac:dyDescent="0.25">
      <c r="A21" s="12" t="s">
        <v>1214</v>
      </c>
      <c r="B21" s="30" t="s">
        <v>1215</v>
      </c>
      <c r="C21" s="30" t="s">
        <v>1216</v>
      </c>
      <c r="D21" s="13">
        <v>2746</v>
      </c>
      <c r="E21" s="14">
        <v>108.17</v>
      </c>
      <c r="F21" s="15">
        <v>3.8100000000000002E-2</v>
      </c>
      <c r="G21" s="15"/>
    </row>
    <row r="22" spans="1:7" x14ac:dyDescent="0.25">
      <c r="A22" s="12" t="s">
        <v>1515</v>
      </c>
      <c r="B22" s="30" t="s">
        <v>1516</v>
      </c>
      <c r="C22" s="30" t="s">
        <v>1396</v>
      </c>
      <c r="D22" s="13">
        <v>2135</v>
      </c>
      <c r="E22" s="14">
        <v>101.97</v>
      </c>
      <c r="F22" s="15">
        <v>3.5900000000000001E-2</v>
      </c>
      <c r="G22" s="15"/>
    </row>
    <row r="23" spans="1:7" x14ac:dyDescent="0.25">
      <c r="A23" s="12" t="s">
        <v>1335</v>
      </c>
      <c r="B23" s="30" t="s">
        <v>1336</v>
      </c>
      <c r="C23" s="30" t="s">
        <v>1243</v>
      </c>
      <c r="D23" s="13">
        <v>6852</v>
      </c>
      <c r="E23" s="14">
        <v>86.58</v>
      </c>
      <c r="F23" s="15">
        <v>3.0499999999999999E-2</v>
      </c>
      <c r="G23" s="15"/>
    </row>
    <row r="24" spans="1:7" x14ac:dyDescent="0.25">
      <c r="A24" s="12" t="s">
        <v>1397</v>
      </c>
      <c r="B24" s="30" t="s">
        <v>1398</v>
      </c>
      <c r="C24" s="30" t="s">
        <v>1250</v>
      </c>
      <c r="D24" s="13">
        <v>1831</v>
      </c>
      <c r="E24" s="14">
        <v>84.18</v>
      </c>
      <c r="F24" s="15">
        <v>2.9600000000000001E-2</v>
      </c>
      <c r="G24" s="15"/>
    </row>
    <row r="25" spans="1:7" x14ac:dyDescent="0.25">
      <c r="A25" s="12" t="s">
        <v>1292</v>
      </c>
      <c r="B25" s="30" t="s">
        <v>1293</v>
      </c>
      <c r="C25" s="30" t="s">
        <v>1250</v>
      </c>
      <c r="D25" s="13">
        <v>1784</v>
      </c>
      <c r="E25" s="14">
        <v>81.05</v>
      </c>
      <c r="F25" s="15">
        <v>2.8500000000000001E-2</v>
      </c>
      <c r="G25" s="15"/>
    </row>
    <row r="26" spans="1:7" x14ac:dyDescent="0.25">
      <c r="A26" s="12" t="s">
        <v>1235</v>
      </c>
      <c r="B26" s="30" t="s">
        <v>1236</v>
      </c>
      <c r="C26" s="30" t="s">
        <v>1237</v>
      </c>
      <c r="D26" s="13">
        <v>7102</v>
      </c>
      <c r="E26" s="14">
        <v>73.77</v>
      </c>
      <c r="F26" s="15">
        <v>2.5999999999999999E-2</v>
      </c>
      <c r="G26" s="15"/>
    </row>
    <row r="27" spans="1:7" x14ac:dyDescent="0.25">
      <c r="A27" s="12" t="s">
        <v>1487</v>
      </c>
      <c r="B27" s="30" t="s">
        <v>1488</v>
      </c>
      <c r="C27" s="30" t="s">
        <v>1343</v>
      </c>
      <c r="D27" s="13">
        <v>2404</v>
      </c>
      <c r="E27" s="14">
        <v>73.3</v>
      </c>
      <c r="F27" s="15">
        <v>2.58E-2</v>
      </c>
      <c r="G27" s="15"/>
    </row>
    <row r="28" spans="1:7" x14ac:dyDescent="0.25">
      <c r="A28" s="12" t="s">
        <v>1501</v>
      </c>
      <c r="B28" s="30" t="s">
        <v>1502</v>
      </c>
      <c r="C28" s="30" t="s">
        <v>1243</v>
      </c>
      <c r="D28" s="13">
        <v>15548</v>
      </c>
      <c r="E28" s="14">
        <v>71.89</v>
      </c>
      <c r="F28" s="15">
        <v>2.53E-2</v>
      </c>
      <c r="G28" s="15"/>
    </row>
    <row r="29" spans="1:7" x14ac:dyDescent="0.25">
      <c r="A29" s="12" t="s">
        <v>1407</v>
      </c>
      <c r="B29" s="30" t="s">
        <v>1408</v>
      </c>
      <c r="C29" s="30" t="s">
        <v>1302</v>
      </c>
      <c r="D29" s="13">
        <v>4250</v>
      </c>
      <c r="E29" s="14">
        <v>70.72</v>
      </c>
      <c r="F29" s="15">
        <v>2.4899999999999999E-2</v>
      </c>
      <c r="G29" s="15"/>
    </row>
    <row r="30" spans="1:7" x14ac:dyDescent="0.25">
      <c r="A30" s="12" t="s">
        <v>1489</v>
      </c>
      <c r="B30" s="30" t="s">
        <v>1490</v>
      </c>
      <c r="C30" s="30" t="s">
        <v>1272</v>
      </c>
      <c r="D30" s="13">
        <v>1694</v>
      </c>
      <c r="E30" s="14">
        <v>67.8</v>
      </c>
      <c r="F30" s="15">
        <v>2.3900000000000001E-2</v>
      </c>
      <c r="G30" s="15"/>
    </row>
    <row r="31" spans="1:7" x14ac:dyDescent="0.25">
      <c r="A31" s="12" t="s">
        <v>1466</v>
      </c>
      <c r="B31" s="30" t="s">
        <v>1467</v>
      </c>
      <c r="C31" s="30" t="s">
        <v>1457</v>
      </c>
      <c r="D31" s="13">
        <v>12339</v>
      </c>
      <c r="E31" s="14">
        <v>63.92</v>
      </c>
      <c r="F31" s="15">
        <v>2.2499999999999999E-2</v>
      </c>
      <c r="G31" s="15"/>
    </row>
    <row r="32" spans="1:7" x14ac:dyDescent="0.25">
      <c r="A32" s="12" t="s">
        <v>1468</v>
      </c>
      <c r="B32" s="30" t="s">
        <v>1469</v>
      </c>
      <c r="C32" s="30" t="s">
        <v>1470</v>
      </c>
      <c r="D32" s="13">
        <v>5215</v>
      </c>
      <c r="E32" s="14">
        <v>63.6</v>
      </c>
      <c r="F32" s="15">
        <v>2.24E-2</v>
      </c>
      <c r="G32" s="15"/>
    </row>
    <row r="33" spans="1:7" x14ac:dyDescent="0.25">
      <c r="A33" s="12" t="s">
        <v>1458</v>
      </c>
      <c r="B33" s="30" t="s">
        <v>1459</v>
      </c>
      <c r="C33" s="30" t="s">
        <v>1243</v>
      </c>
      <c r="D33" s="13">
        <v>1310</v>
      </c>
      <c r="E33" s="14">
        <v>61.65</v>
      </c>
      <c r="F33" s="15">
        <v>2.1700000000000001E-2</v>
      </c>
      <c r="G33" s="15"/>
    </row>
    <row r="34" spans="1:7" x14ac:dyDescent="0.25">
      <c r="A34" s="12" t="s">
        <v>1401</v>
      </c>
      <c r="B34" s="30" t="s">
        <v>1402</v>
      </c>
      <c r="C34" s="30" t="s">
        <v>1291</v>
      </c>
      <c r="D34" s="13">
        <v>189</v>
      </c>
      <c r="E34" s="14">
        <v>55.48</v>
      </c>
      <c r="F34" s="15">
        <v>1.95E-2</v>
      </c>
      <c r="G34" s="15"/>
    </row>
    <row r="35" spans="1:7" x14ac:dyDescent="0.25">
      <c r="A35" s="12" t="s">
        <v>1527</v>
      </c>
      <c r="B35" s="30" t="s">
        <v>1528</v>
      </c>
      <c r="C35" s="30" t="s">
        <v>1470</v>
      </c>
      <c r="D35" s="13">
        <v>10419</v>
      </c>
      <c r="E35" s="14">
        <v>52.9</v>
      </c>
      <c r="F35" s="15">
        <v>1.8599999999999998E-2</v>
      </c>
      <c r="G35" s="15"/>
    </row>
    <row r="36" spans="1:7" x14ac:dyDescent="0.25">
      <c r="A36" s="12" t="s">
        <v>1821</v>
      </c>
      <c r="B36" s="30" t="s">
        <v>1822</v>
      </c>
      <c r="C36" s="30" t="s">
        <v>1219</v>
      </c>
      <c r="D36" s="13">
        <v>2336</v>
      </c>
      <c r="E36" s="14">
        <v>40.19</v>
      </c>
      <c r="F36" s="15">
        <v>1.41E-2</v>
      </c>
      <c r="G36" s="15"/>
    </row>
    <row r="37" spans="1:7" x14ac:dyDescent="0.25">
      <c r="A37" s="12" t="s">
        <v>2055</v>
      </c>
      <c r="B37" s="30" t="s">
        <v>2056</v>
      </c>
      <c r="C37" s="30" t="s">
        <v>1302</v>
      </c>
      <c r="D37" s="13">
        <v>6584</v>
      </c>
      <c r="E37" s="14">
        <v>33.479999999999997</v>
      </c>
      <c r="F37" s="15">
        <v>1.18E-2</v>
      </c>
      <c r="G37" s="15"/>
    </row>
    <row r="38" spans="1:7" x14ac:dyDescent="0.25">
      <c r="A38" s="16" t="s">
        <v>125</v>
      </c>
      <c r="B38" s="31"/>
      <c r="C38" s="31"/>
      <c r="D38" s="17"/>
      <c r="E38" s="37">
        <v>2839.55</v>
      </c>
      <c r="F38" s="38">
        <v>0.99929999999999997</v>
      </c>
      <c r="G38" s="20"/>
    </row>
    <row r="39" spans="1:7" x14ac:dyDescent="0.25">
      <c r="A39" s="16" t="s">
        <v>1549</v>
      </c>
      <c r="B39" s="30"/>
      <c r="C39" s="30"/>
      <c r="D39" s="13"/>
      <c r="E39" s="14"/>
      <c r="F39" s="15"/>
      <c r="G39" s="15"/>
    </row>
    <row r="40" spans="1:7" x14ac:dyDescent="0.25">
      <c r="A40" s="16" t="s">
        <v>125</v>
      </c>
      <c r="B40" s="30"/>
      <c r="C40" s="30"/>
      <c r="D40" s="13"/>
      <c r="E40" s="39" t="s">
        <v>119</v>
      </c>
      <c r="F40" s="40" t="s">
        <v>119</v>
      </c>
      <c r="G40" s="15"/>
    </row>
    <row r="41" spans="1:7" x14ac:dyDescent="0.25">
      <c r="A41" s="21" t="s">
        <v>165</v>
      </c>
      <c r="B41" s="32"/>
      <c r="C41" s="32"/>
      <c r="D41" s="22"/>
      <c r="E41" s="27">
        <v>2839.55</v>
      </c>
      <c r="F41" s="28">
        <v>0.99929999999999997</v>
      </c>
      <c r="G41" s="20"/>
    </row>
    <row r="42" spans="1:7" x14ac:dyDescent="0.25">
      <c r="A42" s="12"/>
      <c r="B42" s="30"/>
      <c r="C42" s="30"/>
      <c r="D42" s="13"/>
      <c r="E42" s="14"/>
      <c r="F42" s="15"/>
      <c r="G42" s="15"/>
    </row>
    <row r="43" spans="1:7" x14ac:dyDescent="0.25">
      <c r="A43" s="12"/>
      <c r="B43" s="30"/>
      <c r="C43" s="30"/>
      <c r="D43" s="13"/>
      <c r="E43" s="14"/>
      <c r="F43" s="15"/>
      <c r="G43" s="15"/>
    </row>
    <row r="44" spans="1:7" x14ac:dyDescent="0.25">
      <c r="A44" s="16" t="s">
        <v>169</v>
      </c>
      <c r="B44" s="30"/>
      <c r="C44" s="30"/>
      <c r="D44" s="13"/>
      <c r="E44" s="14"/>
      <c r="F44" s="15"/>
      <c r="G44" s="15"/>
    </row>
    <row r="45" spans="1:7" x14ac:dyDescent="0.25">
      <c r="A45" s="12" t="s">
        <v>170</v>
      </c>
      <c r="B45" s="30"/>
      <c r="C45" s="30"/>
      <c r="D45" s="13"/>
      <c r="E45" s="14">
        <v>6</v>
      </c>
      <c r="F45" s="15">
        <v>2.0999999999999999E-3</v>
      </c>
      <c r="G45" s="15">
        <v>6.6299999999999998E-2</v>
      </c>
    </row>
    <row r="46" spans="1:7" x14ac:dyDescent="0.25">
      <c r="A46" s="16" t="s">
        <v>125</v>
      </c>
      <c r="B46" s="31"/>
      <c r="C46" s="31"/>
      <c r="D46" s="17"/>
      <c r="E46" s="37">
        <v>6</v>
      </c>
      <c r="F46" s="38">
        <v>2.0999999999999999E-3</v>
      </c>
      <c r="G46" s="20"/>
    </row>
    <row r="47" spans="1:7" x14ac:dyDescent="0.25">
      <c r="A47" s="12"/>
      <c r="B47" s="30"/>
      <c r="C47" s="30"/>
      <c r="D47" s="13"/>
      <c r="E47" s="14"/>
      <c r="F47" s="15"/>
      <c r="G47" s="15"/>
    </row>
    <row r="48" spans="1:7" x14ac:dyDescent="0.25">
      <c r="A48" s="21" t="s">
        <v>165</v>
      </c>
      <c r="B48" s="32"/>
      <c r="C48" s="32"/>
      <c r="D48" s="22"/>
      <c r="E48" s="18">
        <v>6</v>
      </c>
      <c r="F48" s="19">
        <v>2.0999999999999999E-3</v>
      </c>
      <c r="G48" s="20"/>
    </row>
    <row r="49" spans="1:7" x14ac:dyDescent="0.25">
      <c r="A49" s="12" t="s">
        <v>171</v>
      </c>
      <c r="B49" s="30"/>
      <c r="C49" s="30"/>
      <c r="D49" s="13"/>
      <c r="E49" s="14">
        <v>1.0895E-3</v>
      </c>
      <c r="F49" s="15">
        <v>0</v>
      </c>
      <c r="G49" s="15"/>
    </row>
    <row r="50" spans="1:7" x14ac:dyDescent="0.25">
      <c r="A50" s="12" t="s">
        <v>172</v>
      </c>
      <c r="B50" s="30"/>
      <c r="C50" s="30"/>
      <c r="D50" s="13"/>
      <c r="E50" s="23">
        <v>-4.5510894999999998</v>
      </c>
      <c r="F50" s="24">
        <v>-1.4E-3</v>
      </c>
      <c r="G50" s="15">
        <v>6.6299999999999998E-2</v>
      </c>
    </row>
    <row r="51" spans="1:7" x14ac:dyDescent="0.25">
      <c r="A51" s="25" t="s">
        <v>173</v>
      </c>
      <c r="B51" s="33"/>
      <c r="C51" s="33"/>
      <c r="D51" s="26"/>
      <c r="E51" s="27">
        <v>2841</v>
      </c>
      <c r="F51" s="28">
        <v>1</v>
      </c>
      <c r="G51" s="28"/>
    </row>
    <row r="56" spans="1:7" x14ac:dyDescent="0.25">
      <c r="A56" s="1" t="s">
        <v>176</v>
      </c>
    </row>
    <row r="57" spans="1:7" x14ac:dyDescent="0.25">
      <c r="A57" s="53" t="s">
        <v>177</v>
      </c>
      <c r="B57" s="34" t="s">
        <v>119</v>
      </c>
    </row>
    <row r="58" spans="1:7" x14ac:dyDescent="0.25">
      <c r="A58" t="s">
        <v>178</v>
      </c>
    </row>
    <row r="59" spans="1:7" x14ac:dyDescent="0.25">
      <c r="A59" t="s">
        <v>179</v>
      </c>
      <c r="B59" t="s">
        <v>180</v>
      </c>
      <c r="C59" t="s">
        <v>180</v>
      </c>
    </row>
    <row r="60" spans="1:7" x14ac:dyDescent="0.25">
      <c r="B60" s="54">
        <v>45382</v>
      </c>
      <c r="C60" s="54">
        <v>45412</v>
      </c>
    </row>
    <row r="61" spans="1:7" x14ac:dyDescent="0.25">
      <c r="A61" t="s">
        <v>184</v>
      </c>
      <c r="B61">
        <v>13.056900000000001</v>
      </c>
      <c r="C61">
        <v>13.249499999999999</v>
      </c>
      <c r="E61" s="2"/>
    </row>
    <row r="62" spans="1:7" x14ac:dyDescent="0.25">
      <c r="A62" t="s">
        <v>185</v>
      </c>
      <c r="B62">
        <v>12.8742</v>
      </c>
      <c r="C62">
        <v>13.0642</v>
      </c>
      <c r="E62" s="2"/>
    </row>
    <row r="63" spans="1:7" x14ac:dyDescent="0.25">
      <c r="A63" t="s">
        <v>666</v>
      </c>
      <c r="B63">
        <v>12.8482</v>
      </c>
      <c r="C63">
        <v>13.0313</v>
      </c>
      <c r="E63" s="2"/>
    </row>
    <row r="64" spans="1:7" x14ac:dyDescent="0.25">
      <c r="A64" t="s">
        <v>667</v>
      </c>
      <c r="B64">
        <v>12.8476</v>
      </c>
      <c r="C64">
        <v>13.0307</v>
      </c>
      <c r="E64" s="2"/>
    </row>
    <row r="65" spans="1:5" x14ac:dyDescent="0.25">
      <c r="E65" s="2"/>
    </row>
    <row r="66" spans="1:5" x14ac:dyDescent="0.25">
      <c r="A66" t="s">
        <v>195</v>
      </c>
      <c r="B66" s="34" t="s">
        <v>119</v>
      </c>
    </row>
    <row r="67" spans="1:5" x14ac:dyDescent="0.25">
      <c r="A67" t="s">
        <v>196</v>
      </c>
      <c r="B67" s="34" t="s">
        <v>119</v>
      </c>
    </row>
    <row r="68" spans="1:5" ht="30" customHeight="1" x14ac:dyDescent="0.25">
      <c r="A68" s="53" t="s">
        <v>197</v>
      </c>
      <c r="B68" s="34" t="s">
        <v>119</v>
      </c>
    </row>
    <row r="69" spans="1:5" ht="30" customHeight="1" x14ac:dyDescent="0.25">
      <c r="A69" s="53" t="s">
        <v>198</v>
      </c>
      <c r="B69" s="34" t="s">
        <v>119</v>
      </c>
    </row>
    <row r="70" spans="1:5" x14ac:dyDescent="0.25">
      <c r="A70" t="s">
        <v>1767</v>
      </c>
      <c r="B70" s="55">
        <v>0.35989900000000002</v>
      </c>
    </row>
    <row r="71" spans="1:5" ht="45" customHeight="1" x14ac:dyDescent="0.25">
      <c r="A71" s="53" t="s">
        <v>200</v>
      </c>
      <c r="B71" s="34" t="s">
        <v>119</v>
      </c>
    </row>
    <row r="72" spans="1:5" ht="30" customHeight="1" x14ac:dyDescent="0.25">
      <c r="A72" s="53" t="s">
        <v>201</v>
      </c>
      <c r="B72" s="34" t="s">
        <v>119</v>
      </c>
    </row>
    <row r="73" spans="1:5" ht="30" customHeight="1" x14ac:dyDescent="0.25">
      <c r="A73" s="53" t="s">
        <v>202</v>
      </c>
    </row>
    <row r="74" spans="1:5" x14ac:dyDescent="0.25">
      <c r="A74" t="s">
        <v>203</v>
      </c>
    </row>
    <row r="75" spans="1:5" x14ac:dyDescent="0.25">
      <c r="A75" t="s">
        <v>204</v>
      </c>
    </row>
    <row r="77" spans="1:5" ht="69.95" customHeight="1" x14ac:dyDescent="0.25">
      <c r="A77" s="74" t="s">
        <v>214</v>
      </c>
      <c r="B77" s="74" t="s">
        <v>215</v>
      </c>
      <c r="C77" s="74" t="s">
        <v>5</v>
      </c>
      <c r="D77" s="74" t="s">
        <v>6</v>
      </c>
    </row>
    <row r="78" spans="1:5" ht="69.95" customHeight="1" x14ac:dyDescent="0.25">
      <c r="A78" s="74" t="s">
        <v>2057</v>
      </c>
      <c r="B78" s="74"/>
      <c r="C78" s="74" t="s">
        <v>65</v>
      </c>
      <c r="D7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8"/>
  <sheetViews>
    <sheetView showGridLines="0" workbookViewId="0">
      <pane ySplit="4" topLeftCell="A89" activePane="bottomLeft" state="frozen"/>
      <selection pane="bottomLeft" activeCell="B90" sqref="B90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2058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2059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1177</v>
      </c>
      <c r="B8" s="30" t="s">
        <v>1178</v>
      </c>
      <c r="C8" s="30" t="s">
        <v>1179</v>
      </c>
      <c r="D8" s="13">
        <v>42612</v>
      </c>
      <c r="E8" s="14">
        <v>647.75</v>
      </c>
      <c r="F8" s="15">
        <v>0.1143</v>
      </c>
      <c r="G8" s="15"/>
    </row>
    <row r="9" spans="1:8" x14ac:dyDescent="0.25">
      <c r="A9" s="12" t="s">
        <v>1180</v>
      </c>
      <c r="B9" s="30" t="s">
        <v>1181</v>
      </c>
      <c r="C9" s="30" t="s">
        <v>1182</v>
      </c>
      <c r="D9" s="13">
        <v>19167</v>
      </c>
      <c r="E9" s="14">
        <v>562.36</v>
      </c>
      <c r="F9" s="15">
        <v>9.9199999999999997E-2</v>
      </c>
      <c r="G9" s="15"/>
    </row>
    <row r="10" spans="1:8" x14ac:dyDescent="0.25">
      <c r="A10" s="12" t="s">
        <v>1285</v>
      </c>
      <c r="B10" s="30" t="s">
        <v>1286</v>
      </c>
      <c r="C10" s="30" t="s">
        <v>1179</v>
      </c>
      <c r="D10" s="13">
        <v>39784</v>
      </c>
      <c r="E10" s="14">
        <v>457.68</v>
      </c>
      <c r="F10" s="15">
        <v>8.0799999999999997E-2</v>
      </c>
      <c r="G10" s="15"/>
    </row>
    <row r="11" spans="1:8" x14ac:dyDescent="0.25">
      <c r="A11" s="12" t="s">
        <v>1294</v>
      </c>
      <c r="B11" s="30" t="s">
        <v>1295</v>
      </c>
      <c r="C11" s="30" t="s">
        <v>1243</v>
      </c>
      <c r="D11" s="13">
        <v>20226</v>
      </c>
      <c r="E11" s="14">
        <v>287.32</v>
      </c>
      <c r="F11" s="15">
        <v>5.0700000000000002E-2</v>
      </c>
      <c r="G11" s="15"/>
    </row>
    <row r="12" spans="1:8" x14ac:dyDescent="0.25">
      <c r="A12" s="12" t="s">
        <v>1253</v>
      </c>
      <c r="B12" s="30" t="s">
        <v>1254</v>
      </c>
      <c r="C12" s="30" t="s">
        <v>1255</v>
      </c>
      <c r="D12" s="13">
        <v>6698</v>
      </c>
      <c r="E12" s="14">
        <v>240.75</v>
      </c>
      <c r="F12" s="15">
        <v>4.2500000000000003E-2</v>
      </c>
      <c r="G12" s="15"/>
    </row>
    <row r="13" spans="1:8" x14ac:dyDescent="0.25">
      <c r="A13" s="12" t="s">
        <v>1434</v>
      </c>
      <c r="B13" s="30" t="s">
        <v>1435</v>
      </c>
      <c r="C13" s="30" t="s">
        <v>1243</v>
      </c>
      <c r="D13" s="13">
        <v>5740</v>
      </c>
      <c r="E13" s="14">
        <v>219.31</v>
      </c>
      <c r="F13" s="15">
        <v>3.8699999999999998E-2</v>
      </c>
      <c r="G13" s="15"/>
    </row>
    <row r="14" spans="1:8" x14ac:dyDescent="0.25">
      <c r="A14" s="12" t="s">
        <v>1264</v>
      </c>
      <c r="B14" s="30" t="s">
        <v>1265</v>
      </c>
      <c r="C14" s="30" t="s">
        <v>1266</v>
      </c>
      <c r="D14" s="13">
        <v>50211</v>
      </c>
      <c r="E14" s="14">
        <v>218.74</v>
      </c>
      <c r="F14" s="15">
        <v>3.8600000000000002E-2</v>
      </c>
      <c r="G14" s="15"/>
    </row>
    <row r="15" spans="1:8" x14ac:dyDescent="0.25">
      <c r="A15" s="12" t="s">
        <v>1186</v>
      </c>
      <c r="B15" s="30" t="s">
        <v>1187</v>
      </c>
      <c r="C15" s="30" t="s">
        <v>1188</v>
      </c>
      <c r="D15" s="13">
        <v>14739</v>
      </c>
      <c r="E15" s="14">
        <v>194.89</v>
      </c>
      <c r="F15" s="15">
        <v>3.44E-2</v>
      </c>
      <c r="G15" s="15"/>
    </row>
    <row r="16" spans="1:8" x14ac:dyDescent="0.25">
      <c r="A16" s="12" t="s">
        <v>1208</v>
      </c>
      <c r="B16" s="30" t="s">
        <v>1209</v>
      </c>
      <c r="C16" s="30" t="s">
        <v>1179</v>
      </c>
      <c r="D16" s="13">
        <v>16087</v>
      </c>
      <c r="E16" s="14">
        <v>187.56</v>
      </c>
      <c r="F16" s="15">
        <v>3.3099999999999997E-2</v>
      </c>
      <c r="G16" s="15"/>
    </row>
    <row r="17" spans="1:7" x14ac:dyDescent="0.25">
      <c r="A17" s="12" t="s">
        <v>1212</v>
      </c>
      <c r="B17" s="30" t="s">
        <v>1213</v>
      </c>
      <c r="C17" s="30" t="s">
        <v>1179</v>
      </c>
      <c r="D17" s="13">
        <v>21744</v>
      </c>
      <c r="E17" s="14">
        <v>179.66</v>
      </c>
      <c r="F17" s="15">
        <v>3.1699999999999999E-2</v>
      </c>
      <c r="G17" s="15"/>
    </row>
    <row r="18" spans="1:7" x14ac:dyDescent="0.25">
      <c r="A18" s="12" t="s">
        <v>1210</v>
      </c>
      <c r="B18" s="30" t="s">
        <v>1211</v>
      </c>
      <c r="C18" s="30" t="s">
        <v>1179</v>
      </c>
      <c r="D18" s="13">
        <v>8335</v>
      </c>
      <c r="E18" s="14">
        <v>135.36000000000001</v>
      </c>
      <c r="F18" s="15">
        <v>2.3900000000000001E-2</v>
      </c>
      <c r="G18" s="15"/>
    </row>
    <row r="19" spans="1:7" x14ac:dyDescent="0.25">
      <c r="A19" s="12" t="s">
        <v>1355</v>
      </c>
      <c r="B19" s="30" t="s">
        <v>1356</v>
      </c>
      <c r="C19" s="30" t="s">
        <v>1250</v>
      </c>
      <c r="D19" s="13">
        <v>5425</v>
      </c>
      <c r="E19" s="14">
        <v>116.98</v>
      </c>
      <c r="F19" s="15">
        <v>2.06E-2</v>
      </c>
      <c r="G19" s="15"/>
    </row>
    <row r="20" spans="1:7" x14ac:dyDescent="0.25">
      <c r="A20" s="12" t="s">
        <v>1324</v>
      </c>
      <c r="B20" s="30" t="s">
        <v>1325</v>
      </c>
      <c r="C20" s="30" t="s">
        <v>1266</v>
      </c>
      <c r="D20" s="13">
        <v>5059</v>
      </c>
      <c r="E20" s="14">
        <v>112.84</v>
      </c>
      <c r="F20" s="15">
        <v>1.9900000000000001E-2</v>
      </c>
      <c r="G20" s="15"/>
    </row>
    <row r="21" spans="1:7" x14ac:dyDescent="0.25">
      <c r="A21" s="12" t="s">
        <v>1287</v>
      </c>
      <c r="B21" s="30" t="s">
        <v>1288</v>
      </c>
      <c r="C21" s="30" t="s">
        <v>1219</v>
      </c>
      <c r="D21" s="13">
        <v>1578</v>
      </c>
      <c r="E21" s="14">
        <v>109.25</v>
      </c>
      <c r="F21" s="15">
        <v>1.9300000000000001E-2</v>
      </c>
      <c r="G21" s="15"/>
    </row>
    <row r="22" spans="1:7" x14ac:dyDescent="0.25">
      <c r="A22" s="12" t="s">
        <v>1317</v>
      </c>
      <c r="B22" s="30" t="s">
        <v>1318</v>
      </c>
      <c r="C22" s="30" t="s">
        <v>1250</v>
      </c>
      <c r="D22" s="13">
        <v>9980</v>
      </c>
      <c r="E22" s="14">
        <v>100.59</v>
      </c>
      <c r="F22" s="15">
        <v>1.78E-2</v>
      </c>
      <c r="G22" s="15"/>
    </row>
    <row r="23" spans="1:7" x14ac:dyDescent="0.25">
      <c r="A23" s="12" t="s">
        <v>1192</v>
      </c>
      <c r="B23" s="30" t="s">
        <v>1193</v>
      </c>
      <c r="C23" s="30" t="s">
        <v>1194</v>
      </c>
      <c r="D23" s="13">
        <v>26921</v>
      </c>
      <c r="E23" s="14">
        <v>97.78</v>
      </c>
      <c r="F23" s="15">
        <v>1.7299999999999999E-2</v>
      </c>
      <c r="G23" s="15"/>
    </row>
    <row r="24" spans="1:7" x14ac:dyDescent="0.25">
      <c r="A24" s="12" t="s">
        <v>1529</v>
      </c>
      <c r="B24" s="30" t="s">
        <v>1530</v>
      </c>
      <c r="C24" s="30" t="s">
        <v>1250</v>
      </c>
      <c r="D24" s="13">
        <v>748</v>
      </c>
      <c r="E24" s="14">
        <v>95.87</v>
      </c>
      <c r="F24" s="15">
        <v>1.6899999999999998E-2</v>
      </c>
      <c r="G24" s="15"/>
    </row>
    <row r="25" spans="1:7" x14ac:dyDescent="0.25">
      <c r="A25" s="12" t="s">
        <v>1281</v>
      </c>
      <c r="B25" s="30" t="s">
        <v>1282</v>
      </c>
      <c r="C25" s="30" t="s">
        <v>1272</v>
      </c>
      <c r="D25" s="13">
        <v>6118</v>
      </c>
      <c r="E25" s="14">
        <v>91.9</v>
      </c>
      <c r="F25" s="15">
        <v>1.6199999999999999E-2</v>
      </c>
      <c r="G25" s="15"/>
    </row>
    <row r="26" spans="1:7" x14ac:dyDescent="0.25">
      <c r="A26" s="12" t="s">
        <v>1537</v>
      </c>
      <c r="B26" s="30" t="s">
        <v>1538</v>
      </c>
      <c r="C26" s="30" t="s">
        <v>1302</v>
      </c>
      <c r="D26" s="13">
        <v>2364</v>
      </c>
      <c r="E26" s="14">
        <v>84.85</v>
      </c>
      <c r="F26" s="15">
        <v>1.4999999999999999E-2</v>
      </c>
      <c r="G26" s="15"/>
    </row>
    <row r="27" spans="1:7" x14ac:dyDescent="0.25">
      <c r="A27" s="12" t="s">
        <v>1372</v>
      </c>
      <c r="B27" s="30" t="s">
        <v>1373</v>
      </c>
      <c r="C27" s="30" t="s">
        <v>1243</v>
      </c>
      <c r="D27" s="13">
        <v>5997</v>
      </c>
      <c r="E27" s="14">
        <v>81.96</v>
      </c>
      <c r="F27" s="15">
        <v>1.4500000000000001E-2</v>
      </c>
      <c r="G27" s="15"/>
    </row>
    <row r="28" spans="1:7" x14ac:dyDescent="0.25">
      <c r="A28" s="12" t="s">
        <v>1413</v>
      </c>
      <c r="B28" s="30" t="s">
        <v>1414</v>
      </c>
      <c r="C28" s="30" t="s">
        <v>1194</v>
      </c>
      <c r="D28" s="13">
        <v>25822</v>
      </c>
      <c r="E28" s="14">
        <v>77.94</v>
      </c>
      <c r="F28" s="15">
        <v>1.38E-2</v>
      </c>
      <c r="G28" s="15"/>
    </row>
    <row r="29" spans="1:7" x14ac:dyDescent="0.25">
      <c r="A29" s="12" t="s">
        <v>1225</v>
      </c>
      <c r="B29" s="30" t="s">
        <v>1226</v>
      </c>
      <c r="C29" s="30" t="s">
        <v>1199</v>
      </c>
      <c r="D29" s="13">
        <v>46683</v>
      </c>
      <c r="E29" s="14">
        <v>77.03</v>
      </c>
      <c r="F29" s="15">
        <v>1.3599999999999999E-2</v>
      </c>
      <c r="G29" s="15"/>
    </row>
    <row r="30" spans="1:7" x14ac:dyDescent="0.25">
      <c r="A30" s="12" t="s">
        <v>1499</v>
      </c>
      <c r="B30" s="30" t="s">
        <v>1500</v>
      </c>
      <c r="C30" s="30" t="s">
        <v>1302</v>
      </c>
      <c r="D30" s="13">
        <v>2554</v>
      </c>
      <c r="E30" s="14">
        <v>73.45</v>
      </c>
      <c r="F30" s="15">
        <v>1.2999999999999999E-2</v>
      </c>
      <c r="G30" s="15"/>
    </row>
    <row r="31" spans="1:7" x14ac:dyDescent="0.25">
      <c r="A31" s="12" t="s">
        <v>1337</v>
      </c>
      <c r="B31" s="30" t="s">
        <v>1338</v>
      </c>
      <c r="C31" s="30" t="s">
        <v>1275</v>
      </c>
      <c r="D31" s="13">
        <v>654</v>
      </c>
      <c r="E31" s="14">
        <v>65.22</v>
      </c>
      <c r="F31" s="15">
        <v>1.15E-2</v>
      </c>
      <c r="G31" s="15"/>
    </row>
    <row r="32" spans="1:7" x14ac:dyDescent="0.25">
      <c r="A32" s="12" t="s">
        <v>1202</v>
      </c>
      <c r="B32" s="30" t="s">
        <v>1203</v>
      </c>
      <c r="C32" s="30" t="s">
        <v>1204</v>
      </c>
      <c r="D32" s="13">
        <v>22097</v>
      </c>
      <c r="E32" s="14">
        <v>62.5</v>
      </c>
      <c r="F32" s="15">
        <v>1.0999999999999999E-2</v>
      </c>
      <c r="G32" s="15"/>
    </row>
    <row r="33" spans="1:7" x14ac:dyDescent="0.25">
      <c r="A33" s="12" t="s">
        <v>1189</v>
      </c>
      <c r="B33" s="30" t="s">
        <v>1190</v>
      </c>
      <c r="C33" s="30" t="s">
        <v>1191</v>
      </c>
      <c r="D33" s="13">
        <v>12920</v>
      </c>
      <c r="E33" s="14">
        <v>58.7</v>
      </c>
      <c r="F33" s="15">
        <v>1.04E-2</v>
      </c>
      <c r="G33" s="15"/>
    </row>
    <row r="34" spans="1:7" x14ac:dyDescent="0.25">
      <c r="A34" s="12" t="s">
        <v>1517</v>
      </c>
      <c r="B34" s="30" t="s">
        <v>1518</v>
      </c>
      <c r="C34" s="30" t="s">
        <v>1250</v>
      </c>
      <c r="D34" s="13">
        <v>642</v>
      </c>
      <c r="E34" s="14">
        <v>57.16</v>
      </c>
      <c r="F34" s="15">
        <v>1.01E-2</v>
      </c>
      <c r="G34" s="15"/>
    </row>
    <row r="35" spans="1:7" x14ac:dyDescent="0.25">
      <c r="A35" s="12" t="s">
        <v>1246</v>
      </c>
      <c r="B35" s="30" t="s">
        <v>1247</v>
      </c>
      <c r="C35" s="30" t="s">
        <v>1179</v>
      </c>
      <c r="D35" s="13">
        <v>3748</v>
      </c>
      <c r="E35" s="14">
        <v>56.81</v>
      </c>
      <c r="F35" s="15">
        <v>0.01</v>
      </c>
      <c r="G35" s="15"/>
    </row>
    <row r="36" spans="1:7" x14ac:dyDescent="0.25">
      <c r="A36" s="12" t="s">
        <v>1367</v>
      </c>
      <c r="B36" s="30" t="s">
        <v>1368</v>
      </c>
      <c r="C36" s="30" t="s">
        <v>1229</v>
      </c>
      <c r="D36" s="13">
        <v>4161</v>
      </c>
      <c r="E36" s="14">
        <v>55.13</v>
      </c>
      <c r="F36" s="15">
        <v>9.7000000000000003E-3</v>
      </c>
      <c r="G36" s="15"/>
    </row>
    <row r="37" spans="1:7" x14ac:dyDescent="0.25">
      <c r="A37" s="12" t="s">
        <v>1319</v>
      </c>
      <c r="B37" s="30" t="s">
        <v>1320</v>
      </c>
      <c r="C37" s="30" t="s">
        <v>1207</v>
      </c>
      <c r="D37" s="13">
        <v>8276</v>
      </c>
      <c r="E37" s="14">
        <v>53.33</v>
      </c>
      <c r="F37" s="15">
        <v>9.4000000000000004E-3</v>
      </c>
      <c r="G37" s="15"/>
    </row>
    <row r="38" spans="1:7" x14ac:dyDescent="0.25">
      <c r="A38" s="12" t="s">
        <v>1394</v>
      </c>
      <c r="B38" s="30" t="s">
        <v>1395</v>
      </c>
      <c r="C38" s="30" t="s">
        <v>1396</v>
      </c>
      <c r="D38" s="13">
        <v>2021</v>
      </c>
      <c r="E38" s="14">
        <v>50.67</v>
      </c>
      <c r="F38" s="15">
        <v>8.8999999999999999E-3</v>
      </c>
      <c r="G38" s="15"/>
    </row>
    <row r="39" spans="1:7" x14ac:dyDescent="0.25">
      <c r="A39" s="12" t="s">
        <v>1539</v>
      </c>
      <c r="B39" s="30" t="s">
        <v>1540</v>
      </c>
      <c r="C39" s="30" t="s">
        <v>1275</v>
      </c>
      <c r="D39" s="13">
        <v>2089</v>
      </c>
      <c r="E39" s="14">
        <v>50.38</v>
      </c>
      <c r="F39" s="15">
        <v>8.8999999999999999E-3</v>
      </c>
      <c r="G39" s="15"/>
    </row>
    <row r="40" spans="1:7" x14ac:dyDescent="0.25">
      <c r="A40" s="12" t="s">
        <v>1485</v>
      </c>
      <c r="B40" s="30" t="s">
        <v>1486</v>
      </c>
      <c r="C40" s="30" t="s">
        <v>1219</v>
      </c>
      <c r="D40" s="13">
        <v>3074</v>
      </c>
      <c r="E40" s="14">
        <v>49.65</v>
      </c>
      <c r="F40" s="15">
        <v>8.8000000000000005E-3</v>
      </c>
      <c r="G40" s="15"/>
    </row>
    <row r="41" spans="1:7" x14ac:dyDescent="0.25">
      <c r="A41" s="12" t="s">
        <v>1409</v>
      </c>
      <c r="B41" s="30" t="s">
        <v>1410</v>
      </c>
      <c r="C41" s="30" t="s">
        <v>1199</v>
      </c>
      <c r="D41" s="13">
        <v>5404</v>
      </c>
      <c r="E41" s="14">
        <v>47.67</v>
      </c>
      <c r="F41" s="15">
        <v>8.3999999999999995E-3</v>
      </c>
      <c r="G41" s="15"/>
    </row>
    <row r="42" spans="1:7" x14ac:dyDescent="0.25">
      <c r="A42" s="12" t="s">
        <v>1335</v>
      </c>
      <c r="B42" s="30" t="s">
        <v>1336</v>
      </c>
      <c r="C42" s="30" t="s">
        <v>1243</v>
      </c>
      <c r="D42" s="13">
        <v>3597</v>
      </c>
      <c r="E42" s="14">
        <v>45.45</v>
      </c>
      <c r="F42" s="15">
        <v>8.0000000000000002E-3</v>
      </c>
      <c r="G42" s="15"/>
    </row>
    <row r="43" spans="1:7" x14ac:dyDescent="0.25">
      <c r="A43" s="12" t="s">
        <v>1183</v>
      </c>
      <c r="B43" s="30" t="s">
        <v>1184</v>
      </c>
      <c r="C43" s="30" t="s">
        <v>1185</v>
      </c>
      <c r="D43" s="13">
        <v>1486</v>
      </c>
      <c r="E43" s="14">
        <v>45.39</v>
      </c>
      <c r="F43" s="15">
        <v>8.0000000000000002E-3</v>
      </c>
      <c r="G43" s="15"/>
    </row>
    <row r="44" spans="1:7" x14ac:dyDescent="0.25">
      <c r="A44" s="12" t="s">
        <v>1782</v>
      </c>
      <c r="B44" s="30" t="s">
        <v>1783</v>
      </c>
      <c r="C44" s="30" t="s">
        <v>1272</v>
      </c>
      <c r="D44" s="13">
        <v>690</v>
      </c>
      <c r="E44" s="14">
        <v>42.81</v>
      </c>
      <c r="F44" s="15">
        <v>7.6E-3</v>
      </c>
      <c r="G44" s="15"/>
    </row>
    <row r="45" spans="1:7" x14ac:dyDescent="0.25">
      <c r="A45" s="12" t="s">
        <v>1283</v>
      </c>
      <c r="B45" s="30" t="s">
        <v>1284</v>
      </c>
      <c r="C45" s="30" t="s">
        <v>1272</v>
      </c>
      <c r="D45" s="13">
        <v>2973</v>
      </c>
      <c r="E45" s="14">
        <v>41.62</v>
      </c>
      <c r="F45" s="15">
        <v>7.3000000000000001E-3</v>
      </c>
      <c r="G45" s="15"/>
    </row>
    <row r="46" spans="1:7" x14ac:dyDescent="0.25">
      <c r="A46" s="12" t="s">
        <v>1525</v>
      </c>
      <c r="B46" s="30" t="s">
        <v>1526</v>
      </c>
      <c r="C46" s="30" t="s">
        <v>1219</v>
      </c>
      <c r="D46" s="13">
        <v>1576</v>
      </c>
      <c r="E46" s="14">
        <v>40.21</v>
      </c>
      <c r="F46" s="15">
        <v>7.1000000000000004E-3</v>
      </c>
      <c r="G46" s="15"/>
    </row>
    <row r="47" spans="1:7" x14ac:dyDescent="0.25">
      <c r="A47" s="12" t="s">
        <v>1873</v>
      </c>
      <c r="B47" s="30" t="s">
        <v>1874</v>
      </c>
      <c r="C47" s="30" t="s">
        <v>1457</v>
      </c>
      <c r="D47" s="13">
        <v>3563</v>
      </c>
      <c r="E47" s="14">
        <v>39.49</v>
      </c>
      <c r="F47" s="15">
        <v>7.0000000000000001E-3</v>
      </c>
      <c r="G47" s="15"/>
    </row>
    <row r="48" spans="1:7" x14ac:dyDescent="0.25">
      <c r="A48" s="12" t="s">
        <v>1501</v>
      </c>
      <c r="B48" s="30" t="s">
        <v>1502</v>
      </c>
      <c r="C48" s="30" t="s">
        <v>1243</v>
      </c>
      <c r="D48" s="13">
        <v>7993</v>
      </c>
      <c r="E48" s="14">
        <v>36.96</v>
      </c>
      <c r="F48" s="15">
        <v>6.4999999999999997E-3</v>
      </c>
      <c r="G48" s="15"/>
    </row>
    <row r="49" spans="1:7" x14ac:dyDescent="0.25">
      <c r="A49" s="12" t="s">
        <v>1321</v>
      </c>
      <c r="B49" s="30" t="s">
        <v>1322</v>
      </c>
      <c r="C49" s="30" t="s">
        <v>1323</v>
      </c>
      <c r="D49" s="13">
        <v>2553</v>
      </c>
      <c r="E49" s="14">
        <v>36.68</v>
      </c>
      <c r="F49" s="15">
        <v>6.4999999999999997E-3</v>
      </c>
      <c r="G49" s="15"/>
    </row>
    <row r="50" spans="1:7" x14ac:dyDescent="0.25">
      <c r="A50" s="12" t="s">
        <v>1397</v>
      </c>
      <c r="B50" s="30" t="s">
        <v>1398</v>
      </c>
      <c r="C50" s="30" t="s">
        <v>1250</v>
      </c>
      <c r="D50" s="13">
        <v>776</v>
      </c>
      <c r="E50" s="14">
        <v>35.68</v>
      </c>
      <c r="F50" s="15">
        <v>6.3E-3</v>
      </c>
      <c r="G50" s="15"/>
    </row>
    <row r="51" spans="1:7" x14ac:dyDescent="0.25">
      <c r="A51" s="12" t="s">
        <v>1378</v>
      </c>
      <c r="B51" s="30" t="s">
        <v>1379</v>
      </c>
      <c r="C51" s="30" t="s">
        <v>1323</v>
      </c>
      <c r="D51" s="13">
        <v>5972</v>
      </c>
      <c r="E51" s="14">
        <v>34.86</v>
      </c>
      <c r="F51" s="15">
        <v>6.1999999999999998E-3</v>
      </c>
      <c r="G51" s="15"/>
    </row>
    <row r="52" spans="1:7" x14ac:dyDescent="0.25">
      <c r="A52" s="12" t="s">
        <v>1417</v>
      </c>
      <c r="B52" s="30" t="s">
        <v>1418</v>
      </c>
      <c r="C52" s="30" t="s">
        <v>1313</v>
      </c>
      <c r="D52" s="13">
        <v>570</v>
      </c>
      <c r="E52" s="14">
        <v>33.9</v>
      </c>
      <c r="F52" s="15">
        <v>6.0000000000000001E-3</v>
      </c>
      <c r="G52" s="15"/>
    </row>
    <row r="53" spans="1:7" x14ac:dyDescent="0.25">
      <c r="A53" s="12" t="s">
        <v>1292</v>
      </c>
      <c r="B53" s="30" t="s">
        <v>1293</v>
      </c>
      <c r="C53" s="30" t="s">
        <v>1250</v>
      </c>
      <c r="D53" s="13">
        <v>736</v>
      </c>
      <c r="E53" s="14">
        <v>33.44</v>
      </c>
      <c r="F53" s="15">
        <v>5.8999999999999999E-3</v>
      </c>
      <c r="G53" s="15"/>
    </row>
    <row r="54" spans="1:7" x14ac:dyDescent="0.25">
      <c r="A54" s="12" t="s">
        <v>1258</v>
      </c>
      <c r="B54" s="30" t="s">
        <v>1259</v>
      </c>
      <c r="C54" s="30" t="s">
        <v>1182</v>
      </c>
      <c r="D54" s="13">
        <v>5408</v>
      </c>
      <c r="E54" s="14">
        <v>32.85</v>
      </c>
      <c r="F54" s="15">
        <v>5.7999999999999996E-3</v>
      </c>
      <c r="G54" s="15"/>
    </row>
    <row r="55" spans="1:7" x14ac:dyDescent="0.25">
      <c r="A55" s="12" t="s">
        <v>1515</v>
      </c>
      <c r="B55" s="30" t="s">
        <v>1516</v>
      </c>
      <c r="C55" s="30" t="s">
        <v>1396</v>
      </c>
      <c r="D55" s="13">
        <v>669</v>
      </c>
      <c r="E55" s="14">
        <v>31.95</v>
      </c>
      <c r="F55" s="15">
        <v>5.5999999999999999E-3</v>
      </c>
      <c r="G55" s="15"/>
    </row>
    <row r="56" spans="1:7" x14ac:dyDescent="0.25">
      <c r="A56" s="12" t="s">
        <v>1489</v>
      </c>
      <c r="B56" s="30" t="s">
        <v>1490</v>
      </c>
      <c r="C56" s="30" t="s">
        <v>1272</v>
      </c>
      <c r="D56" s="13">
        <v>722</v>
      </c>
      <c r="E56" s="14">
        <v>28.9</v>
      </c>
      <c r="F56" s="15">
        <v>5.1000000000000004E-3</v>
      </c>
      <c r="G56" s="15"/>
    </row>
    <row r="57" spans="1:7" x14ac:dyDescent="0.25">
      <c r="A57" s="12" t="s">
        <v>1458</v>
      </c>
      <c r="B57" s="30" t="s">
        <v>1459</v>
      </c>
      <c r="C57" s="30" t="s">
        <v>1243</v>
      </c>
      <c r="D57" s="13">
        <v>520</v>
      </c>
      <c r="E57" s="14">
        <v>24.47</v>
      </c>
      <c r="F57" s="15">
        <v>4.3E-3</v>
      </c>
      <c r="G57" s="15"/>
    </row>
    <row r="58" spans="1:7" x14ac:dyDescent="0.25">
      <c r="A58" s="16" t="s">
        <v>125</v>
      </c>
      <c r="B58" s="31"/>
      <c r="C58" s="31"/>
      <c r="D58" s="17"/>
      <c r="E58" s="37">
        <v>5643.7</v>
      </c>
      <c r="F58" s="38">
        <v>0.99609999999999999</v>
      </c>
      <c r="G58" s="20"/>
    </row>
    <row r="59" spans="1:7" x14ac:dyDescent="0.25">
      <c r="A59" s="16" t="s">
        <v>1549</v>
      </c>
      <c r="B59" s="30"/>
      <c r="C59" s="30"/>
      <c r="D59" s="13"/>
      <c r="E59" s="14"/>
      <c r="F59" s="15"/>
      <c r="G59" s="15"/>
    </row>
    <row r="60" spans="1:7" x14ac:dyDescent="0.25">
      <c r="A60" s="16" t="s">
        <v>125</v>
      </c>
      <c r="B60" s="30"/>
      <c r="C60" s="30"/>
      <c r="D60" s="13"/>
      <c r="E60" s="39" t="s">
        <v>119</v>
      </c>
      <c r="F60" s="40" t="s">
        <v>119</v>
      </c>
      <c r="G60" s="15"/>
    </row>
    <row r="61" spans="1:7" x14ac:dyDescent="0.25">
      <c r="A61" s="21" t="s">
        <v>165</v>
      </c>
      <c r="B61" s="32"/>
      <c r="C61" s="32"/>
      <c r="D61" s="22"/>
      <c r="E61" s="27">
        <v>5643.7</v>
      </c>
      <c r="F61" s="28">
        <v>0.99609999999999999</v>
      </c>
      <c r="G61" s="20"/>
    </row>
    <row r="62" spans="1:7" x14ac:dyDescent="0.25">
      <c r="A62" s="12"/>
      <c r="B62" s="30"/>
      <c r="C62" s="30"/>
      <c r="D62" s="13"/>
      <c r="E62" s="14"/>
      <c r="F62" s="15"/>
      <c r="G62" s="15"/>
    </row>
    <row r="63" spans="1:7" x14ac:dyDescent="0.25">
      <c r="A63" s="12"/>
      <c r="B63" s="30"/>
      <c r="C63" s="30"/>
      <c r="D63" s="13"/>
      <c r="E63" s="14"/>
      <c r="F63" s="15"/>
      <c r="G63" s="15"/>
    </row>
    <row r="64" spans="1:7" x14ac:dyDescent="0.25">
      <c r="A64" s="16" t="s">
        <v>169</v>
      </c>
      <c r="B64" s="30"/>
      <c r="C64" s="30"/>
      <c r="D64" s="13"/>
      <c r="E64" s="14"/>
      <c r="F64" s="15"/>
      <c r="G64" s="15"/>
    </row>
    <row r="65" spans="1:7" x14ac:dyDescent="0.25">
      <c r="A65" s="12" t="s">
        <v>170</v>
      </c>
      <c r="B65" s="30"/>
      <c r="C65" s="30"/>
      <c r="D65" s="13"/>
      <c r="E65" s="14">
        <v>9.9</v>
      </c>
      <c r="F65" s="15">
        <v>1.6999999999999999E-3</v>
      </c>
      <c r="G65" s="15">
        <v>6.6299999999999998E-2</v>
      </c>
    </row>
    <row r="66" spans="1:7" x14ac:dyDescent="0.25">
      <c r="A66" s="16" t="s">
        <v>125</v>
      </c>
      <c r="B66" s="31"/>
      <c r="C66" s="31"/>
      <c r="D66" s="17"/>
      <c r="E66" s="37">
        <v>9.9</v>
      </c>
      <c r="F66" s="38">
        <v>1.6999999999999999E-3</v>
      </c>
      <c r="G66" s="20"/>
    </row>
    <row r="67" spans="1:7" x14ac:dyDescent="0.25">
      <c r="A67" s="12"/>
      <c r="B67" s="30"/>
      <c r="C67" s="30"/>
      <c r="D67" s="13"/>
      <c r="E67" s="14"/>
      <c r="F67" s="15"/>
      <c r="G67" s="15"/>
    </row>
    <row r="68" spans="1:7" x14ac:dyDescent="0.25">
      <c r="A68" s="21" t="s">
        <v>165</v>
      </c>
      <c r="B68" s="32"/>
      <c r="C68" s="32"/>
      <c r="D68" s="22"/>
      <c r="E68" s="18">
        <v>9.9</v>
      </c>
      <c r="F68" s="19">
        <v>1.6999999999999999E-3</v>
      </c>
      <c r="G68" s="20"/>
    </row>
    <row r="69" spans="1:7" x14ac:dyDescent="0.25">
      <c r="A69" s="12" t="s">
        <v>171</v>
      </c>
      <c r="B69" s="30"/>
      <c r="C69" s="30"/>
      <c r="D69" s="13"/>
      <c r="E69" s="14">
        <v>1.7975999999999999E-3</v>
      </c>
      <c r="F69" s="15">
        <v>0</v>
      </c>
      <c r="G69" s="15"/>
    </row>
    <row r="70" spans="1:7" x14ac:dyDescent="0.25">
      <c r="A70" s="12" t="s">
        <v>172</v>
      </c>
      <c r="B70" s="30"/>
      <c r="C70" s="30"/>
      <c r="D70" s="13"/>
      <c r="E70" s="14">
        <v>13.138202400000001</v>
      </c>
      <c r="F70" s="15">
        <v>2.2000000000000001E-3</v>
      </c>
      <c r="G70" s="15">
        <v>6.6299999999999998E-2</v>
      </c>
    </row>
    <row r="71" spans="1:7" x14ac:dyDescent="0.25">
      <c r="A71" s="25" t="s">
        <v>173</v>
      </c>
      <c r="B71" s="33"/>
      <c r="C71" s="33"/>
      <c r="D71" s="26"/>
      <c r="E71" s="27">
        <v>5666.74</v>
      </c>
      <c r="F71" s="28">
        <v>1</v>
      </c>
      <c r="G71" s="28"/>
    </row>
    <row r="76" spans="1:7" x14ac:dyDescent="0.25">
      <c r="A76" s="1" t="s">
        <v>176</v>
      </c>
    </row>
    <row r="77" spans="1:7" x14ac:dyDescent="0.25">
      <c r="A77" s="53" t="s">
        <v>177</v>
      </c>
      <c r="B77" s="34" t="s">
        <v>119</v>
      </c>
    </row>
    <row r="78" spans="1:7" x14ac:dyDescent="0.25">
      <c r="A78" t="s">
        <v>178</v>
      </c>
    </row>
    <row r="79" spans="1:7" x14ac:dyDescent="0.25">
      <c r="A79" t="s">
        <v>179</v>
      </c>
      <c r="B79" t="s">
        <v>180</v>
      </c>
      <c r="C79" t="s">
        <v>180</v>
      </c>
    </row>
    <row r="80" spans="1:7" x14ac:dyDescent="0.25">
      <c r="B80" s="54">
        <v>45382</v>
      </c>
      <c r="C80" s="54">
        <v>45412</v>
      </c>
    </row>
    <row r="81" spans="1:5" x14ac:dyDescent="0.25">
      <c r="A81" t="s">
        <v>184</v>
      </c>
      <c r="B81">
        <v>12.900600000000001</v>
      </c>
      <c r="C81">
        <v>13.0594</v>
      </c>
      <c r="E81" s="2"/>
    </row>
    <row r="82" spans="1:5" x14ac:dyDescent="0.25">
      <c r="A82" t="s">
        <v>185</v>
      </c>
      <c r="B82">
        <v>12.722099999999999</v>
      </c>
      <c r="C82">
        <v>12.8786</v>
      </c>
      <c r="E82" s="2"/>
    </row>
    <row r="83" spans="1:5" x14ac:dyDescent="0.25">
      <c r="A83" t="s">
        <v>666</v>
      </c>
      <c r="B83">
        <v>12.574299999999999</v>
      </c>
      <c r="C83">
        <v>12.724399999999999</v>
      </c>
      <c r="E83" s="2"/>
    </row>
    <row r="84" spans="1:5" x14ac:dyDescent="0.25">
      <c r="A84" t="s">
        <v>667</v>
      </c>
      <c r="B84">
        <v>12.5741</v>
      </c>
      <c r="C84">
        <v>12.7242</v>
      </c>
      <c r="E84" s="2"/>
    </row>
    <row r="85" spans="1:5" x14ac:dyDescent="0.25">
      <c r="E85" s="2"/>
    </row>
    <row r="86" spans="1:5" x14ac:dyDescent="0.25">
      <c r="A86" t="s">
        <v>195</v>
      </c>
      <c r="B86" s="34" t="s">
        <v>119</v>
      </c>
    </row>
    <row r="87" spans="1:5" x14ac:dyDescent="0.25">
      <c r="A87" t="s">
        <v>196</v>
      </c>
      <c r="B87" s="34" t="s">
        <v>119</v>
      </c>
    </row>
    <row r="88" spans="1:5" ht="30" customHeight="1" x14ac:dyDescent="0.25">
      <c r="A88" s="53" t="s">
        <v>197</v>
      </c>
      <c r="B88" s="34" t="s">
        <v>119</v>
      </c>
    </row>
    <row r="89" spans="1:5" ht="30" customHeight="1" x14ac:dyDescent="0.25">
      <c r="A89" s="53" t="s">
        <v>198</v>
      </c>
      <c r="B89" s="34" t="s">
        <v>119</v>
      </c>
    </row>
    <row r="90" spans="1:5" x14ac:dyDescent="0.25">
      <c r="A90" t="s">
        <v>1767</v>
      </c>
      <c r="B90" s="55">
        <v>0.14840600000000001</v>
      </c>
    </row>
    <row r="91" spans="1:5" ht="45" customHeight="1" x14ac:dyDescent="0.25">
      <c r="A91" s="53" t="s">
        <v>200</v>
      </c>
      <c r="B91" s="34" t="s">
        <v>119</v>
      </c>
    </row>
    <row r="92" spans="1:5" ht="30" customHeight="1" x14ac:dyDescent="0.25">
      <c r="A92" s="53" t="s">
        <v>201</v>
      </c>
      <c r="B92" s="34" t="s">
        <v>119</v>
      </c>
    </row>
    <row r="93" spans="1:5" ht="30" customHeight="1" x14ac:dyDescent="0.25">
      <c r="A93" s="53" t="s">
        <v>202</v>
      </c>
      <c r="B93" s="60">
        <v>213.42704320000001</v>
      </c>
    </row>
    <row r="94" spans="1:5" x14ac:dyDescent="0.25">
      <c r="A94" t="s">
        <v>203</v>
      </c>
    </row>
    <row r="95" spans="1:5" x14ac:dyDescent="0.25">
      <c r="A95" t="s">
        <v>204</v>
      </c>
    </row>
    <row r="97" spans="1:4" ht="69.95" customHeight="1" x14ac:dyDescent="0.25">
      <c r="A97" s="74" t="s">
        <v>214</v>
      </c>
      <c r="B97" s="74" t="s">
        <v>215</v>
      </c>
      <c r="C97" s="74" t="s">
        <v>5</v>
      </c>
      <c r="D97" s="74" t="s">
        <v>6</v>
      </c>
    </row>
    <row r="98" spans="1:4" ht="69.95" customHeight="1" x14ac:dyDescent="0.25">
      <c r="A98" s="74" t="s">
        <v>2060</v>
      </c>
      <c r="B98" s="74"/>
      <c r="C98" s="74" t="s">
        <v>67</v>
      </c>
      <c r="D9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99"/>
  <sheetViews>
    <sheetView showGridLines="0" workbookViewId="0">
      <pane ySplit="4" topLeftCell="A291" activePane="bottomLeft" state="frozen"/>
      <selection pane="bottomLeft" activeCell="B291" sqref="B29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2061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2062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1177</v>
      </c>
      <c r="B8" s="30" t="s">
        <v>1178</v>
      </c>
      <c r="C8" s="30" t="s">
        <v>1179</v>
      </c>
      <c r="D8" s="13">
        <v>42193</v>
      </c>
      <c r="E8" s="14">
        <v>641.38</v>
      </c>
      <c r="F8" s="15">
        <v>4.5100000000000001E-2</v>
      </c>
      <c r="G8" s="15"/>
    </row>
    <row r="9" spans="1:8" x14ac:dyDescent="0.25">
      <c r="A9" s="12" t="s">
        <v>1180</v>
      </c>
      <c r="B9" s="30" t="s">
        <v>1181</v>
      </c>
      <c r="C9" s="30" t="s">
        <v>1182</v>
      </c>
      <c r="D9" s="13">
        <v>18979</v>
      </c>
      <c r="E9" s="14">
        <v>556.84</v>
      </c>
      <c r="F9" s="15">
        <v>3.9100000000000003E-2</v>
      </c>
      <c r="G9" s="15"/>
    </row>
    <row r="10" spans="1:8" x14ac:dyDescent="0.25">
      <c r="A10" s="12" t="s">
        <v>1285</v>
      </c>
      <c r="B10" s="30" t="s">
        <v>1286</v>
      </c>
      <c r="C10" s="30" t="s">
        <v>1179</v>
      </c>
      <c r="D10" s="13">
        <v>39393</v>
      </c>
      <c r="E10" s="14">
        <v>453.18</v>
      </c>
      <c r="F10" s="15">
        <v>3.1800000000000002E-2</v>
      </c>
      <c r="G10" s="15"/>
    </row>
    <row r="11" spans="1:8" x14ac:dyDescent="0.25">
      <c r="A11" s="12" t="s">
        <v>1294</v>
      </c>
      <c r="B11" s="30" t="s">
        <v>1295</v>
      </c>
      <c r="C11" s="30" t="s">
        <v>1243</v>
      </c>
      <c r="D11" s="13">
        <v>20027</v>
      </c>
      <c r="E11" s="14">
        <v>284.49</v>
      </c>
      <c r="F11" s="15">
        <v>0.02</v>
      </c>
      <c r="G11" s="15"/>
    </row>
    <row r="12" spans="1:8" x14ac:dyDescent="0.25">
      <c r="A12" s="12" t="s">
        <v>1253</v>
      </c>
      <c r="B12" s="30" t="s">
        <v>1254</v>
      </c>
      <c r="C12" s="30" t="s">
        <v>1255</v>
      </c>
      <c r="D12" s="13">
        <v>6632</v>
      </c>
      <c r="E12" s="14">
        <v>238.37</v>
      </c>
      <c r="F12" s="15">
        <v>1.67E-2</v>
      </c>
      <c r="G12" s="15"/>
    </row>
    <row r="13" spans="1:8" x14ac:dyDescent="0.25">
      <c r="A13" s="12" t="s">
        <v>1434</v>
      </c>
      <c r="B13" s="30" t="s">
        <v>1435</v>
      </c>
      <c r="C13" s="30" t="s">
        <v>1243</v>
      </c>
      <c r="D13" s="13">
        <v>5684</v>
      </c>
      <c r="E13" s="14">
        <v>217.17</v>
      </c>
      <c r="F13" s="15">
        <v>1.5299999999999999E-2</v>
      </c>
      <c r="G13" s="15"/>
    </row>
    <row r="14" spans="1:8" x14ac:dyDescent="0.25">
      <c r="A14" s="12" t="s">
        <v>1264</v>
      </c>
      <c r="B14" s="30" t="s">
        <v>1265</v>
      </c>
      <c r="C14" s="30" t="s">
        <v>1266</v>
      </c>
      <c r="D14" s="13">
        <v>49718</v>
      </c>
      <c r="E14" s="14">
        <v>216.6</v>
      </c>
      <c r="F14" s="15">
        <v>1.52E-2</v>
      </c>
      <c r="G14" s="15"/>
    </row>
    <row r="15" spans="1:8" x14ac:dyDescent="0.25">
      <c r="A15" s="12" t="s">
        <v>1186</v>
      </c>
      <c r="B15" s="30" t="s">
        <v>1187</v>
      </c>
      <c r="C15" s="30" t="s">
        <v>1188</v>
      </c>
      <c r="D15" s="13">
        <v>14594</v>
      </c>
      <c r="E15" s="14">
        <v>192.98</v>
      </c>
      <c r="F15" s="15">
        <v>1.3599999999999999E-2</v>
      </c>
      <c r="G15" s="15"/>
    </row>
    <row r="16" spans="1:8" x14ac:dyDescent="0.25">
      <c r="A16" s="12" t="s">
        <v>1208</v>
      </c>
      <c r="B16" s="30" t="s">
        <v>1209</v>
      </c>
      <c r="C16" s="30" t="s">
        <v>1179</v>
      </c>
      <c r="D16" s="13">
        <v>15928</v>
      </c>
      <c r="E16" s="14">
        <v>185.7</v>
      </c>
      <c r="F16" s="15">
        <v>1.2999999999999999E-2</v>
      </c>
      <c r="G16" s="15"/>
    </row>
    <row r="17" spans="1:7" x14ac:dyDescent="0.25">
      <c r="A17" s="12" t="s">
        <v>1212</v>
      </c>
      <c r="B17" s="30" t="s">
        <v>1213</v>
      </c>
      <c r="C17" s="30" t="s">
        <v>1179</v>
      </c>
      <c r="D17" s="13">
        <v>21530</v>
      </c>
      <c r="E17" s="14">
        <v>177.89</v>
      </c>
      <c r="F17" s="15">
        <v>1.2500000000000001E-2</v>
      </c>
      <c r="G17" s="15"/>
    </row>
    <row r="18" spans="1:7" x14ac:dyDescent="0.25">
      <c r="A18" s="12" t="s">
        <v>1780</v>
      </c>
      <c r="B18" s="30" t="s">
        <v>1781</v>
      </c>
      <c r="C18" s="30" t="s">
        <v>1313</v>
      </c>
      <c r="D18" s="13">
        <v>18771</v>
      </c>
      <c r="E18" s="14">
        <v>157.72999999999999</v>
      </c>
      <c r="F18" s="15">
        <v>1.11E-2</v>
      </c>
      <c r="G18" s="15"/>
    </row>
    <row r="19" spans="1:7" x14ac:dyDescent="0.25">
      <c r="A19" s="12" t="s">
        <v>1210</v>
      </c>
      <c r="B19" s="30" t="s">
        <v>1211</v>
      </c>
      <c r="C19" s="30" t="s">
        <v>1179</v>
      </c>
      <c r="D19" s="13">
        <v>8253</v>
      </c>
      <c r="E19" s="14">
        <v>134.02000000000001</v>
      </c>
      <c r="F19" s="15">
        <v>9.4000000000000004E-3</v>
      </c>
      <c r="G19" s="15"/>
    </row>
    <row r="20" spans="1:7" x14ac:dyDescent="0.25">
      <c r="A20" s="12" t="s">
        <v>1523</v>
      </c>
      <c r="B20" s="30" t="s">
        <v>1524</v>
      </c>
      <c r="C20" s="30" t="s">
        <v>1237</v>
      </c>
      <c r="D20" s="13">
        <v>22066</v>
      </c>
      <c r="E20" s="14">
        <v>127.27</v>
      </c>
      <c r="F20" s="15">
        <v>8.8999999999999999E-3</v>
      </c>
      <c r="G20" s="15"/>
    </row>
    <row r="21" spans="1:7" x14ac:dyDescent="0.25">
      <c r="A21" s="12" t="s">
        <v>2063</v>
      </c>
      <c r="B21" s="30" t="s">
        <v>2064</v>
      </c>
      <c r="C21" s="30" t="s">
        <v>1179</v>
      </c>
      <c r="D21" s="13">
        <v>445926</v>
      </c>
      <c r="E21" s="14">
        <v>116.61</v>
      </c>
      <c r="F21" s="15">
        <v>8.2000000000000007E-3</v>
      </c>
      <c r="G21" s="15"/>
    </row>
    <row r="22" spans="1:7" x14ac:dyDescent="0.25">
      <c r="A22" s="12" t="s">
        <v>1355</v>
      </c>
      <c r="B22" s="30" t="s">
        <v>1356</v>
      </c>
      <c r="C22" s="30" t="s">
        <v>1250</v>
      </c>
      <c r="D22" s="13">
        <v>5372</v>
      </c>
      <c r="E22" s="14">
        <v>115.84</v>
      </c>
      <c r="F22" s="15">
        <v>8.0999999999999996E-3</v>
      </c>
      <c r="G22" s="15"/>
    </row>
    <row r="23" spans="1:7" x14ac:dyDescent="0.25">
      <c r="A23" s="12" t="s">
        <v>1545</v>
      </c>
      <c r="B23" s="30" t="s">
        <v>1546</v>
      </c>
      <c r="C23" s="30" t="s">
        <v>1330</v>
      </c>
      <c r="D23" s="13">
        <v>3452</v>
      </c>
      <c r="E23" s="14">
        <v>113.07</v>
      </c>
      <c r="F23" s="15">
        <v>7.9000000000000008E-3</v>
      </c>
      <c r="G23" s="15"/>
    </row>
    <row r="24" spans="1:7" x14ac:dyDescent="0.25">
      <c r="A24" s="12" t="s">
        <v>1944</v>
      </c>
      <c r="B24" s="30" t="s">
        <v>1945</v>
      </c>
      <c r="C24" s="30" t="s">
        <v>1240</v>
      </c>
      <c r="D24" s="13">
        <v>269609</v>
      </c>
      <c r="E24" s="14">
        <v>112.16</v>
      </c>
      <c r="F24" s="15">
        <v>7.9000000000000008E-3</v>
      </c>
      <c r="G24" s="15"/>
    </row>
    <row r="25" spans="1:7" x14ac:dyDescent="0.25">
      <c r="A25" s="12" t="s">
        <v>1324</v>
      </c>
      <c r="B25" s="30" t="s">
        <v>1325</v>
      </c>
      <c r="C25" s="30" t="s">
        <v>1266</v>
      </c>
      <c r="D25" s="13">
        <v>5009</v>
      </c>
      <c r="E25" s="14">
        <v>111.72</v>
      </c>
      <c r="F25" s="15">
        <v>7.7999999999999996E-3</v>
      </c>
      <c r="G25" s="15"/>
    </row>
    <row r="26" spans="1:7" x14ac:dyDescent="0.25">
      <c r="A26" s="12" t="s">
        <v>1287</v>
      </c>
      <c r="B26" s="30" t="s">
        <v>1288</v>
      </c>
      <c r="C26" s="30" t="s">
        <v>1219</v>
      </c>
      <c r="D26" s="13">
        <v>1563</v>
      </c>
      <c r="E26" s="14">
        <v>108.22</v>
      </c>
      <c r="F26" s="15">
        <v>7.6E-3</v>
      </c>
      <c r="G26" s="15"/>
    </row>
    <row r="27" spans="1:7" x14ac:dyDescent="0.25">
      <c r="A27" s="12" t="s">
        <v>2065</v>
      </c>
      <c r="B27" s="30" t="s">
        <v>2066</v>
      </c>
      <c r="C27" s="30" t="s">
        <v>1291</v>
      </c>
      <c r="D27" s="13">
        <v>2703</v>
      </c>
      <c r="E27" s="14">
        <v>101.16</v>
      </c>
      <c r="F27" s="15">
        <v>7.1000000000000004E-3</v>
      </c>
      <c r="G27" s="15"/>
    </row>
    <row r="28" spans="1:7" x14ac:dyDescent="0.25">
      <c r="A28" s="12" t="s">
        <v>1807</v>
      </c>
      <c r="B28" s="30" t="s">
        <v>1808</v>
      </c>
      <c r="C28" s="30" t="s">
        <v>1272</v>
      </c>
      <c r="D28" s="13">
        <v>6137</v>
      </c>
      <c r="E28" s="14">
        <v>101.01</v>
      </c>
      <c r="F28" s="15">
        <v>7.1000000000000004E-3</v>
      </c>
      <c r="G28" s="15"/>
    </row>
    <row r="29" spans="1:7" x14ac:dyDescent="0.25">
      <c r="A29" s="12" t="s">
        <v>1317</v>
      </c>
      <c r="B29" s="30" t="s">
        <v>1318</v>
      </c>
      <c r="C29" s="30" t="s">
        <v>1250</v>
      </c>
      <c r="D29" s="13">
        <v>9882</v>
      </c>
      <c r="E29" s="14">
        <v>99.6</v>
      </c>
      <c r="F29" s="15">
        <v>7.0000000000000001E-3</v>
      </c>
      <c r="G29" s="15"/>
    </row>
    <row r="30" spans="1:7" x14ac:dyDescent="0.25">
      <c r="A30" s="12" t="s">
        <v>1403</v>
      </c>
      <c r="B30" s="30" t="s">
        <v>1404</v>
      </c>
      <c r="C30" s="30" t="s">
        <v>1352</v>
      </c>
      <c r="D30" s="13">
        <v>2550</v>
      </c>
      <c r="E30" s="14">
        <v>99.31</v>
      </c>
      <c r="F30" s="15">
        <v>7.0000000000000001E-3</v>
      </c>
      <c r="G30" s="15"/>
    </row>
    <row r="31" spans="1:7" x14ac:dyDescent="0.25">
      <c r="A31" s="12" t="s">
        <v>1802</v>
      </c>
      <c r="B31" s="30" t="s">
        <v>1803</v>
      </c>
      <c r="C31" s="30" t="s">
        <v>1804</v>
      </c>
      <c r="D31" s="13">
        <v>7682</v>
      </c>
      <c r="E31" s="14">
        <v>97.17</v>
      </c>
      <c r="F31" s="15">
        <v>6.7999999999999996E-3</v>
      </c>
      <c r="G31" s="15"/>
    </row>
    <row r="32" spans="1:7" x14ac:dyDescent="0.25">
      <c r="A32" s="12" t="s">
        <v>1192</v>
      </c>
      <c r="B32" s="30" t="s">
        <v>1193</v>
      </c>
      <c r="C32" s="30" t="s">
        <v>1194</v>
      </c>
      <c r="D32" s="13">
        <v>26657</v>
      </c>
      <c r="E32" s="14">
        <v>96.82</v>
      </c>
      <c r="F32" s="15">
        <v>6.7999999999999996E-3</v>
      </c>
      <c r="G32" s="15"/>
    </row>
    <row r="33" spans="1:7" x14ac:dyDescent="0.25">
      <c r="A33" s="12" t="s">
        <v>1790</v>
      </c>
      <c r="B33" s="30" t="s">
        <v>1791</v>
      </c>
      <c r="C33" s="30" t="s">
        <v>1352</v>
      </c>
      <c r="D33" s="13">
        <v>3440</v>
      </c>
      <c r="E33" s="14">
        <v>95.98</v>
      </c>
      <c r="F33" s="15">
        <v>6.7000000000000002E-3</v>
      </c>
      <c r="G33" s="15"/>
    </row>
    <row r="34" spans="1:7" x14ac:dyDescent="0.25">
      <c r="A34" s="12" t="s">
        <v>1529</v>
      </c>
      <c r="B34" s="30" t="s">
        <v>1530</v>
      </c>
      <c r="C34" s="30" t="s">
        <v>1250</v>
      </c>
      <c r="D34" s="13">
        <v>741</v>
      </c>
      <c r="E34" s="14">
        <v>94.98</v>
      </c>
      <c r="F34" s="15">
        <v>6.7000000000000002E-3</v>
      </c>
      <c r="G34" s="15"/>
    </row>
    <row r="35" spans="1:7" x14ac:dyDescent="0.25">
      <c r="A35" s="12" t="s">
        <v>1230</v>
      </c>
      <c r="B35" s="30" t="s">
        <v>1231</v>
      </c>
      <c r="C35" s="30" t="s">
        <v>1179</v>
      </c>
      <c r="D35" s="13">
        <v>56954</v>
      </c>
      <c r="E35" s="14">
        <v>92.61</v>
      </c>
      <c r="F35" s="15">
        <v>6.4999999999999997E-3</v>
      </c>
      <c r="G35" s="15"/>
    </row>
    <row r="36" spans="1:7" x14ac:dyDescent="0.25">
      <c r="A36" s="12" t="s">
        <v>1238</v>
      </c>
      <c r="B36" s="30" t="s">
        <v>1239</v>
      </c>
      <c r="C36" s="30" t="s">
        <v>1240</v>
      </c>
      <c r="D36" s="13">
        <v>32741</v>
      </c>
      <c r="E36" s="14">
        <v>92.23</v>
      </c>
      <c r="F36" s="15">
        <v>6.4999999999999997E-3</v>
      </c>
      <c r="G36" s="15"/>
    </row>
    <row r="37" spans="1:7" x14ac:dyDescent="0.25">
      <c r="A37" s="12" t="s">
        <v>1281</v>
      </c>
      <c r="B37" s="30" t="s">
        <v>1282</v>
      </c>
      <c r="C37" s="30" t="s">
        <v>1272</v>
      </c>
      <c r="D37" s="13">
        <v>6057</v>
      </c>
      <c r="E37" s="14">
        <v>90.98</v>
      </c>
      <c r="F37" s="15">
        <v>6.4000000000000003E-3</v>
      </c>
      <c r="G37" s="15"/>
    </row>
    <row r="38" spans="1:7" x14ac:dyDescent="0.25">
      <c r="A38" s="12" t="s">
        <v>2067</v>
      </c>
      <c r="B38" s="30" t="s">
        <v>2068</v>
      </c>
      <c r="C38" s="30" t="s">
        <v>1240</v>
      </c>
      <c r="D38" s="13">
        <v>16302</v>
      </c>
      <c r="E38" s="14">
        <v>90.3</v>
      </c>
      <c r="F38" s="15">
        <v>6.3E-3</v>
      </c>
      <c r="G38" s="15"/>
    </row>
    <row r="39" spans="1:7" x14ac:dyDescent="0.25">
      <c r="A39" s="12" t="s">
        <v>1441</v>
      </c>
      <c r="B39" s="30" t="s">
        <v>1442</v>
      </c>
      <c r="C39" s="30" t="s">
        <v>1243</v>
      </c>
      <c r="D39" s="13">
        <v>2623</v>
      </c>
      <c r="E39" s="14">
        <v>88.36</v>
      </c>
      <c r="F39" s="15">
        <v>6.1999999999999998E-3</v>
      </c>
      <c r="G39" s="15"/>
    </row>
    <row r="40" spans="1:7" x14ac:dyDescent="0.25">
      <c r="A40" s="12" t="s">
        <v>1547</v>
      </c>
      <c r="B40" s="30" t="s">
        <v>1548</v>
      </c>
      <c r="C40" s="30" t="s">
        <v>1302</v>
      </c>
      <c r="D40" s="13">
        <v>5802</v>
      </c>
      <c r="E40" s="14">
        <v>85.56</v>
      </c>
      <c r="F40" s="15">
        <v>6.0000000000000001E-3</v>
      </c>
      <c r="G40" s="15"/>
    </row>
    <row r="41" spans="1:7" x14ac:dyDescent="0.25">
      <c r="A41" s="12" t="s">
        <v>2069</v>
      </c>
      <c r="B41" s="30" t="s">
        <v>2070</v>
      </c>
      <c r="C41" s="30" t="s">
        <v>1371</v>
      </c>
      <c r="D41" s="13">
        <v>6823</v>
      </c>
      <c r="E41" s="14">
        <v>84.51</v>
      </c>
      <c r="F41" s="15">
        <v>5.8999999999999999E-3</v>
      </c>
      <c r="G41" s="15"/>
    </row>
    <row r="42" spans="1:7" x14ac:dyDescent="0.25">
      <c r="A42" s="12" t="s">
        <v>1537</v>
      </c>
      <c r="B42" s="30" t="s">
        <v>1538</v>
      </c>
      <c r="C42" s="30" t="s">
        <v>1302</v>
      </c>
      <c r="D42" s="13">
        <v>2341</v>
      </c>
      <c r="E42" s="14">
        <v>84.02</v>
      </c>
      <c r="F42" s="15">
        <v>5.8999999999999999E-3</v>
      </c>
      <c r="G42" s="15"/>
    </row>
    <row r="43" spans="1:7" x14ac:dyDescent="0.25">
      <c r="A43" s="12" t="s">
        <v>2071</v>
      </c>
      <c r="B43" s="30" t="s">
        <v>2072</v>
      </c>
      <c r="C43" s="30" t="s">
        <v>1330</v>
      </c>
      <c r="D43" s="13">
        <v>1646</v>
      </c>
      <c r="E43" s="14">
        <v>83.32</v>
      </c>
      <c r="F43" s="15">
        <v>5.8999999999999999E-3</v>
      </c>
      <c r="G43" s="15"/>
    </row>
    <row r="44" spans="1:7" x14ac:dyDescent="0.25">
      <c r="A44" s="12" t="s">
        <v>1415</v>
      </c>
      <c r="B44" s="30" t="s">
        <v>1416</v>
      </c>
      <c r="C44" s="30" t="s">
        <v>1291</v>
      </c>
      <c r="D44" s="13">
        <v>6508</v>
      </c>
      <c r="E44" s="14">
        <v>82.73</v>
      </c>
      <c r="F44" s="15">
        <v>5.7999999999999996E-3</v>
      </c>
      <c r="G44" s="15"/>
    </row>
    <row r="45" spans="1:7" x14ac:dyDescent="0.25">
      <c r="A45" s="12" t="s">
        <v>1430</v>
      </c>
      <c r="B45" s="30" t="s">
        <v>1431</v>
      </c>
      <c r="C45" s="30" t="s">
        <v>1179</v>
      </c>
      <c r="D45" s="13">
        <v>100613</v>
      </c>
      <c r="E45" s="14">
        <v>82.65</v>
      </c>
      <c r="F45" s="15">
        <v>5.7999999999999996E-3</v>
      </c>
      <c r="G45" s="15"/>
    </row>
    <row r="46" spans="1:7" x14ac:dyDescent="0.25">
      <c r="A46" s="12" t="s">
        <v>1270</v>
      </c>
      <c r="B46" s="30" t="s">
        <v>1271</v>
      </c>
      <c r="C46" s="30" t="s">
        <v>1272</v>
      </c>
      <c r="D46" s="13">
        <v>7147</v>
      </c>
      <c r="E46" s="14">
        <v>82.44</v>
      </c>
      <c r="F46" s="15">
        <v>5.7999999999999996E-3</v>
      </c>
      <c r="G46" s="15"/>
    </row>
    <row r="47" spans="1:7" x14ac:dyDescent="0.25">
      <c r="A47" s="12" t="s">
        <v>1796</v>
      </c>
      <c r="B47" s="30" t="s">
        <v>1797</v>
      </c>
      <c r="C47" s="30" t="s">
        <v>1219</v>
      </c>
      <c r="D47" s="13">
        <v>1722</v>
      </c>
      <c r="E47" s="14">
        <v>81.73</v>
      </c>
      <c r="F47" s="15">
        <v>5.7000000000000002E-3</v>
      </c>
      <c r="G47" s="15"/>
    </row>
    <row r="48" spans="1:7" x14ac:dyDescent="0.25">
      <c r="A48" s="12" t="s">
        <v>1372</v>
      </c>
      <c r="B48" s="30" t="s">
        <v>1373</v>
      </c>
      <c r="C48" s="30" t="s">
        <v>1243</v>
      </c>
      <c r="D48" s="13">
        <v>5938</v>
      </c>
      <c r="E48" s="14">
        <v>81.150000000000006</v>
      </c>
      <c r="F48" s="15">
        <v>5.7000000000000002E-3</v>
      </c>
      <c r="G48" s="15"/>
    </row>
    <row r="49" spans="1:7" x14ac:dyDescent="0.25">
      <c r="A49" s="12" t="s">
        <v>1339</v>
      </c>
      <c r="B49" s="30" t="s">
        <v>1340</v>
      </c>
      <c r="C49" s="30" t="s">
        <v>1182</v>
      </c>
      <c r="D49" s="13">
        <v>16222</v>
      </c>
      <c r="E49" s="14">
        <v>80.36</v>
      </c>
      <c r="F49" s="15">
        <v>5.5999999999999999E-3</v>
      </c>
      <c r="G49" s="15"/>
    </row>
    <row r="50" spans="1:7" x14ac:dyDescent="0.25">
      <c r="A50" s="12" t="s">
        <v>1300</v>
      </c>
      <c r="B50" s="30" t="s">
        <v>1301</v>
      </c>
      <c r="C50" s="30" t="s">
        <v>1302</v>
      </c>
      <c r="D50" s="13">
        <v>958</v>
      </c>
      <c r="E50" s="14">
        <v>79.91</v>
      </c>
      <c r="F50" s="15">
        <v>5.5999999999999999E-3</v>
      </c>
      <c r="G50" s="15"/>
    </row>
    <row r="51" spans="1:7" x14ac:dyDescent="0.25">
      <c r="A51" s="12" t="s">
        <v>1241</v>
      </c>
      <c r="B51" s="30" t="s">
        <v>1242</v>
      </c>
      <c r="C51" s="30" t="s">
        <v>1243</v>
      </c>
      <c r="D51" s="13">
        <v>1555</v>
      </c>
      <c r="E51" s="14">
        <v>79.36</v>
      </c>
      <c r="F51" s="15">
        <v>5.5999999999999999E-3</v>
      </c>
      <c r="G51" s="15"/>
    </row>
    <row r="52" spans="1:7" x14ac:dyDescent="0.25">
      <c r="A52" s="12" t="s">
        <v>1445</v>
      </c>
      <c r="B52" s="30" t="s">
        <v>1446</v>
      </c>
      <c r="C52" s="30" t="s">
        <v>1179</v>
      </c>
      <c r="D52" s="13">
        <v>12243</v>
      </c>
      <c r="E52" s="14">
        <v>77.569999999999993</v>
      </c>
      <c r="F52" s="15">
        <v>5.4000000000000003E-3</v>
      </c>
      <c r="G52" s="15"/>
    </row>
    <row r="53" spans="1:7" x14ac:dyDescent="0.25">
      <c r="A53" s="12" t="s">
        <v>1413</v>
      </c>
      <c r="B53" s="30" t="s">
        <v>1414</v>
      </c>
      <c r="C53" s="30" t="s">
        <v>1194</v>
      </c>
      <c r="D53" s="13">
        <v>25568</v>
      </c>
      <c r="E53" s="14">
        <v>77.180000000000007</v>
      </c>
      <c r="F53" s="15">
        <v>5.4000000000000003E-3</v>
      </c>
      <c r="G53" s="15"/>
    </row>
    <row r="54" spans="1:7" x14ac:dyDescent="0.25">
      <c r="A54" s="12" t="s">
        <v>1483</v>
      </c>
      <c r="B54" s="30" t="s">
        <v>1484</v>
      </c>
      <c r="C54" s="30" t="s">
        <v>1371</v>
      </c>
      <c r="D54" s="13">
        <v>2897</v>
      </c>
      <c r="E54" s="14">
        <v>76.7</v>
      </c>
      <c r="F54" s="15">
        <v>5.4000000000000003E-3</v>
      </c>
      <c r="G54" s="15"/>
    </row>
    <row r="55" spans="1:7" x14ac:dyDescent="0.25">
      <c r="A55" s="12" t="s">
        <v>1225</v>
      </c>
      <c r="B55" s="30" t="s">
        <v>1226</v>
      </c>
      <c r="C55" s="30" t="s">
        <v>1199</v>
      </c>
      <c r="D55" s="13">
        <v>46224</v>
      </c>
      <c r="E55" s="14">
        <v>76.27</v>
      </c>
      <c r="F55" s="15">
        <v>5.4000000000000003E-3</v>
      </c>
      <c r="G55" s="15"/>
    </row>
    <row r="56" spans="1:7" x14ac:dyDescent="0.25">
      <c r="A56" s="12" t="s">
        <v>2073</v>
      </c>
      <c r="B56" s="30" t="s">
        <v>2074</v>
      </c>
      <c r="C56" s="30" t="s">
        <v>1194</v>
      </c>
      <c r="D56" s="13">
        <v>79134</v>
      </c>
      <c r="E56" s="14">
        <v>76.13</v>
      </c>
      <c r="F56" s="15">
        <v>5.3E-3</v>
      </c>
      <c r="G56" s="15"/>
    </row>
    <row r="57" spans="1:7" x14ac:dyDescent="0.25">
      <c r="A57" s="12" t="s">
        <v>1939</v>
      </c>
      <c r="B57" s="30" t="s">
        <v>1940</v>
      </c>
      <c r="C57" s="30" t="s">
        <v>1179</v>
      </c>
      <c r="D57" s="13">
        <v>48498</v>
      </c>
      <c r="E57" s="14">
        <v>74.78</v>
      </c>
      <c r="F57" s="15">
        <v>5.3E-3</v>
      </c>
      <c r="G57" s="15"/>
    </row>
    <row r="58" spans="1:7" x14ac:dyDescent="0.25">
      <c r="A58" s="12" t="s">
        <v>1531</v>
      </c>
      <c r="B58" s="30" t="s">
        <v>1532</v>
      </c>
      <c r="C58" s="30" t="s">
        <v>1359</v>
      </c>
      <c r="D58" s="13">
        <v>2043</v>
      </c>
      <c r="E58" s="14">
        <v>74.650000000000006</v>
      </c>
      <c r="F58" s="15">
        <v>5.1999999999999998E-3</v>
      </c>
      <c r="G58" s="15"/>
    </row>
    <row r="59" spans="1:7" x14ac:dyDescent="0.25">
      <c r="A59" s="12" t="s">
        <v>1798</v>
      </c>
      <c r="B59" s="30" t="s">
        <v>1799</v>
      </c>
      <c r="C59" s="30" t="s">
        <v>1371</v>
      </c>
      <c r="D59" s="13">
        <v>2361</v>
      </c>
      <c r="E59" s="14">
        <v>74.41</v>
      </c>
      <c r="F59" s="15">
        <v>5.1999999999999998E-3</v>
      </c>
      <c r="G59" s="15"/>
    </row>
    <row r="60" spans="1:7" x14ac:dyDescent="0.25">
      <c r="A60" s="12" t="s">
        <v>1278</v>
      </c>
      <c r="B60" s="30" t="s">
        <v>1279</v>
      </c>
      <c r="C60" s="30" t="s">
        <v>1280</v>
      </c>
      <c r="D60" s="13">
        <v>29045</v>
      </c>
      <c r="E60" s="14">
        <v>73.89</v>
      </c>
      <c r="F60" s="15">
        <v>5.1999999999999998E-3</v>
      </c>
      <c r="G60" s="15"/>
    </row>
    <row r="61" spans="1:7" x14ac:dyDescent="0.25">
      <c r="A61" s="12" t="s">
        <v>1499</v>
      </c>
      <c r="B61" s="30" t="s">
        <v>1500</v>
      </c>
      <c r="C61" s="30" t="s">
        <v>1302</v>
      </c>
      <c r="D61" s="13">
        <v>2529</v>
      </c>
      <c r="E61" s="14">
        <v>72.73</v>
      </c>
      <c r="F61" s="15">
        <v>5.1000000000000004E-3</v>
      </c>
      <c r="G61" s="15"/>
    </row>
    <row r="62" spans="1:7" x14ac:dyDescent="0.25">
      <c r="A62" s="12" t="s">
        <v>1436</v>
      </c>
      <c r="B62" s="30" t="s">
        <v>1437</v>
      </c>
      <c r="C62" s="30" t="s">
        <v>1438</v>
      </c>
      <c r="D62" s="13">
        <v>6968</v>
      </c>
      <c r="E62" s="14">
        <v>71.63</v>
      </c>
      <c r="F62" s="15">
        <v>5.0000000000000001E-3</v>
      </c>
      <c r="G62" s="15"/>
    </row>
    <row r="63" spans="1:7" x14ac:dyDescent="0.25">
      <c r="A63" s="12" t="s">
        <v>1314</v>
      </c>
      <c r="B63" s="30" t="s">
        <v>1315</v>
      </c>
      <c r="C63" s="30" t="s">
        <v>1316</v>
      </c>
      <c r="D63" s="13">
        <v>36564</v>
      </c>
      <c r="E63" s="14">
        <v>70.44</v>
      </c>
      <c r="F63" s="15">
        <v>4.8999999999999998E-3</v>
      </c>
      <c r="G63" s="15"/>
    </row>
    <row r="64" spans="1:7" x14ac:dyDescent="0.25">
      <c r="A64" s="12" t="s">
        <v>1877</v>
      </c>
      <c r="B64" s="30" t="s">
        <v>1878</v>
      </c>
      <c r="C64" s="30" t="s">
        <v>1330</v>
      </c>
      <c r="D64" s="13">
        <v>4514</v>
      </c>
      <c r="E64" s="14">
        <v>70.290000000000006</v>
      </c>
      <c r="F64" s="15">
        <v>4.8999999999999998E-3</v>
      </c>
      <c r="G64" s="15"/>
    </row>
    <row r="65" spans="1:7" x14ac:dyDescent="0.25">
      <c r="A65" s="12" t="s">
        <v>1879</v>
      </c>
      <c r="B65" s="30" t="s">
        <v>1880</v>
      </c>
      <c r="C65" s="30" t="s">
        <v>1291</v>
      </c>
      <c r="D65" s="13">
        <v>52</v>
      </c>
      <c r="E65" s="14">
        <v>69.17</v>
      </c>
      <c r="F65" s="15">
        <v>4.8999999999999998E-3</v>
      </c>
      <c r="G65" s="15"/>
    </row>
    <row r="66" spans="1:7" x14ac:dyDescent="0.25">
      <c r="A66" s="12" t="s">
        <v>1923</v>
      </c>
      <c r="B66" s="30" t="s">
        <v>1924</v>
      </c>
      <c r="C66" s="30" t="s">
        <v>1219</v>
      </c>
      <c r="D66" s="13">
        <v>18178</v>
      </c>
      <c r="E66" s="14">
        <v>68.53</v>
      </c>
      <c r="F66" s="15">
        <v>4.7999999999999996E-3</v>
      </c>
      <c r="G66" s="15"/>
    </row>
    <row r="67" spans="1:7" x14ac:dyDescent="0.25">
      <c r="A67" s="12" t="s">
        <v>1890</v>
      </c>
      <c r="B67" s="30" t="s">
        <v>1891</v>
      </c>
      <c r="C67" s="30" t="s">
        <v>1194</v>
      </c>
      <c r="D67" s="13">
        <v>10867</v>
      </c>
      <c r="E67" s="14">
        <v>68.41</v>
      </c>
      <c r="F67" s="15">
        <v>4.7999999999999996E-3</v>
      </c>
      <c r="G67" s="15"/>
    </row>
    <row r="68" spans="1:7" x14ac:dyDescent="0.25">
      <c r="A68" s="12" t="s">
        <v>1328</v>
      </c>
      <c r="B68" s="30" t="s">
        <v>1329</v>
      </c>
      <c r="C68" s="30" t="s">
        <v>1330</v>
      </c>
      <c r="D68" s="13">
        <v>1183</v>
      </c>
      <c r="E68" s="14">
        <v>67.040000000000006</v>
      </c>
      <c r="F68" s="15">
        <v>4.7000000000000002E-3</v>
      </c>
      <c r="G68" s="15"/>
    </row>
    <row r="69" spans="1:7" x14ac:dyDescent="0.25">
      <c r="A69" s="12" t="s">
        <v>1443</v>
      </c>
      <c r="B69" s="30" t="s">
        <v>1444</v>
      </c>
      <c r="C69" s="30" t="s">
        <v>1330</v>
      </c>
      <c r="D69" s="13">
        <v>3140</v>
      </c>
      <c r="E69" s="14">
        <v>66.510000000000005</v>
      </c>
      <c r="F69" s="15">
        <v>4.7000000000000002E-3</v>
      </c>
      <c r="G69" s="15"/>
    </row>
    <row r="70" spans="1:7" x14ac:dyDescent="0.25">
      <c r="A70" s="12" t="s">
        <v>1946</v>
      </c>
      <c r="B70" s="30" t="s">
        <v>1947</v>
      </c>
      <c r="C70" s="30" t="s">
        <v>1291</v>
      </c>
      <c r="D70" s="13">
        <v>10432</v>
      </c>
      <c r="E70" s="14">
        <v>65.239999999999995</v>
      </c>
      <c r="F70" s="15">
        <v>4.5999999999999999E-3</v>
      </c>
      <c r="G70" s="15"/>
    </row>
    <row r="71" spans="1:7" x14ac:dyDescent="0.25">
      <c r="A71" s="12" t="s">
        <v>1357</v>
      </c>
      <c r="B71" s="30" t="s">
        <v>1358</v>
      </c>
      <c r="C71" s="30" t="s">
        <v>1359</v>
      </c>
      <c r="D71" s="13">
        <v>12780</v>
      </c>
      <c r="E71" s="14">
        <v>64.81</v>
      </c>
      <c r="F71" s="15">
        <v>4.5999999999999999E-3</v>
      </c>
      <c r="G71" s="15"/>
    </row>
    <row r="72" spans="1:7" x14ac:dyDescent="0.25">
      <c r="A72" s="12" t="s">
        <v>1337</v>
      </c>
      <c r="B72" s="30" t="s">
        <v>1338</v>
      </c>
      <c r="C72" s="30" t="s">
        <v>1275</v>
      </c>
      <c r="D72" s="13">
        <v>648</v>
      </c>
      <c r="E72" s="14">
        <v>64.62</v>
      </c>
      <c r="F72" s="15">
        <v>4.4999999999999997E-3</v>
      </c>
      <c r="G72" s="15"/>
    </row>
    <row r="73" spans="1:7" x14ac:dyDescent="0.25">
      <c r="A73" s="12" t="s">
        <v>2035</v>
      </c>
      <c r="B73" s="30" t="s">
        <v>2036</v>
      </c>
      <c r="C73" s="30" t="s">
        <v>1194</v>
      </c>
      <c r="D73" s="13">
        <v>4275</v>
      </c>
      <c r="E73" s="14">
        <v>64.17</v>
      </c>
      <c r="F73" s="15">
        <v>4.4999999999999997E-3</v>
      </c>
      <c r="G73" s="15"/>
    </row>
    <row r="74" spans="1:7" x14ac:dyDescent="0.25">
      <c r="A74" s="12" t="s">
        <v>1774</v>
      </c>
      <c r="B74" s="30" t="s">
        <v>1775</v>
      </c>
      <c r="C74" s="30" t="s">
        <v>1364</v>
      </c>
      <c r="D74" s="13">
        <v>32658</v>
      </c>
      <c r="E74" s="14">
        <v>63.08</v>
      </c>
      <c r="F74" s="15">
        <v>4.4000000000000003E-3</v>
      </c>
      <c r="G74" s="15"/>
    </row>
    <row r="75" spans="1:7" x14ac:dyDescent="0.25">
      <c r="A75" s="12" t="s">
        <v>1479</v>
      </c>
      <c r="B75" s="30" t="s">
        <v>1480</v>
      </c>
      <c r="C75" s="30" t="s">
        <v>1323</v>
      </c>
      <c r="D75" s="13">
        <v>6227</v>
      </c>
      <c r="E75" s="14">
        <v>62.95</v>
      </c>
      <c r="F75" s="15">
        <v>4.4000000000000003E-3</v>
      </c>
      <c r="G75" s="15"/>
    </row>
    <row r="76" spans="1:7" x14ac:dyDescent="0.25">
      <c r="A76" s="12" t="s">
        <v>1800</v>
      </c>
      <c r="B76" s="30" t="s">
        <v>1801</v>
      </c>
      <c r="C76" s="30" t="s">
        <v>1243</v>
      </c>
      <c r="D76" s="13">
        <v>886</v>
      </c>
      <c r="E76" s="14">
        <v>62.48</v>
      </c>
      <c r="F76" s="15">
        <v>4.4000000000000003E-3</v>
      </c>
      <c r="G76" s="15"/>
    </row>
    <row r="77" spans="1:7" x14ac:dyDescent="0.25">
      <c r="A77" s="12" t="s">
        <v>1202</v>
      </c>
      <c r="B77" s="30" t="s">
        <v>1203</v>
      </c>
      <c r="C77" s="30" t="s">
        <v>1204</v>
      </c>
      <c r="D77" s="13">
        <v>21880</v>
      </c>
      <c r="E77" s="14">
        <v>61.89</v>
      </c>
      <c r="F77" s="15">
        <v>4.3E-3</v>
      </c>
      <c r="G77" s="15"/>
    </row>
    <row r="78" spans="1:7" x14ac:dyDescent="0.25">
      <c r="A78" s="12" t="s">
        <v>1348</v>
      </c>
      <c r="B78" s="30" t="s">
        <v>1349</v>
      </c>
      <c r="C78" s="30" t="s">
        <v>1272</v>
      </c>
      <c r="D78" s="13">
        <v>1276</v>
      </c>
      <c r="E78" s="14">
        <v>61.67</v>
      </c>
      <c r="F78" s="15">
        <v>4.3E-3</v>
      </c>
      <c r="G78" s="15"/>
    </row>
    <row r="79" spans="1:7" x14ac:dyDescent="0.25">
      <c r="A79" s="12" t="s">
        <v>2075</v>
      </c>
      <c r="B79" s="30" t="s">
        <v>2076</v>
      </c>
      <c r="C79" s="30" t="s">
        <v>1364</v>
      </c>
      <c r="D79" s="13">
        <v>34828</v>
      </c>
      <c r="E79" s="14">
        <v>61.56</v>
      </c>
      <c r="F79" s="15">
        <v>4.3E-3</v>
      </c>
      <c r="G79" s="15"/>
    </row>
    <row r="80" spans="1:7" x14ac:dyDescent="0.25">
      <c r="A80" s="12" t="s">
        <v>1868</v>
      </c>
      <c r="B80" s="30" t="s">
        <v>1869</v>
      </c>
      <c r="C80" s="30" t="s">
        <v>1243</v>
      </c>
      <c r="D80" s="13">
        <v>4110</v>
      </c>
      <c r="E80" s="14">
        <v>61.41</v>
      </c>
      <c r="F80" s="15">
        <v>4.3E-3</v>
      </c>
      <c r="G80" s="15"/>
    </row>
    <row r="81" spans="1:7" x14ac:dyDescent="0.25">
      <c r="A81" s="12" t="s">
        <v>2077</v>
      </c>
      <c r="B81" s="30" t="s">
        <v>2078</v>
      </c>
      <c r="C81" s="30" t="s">
        <v>1199</v>
      </c>
      <c r="D81" s="13">
        <v>8580</v>
      </c>
      <c r="E81" s="14">
        <v>60.66</v>
      </c>
      <c r="F81" s="15">
        <v>4.3E-3</v>
      </c>
      <c r="G81" s="15"/>
    </row>
    <row r="82" spans="1:7" x14ac:dyDescent="0.25">
      <c r="A82" s="12" t="s">
        <v>1197</v>
      </c>
      <c r="B82" s="30" t="s">
        <v>1198</v>
      </c>
      <c r="C82" s="30" t="s">
        <v>1199</v>
      </c>
      <c r="D82" s="13">
        <v>36739</v>
      </c>
      <c r="E82" s="14">
        <v>60.33</v>
      </c>
      <c r="F82" s="15">
        <v>4.1999999999999997E-3</v>
      </c>
      <c r="G82" s="15"/>
    </row>
    <row r="83" spans="1:7" x14ac:dyDescent="0.25">
      <c r="A83" s="12" t="s">
        <v>1380</v>
      </c>
      <c r="B83" s="30" t="s">
        <v>1381</v>
      </c>
      <c r="C83" s="30" t="s">
        <v>1269</v>
      </c>
      <c r="D83" s="13">
        <v>19060</v>
      </c>
      <c r="E83" s="14">
        <v>59.19</v>
      </c>
      <c r="F83" s="15">
        <v>4.1999999999999997E-3</v>
      </c>
      <c r="G83" s="15"/>
    </row>
    <row r="84" spans="1:7" x14ac:dyDescent="0.25">
      <c r="A84" s="12" t="s">
        <v>1244</v>
      </c>
      <c r="B84" s="30" t="s">
        <v>1245</v>
      </c>
      <c r="C84" s="30" t="s">
        <v>1188</v>
      </c>
      <c r="D84" s="13">
        <v>16437</v>
      </c>
      <c r="E84" s="14">
        <v>58.32</v>
      </c>
      <c r="F84" s="15">
        <v>4.1000000000000003E-3</v>
      </c>
      <c r="G84" s="15"/>
    </row>
    <row r="85" spans="1:7" x14ac:dyDescent="0.25">
      <c r="A85" s="12" t="s">
        <v>1189</v>
      </c>
      <c r="B85" s="30" t="s">
        <v>1190</v>
      </c>
      <c r="C85" s="30" t="s">
        <v>1191</v>
      </c>
      <c r="D85" s="13">
        <v>12793</v>
      </c>
      <c r="E85" s="14">
        <v>58.12</v>
      </c>
      <c r="F85" s="15">
        <v>4.1000000000000003E-3</v>
      </c>
      <c r="G85" s="15"/>
    </row>
    <row r="86" spans="1:7" x14ac:dyDescent="0.25">
      <c r="A86" s="12" t="s">
        <v>1948</v>
      </c>
      <c r="B86" s="30" t="s">
        <v>1949</v>
      </c>
      <c r="C86" s="30" t="s">
        <v>1313</v>
      </c>
      <c r="D86" s="13">
        <v>13238</v>
      </c>
      <c r="E86" s="14">
        <v>58.06</v>
      </c>
      <c r="F86" s="15">
        <v>4.1000000000000003E-3</v>
      </c>
      <c r="G86" s="15"/>
    </row>
    <row r="87" spans="1:7" x14ac:dyDescent="0.25">
      <c r="A87" s="12" t="s">
        <v>1892</v>
      </c>
      <c r="B87" s="30" t="s">
        <v>1893</v>
      </c>
      <c r="C87" s="30" t="s">
        <v>1330</v>
      </c>
      <c r="D87" s="13">
        <v>1422</v>
      </c>
      <c r="E87" s="14">
        <v>56.82</v>
      </c>
      <c r="F87" s="15">
        <v>4.0000000000000001E-3</v>
      </c>
      <c r="G87" s="15"/>
    </row>
    <row r="88" spans="1:7" x14ac:dyDescent="0.25">
      <c r="A88" s="12" t="s">
        <v>1517</v>
      </c>
      <c r="B88" s="30" t="s">
        <v>1518</v>
      </c>
      <c r="C88" s="30" t="s">
        <v>1250</v>
      </c>
      <c r="D88" s="13">
        <v>635</v>
      </c>
      <c r="E88" s="14">
        <v>56.54</v>
      </c>
      <c r="F88" s="15">
        <v>4.0000000000000001E-3</v>
      </c>
      <c r="G88" s="15"/>
    </row>
    <row r="89" spans="1:7" x14ac:dyDescent="0.25">
      <c r="A89" s="12" t="s">
        <v>1937</v>
      </c>
      <c r="B89" s="30" t="s">
        <v>1938</v>
      </c>
      <c r="C89" s="30" t="s">
        <v>1204</v>
      </c>
      <c r="D89" s="13">
        <v>9094</v>
      </c>
      <c r="E89" s="14">
        <v>56.4</v>
      </c>
      <c r="F89" s="15">
        <v>4.0000000000000001E-3</v>
      </c>
      <c r="G89" s="15"/>
    </row>
    <row r="90" spans="1:7" x14ac:dyDescent="0.25">
      <c r="A90" s="12" t="s">
        <v>1246</v>
      </c>
      <c r="B90" s="30" t="s">
        <v>1247</v>
      </c>
      <c r="C90" s="30" t="s">
        <v>1179</v>
      </c>
      <c r="D90" s="13">
        <v>3711</v>
      </c>
      <c r="E90" s="14">
        <v>56.25</v>
      </c>
      <c r="F90" s="15">
        <v>4.0000000000000001E-3</v>
      </c>
      <c r="G90" s="15"/>
    </row>
    <row r="91" spans="1:7" x14ac:dyDescent="0.25">
      <c r="A91" s="12" t="s">
        <v>2079</v>
      </c>
      <c r="B91" s="30" t="s">
        <v>2080</v>
      </c>
      <c r="C91" s="30" t="s">
        <v>1343</v>
      </c>
      <c r="D91" s="13">
        <v>621</v>
      </c>
      <c r="E91" s="14">
        <v>55.69</v>
      </c>
      <c r="F91" s="15">
        <v>3.8999999999999998E-3</v>
      </c>
      <c r="G91" s="15"/>
    </row>
    <row r="92" spans="1:7" x14ac:dyDescent="0.25">
      <c r="A92" s="12" t="s">
        <v>1367</v>
      </c>
      <c r="B92" s="30" t="s">
        <v>1368</v>
      </c>
      <c r="C92" s="30" t="s">
        <v>1229</v>
      </c>
      <c r="D92" s="13">
        <v>4120</v>
      </c>
      <c r="E92" s="14">
        <v>54.59</v>
      </c>
      <c r="F92" s="15">
        <v>3.8E-3</v>
      </c>
      <c r="G92" s="15"/>
    </row>
    <row r="93" spans="1:7" x14ac:dyDescent="0.25">
      <c r="A93" s="12" t="s">
        <v>1362</v>
      </c>
      <c r="B93" s="30" t="s">
        <v>1363</v>
      </c>
      <c r="C93" s="30" t="s">
        <v>1364</v>
      </c>
      <c r="D93" s="13">
        <v>1237</v>
      </c>
      <c r="E93" s="14">
        <v>54.55</v>
      </c>
      <c r="F93" s="15">
        <v>3.8E-3</v>
      </c>
      <c r="G93" s="15"/>
    </row>
    <row r="94" spans="1:7" x14ac:dyDescent="0.25">
      <c r="A94" s="12" t="s">
        <v>1823</v>
      </c>
      <c r="B94" s="30" t="s">
        <v>1824</v>
      </c>
      <c r="C94" s="30" t="s">
        <v>1825</v>
      </c>
      <c r="D94" s="13">
        <v>156</v>
      </c>
      <c r="E94" s="14">
        <v>54.26</v>
      </c>
      <c r="F94" s="15">
        <v>3.8E-3</v>
      </c>
      <c r="G94" s="15"/>
    </row>
    <row r="95" spans="1:7" x14ac:dyDescent="0.25">
      <c r="A95" s="12" t="s">
        <v>1227</v>
      </c>
      <c r="B95" s="30" t="s">
        <v>1228</v>
      </c>
      <c r="C95" s="30" t="s">
        <v>1229</v>
      </c>
      <c r="D95" s="13">
        <v>62890</v>
      </c>
      <c r="E95" s="14">
        <v>53.55</v>
      </c>
      <c r="F95" s="15">
        <v>3.8E-3</v>
      </c>
      <c r="G95" s="15"/>
    </row>
    <row r="96" spans="1:7" x14ac:dyDescent="0.25">
      <c r="A96" s="12" t="s">
        <v>1319</v>
      </c>
      <c r="B96" s="30" t="s">
        <v>1320</v>
      </c>
      <c r="C96" s="30" t="s">
        <v>1207</v>
      </c>
      <c r="D96" s="13">
        <v>8195</v>
      </c>
      <c r="E96" s="14">
        <v>52.81</v>
      </c>
      <c r="F96" s="15">
        <v>3.7000000000000002E-3</v>
      </c>
      <c r="G96" s="15"/>
    </row>
    <row r="97" spans="1:7" x14ac:dyDescent="0.25">
      <c r="A97" s="12" t="s">
        <v>1251</v>
      </c>
      <c r="B97" s="30" t="s">
        <v>1252</v>
      </c>
      <c r="C97" s="30" t="s">
        <v>1219</v>
      </c>
      <c r="D97" s="13">
        <v>7688</v>
      </c>
      <c r="E97" s="14">
        <v>51.81</v>
      </c>
      <c r="F97" s="15">
        <v>3.5999999999999999E-3</v>
      </c>
      <c r="G97" s="15"/>
    </row>
    <row r="98" spans="1:7" x14ac:dyDescent="0.25">
      <c r="A98" s="12" t="s">
        <v>1460</v>
      </c>
      <c r="B98" s="30" t="s">
        <v>1461</v>
      </c>
      <c r="C98" s="30" t="s">
        <v>1188</v>
      </c>
      <c r="D98" s="13">
        <v>2969</v>
      </c>
      <c r="E98" s="14">
        <v>51.36</v>
      </c>
      <c r="F98" s="15">
        <v>3.5999999999999999E-3</v>
      </c>
      <c r="G98" s="15"/>
    </row>
    <row r="99" spans="1:7" x14ac:dyDescent="0.25">
      <c r="A99" s="12" t="s">
        <v>1394</v>
      </c>
      <c r="B99" s="30" t="s">
        <v>1395</v>
      </c>
      <c r="C99" s="30" t="s">
        <v>1396</v>
      </c>
      <c r="D99" s="13">
        <v>2001</v>
      </c>
      <c r="E99" s="14">
        <v>50.17</v>
      </c>
      <c r="F99" s="15">
        <v>3.5000000000000001E-3</v>
      </c>
      <c r="G99" s="15"/>
    </row>
    <row r="100" spans="1:7" x14ac:dyDescent="0.25">
      <c r="A100" s="12" t="s">
        <v>1539</v>
      </c>
      <c r="B100" s="30" t="s">
        <v>1540</v>
      </c>
      <c r="C100" s="30" t="s">
        <v>1275</v>
      </c>
      <c r="D100" s="13">
        <v>2069</v>
      </c>
      <c r="E100" s="14">
        <v>49.9</v>
      </c>
      <c r="F100" s="15">
        <v>3.5000000000000001E-3</v>
      </c>
      <c r="G100" s="15"/>
    </row>
    <row r="101" spans="1:7" x14ac:dyDescent="0.25">
      <c r="A101" s="12" t="s">
        <v>2081</v>
      </c>
      <c r="B101" s="30" t="s">
        <v>2082</v>
      </c>
      <c r="C101" s="30" t="s">
        <v>1371</v>
      </c>
      <c r="D101" s="13">
        <v>3565</v>
      </c>
      <c r="E101" s="14">
        <v>49.21</v>
      </c>
      <c r="F101" s="15">
        <v>3.5000000000000001E-3</v>
      </c>
      <c r="G101" s="15"/>
    </row>
    <row r="102" spans="1:7" x14ac:dyDescent="0.25">
      <c r="A102" s="12" t="s">
        <v>1485</v>
      </c>
      <c r="B102" s="30" t="s">
        <v>1486</v>
      </c>
      <c r="C102" s="30" t="s">
        <v>1219</v>
      </c>
      <c r="D102" s="13">
        <v>3043</v>
      </c>
      <c r="E102" s="14">
        <v>49.14</v>
      </c>
      <c r="F102" s="15">
        <v>3.5000000000000001E-3</v>
      </c>
      <c r="G102" s="15"/>
    </row>
    <row r="103" spans="1:7" x14ac:dyDescent="0.25">
      <c r="A103" s="12" t="s">
        <v>1390</v>
      </c>
      <c r="B103" s="30" t="s">
        <v>1391</v>
      </c>
      <c r="C103" s="30" t="s">
        <v>1291</v>
      </c>
      <c r="D103" s="13">
        <v>2014</v>
      </c>
      <c r="E103" s="14">
        <v>48.94</v>
      </c>
      <c r="F103" s="15">
        <v>3.3999999999999998E-3</v>
      </c>
      <c r="G103" s="15"/>
    </row>
    <row r="104" spans="1:7" x14ac:dyDescent="0.25">
      <c r="A104" s="12" t="s">
        <v>1344</v>
      </c>
      <c r="B104" s="30" t="s">
        <v>1345</v>
      </c>
      <c r="C104" s="30" t="s">
        <v>1243</v>
      </c>
      <c r="D104" s="13">
        <v>2113</v>
      </c>
      <c r="E104" s="14">
        <v>48.91</v>
      </c>
      <c r="F104" s="15">
        <v>3.3999999999999998E-3</v>
      </c>
      <c r="G104" s="15"/>
    </row>
    <row r="105" spans="1:7" x14ac:dyDescent="0.25">
      <c r="A105" s="12" t="s">
        <v>1786</v>
      </c>
      <c r="B105" s="30" t="s">
        <v>1787</v>
      </c>
      <c r="C105" s="30" t="s">
        <v>1179</v>
      </c>
      <c r="D105" s="13">
        <v>8900</v>
      </c>
      <c r="E105" s="14">
        <v>48.79</v>
      </c>
      <c r="F105" s="15">
        <v>3.3999999999999998E-3</v>
      </c>
      <c r="G105" s="15"/>
    </row>
    <row r="106" spans="1:7" x14ac:dyDescent="0.25">
      <c r="A106" s="12" t="s">
        <v>2083</v>
      </c>
      <c r="B106" s="30" t="s">
        <v>2084</v>
      </c>
      <c r="C106" s="30" t="s">
        <v>1179</v>
      </c>
      <c r="D106" s="13">
        <v>31238</v>
      </c>
      <c r="E106" s="14">
        <v>48.45</v>
      </c>
      <c r="F106" s="15">
        <v>3.3999999999999998E-3</v>
      </c>
      <c r="G106" s="15"/>
    </row>
    <row r="107" spans="1:7" x14ac:dyDescent="0.25">
      <c r="A107" s="12" t="s">
        <v>1821</v>
      </c>
      <c r="B107" s="30" t="s">
        <v>1822</v>
      </c>
      <c r="C107" s="30" t="s">
        <v>1219</v>
      </c>
      <c r="D107" s="13">
        <v>2755</v>
      </c>
      <c r="E107" s="14">
        <v>47.4</v>
      </c>
      <c r="F107" s="15">
        <v>3.3E-3</v>
      </c>
      <c r="G107" s="15"/>
    </row>
    <row r="108" spans="1:7" x14ac:dyDescent="0.25">
      <c r="A108" s="12" t="s">
        <v>1409</v>
      </c>
      <c r="B108" s="30" t="s">
        <v>1410</v>
      </c>
      <c r="C108" s="30" t="s">
        <v>1199</v>
      </c>
      <c r="D108" s="13">
        <v>5351</v>
      </c>
      <c r="E108" s="14">
        <v>47.21</v>
      </c>
      <c r="F108" s="15">
        <v>3.3E-3</v>
      </c>
      <c r="G108" s="15"/>
    </row>
    <row r="109" spans="1:7" x14ac:dyDescent="0.25">
      <c r="A109" s="12" t="s">
        <v>1256</v>
      </c>
      <c r="B109" s="30" t="s">
        <v>1257</v>
      </c>
      <c r="C109" s="30" t="s">
        <v>1216</v>
      </c>
      <c r="D109" s="13">
        <v>20095</v>
      </c>
      <c r="E109" s="14">
        <v>46.97</v>
      </c>
      <c r="F109" s="15">
        <v>3.3E-3</v>
      </c>
      <c r="G109" s="15"/>
    </row>
    <row r="110" spans="1:7" x14ac:dyDescent="0.25">
      <c r="A110" s="12" t="s">
        <v>1346</v>
      </c>
      <c r="B110" s="30" t="s">
        <v>1347</v>
      </c>
      <c r="C110" s="30" t="s">
        <v>1272</v>
      </c>
      <c r="D110" s="13">
        <v>3417</v>
      </c>
      <c r="E110" s="14">
        <v>45.77</v>
      </c>
      <c r="F110" s="15">
        <v>3.2000000000000002E-3</v>
      </c>
      <c r="G110" s="15"/>
    </row>
    <row r="111" spans="1:7" x14ac:dyDescent="0.25">
      <c r="A111" s="12" t="s">
        <v>2085</v>
      </c>
      <c r="B111" s="30" t="s">
        <v>2086</v>
      </c>
      <c r="C111" s="30" t="s">
        <v>1240</v>
      </c>
      <c r="D111" s="13">
        <v>969</v>
      </c>
      <c r="E111" s="14">
        <v>45.25</v>
      </c>
      <c r="F111" s="15">
        <v>3.2000000000000002E-3</v>
      </c>
      <c r="G111" s="15"/>
    </row>
    <row r="112" spans="1:7" x14ac:dyDescent="0.25">
      <c r="A112" s="12" t="s">
        <v>1376</v>
      </c>
      <c r="B112" s="30" t="s">
        <v>1377</v>
      </c>
      <c r="C112" s="30" t="s">
        <v>1243</v>
      </c>
      <c r="D112" s="13">
        <v>595</v>
      </c>
      <c r="E112" s="14">
        <v>45.21</v>
      </c>
      <c r="F112" s="15">
        <v>3.2000000000000002E-3</v>
      </c>
      <c r="G112" s="15"/>
    </row>
    <row r="113" spans="1:7" x14ac:dyDescent="0.25">
      <c r="A113" s="12" t="s">
        <v>1495</v>
      </c>
      <c r="B113" s="30" t="s">
        <v>1496</v>
      </c>
      <c r="C113" s="30" t="s">
        <v>1237</v>
      </c>
      <c r="D113" s="13">
        <v>9726</v>
      </c>
      <c r="E113" s="14">
        <v>45.05</v>
      </c>
      <c r="F113" s="15">
        <v>3.2000000000000002E-3</v>
      </c>
      <c r="G113" s="15"/>
    </row>
    <row r="114" spans="1:7" x14ac:dyDescent="0.25">
      <c r="A114" s="12" t="s">
        <v>1399</v>
      </c>
      <c r="B114" s="30" t="s">
        <v>1400</v>
      </c>
      <c r="C114" s="30" t="s">
        <v>1272</v>
      </c>
      <c r="D114" s="13">
        <v>9999</v>
      </c>
      <c r="E114" s="14">
        <v>45</v>
      </c>
      <c r="F114" s="15">
        <v>3.2000000000000002E-3</v>
      </c>
      <c r="G114" s="15"/>
    </row>
    <row r="115" spans="1:7" x14ac:dyDescent="0.25">
      <c r="A115" s="12" t="s">
        <v>1335</v>
      </c>
      <c r="B115" s="30" t="s">
        <v>1336</v>
      </c>
      <c r="C115" s="30" t="s">
        <v>1243</v>
      </c>
      <c r="D115" s="13">
        <v>3561</v>
      </c>
      <c r="E115" s="14">
        <v>44.99</v>
      </c>
      <c r="F115" s="15">
        <v>3.2000000000000002E-3</v>
      </c>
      <c r="G115" s="15"/>
    </row>
    <row r="116" spans="1:7" x14ac:dyDescent="0.25">
      <c r="A116" s="12" t="s">
        <v>1183</v>
      </c>
      <c r="B116" s="30" t="s">
        <v>1184</v>
      </c>
      <c r="C116" s="30" t="s">
        <v>1185</v>
      </c>
      <c r="D116" s="13">
        <v>1471</v>
      </c>
      <c r="E116" s="14">
        <v>44.93</v>
      </c>
      <c r="F116" s="15">
        <v>3.2000000000000002E-3</v>
      </c>
      <c r="G116" s="15"/>
    </row>
    <row r="117" spans="1:7" x14ac:dyDescent="0.25">
      <c r="A117" s="12" t="s">
        <v>2087</v>
      </c>
      <c r="B117" s="30" t="s">
        <v>2088</v>
      </c>
      <c r="C117" s="30" t="s">
        <v>1343</v>
      </c>
      <c r="D117" s="13">
        <v>542</v>
      </c>
      <c r="E117" s="14">
        <v>44.75</v>
      </c>
      <c r="F117" s="15">
        <v>3.0999999999999999E-3</v>
      </c>
      <c r="G117" s="15"/>
    </row>
    <row r="118" spans="1:7" x14ac:dyDescent="0.25">
      <c r="A118" s="12" t="s">
        <v>2089</v>
      </c>
      <c r="B118" s="30" t="s">
        <v>2090</v>
      </c>
      <c r="C118" s="30" t="s">
        <v>1438</v>
      </c>
      <c r="D118" s="13">
        <v>9924</v>
      </c>
      <c r="E118" s="14">
        <v>44.56</v>
      </c>
      <c r="F118" s="15">
        <v>3.0999999999999999E-3</v>
      </c>
      <c r="G118" s="15"/>
    </row>
    <row r="119" spans="1:7" x14ac:dyDescent="0.25">
      <c r="A119" s="12" t="s">
        <v>1473</v>
      </c>
      <c r="B119" s="30" t="s">
        <v>1474</v>
      </c>
      <c r="C119" s="30" t="s">
        <v>1371</v>
      </c>
      <c r="D119" s="13">
        <v>2957</v>
      </c>
      <c r="E119" s="14">
        <v>43.86</v>
      </c>
      <c r="F119" s="15">
        <v>3.0999999999999999E-3</v>
      </c>
      <c r="G119" s="15"/>
    </row>
    <row r="120" spans="1:7" x14ac:dyDescent="0.25">
      <c r="A120" s="12" t="s">
        <v>1439</v>
      </c>
      <c r="B120" s="30" t="s">
        <v>1440</v>
      </c>
      <c r="C120" s="30" t="s">
        <v>1275</v>
      </c>
      <c r="D120" s="13">
        <v>1718</v>
      </c>
      <c r="E120" s="14">
        <v>43.5</v>
      </c>
      <c r="F120" s="15">
        <v>3.0999999999999999E-3</v>
      </c>
      <c r="G120" s="15"/>
    </row>
    <row r="121" spans="1:7" x14ac:dyDescent="0.25">
      <c r="A121" s="12" t="s">
        <v>1859</v>
      </c>
      <c r="B121" s="30" t="s">
        <v>1860</v>
      </c>
      <c r="C121" s="30" t="s">
        <v>1272</v>
      </c>
      <c r="D121" s="13">
        <v>1832</v>
      </c>
      <c r="E121" s="14">
        <v>43.32</v>
      </c>
      <c r="F121" s="15">
        <v>3.0000000000000001E-3</v>
      </c>
      <c r="G121" s="15"/>
    </row>
    <row r="122" spans="1:7" x14ac:dyDescent="0.25">
      <c r="A122" s="12" t="s">
        <v>2091</v>
      </c>
      <c r="B122" s="30" t="s">
        <v>2092</v>
      </c>
      <c r="C122" s="30" t="s">
        <v>1291</v>
      </c>
      <c r="D122" s="13">
        <v>8393</v>
      </c>
      <c r="E122" s="14">
        <v>42.81</v>
      </c>
      <c r="F122" s="15">
        <v>3.0000000000000001E-3</v>
      </c>
      <c r="G122" s="15"/>
    </row>
    <row r="123" spans="1:7" x14ac:dyDescent="0.25">
      <c r="A123" s="12" t="s">
        <v>1298</v>
      </c>
      <c r="B123" s="30" t="s">
        <v>1299</v>
      </c>
      <c r="C123" s="30" t="s">
        <v>1194</v>
      </c>
      <c r="D123" s="13">
        <v>9501</v>
      </c>
      <c r="E123" s="14">
        <v>42.68</v>
      </c>
      <c r="F123" s="15">
        <v>3.0000000000000001E-3</v>
      </c>
      <c r="G123" s="15"/>
    </row>
    <row r="124" spans="1:7" x14ac:dyDescent="0.25">
      <c r="A124" s="12" t="s">
        <v>1421</v>
      </c>
      <c r="B124" s="30" t="s">
        <v>1422</v>
      </c>
      <c r="C124" s="30" t="s">
        <v>1275</v>
      </c>
      <c r="D124" s="13">
        <v>1060</v>
      </c>
      <c r="E124" s="14">
        <v>42.39</v>
      </c>
      <c r="F124" s="15">
        <v>3.0000000000000001E-3</v>
      </c>
      <c r="G124" s="15"/>
    </row>
    <row r="125" spans="1:7" x14ac:dyDescent="0.25">
      <c r="A125" s="12" t="s">
        <v>1782</v>
      </c>
      <c r="B125" s="30" t="s">
        <v>1783</v>
      </c>
      <c r="C125" s="30" t="s">
        <v>1272</v>
      </c>
      <c r="D125" s="13">
        <v>683</v>
      </c>
      <c r="E125" s="14">
        <v>42.38</v>
      </c>
      <c r="F125" s="15">
        <v>3.0000000000000001E-3</v>
      </c>
      <c r="G125" s="15"/>
    </row>
    <row r="126" spans="1:7" x14ac:dyDescent="0.25">
      <c r="A126" s="12" t="s">
        <v>2093</v>
      </c>
      <c r="B126" s="30" t="s">
        <v>2094</v>
      </c>
      <c r="C126" s="30" t="s">
        <v>1343</v>
      </c>
      <c r="D126" s="13">
        <v>3949</v>
      </c>
      <c r="E126" s="14">
        <v>42.34</v>
      </c>
      <c r="F126" s="15">
        <v>3.0000000000000001E-3</v>
      </c>
      <c r="G126" s="15"/>
    </row>
    <row r="127" spans="1:7" x14ac:dyDescent="0.25">
      <c r="A127" s="12" t="s">
        <v>1428</v>
      </c>
      <c r="B127" s="30" t="s">
        <v>1429</v>
      </c>
      <c r="C127" s="30" t="s">
        <v>1343</v>
      </c>
      <c r="D127" s="13">
        <v>1733</v>
      </c>
      <c r="E127" s="14">
        <v>42.12</v>
      </c>
      <c r="F127" s="15">
        <v>3.0000000000000001E-3</v>
      </c>
      <c r="G127" s="15"/>
    </row>
    <row r="128" spans="1:7" x14ac:dyDescent="0.25">
      <c r="A128" s="12" t="s">
        <v>2095</v>
      </c>
      <c r="B128" s="30" t="s">
        <v>2096</v>
      </c>
      <c r="C128" s="30" t="s">
        <v>1269</v>
      </c>
      <c r="D128" s="13">
        <v>8894</v>
      </c>
      <c r="E128" s="14">
        <v>41.73</v>
      </c>
      <c r="F128" s="15">
        <v>2.8999999999999998E-3</v>
      </c>
      <c r="G128" s="15"/>
    </row>
    <row r="129" spans="1:7" x14ac:dyDescent="0.25">
      <c r="A129" s="12" t="s">
        <v>1214</v>
      </c>
      <c r="B129" s="30" t="s">
        <v>1215</v>
      </c>
      <c r="C129" s="30" t="s">
        <v>1216</v>
      </c>
      <c r="D129" s="13">
        <v>1051</v>
      </c>
      <c r="E129" s="14">
        <v>41.4</v>
      </c>
      <c r="F129" s="15">
        <v>2.8999999999999998E-3</v>
      </c>
      <c r="G129" s="15"/>
    </row>
    <row r="130" spans="1:7" x14ac:dyDescent="0.25">
      <c r="A130" s="12" t="s">
        <v>1505</v>
      </c>
      <c r="B130" s="30" t="s">
        <v>1506</v>
      </c>
      <c r="C130" s="30" t="s">
        <v>1219</v>
      </c>
      <c r="D130" s="13">
        <v>17839</v>
      </c>
      <c r="E130" s="14">
        <v>41.28</v>
      </c>
      <c r="F130" s="15">
        <v>2.8999999999999998E-3</v>
      </c>
      <c r="G130" s="15"/>
    </row>
    <row r="131" spans="1:7" x14ac:dyDescent="0.25">
      <c r="A131" s="12" t="s">
        <v>1283</v>
      </c>
      <c r="B131" s="30" t="s">
        <v>1284</v>
      </c>
      <c r="C131" s="30" t="s">
        <v>1272</v>
      </c>
      <c r="D131" s="13">
        <v>2944</v>
      </c>
      <c r="E131" s="14">
        <v>41.22</v>
      </c>
      <c r="F131" s="15">
        <v>2.8999999999999998E-3</v>
      </c>
      <c r="G131" s="15"/>
    </row>
    <row r="132" spans="1:7" x14ac:dyDescent="0.25">
      <c r="A132" s="12" t="s">
        <v>2097</v>
      </c>
      <c r="B132" s="30" t="s">
        <v>2098</v>
      </c>
      <c r="C132" s="30" t="s">
        <v>1255</v>
      </c>
      <c r="D132" s="13">
        <v>14306</v>
      </c>
      <c r="E132" s="14">
        <v>40.97</v>
      </c>
      <c r="F132" s="15">
        <v>2.8999999999999998E-3</v>
      </c>
      <c r="G132" s="15"/>
    </row>
    <row r="133" spans="1:7" x14ac:dyDescent="0.25">
      <c r="A133" s="12" t="s">
        <v>2099</v>
      </c>
      <c r="B133" s="30" t="s">
        <v>2100</v>
      </c>
      <c r="C133" s="30" t="s">
        <v>1427</v>
      </c>
      <c r="D133" s="13">
        <v>2697</v>
      </c>
      <c r="E133" s="14">
        <v>39.9</v>
      </c>
      <c r="F133" s="15">
        <v>2.8E-3</v>
      </c>
      <c r="G133" s="15"/>
    </row>
    <row r="134" spans="1:7" x14ac:dyDescent="0.25">
      <c r="A134" s="12" t="s">
        <v>2016</v>
      </c>
      <c r="B134" s="30" t="s">
        <v>2017</v>
      </c>
      <c r="C134" s="30" t="s">
        <v>1330</v>
      </c>
      <c r="D134" s="13">
        <v>2804</v>
      </c>
      <c r="E134" s="14">
        <v>39.880000000000003</v>
      </c>
      <c r="F134" s="15">
        <v>2.8E-3</v>
      </c>
      <c r="G134" s="15"/>
    </row>
    <row r="135" spans="1:7" x14ac:dyDescent="0.25">
      <c r="A135" s="12" t="s">
        <v>1525</v>
      </c>
      <c r="B135" s="30" t="s">
        <v>1526</v>
      </c>
      <c r="C135" s="30" t="s">
        <v>1219</v>
      </c>
      <c r="D135" s="13">
        <v>1560</v>
      </c>
      <c r="E135" s="14">
        <v>39.81</v>
      </c>
      <c r="F135" s="15">
        <v>2.8E-3</v>
      </c>
      <c r="G135" s="15"/>
    </row>
    <row r="136" spans="1:7" x14ac:dyDescent="0.25">
      <c r="A136" s="12" t="s">
        <v>1353</v>
      </c>
      <c r="B136" s="30" t="s">
        <v>1354</v>
      </c>
      <c r="C136" s="30" t="s">
        <v>1219</v>
      </c>
      <c r="D136" s="13">
        <v>15071</v>
      </c>
      <c r="E136" s="14">
        <v>39.36</v>
      </c>
      <c r="F136" s="15">
        <v>2.8E-3</v>
      </c>
      <c r="G136" s="15"/>
    </row>
    <row r="137" spans="1:7" x14ac:dyDescent="0.25">
      <c r="A137" s="12" t="s">
        <v>1326</v>
      </c>
      <c r="B137" s="30" t="s">
        <v>1327</v>
      </c>
      <c r="C137" s="30" t="s">
        <v>1179</v>
      </c>
      <c r="D137" s="13">
        <v>20878</v>
      </c>
      <c r="E137" s="14">
        <v>39.31</v>
      </c>
      <c r="F137" s="15">
        <v>2.8E-3</v>
      </c>
      <c r="G137" s="15"/>
    </row>
    <row r="138" spans="1:7" x14ac:dyDescent="0.25">
      <c r="A138" s="12" t="s">
        <v>1873</v>
      </c>
      <c r="B138" s="30" t="s">
        <v>1874</v>
      </c>
      <c r="C138" s="30" t="s">
        <v>1457</v>
      </c>
      <c r="D138" s="13">
        <v>3528</v>
      </c>
      <c r="E138" s="14">
        <v>39.1</v>
      </c>
      <c r="F138" s="15">
        <v>2.7000000000000001E-3</v>
      </c>
      <c r="G138" s="15"/>
    </row>
    <row r="139" spans="1:7" x14ac:dyDescent="0.25">
      <c r="A139" s="12" t="s">
        <v>1778</v>
      </c>
      <c r="B139" s="30" t="s">
        <v>1779</v>
      </c>
      <c r="C139" s="30" t="s">
        <v>1364</v>
      </c>
      <c r="D139" s="13">
        <v>840</v>
      </c>
      <c r="E139" s="14">
        <v>38.67</v>
      </c>
      <c r="F139" s="15">
        <v>2.7000000000000001E-3</v>
      </c>
      <c r="G139" s="15"/>
    </row>
    <row r="140" spans="1:7" x14ac:dyDescent="0.25">
      <c r="A140" s="12" t="s">
        <v>2101</v>
      </c>
      <c r="B140" s="30" t="s">
        <v>2102</v>
      </c>
      <c r="C140" s="30" t="s">
        <v>1470</v>
      </c>
      <c r="D140" s="13">
        <v>239</v>
      </c>
      <c r="E140" s="14">
        <v>38.65</v>
      </c>
      <c r="F140" s="15">
        <v>2.7000000000000001E-3</v>
      </c>
      <c r="G140" s="15"/>
    </row>
    <row r="141" spans="1:7" x14ac:dyDescent="0.25">
      <c r="A141" s="12" t="s">
        <v>2103</v>
      </c>
      <c r="B141" s="30" t="s">
        <v>2104</v>
      </c>
      <c r="C141" s="30" t="s">
        <v>1427</v>
      </c>
      <c r="D141" s="13">
        <v>1881</v>
      </c>
      <c r="E141" s="14">
        <v>38.33</v>
      </c>
      <c r="F141" s="15">
        <v>2.7000000000000001E-3</v>
      </c>
      <c r="G141" s="15"/>
    </row>
    <row r="142" spans="1:7" x14ac:dyDescent="0.25">
      <c r="A142" s="12" t="s">
        <v>2105</v>
      </c>
      <c r="B142" s="30" t="s">
        <v>2106</v>
      </c>
      <c r="C142" s="30" t="s">
        <v>1330</v>
      </c>
      <c r="D142" s="13">
        <v>1007</v>
      </c>
      <c r="E142" s="14">
        <v>38.24</v>
      </c>
      <c r="F142" s="15">
        <v>2.7000000000000001E-3</v>
      </c>
      <c r="G142" s="15"/>
    </row>
    <row r="143" spans="1:7" x14ac:dyDescent="0.25">
      <c r="A143" s="12" t="s">
        <v>2107</v>
      </c>
      <c r="B143" s="30" t="s">
        <v>2108</v>
      </c>
      <c r="C143" s="30" t="s">
        <v>1291</v>
      </c>
      <c r="D143" s="13">
        <v>1033</v>
      </c>
      <c r="E143" s="14">
        <v>38.119999999999997</v>
      </c>
      <c r="F143" s="15">
        <v>2.7000000000000001E-3</v>
      </c>
      <c r="G143" s="15"/>
    </row>
    <row r="144" spans="1:7" x14ac:dyDescent="0.25">
      <c r="A144" s="12" t="s">
        <v>1477</v>
      </c>
      <c r="B144" s="30" t="s">
        <v>1478</v>
      </c>
      <c r="C144" s="30" t="s">
        <v>1275</v>
      </c>
      <c r="D144" s="13">
        <v>2002</v>
      </c>
      <c r="E144" s="14">
        <v>36.799999999999997</v>
      </c>
      <c r="F144" s="15">
        <v>2.5999999999999999E-3</v>
      </c>
      <c r="G144" s="15"/>
    </row>
    <row r="145" spans="1:7" x14ac:dyDescent="0.25">
      <c r="A145" s="12" t="s">
        <v>2109</v>
      </c>
      <c r="B145" s="30" t="s">
        <v>2110</v>
      </c>
      <c r="C145" s="30" t="s">
        <v>1194</v>
      </c>
      <c r="D145" s="13">
        <v>2044</v>
      </c>
      <c r="E145" s="14">
        <v>36.74</v>
      </c>
      <c r="F145" s="15">
        <v>2.5999999999999999E-3</v>
      </c>
      <c r="G145" s="15"/>
    </row>
    <row r="146" spans="1:7" x14ac:dyDescent="0.25">
      <c r="A146" s="12" t="s">
        <v>2111</v>
      </c>
      <c r="B146" s="30" t="s">
        <v>2112</v>
      </c>
      <c r="C146" s="30" t="s">
        <v>1219</v>
      </c>
      <c r="D146" s="13">
        <v>7477</v>
      </c>
      <c r="E146" s="14">
        <v>36.69</v>
      </c>
      <c r="F146" s="15">
        <v>2.5999999999999999E-3</v>
      </c>
      <c r="G146" s="15"/>
    </row>
    <row r="147" spans="1:7" x14ac:dyDescent="0.25">
      <c r="A147" s="12" t="s">
        <v>1501</v>
      </c>
      <c r="B147" s="30" t="s">
        <v>1502</v>
      </c>
      <c r="C147" s="30" t="s">
        <v>1243</v>
      </c>
      <c r="D147" s="13">
        <v>7915</v>
      </c>
      <c r="E147" s="14">
        <v>36.6</v>
      </c>
      <c r="F147" s="15">
        <v>2.5999999999999999E-3</v>
      </c>
      <c r="G147" s="15"/>
    </row>
    <row r="148" spans="1:7" x14ac:dyDescent="0.25">
      <c r="A148" s="12" t="s">
        <v>2113</v>
      </c>
      <c r="B148" s="30" t="s">
        <v>2114</v>
      </c>
      <c r="C148" s="30" t="s">
        <v>1343</v>
      </c>
      <c r="D148" s="13">
        <v>1005</v>
      </c>
      <c r="E148" s="14">
        <v>36.42</v>
      </c>
      <c r="F148" s="15">
        <v>2.5999999999999999E-3</v>
      </c>
      <c r="G148" s="15"/>
    </row>
    <row r="149" spans="1:7" x14ac:dyDescent="0.25">
      <c r="A149" s="12" t="s">
        <v>1321</v>
      </c>
      <c r="B149" s="30" t="s">
        <v>1322</v>
      </c>
      <c r="C149" s="30" t="s">
        <v>1323</v>
      </c>
      <c r="D149" s="13">
        <v>2528</v>
      </c>
      <c r="E149" s="14">
        <v>36.32</v>
      </c>
      <c r="F149" s="15">
        <v>2.5999999999999999E-3</v>
      </c>
      <c r="G149" s="15"/>
    </row>
    <row r="150" spans="1:7" x14ac:dyDescent="0.25">
      <c r="A150" s="12" t="s">
        <v>1535</v>
      </c>
      <c r="B150" s="30" t="s">
        <v>1536</v>
      </c>
      <c r="C150" s="30" t="s">
        <v>1359</v>
      </c>
      <c r="D150" s="13">
        <v>2993</v>
      </c>
      <c r="E150" s="14">
        <v>36.15</v>
      </c>
      <c r="F150" s="15">
        <v>2.5000000000000001E-3</v>
      </c>
      <c r="G150" s="15"/>
    </row>
    <row r="151" spans="1:7" x14ac:dyDescent="0.25">
      <c r="A151" s="12" t="s">
        <v>2115</v>
      </c>
      <c r="B151" s="30" t="s">
        <v>2116</v>
      </c>
      <c r="C151" s="30" t="s">
        <v>1457</v>
      </c>
      <c r="D151" s="13">
        <v>2392</v>
      </c>
      <c r="E151" s="14">
        <v>36.14</v>
      </c>
      <c r="F151" s="15">
        <v>2.5000000000000001E-3</v>
      </c>
      <c r="G151" s="15"/>
    </row>
    <row r="152" spans="1:7" x14ac:dyDescent="0.25">
      <c r="A152" s="12" t="s">
        <v>1217</v>
      </c>
      <c r="B152" s="30" t="s">
        <v>1218</v>
      </c>
      <c r="C152" s="30" t="s">
        <v>1219</v>
      </c>
      <c r="D152" s="13">
        <v>8146</v>
      </c>
      <c r="E152" s="14">
        <v>35.97</v>
      </c>
      <c r="F152" s="15">
        <v>2.5000000000000001E-3</v>
      </c>
      <c r="G152" s="15"/>
    </row>
    <row r="153" spans="1:7" x14ac:dyDescent="0.25">
      <c r="A153" s="12" t="s">
        <v>1423</v>
      </c>
      <c r="B153" s="30" t="s">
        <v>1424</v>
      </c>
      <c r="C153" s="30" t="s">
        <v>1272</v>
      </c>
      <c r="D153" s="13">
        <v>135</v>
      </c>
      <c r="E153" s="14">
        <v>35.700000000000003</v>
      </c>
      <c r="F153" s="15">
        <v>2.5000000000000001E-3</v>
      </c>
      <c r="G153" s="15"/>
    </row>
    <row r="154" spans="1:7" x14ac:dyDescent="0.25">
      <c r="A154" s="12" t="s">
        <v>1397</v>
      </c>
      <c r="B154" s="30" t="s">
        <v>1398</v>
      </c>
      <c r="C154" s="30" t="s">
        <v>1250</v>
      </c>
      <c r="D154" s="13">
        <v>768</v>
      </c>
      <c r="E154" s="14">
        <v>35.31</v>
      </c>
      <c r="F154" s="15">
        <v>2.5000000000000001E-3</v>
      </c>
      <c r="G154" s="15"/>
    </row>
    <row r="155" spans="1:7" x14ac:dyDescent="0.25">
      <c r="A155" s="12" t="s">
        <v>1260</v>
      </c>
      <c r="B155" s="30" t="s">
        <v>1261</v>
      </c>
      <c r="C155" s="30" t="s">
        <v>1219</v>
      </c>
      <c r="D155" s="13">
        <v>6943</v>
      </c>
      <c r="E155" s="14">
        <v>35.21</v>
      </c>
      <c r="F155" s="15">
        <v>2.5000000000000001E-3</v>
      </c>
      <c r="G155" s="15"/>
    </row>
    <row r="156" spans="1:7" x14ac:dyDescent="0.25">
      <c r="A156" s="12" t="s">
        <v>1471</v>
      </c>
      <c r="B156" s="30" t="s">
        <v>1472</v>
      </c>
      <c r="C156" s="30" t="s">
        <v>1219</v>
      </c>
      <c r="D156" s="13">
        <v>20873</v>
      </c>
      <c r="E156" s="14">
        <v>34.78</v>
      </c>
      <c r="F156" s="15">
        <v>2.3999999999999998E-3</v>
      </c>
      <c r="G156" s="15"/>
    </row>
    <row r="157" spans="1:7" x14ac:dyDescent="0.25">
      <c r="A157" s="12" t="s">
        <v>1305</v>
      </c>
      <c r="B157" s="30" t="s">
        <v>1306</v>
      </c>
      <c r="C157" s="30" t="s">
        <v>1182</v>
      </c>
      <c r="D157" s="13">
        <v>20598</v>
      </c>
      <c r="E157" s="14">
        <v>34.78</v>
      </c>
      <c r="F157" s="15">
        <v>2.3999999999999998E-3</v>
      </c>
      <c r="G157" s="15"/>
    </row>
    <row r="158" spans="1:7" x14ac:dyDescent="0.25">
      <c r="A158" s="12" t="s">
        <v>1378</v>
      </c>
      <c r="B158" s="30" t="s">
        <v>1379</v>
      </c>
      <c r="C158" s="30" t="s">
        <v>1323</v>
      </c>
      <c r="D158" s="13">
        <v>5913</v>
      </c>
      <c r="E158" s="14">
        <v>34.51</v>
      </c>
      <c r="F158" s="15">
        <v>2.3999999999999998E-3</v>
      </c>
      <c r="G158" s="15"/>
    </row>
    <row r="159" spans="1:7" x14ac:dyDescent="0.25">
      <c r="A159" s="12" t="s">
        <v>1232</v>
      </c>
      <c r="B159" s="30" t="s">
        <v>1233</v>
      </c>
      <c r="C159" s="30" t="s">
        <v>1234</v>
      </c>
      <c r="D159" s="13">
        <v>23433</v>
      </c>
      <c r="E159" s="14">
        <v>34.43</v>
      </c>
      <c r="F159" s="15">
        <v>2.3999999999999998E-3</v>
      </c>
      <c r="G159" s="15"/>
    </row>
    <row r="160" spans="1:7" x14ac:dyDescent="0.25">
      <c r="A160" s="12" t="s">
        <v>1309</v>
      </c>
      <c r="B160" s="30" t="s">
        <v>1310</v>
      </c>
      <c r="C160" s="30" t="s">
        <v>1272</v>
      </c>
      <c r="D160" s="13">
        <v>11289</v>
      </c>
      <c r="E160" s="14">
        <v>33.700000000000003</v>
      </c>
      <c r="F160" s="15">
        <v>2.3999999999999998E-3</v>
      </c>
      <c r="G160" s="15"/>
    </row>
    <row r="161" spans="1:7" x14ac:dyDescent="0.25">
      <c r="A161" s="12" t="s">
        <v>1417</v>
      </c>
      <c r="B161" s="30" t="s">
        <v>1418</v>
      </c>
      <c r="C161" s="30" t="s">
        <v>1313</v>
      </c>
      <c r="D161" s="13">
        <v>565</v>
      </c>
      <c r="E161" s="14">
        <v>33.6</v>
      </c>
      <c r="F161" s="15">
        <v>2.3999999999999998E-3</v>
      </c>
      <c r="G161" s="15"/>
    </row>
    <row r="162" spans="1:7" x14ac:dyDescent="0.25">
      <c r="A162" s="12" t="s">
        <v>1784</v>
      </c>
      <c r="B162" s="30" t="s">
        <v>1785</v>
      </c>
      <c r="C162" s="30" t="s">
        <v>1291</v>
      </c>
      <c r="D162" s="13">
        <v>4508</v>
      </c>
      <c r="E162" s="14">
        <v>33.270000000000003</v>
      </c>
      <c r="F162" s="15">
        <v>2.3E-3</v>
      </c>
      <c r="G162" s="15"/>
    </row>
    <row r="163" spans="1:7" x14ac:dyDescent="0.25">
      <c r="A163" s="12" t="s">
        <v>1292</v>
      </c>
      <c r="B163" s="30" t="s">
        <v>1293</v>
      </c>
      <c r="C163" s="30" t="s">
        <v>1250</v>
      </c>
      <c r="D163" s="13">
        <v>729</v>
      </c>
      <c r="E163" s="14">
        <v>33.119999999999997</v>
      </c>
      <c r="F163" s="15">
        <v>2.3E-3</v>
      </c>
      <c r="G163" s="15"/>
    </row>
    <row r="164" spans="1:7" x14ac:dyDescent="0.25">
      <c r="A164" s="12" t="s">
        <v>1258</v>
      </c>
      <c r="B164" s="30" t="s">
        <v>1259</v>
      </c>
      <c r="C164" s="30" t="s">
        <v>1182</v>
      </c>
      <c r="D164" s="13">
        <v>5355</v>
      </c>
      <c r="E164" s="14">
        <v>32.520000000000003</v>
      </c>
      <c r="F164" s="15">
        <v>2.3E-3</v>
      </c>
      <c r="G164" s="15"/>
    </row>
    <row r="165" spans="1:7" x14ac:dyDescent="0.25">
      <c r="A165" s="12" t="s">
        <v>2117</v>
      </c>
      <c r="B165" s="30" t="s">
        <v>2118</v>
      </c>
      <c r="C165" s="30" t="s">
        <v>1960</v>
      </c>
      <c r="D165" s="13">
        <v>699</v>
      </c>
      <c r="E165" s="14">
        <v>32.43</v>
      </c>
      <c r="F165" s="15">
        <v>2.3E-3</v>
      </c>
      <c r="G165" s="15"/>
    </row>
    <row r="166" spans="1:7" x14ac:dyDescent="0.25">
      <c r="A166" s="12" t="s">
        <v>1369</v>
      </c>
      <c r="B166" s="30" t="s">
        <v>1370</v>
      </c>
      <c r="C166" s="30" t="s">
        <v>1371</v>
      </c>
      <c r="D166" s="13">
        <v>3611</v>
      </c>
      <c r="E166" s="14">
        <v>32.200000000000003</v>
      </c>
      <c r="F166" s="15">
        <v>2.3E-3</v>
      </c>
      <c r="G166" s="15"/>
    </row>
    <row r="167" spans="1:7" x14ac:dyDescent="0.25">
      <c r="A167" s="12" t="s">
        <v>1464</v>
      </c>
      <c r="B167" s="30" t="s">
        <v>1465</v>
      </c>
      <c r="C167" s="30" t="s">
        <v>1438</v>
      </c>
      <c r="D167" s="13">
        <v>801</v>
      </c>
      <c r="E167" s="14">
        <v>31.9</v>
      </c>
      <c r="F167" s="15">
        <v>2.2000000000000001E-3</v>
      </c>
      <c r="G167" s="15"/>
    </row>
    <row r="168" spans="1:7" x14ac:dyDescent="0.25">
      <c r="A168" s="12" t="s">
        <v>2119</v>
      </c>
      <c r="B168" s="30" t="s">
        <v>2120</v>
      </c>
      <c r="C168" s="30" t="s">
        <v>1194</v>
      </c>
      <c r="D168" s="13">
        <v>5193</v>
      </c>
      <c r="E168" s="14">
        <v>31.8</v>
      </c>
      <c r="F168" s="15">
        <v>2.2000000000000001E-3</v>
      </c>
      <c r="G168" s="15"/>
    </row>
    <row r="169" spans="1:7" x14ac:dyDescent="0.25">
      <c r="A169" s="12" t="s">
        <v>1411</v>
      </c>
      <c r="B169" s="30" t="s">
        <v>1412</v>
      </c>
      <c r="C169" s="30" t="s">
        <v>1313</v>
      </c>
      <c r="D169" s="13">
        <v>4597</v>
      </c>
      <c r="E169" s="14">
        <v>31.68</v>
      </c>
      <c r="F169" s="15">
        <v>2.2000000000000001E-3</v>
      </c>
      <c r="G169" s="15"/>
    </row>
    <row r="170" spans="1:7" x14ac:dyDescent="0.25">
      <c r="A170" s="12" t="s">
        <v>1267</v>
      </c>
      <c r="B170" s="30" t="s">
        <v>1268</v>
      </c>
      <c r="C170" s="30" t="s">
        <v>1269</v>
      </c>
      <c r="D170" s="13">
        <v>15124</v>
      </c>
      <c r="E170" s="14">
        <v>31.62</v>
      </c>
      <c r="F170" s="15">
        <v>2.2000000000000001E-3</v>
      </c>
      <c r="G170" s="15"/>
    </row>
    <row r="171" spans="1:7" x14ac:dyDescent="0.25">
      <c r="A171" s="12" t="s">
        <v>1515</v>
      </c>
      <c r="B171" s="30" t="s">
        <v>1516</v>
      </c>
      <c r="C171" s="30" t="s">
        <v>1396</v>
      </c>
      <c r="D171" s="13">
        <v>662</v>
      </c>
      <c r="E171" s="14">
        <v>31.62</v>
      </c>
      <c r="F171" s="15">
        <v>2.2000000000000001E-3</v>
      </c>
      <c r="G171" s="15"/>
    </row>
    <row r="172" spans="1:7" x14ac:dyDescent="0.25">
      <c r="A172" s="12" t="s">
        <v>2121</v>
      </c>
      <c r="B172" s="30" t="s">
        <v>2122</v>
      </c>
      <c r="C172" s="30" t="s">
        <v>1291</v>
      </c>
      <c r="D172" s="13">
        <v>2723</v>
      </c>
      <c r="E172" s="14">
        <v>30.41</v>
      </c>
      <c r="F172" s="15">
        <v>2.0999999999999999E-3</v>
      </c>
      <c r="G172" s="15"/>
    </row>
    <row r="173" spans="1:7" x14ac:dyDescent="0.25">
      <c r="A173" s="12" t="s">
        <v>2123</v>
      </c>
      <c r="B173" s="30" t="s">
        <v>2124</v>
      </c>
      <c r="C173" s="30" t="s">
        <v>1272</v>
      </c>
      <c r="D173" s="13">
        <v>1758</v>
      </c>
      <c r="E173" s="14">
        <v>30.08</v>
      </c>
      <c r="F173" s="15">
        <v>2.0999999999999999E-3</v>
      </c>
      <c r="G173" s="15"/>
    </row>
    <row r="174" spans="1:7" x14ac:dyDescent="0.25">
      <c r="A174" s="12" t="s">
        <v>1222</v>
      </c>
      <c r="B174" s="30" t="s">
        <v>1223</v>
      </c>
      <c r="C174" s="30" t="s">
        <v>1224</v>
      </c>
      <c r="D174" s="13">
        <v>7508</v>
      </c>
      <c r="E174" s="14">
        <v>29.87</v>
      </c>
      <c r="F174" s="15">
        <v>2.0999999999999999E-3</v>
      </c>
      <c r="G174" s="15"/>
    </row>
    <row r="175" spans="1:7" x14ac:dyDescent="0.25">
      <c r="A175" s="12" t="s">
        <v>2125</v>
      </c>
      <c r="B175" s="30" t="s">
        <v>2126</v>
      </c>
      <c r="C175" s="30" t="s">
        <v>1291</v>
      </c>
      <c r="D175" s="13">
        <v>42694</v>
      </c>
      <c r="E175" s="14">
        <v>29.48</v>
      </c>
      <c r="F175" s="15">
        <v>2.0999999999999999E-3</v>
      </c>
      <c r="G175" s="15"/>
    </row>
    <row r="176" spans="1:7" x14ac:dyDescent="0.25">
      <c r="A176" s="12" t="s">
        <v>1195</v>
      </c>
      <c r="B176" s="30" t="s">
        <v>1196</v>
      </c>
      <c r="C176" s="30" t="s">
        <v>1179</v>
      </c>
      <c r="D176" s="13">
        <v>10445</v>
      </c>
      <c r="E176" s="14">
        <v>29.4</v>
      </c>
      <c r="F176" s="15">
        <v>2.0999999999999999E-3</v>
      </c>
      <c r="G176" s="15"/>
    </row>
    <row r="177" spans="1:7" x14ac:dyDescent="0.25">
      <c r="A177" s="12" t="s">
        <v>2127</v>
      </c>
      <c r="B177" s="30" t="s">
        <v>2128</v>
      </c>
      <c r="C177" s="30" t="s">
        <v>1240</v>
      </c>
      <c r="D177" s="13">
        <v>499</v>
      </c>
      <c r="E177" s="14">
        <v>29.15</v>
      </c>
      <c r="F177" s="15">
        <v>2E-3</v>
      </c>
      <c r="G177" s="15"/>
    </row>
    <row r="178" spans="1:7" x14ac:dyDescent="0.25">
      <c r="A178" s="12" t="s">
        <v>1489</v>
      </c>
      <c r="B178" s="30" t="s">
        <v>1490</v>
      </c>
      <c r="C178" s="30" t="s">
        <v>1272</v>
      </c>
      <c r="D178" s="13">
        <v>715</v>
      </c>
      <c r="E178" s="14">
        <v>28.62</v>
      </c>
      <c r="F178" s="15">
        <v>2E-3</v>
      </c>
      <c r="G178" s="15"/>
    </row>
    <row r="179" spans="1:7" x14ac:dyDescent="0.25">
      <c r="A179" s="12" t="s">
        <v>1491</v>
      </c>
      <c r="B179" s="30" t="s">
        <v>1492</v>
      </c>
      <c r="C179" s="30" t="s">
        <v>1316</v>
      </c>
      <c r="D179" s="13">
        <v>842</v>
      </c>
      <c r="E179" s="14">
        <v>28.28</v>
      </c>
      <c r="F179" s="15">
        <v>2E-3</v>
      </c>
      <c r="G179" s="15"/>
    </row>
    <row r="180" spans="1:7" x14ac:dyDescent="0.25">
      <c r="A180" s="12" t="s">
        <v>1333</v>
      </c>
      <c r="B180" s="30" t="s">
        <v>1334</v>
      </c>
      <c r="C180" s="30" t="s">
        <v>1219</v>
      </c>
      <c r="D180" s="13">
        <v>3026</v>
      </c>
      <c r="E180" s="14">
        <v>27.98</v>
      </c>
      <c r="F180" s="15">
        <v>2E-3</v>
      </c>
      <c r="G180" s="15"/>
    </row>
    <row r="181" spans="1:7" x14ac:dyDescent="0.25">
      <c r="A181" s="12" t="s">
        <v>2129</v>
      </c>
      <c r="B181" s="30" t="s">
        <v>2130</v>
      </c>
      <c r="C181" s="30" t="s">
        <v>1804</v>
      </c>
      <c r="D181" s="13">
        <v>7428</v>
      </c>
      <c r="E181" s="14">
        <v>27.66</v>
      </c>
      <c r="F181" s="15">
        <v>1.9E-3</v>
      </c>
      <c r="G181" s="15"/>
    </row>
    <row r="182" spans="1:7" x14ac:dyDescent="0.25">
      <c r="A182" s="12" t="s">
        <v>1384</v>
      </c>
      <c r="B182" s="30" t="s">
        <v>1385</v>
      </c>
      <c r="C182" s="30" t="s">
        <v>1219</v>
      </c>
      <c r="D182" s="13">
        <v>2309</v>
      </c>
      <c r="E182" s="14">
        <v>27.55</v>
      </c>
      <c r="F182" s="15">
        <v>1.9E-3</v>
      </c>
      <c r="G182" s="15"/>
    </row>
    <row r="183" spans="1:7" x14ac:dyDescent="0.25">
      <c r="A183" s="12" t="s">
        <v>2131</v>
      </c>
      <c r="B183" s="30" t="s">
        <v>2132</v>
      </c>
      <c r="C183" s="30" t="s">
        <v>1207</v>
      </c>
      <c r="D183" s="13">
        <v>6443</v>
      </c>
      <c r="E183" s="14">
        <v>27.51</v>
      </c>
      <c r="F183" s="15">
        <v>1.9E-3</v>
      </c>
      <c r="G183" s="15"/>
    </row>
    <row r="184" spans="1:7" x14ac:dyDescent="0.25">
      <c r="A184" s="12" t="s">
        <v>2133</v>
      </c>
      <c r="B184" s="30" t="s">
        <v>2134</v>
      </c>
      <c r="C184" s="30" t="s">
        <v>1330</v>
      </c>
      <c r="D184" s="13">
        <v>590</v>
      </c>
      <c r="E184" s="14">
        <v>27.3</v>
      </c>
      <c r="F184" s="15">
        <v>1.9E-3</v>
      </c>
      <c r="G184" s="15"/>
    </row>
    <row r="185" spans="1:7" x14ac:dyDescent="0.25">
      <c r="A185" s="12" t="s">
        <v>1248</v>
      </c>
      <c r="B185" s="30" t="s">
        <v>1249</v>
      </c>
      <c r="C185" s="30" t="s">
        <v>1250</v>
      </c>
      <c r="D185" s="13">
        <v>1306</v>
      </c>
      <c r="E185" s="14">
        <v>26.9</v>
      </c>
      <c r="F185" s="15">
        <v>1.9E-3</v>
      </c>
      <c r="G185" s="15"/>
    </row>
    <row r="186" spans="1:7" x14ac:dyDescent="0.25">
      <c r="A186" s="12" t="s">
        <v>2135</v>
      </c>
      <c r="B186" s="30" t="s">
        <v>2136</v>
      </c>
      <c r="C186" s="30" t="s">
        <v>1219</v>
      </c>
      <c r="D186" s="13">
        <v>613</v>
      </c>
      <c r="E186" s="14">
        <v>26.7</v>
      </c>
      <c r="F186" s="15">
        <v>1.9E-3</v>
      </c>
      <c r="G186" s="15"/>
    </row>
    <row r="187" spans="1:7" x14ac:dyDescent="0.25">
      <c r="A187" s="12" t="s">
        <v>1519</v>
      </c>
      <c r="B187" s="30" t="s">
        <v>1520</v>
      </c>
      <c r="C187" s="30" t="s">
        <v>1364</v>
      </c>
      <c r="D187" s="13">
        <v>436</v>
      </c>
      <c r="E187" s="14">
        <v>26.39</v>
      </c>
      <c r="F187" s="15">
        <v>1.9E-3</v>
      </c>
      <c r="G187" s="15"/>
    </row>
    <row r="188" spans="1:7" x14ac:dyDescent="0.25">
      <c r="A188" s="12" t="s">
        <v>2137</v>
      </c>
      <c r="B188" s="30" t="s">
        <v>2138</v>
      </c>
      <c r="C188" s="30" t="s">
        <v>1330</v>
      </c>
      <c r="D188" s="13">
        <v>784</v>
      </c>
      <c r="E188" s="14">
        <v>26.19</v>
      </c>
      <c r="F188" s="15">
        <v>1.8E-3</v>
      </c>
      <c r="G188" s="15"/>
    </row>
    <row r="189" spans="1:7" x14ac:dyDescent="0.25">
      <c r="A189" s="12" t="s">
        <v>1200</v>
      </c>
      <c r="B189" s="30" t="s">
        <v>1201</v>
      </c>
      <c r="C189" s="30" t="s">
        <v>1188</v>
      </c>
      <c r="D189" s="13">
        <v>197935</v>
      </c>
      <c r="E189" s="14">
        <v>26.13</v>
      </c>
      <c r="F189" s="15">
        <v>1.8E-3</v>
      </c>
      <c r="G189" s="15"/>
    </row>
    <row r="190" spans="1:7" x14ac:dyDescent="0.25">
      <c r="A190" s="12" t="s">
        <v>1487</v>
      </c>
      <c r="B190" s="30" t="s">
        <v>1488</v>
      </c>
      <c r="C190" s="30" t="s">
        <v>1343</v>
      </c>
      <c r="D190" s="13">
        <v>856</v>
      </c>
      <c r="E190" s="14">
        <v>26.1</v>
      </c>
      <c r="F190" s="15">
        <v>1.8E-3</v>
      </c>
      <c r="G190" s="15"/>
    </row>
    <row r="191" spans="1:7" x14ac:dyDescent="0.25">
      <c r="A191" s="12" t="s">
        <v>1468</v>
      </c>
      <c r="B191" s="30" t="s">
        <v>1469</v>
      </c>
      <c r="C191" s="30" t="s">
        <v>1470</v>
      </c>
      <c r="D191" s="13">
        <v>2123</v>
      </c>
      <c r="E191" s="14">
        <v>25.89</v>
      </c>
      <c r="F191" s="15">
        <v>1.8E-3</v>
      </c>
      <c r="G191" s="15"/>
    </row>
    <row r="192" spans="1:7" x14ac:dyDescent="0.25">
      <c r="A192" s="12" t="s">
        <v>1273</v>
      </c>
      <c r="B192" s="30" t="s">
        <v>1274</v>
      </c>
      <c r="C192" s="30" t="s">
        <v>1275</v>
      </c>
      <c r="D192" s="13">
        <v>3243</v>
      </c>
      <c r="E192" s="14">
        <v>25.77</v>
      </c>
      <c r="F192" s="15">
        <v>1.8E-3</v>
      </c>
      <c r="G192" s="15"/>
    </row>
    <row r="193" spans="1:7" x14ac:dyDescent="0.25">
      <c r="A193" s="12" t="s">
        <v>1776</v>
      </c>
      <c r="B193" s="30" t="s">
        <v>1777</v>
      </c>
      <c r="C193" s="30" t="s">
        <v>1302</v>
      </c>
      <c r="D193" s="13">
        <v>2105</v>
      </c>
      <c r="E193" s="14">
        <v>25.35</v>
      </c>
      <c r="F193" s="15">
        <v>1.8E-3</v>
      </c>
      <c r="G193" s="15"/>
    </row>
    <row r="194" spans="1:7" x14ac:dyDescent="0.25">
      <c r="A194" s="12" t="s">
        <v>2139</v>
      </c>
      <c r="B194" s="30" t="s">
        <v>2140</v>
      </c>
      <c r="C194" s="30" t="s">
        <v>1863</v>
      </c>
      <c r="D194" s="13">
        <v>56</v>
      </c>
      <c r="E194" s="14">
        <v>25.28</v>
      </c>
      <c r="F194" s="15">
        <v>1.8E-3</v>
      </c>
      <c r="G194" s="15"/>
    </row>
    <row r="195" spans="1:7" x14ac:dyDescent="0.25">
      <c r="A195" s="12" t="s">
        <v>1950</v>
      </c>
      <c r="B195" s="30" t="s">
        <v>1951</v>
      </c>
      <c r="C195" s="30" t="s">
        <v>1330</v>
      </c>
      <c r="D195" s="13">
        <v>1182</v>
      </c>
      <c r="E195" s="14">
        <v>25.14</v>
      </c>
      <c r="F195" s="15">
        <v>1.8E-3</v>
      </c>
      <c r="G195" s="15"/>
    </row>
    <row r="196" spans="1:7" x14ac:dyDescent="0.25">
      <c r="A196" s="12" t="s">
        <v>1386</v>
      </c>
      <c r="B196" s="30" t="s">
        <v>1387</v>
      </c>
      <c r="C196" s="30" t="s">
        <v>1323</v>
      </c>
      <c r="D196" s="13">
        <v>1437</v>
      </c>
      <c r="E196" s="14">
        <v>24.58</v>
      </c>
      <c r="F196" s="15">
        <v>1.6999999999999999E-3</v>
      </c>
      <c r="G196" s="15"/>
    </row>
    <row r="197" spans="1:7" x14ac:dyDescent="0.25">
      <c r="A197" s="12" t="s">
        <v>1933</v>
      </c>
      <c r="B197" s="30" t="s">
        <v>1934</v>
      </c>
      <c r="C197" s="30" t="s">
        <v>1272</v>
      </c>
      <c r="D197" s="13">
        <v>1107</v>
      </c>
      <c r="E197" s="14">
        <v>24.53</v>
      </c>
      <c r="F197" s="15">
        <v>1.6999999999999999E-3</v>
      </c>
      <c r="G197" s="15"/>
    </row>
    <row r="198" spans="1:7" x14ac:dyDescent="0.25">
      <c r="A198" s="12" t="s">
        <v>1996</v>
      </c>
      <c r="B198" s="30" t="s">
        <v>1997</v>
      </c>
      <c r="C198" s="30" t="s">
        <v>1470</v>
      </c>
      <c r="D198" s="13">
        <v>4992</v>
      </c>
      <c r="E198" s="14">
        <v>24.31</v>
      </c>
      <c r="F198" s="15">
        <v>1.6999999999999999E-3</v>
      </c>
      <c r="G198" s="15"/>
    </row>
    <row r="199" spans="1:7" x14ac:dyDescent="0.25">
      <c r="A199" s="12" t="s">
        <v>1458</v>
      </c>
      <c r="B199" s="30" t="s">
        <v>1459</v>
      </c>
      <c r="C199" s="30" t="s">
        <v>1243</v>
      </c>
      <c r="D199" s="13">
        <v>515</v>
      </c>
      <c r="E199" s="14">
        <v>24.24</v>
      </c>
      <c r="F199" s="15">
        <v>1.6999999999999999E-3</v>
      </c>
      <c r="G199" s="15"/>
    </row>
    <row r="200" spans="1:7" x14ac:dyDescent="0.25">
      <c r="A200" s="12" t="s">
        <v>1392</v>
      </c>
      <c r="B200" s="30" t="s">
        <v>1393</v>
      </c>
      <c r="C200" s="30" t="s">
        <v>1343</v>
      </c>
      <c r="D200" s="13">
        <v>404</v>
      </c>
      <c r="E200" s="14">
        <v>24.18</v>
      </c>
      <c r="F200" s="15">
        <v>1.6999999999999999E-3</v>
      </c>
      <c r="G200" s="15"/>
    </row>
    <row r="201" spans="1:7" x14ac:dyDescent="0.25">
      <c r="A201" s="12" t="s">
        <v>2141</v>
      </c>
      <c r="B201" s="30" t="s">
        <v>2142</v>
      </c>
      <c r="C201" s="30" t="s">
        <v>1194</v>
      </c>
      <c r="D201" s="13">
        <v>17976</v>
      </c>
      <c r="E201" s="14">
        <v>24.16</v>
      </c>
      <c r="F201" s="15">
        <v>1.6999999999999999E-3</v>
      </c>
      <c r="G201" s="15"/>
    </row>
    <row r="202" spans="1:7" x14ac:dyDescent="0.25">
      <c r="A202" s="12" t="s">
        <v>1521</v>
      </c>
      <c r="B202" s="30" t="s">
        <v>1522</v>
      </c>
      <c r="C202" s="30" t="s">
        <v>1269</v>
      </c>
      <c r="D202" s="13">
        <v>4373</v>
      </c>
      <c r="E202" s="14">
        <v>23.9</v>
      </c>
      <c r="F202" s="15">
        <v>1.6999999999999999E-3</v>
      </c>
      <c r="G202" s="15"/>
    </row>
    <row r="203" spans="1:7" x14ac:dyDescent="0.25">
      <c r="A203" s="12" t="s">
        <v>2143</v>
      </c>
      <c r="B203" s="30" t="s">
        <v>2144</v>
      </c>
      <c r="C203" s="30" t="s">
        <v>1302</v>
      </c>
      <c r="D203" s="13">
        <v>5759</v>
      </c>
      <c r="E203" s="14">
        <v>23.85</v>
      </c>
      <c r="F203" s="15">
        <v>1.6999999999999999E-3</v>
      </c>
      <c r="G203" s="15"/>
    </row>
    <row r="204" spans="1:7" x14ac:dyDescent="0.25">
      <c r="A204" s="12" t="s">
        <v>1220</v>
      </c>
      <c r="B204" s="30" t="s">
        <v>1221</v>
      </c>
      <c r="C204" s="30" t="s">
        <v>1179</v>
      </c>
      <c r="D204" s="13">
        <v>16679</v>
      </c>
      <c r="E204" s="14">
        <v>23.53</v>
      </c>
      <c r="F204" s="15">
        <v>1.6999999999999999E-3</v>
      </c>
      <c r="G204" s="15"/>
    </row>
    <row r="205" spans="1:7" x14ac:dyDescent="0.25">
      <c r="A205" s="12" t="s">
        <v>1262</v>
      </c>
      <c r="B205" s="30" t="s">
        <v>1263</v>
      </c>
      <c r="C205" s="30" t="s">
        <v>1179</v>
      </c>
      <c r="D205" s="13">
        <v>3766</v>
      </c>
      <c r="E205" s="14">
        <v>23.42</v>
      </c>
      <c r="F205" s="15">
        <v>1.6000000000000001E-3</v>
      </c>
      <c r="G205" s="15"/>
    </row>
    <row r="206" spans="1:7" x14ac:dyDescent="0.25">
      <c r="A206" s="12" t="s">
        <v>1407</v>
      </c>
      <c r="B206" s="30" t="s">
        <v>1408</v>
      </c>
      <c r="C206" s="30" t="s">
        <v>1302</v>
      </c>
      <c r="D206" s="13">
        <v>1406</v>
      </c>
      <c r="E206" s="14">
        <v>23.4</v>
      </c>
      <c r="F206" s="15">
        <v>1.6000000000000001E-3</v>
      </c>
      <c r="G206" s="15"/>
    </row>
    <row r="207" spans="1:7" x14ac:dyDescent="0.25">
      <c r="A207" s="12" t="s">
        <v>1896</v>
      </c>
      <c r="B207" s="30" t="s">
        <v>1897</v>
      </c>
      <c r="C207" s="30" t="s">
        <v>1216</v>
      </c>
      <c r="D207" s="13">
        <v>1164</v>
      </c>
      <c r="E207" s="14">
        <v>23.02</v>
      </c>
      <c r="F207" s="15">
        <v>1.6000000000000001E-3</v>
      </c>
      <c r="G207" s="15"/>
    </row>
    <row r="208" spans="1:7" x14ac:dyDescent="0.25">
      <c r="A208" s="12" t="s">
        <v>1511</v>
      </c>
      <c r="B208" s="30" t="s">
        <v>1512</v>
      </c>
      <c r="C208" s="30" t="s">
        <v>1302</v>
      </c>
      <c r="D208" s="13">
        <v>1633</v>
      </c>
      <c r="E208" s="14">
        <v>22.36</v>
      </c>
      <c r="F208" s="15">
        <v>1.6000000000000001E-3</v>
      </c>
      <c r="G208" s="15"/>
    </row>
    <row r="209" spans="1:7" x14ac:dyDescent="0.25">
      <c r="A209" s="12" t="s">
        <v>1311</v>
      </c>
      <c r="B209" s="30" t="s">
        <v>1312</v>
      </c>
      <c r="C209" s="30" t="s">
        <v>1313</v>
      </c>
      <c r="D209" s="13">
        <v>933</v>
      </c>
      <c r="E209" s="14">
        <v>22.13</v>
      </c>
      <c r="F209" s="15">
        <v>1.6000000000000001E-3</v>
      </c>
      <c r="G209" s="15"/>
    </row>
    <row r="210" spans="1:7" x14ac:dyDescent="0.25">
      <c r="A210" s="12" t="s">
        <v>1870</v>
      </c>
      <c r="B210" s="30" t="s">
        <v>1871</v>
      </c>
      <c r="C210" s="30" t="s">
        <v>1872</v>
      </c>
      <c r="D210" s="13">
        <v>72</v>
      </c>
      <c r="E210" s="14">
        <v>21.94</v>
      </c>
      <c r="F210" s="15">
        <v>1.5E-3</v>
      </c>
      <c r="G210" s="15"/>
    </row>
    <row r="211" spans="1:7" x14ac:dyDescent="0.25">
      <c r="A211" s="12" t="s">
        <v>2145</v>
      </c>
      <c r="B211" s="30" t="s">
        <v>2146</v>
      </c>
      <c r="C211" s="30" t="s">
        <v>1323</v>
      </c>
      <c r="D211" s="13">
        <v>6242</v>
      </c>
      <c r="E211" s="14">
        <v>21.59</v>
      </c>
      <c r="F211" s="15">
        <v>1.5E-3</v>
      </c>
      <c r="G211" s="15"/>
    </row>
    <row r="212" spans="1:7" x14ac:dyDescent="0.25">
      <c r="A212" s="12" t="s">
        <v>2147</v>
      </c>
      <c r="B212" s="30" t="s">
        <v>2148</v>
      </c>
      <c r="C212" s="30" t="s">
        <v>1272</v>
      </c>
      <c r="D212" s="13">
        <v>1033</v>
      </c>
      <c r="E212" s="14">
        <v>21.56</v>
      </c>
      <c r="F212" s="15">
        <v>1.5E-3</v>
      </c>
      <c r="G212" s="15"/>
    </row>
    <row r="213" spans="1:7" x14ac:dyDescent="0.25">
      <c r="A213" s="12" t="s">
        <v>1475</v>
      </c>
      <c r="B213" s="30" t="s">
        <v>1476</v>
      </c>
      <c r="C213" s="30" t="s">
        <v>1343</v>
      </c>
      <c r="D213" s="13">
        <v>815</v>
      </c>
      <c r="E213" s="14">
        <v>21.36</v>
      </c>
      <c r="F213" s="15">
        <v>1.5E-3</v>
      </c>
      <c r="G213" s="15"/>
    </row>
    <row r="214" spans="1:7" x14ac:dyDescent="0.25">
      <c r="A214" s="12" t="s">
        <v>2149</v>
      </c>
      <c r="B214" s="30" t="s">
        <v>2150</v>
      </c>
      <c r="C214" s="30" t="s">
        <v>1323</v>
      </c>
      <c r="D214" s="13">
        <v>3718</v>
      </c>
      <c r="E214" s="14">
        <v>21.25</v>
      </c>
      <c r="F214" s="15">
        <v>1.5E-3</v>
      </c>
      <c r="G214" s="15"/>
    </row>
    <row r="215" spans="1:7" x14ac:dyDescent="0.25">
      <c r="A215" s="12" t="s">
        <v>1509</v>
      </c>
      <c r="B215" s="30" t="s">
        <v>1510</v>
      </c>
      <c r="C215" s="30" t="s">
        <v>1470</v>
      </c>
      <c r="D215" s="13">
        <v>748</v>
      </c>
      <c r="E215" s="14">
        <v>21.13</v>
      </c>
      <c r="F215" s="15">
        <v>1.5E-3</v>
      </c>
      <c r="G215" s="15"/>
    </row>
    <row r="216" spans="1:7" x14ac:dyDescent="0.25">
      <c r="A216" s="12" t="s">
        <v>2151</v>
      </c>
      <c r="B216" s="30" t="s">
        <v>2152</v>
      </c>
      <c r="C216" s="30" t="s">
        <v>1199</v>
      </c>
      <c r="D216" s="13">
        <v>2825</v>
      </c>
      <c r="E216" s="14">
        <v>20.97</v>
      </c>
      <c r="F216" s="15">
        <v>1.5E-3</v>
      </c>
      <c r="G216" s="15"/>
    </row>
    <row r="217" spans="1:7" x14ac:dyDescent="0.25">
      <c r="A217" s="12" t="s">
        <v>1432</v>
      </c>
      <c r="B217" s="30" t="s">
        <v>1433</v>
      </c>
      <c r="C217" s="30" t="s">
        <v>1364</v>
      </c>
      <c r="D217" s="13">
        <v>7960</v>
      </c>
      <c r="E217" s="14">
        <v>20.93</v>
      </c>
      <c r="F217" s="15">
        <v>1.5E-3</v>
      </c>
      <c r="G217" s="15"/>
    </row>
    <row r="218" spans="1:7" x14ac:dyDescent="0.25">
      <c r="A218" s="12" t="s">
        <v>1503</v>
      </c>
      <c r="B218" s="30" t="s">
        <v>1504</v>
      </c>
      <c r="C218" s="30" t="s">
        <v>1275</v>
      </c>
      <c r="D218" s="13">
        <v>3342</v>
      </c>
      <c r="E218" s="14">
        <v>20.72</v>
      </c>
      <c r="F218" s="15">
        <v>1.5E-3</v>
      </c>
      <c r="G218" s="15"/>
    </row>
    <row r="219" spans="1:7" x14ac:dyDescent="0.25">
      <c r="A219" s="12" t="s">
        <v>2153</v>
      </c>
      <c r="B219" s="30" t="s">
        <v>2154</v>
      </c>
      <c r="C219" s="30" t="s">
        <v>1219</v>
      </c>
      <c r="D219" s="13">
        <v>244</v>
      </c>
      <c r="E219" s="14">
        <v>19.8</v>
      </c>
      <c r="F219" s="15">
        <v>1.4E-3</v>
      </c>
      <c r="G219" s="15"/>
    </row>
    <row r="220" spans="1:7" x14ac:dyDescent="0.25">
      <c r="A220" s="12" t="s">
        <v>1365</v>
      </c>
      <c r="B220" s="30" t="s">
        <v>1366</v>
      </c>
      <c r="C220" s="30" t="s">
        <v>1240</v>
      </c>
      <c r="D220" s="13">
        <v>297</v>
      </c>
      <c r="E220" s="14">
        <v>19.43</v>
      </c>
      <c r="F220" s="15">
        <v>1.4E-3</v>
      </c>
      <c r="G220" s="15"/>
    </row>
    <row r="221" spans="1:7" x14ac:dyDescent="0.25">
      <c r="A221" s="12" t="s">
        <v>1425</v>
      </c>
      <c r="B221" s="30" t="s">
        <v>1426</v>
      </c>
      <c r="C221" s="30" t="s">
        <v>1427</v>
      </c>
      <c r="D221" s="13">
        <v>1632</v>
      </c>
      <c r="E221" s="14">
        <v>19.21</v>
      </c>
      <c r="F221" s="15">
        <v>1.2999999999999999E-3</v>
      </c>
      <c r="G221" s="15"/>
    </row>
    <row r="222" spans="1:7" x14ac:dyDescent="0.25">
      <c r="A222" s="12" t="s">
        <v>1543</v>
      </c>
      <c r="B222" s="30" t="s">
        <v>1544</v>
      </c>
      <c r="C222" s="30" t="s">
        <v>1199</v>
      </c>
      <c r="D222" s="13">
        <v>2060</v>
      </c>
      <c r="E222" s="14">
        <v>19.149999999999999</v>
      </c>
      <c r="F222" s="15">
        <v>1.2999999999999999E-3</v>
      </c>
      <c r="G222" s="15"/>
    </row>
    <row r="223" spans="1:7" x14ac:dyDescent="0.25">
      <c r="A223" s="12" t="s">
        <v>1992</v>
      </c>
      <c r="B223" s="30" t="s">
        <v>1993</v>
      </c>
      <c r="C223" s="30" t="s">
        <v>1825</v>
      </c>
      <c r="D223" s="13">
        <v>2258</v>
      </c>
      <c r="E223" s="14">
        <v>19.12</v>
      </c>
      <c r="F223" s="15">
        <v>1.2999999999999999E-3</v>
      </c>
      <c r="G223" s="15"/>
    </row>
    <row r="224" spans="1:7" x14ac:dyDescent="0.25">
      <c r="A224" s="12" t="s">
        <v>1447</v>
      </c>
      <c r="B224" s="30" t="s">
        <v>1448</v>
      </c>
      <c r="C224" s="30" t="s">
        <v>1275</v>
      </c>
      <c r="D224" s="13">
        <v>75</v>
      </c>
      <c r="E224" s="14">
        <v>18.329999999999998</v>
      </c>
      <c r="F224" s="15">
        <v>1.2999999999999999E-3</v>
      </c>
      <c r="G224" s="15"/>
    </row>
    <row r="225" spans="1:7" x14ac:dyDescent="0.25">
      <c r="A225" s="12" t="s">
        <v>1910</v>
      </c>
      <c r="B225" s="30" t="s">
        <v>1911</v>
      </c>
      <c r="C225" s="30" t="s">
        <v>1863</v>
      </c>
      <c r="D225" s="13">
        <v>769</v>
      </c>
      <c r="E225" s="14">
        <v>18.059999999999999</v>
      </c>
      <c r="F225" s="15">
        <v>1.2999999999999999E-3</v>
      </c>
      <c r="G225" s="15"/>
    </row>
    <row r="226" spans="1:7" x14ac:dyDescent="0.25">
      <c r="A226" s="12" t="s">
        <v>2155</v>
      </c>
      <c r="B226" s="30" t="s">
        <v>2156</v>
      </c>
      <c r="C226" s="30" t="s">
        <v>1194</v>
      </c>
      <c r="D226" s="13">
        <v>1690</v>
      </c>
      <c r="E226" s="14">
        <v>18</v>
      </c>
      <c r="F226" s="15">
        <v>1.2999999999999999E-3</v>
      </c>
      <c r="G226" s="15"/>
    </row>
    <row r="227" spans="1:7" x14ac:dyDescent="0.25">
      <c r="A227" s="12" t="s">
        <v>1317</v>
      </c>
      <c r="B227" s="30" t="s">
        <v>1771</v>
      </c>
      <c r="C227" s="30" t="s">
        <v>1250</v>
      </c>
      <c r="D227" s="13">
        <v>2625</v>
      </c>
      <c r="E227" s="14">
        <v>17.91</v>
      </c>
      <c r="F227" s="15">
        <v>1.2999999999999999E-3</v>
      </c>
      <c r="G227" s="15"/>
    </row>
    <row r="228" spans="1:7" x14ac:dyDescent="0.25">
      <c r="A228" s="12" t="s">
        <v>1235</v>
      </c>
      <c r="B228" s="30" t="s">
        <v>1236</v>
      </c>
      <c r="C228" s="30" t="s">
        <v>1237</v>
      </c>
      <c r="D228" s="13">
        <v>1706</v>
      </c>
      <c r="E228" s="14">
        <v>17.72</v>
      </c>
      <c r="F228" s="15">
        <v>1.1999999999999999E-3</v>
      </c>
      <c r="G228" s="15"/>
    </row>
    <row r="229" spans="1:7" x14ac:dyDescent="0.25">
      <c r="A229" s="12" t="s">
        <v>1908</v>
      </c>
      <c r="B229" s="30" t="s">
        <v>1909</v>
      </c>
      <c r="C229" s="30" t="s">
        <v>1291</v>
      </c>
      <c r="D229" s="13">
        <v>894</v>
      </c>
      <c r="E229" s="14">
        <v>17.690000000000001</v>
      </c>
      <c r="F229" s="15">
        <v>1.1999999999999999E-3</v>
      </c>
      <c r="G229" s="15"/>
    </row>
    <row r="230" spans="1:7" x14ac:dyDescent="0.25">
      <c r="A230" s="12" t="s">
        <v>2157</v>
      </c>
      <c r="B230" s="30" t="s">
        <v>2158</v>
      </c>
      <c r="C230" s="30" t="s">
        <v>1179</v>
      </c>
      <c r="D230" s="13">
        <v>25194</v>
      </c>
      <c r="E230" s="14">
        <v>17.66</v>
      </c>
      <c r="F230" s="15">
        <v>1.1999999999999999E-3</v>
      </c>
      <c r="G230" s="15"/>
    </row>
    <row r="231" spans="1:7" x14ac:dyDescent="0.25">
      <c r="A231" s="12" t="s">
        <v>2159</v>
      </c>
      <c r="B231" s="30" t="s">
        <v>2160</v>
      </c>
      <c r="C231" s="30" t="s">
        <v>1359</v>
      </c>
      <c r="D231" s="13">
        <v>320</v>
      </c>
      <c r="E231" s="14">
        <v>17.62</v>
      </c>
      <c r="F231" s="15">
        <v>1.1999999999999999E-3</v>
      </c>
      <c r="G231" s="15"/>
    </row>
    <row r="232" spans="1:7" x14ac:dyDescent="0.25">
      <c r="A232" s="12" t="s">
        <v>1958</v>
      </c>
      <c r="B232" s="30" t="s">
        <v>1959</v>
      </c>
      <c r="C232" s="30" t="s">
        <v>1960</v>
      </c>
      <c r="D232" s="13">
        <v>1649</v>
      </c>
      <c r="E232" s="14">
        <v>17.600000000000001</v>
      </c>
      <c r="F232" s="15">
        <v>1.1999999999999999E-3</v>
      </c>
      <c r="G232" s="15"/>
    </row>
    <row r="233" spans="1:7" x14ac:dyDescent="0.25">
      <c r="A233" s="12" t="s">
        <v>1289</v>
      </c>
      <c r="B233" s="30" t="s">
        <v>1290</v>
      </c>
      <c r="C233" s="30" t="s">
        <v>1291</v>
      </c>
      <c r="D233" s="13">
        <v>13261</v>
      </c>
      <c r="E233" s="14">
        <v>17.399999999999999</v>
      </c>
      <c r="F233" s="15">
        <v>1.1999999999999999E-3</v>
      </c>
      <c r="G233" s="15"/>
    </row>
    <row r="234" spans="1:7" x14ac:dyDescent="0.25">
      <c r="A234" s="12" t="s">
        <v>1527</v>
      </c>
      <c r="B234" s="30" t="s">
        <v>1528</v>
      </c>
      <c r="C234" s="30" t="s">
        <v>1470</v>
      </c>
      <c r="D234" s="13">
        <v>3281</v>
      </c>
      <c r="E234" s="14">
        <v>16.66</v>
      </c>
      <c r="F234" s="15">
        <v>1.1999999999999999E-3</v>
      </c>
      <c r="G234" s="15"/>
    </row>
    <row r="235" spans="1:7" x14ac:dyDescent="0.25">
      <c r="A235" s="12" t="s">
        <v>2161</v>
      </c>
      <c r="B235" s="30" t="s">
        <v>2162</v>
      </c>
      <c r="C235" s="30" t="s">
        <v>1291</v>
      </c>
      <c r="D235" s="13">
        <v>121</v>
      </c>
      <c r="E235" s="14">
        <v>16.559999999999999</v>
      </c>
      <c r="F235" s="15">
        <v>1.1999999999999999E-3</v>
      </c>
      <c r="G235" s="15"/>
    </row>
    <row r="236" spans="1:7" x14ac:dyDescent="0.25">
      <c r="A236" s="12" t="s">
        <v>2163</v>
      </c>
      <c r="B236" s="30" t="s">
        <v>2164</v>
      </c>
      <c r="C236" s="30" t="s">
        <v>1237</v>
      </c>
      <c r="D236" s="13">
        <v>9806</v>
      </c>
      <c r="E236" s="14">
        <v>16.309999999999999</v>
      </c>
      <c r="F236" s="15">
        <v>1.1000000000000001E-3</v>
      </c>
      <c r="G236" s="15"/>
    </row>
    <row r="237" spans="1:7" x14ac:dyDescent="0.25">
      <c r="A237" s="12" t="s">
        <v>2165</v>
      </c>
      <c r="B237" s="30" t="s">
        <v>2166</v>
      </c>
      <c r="C237" s="30" t="s">
        <v>1219</v>
      </c>
      <c r="D237" s="13">
        <v>10265</v>
      </c>
      <c r="E237" s="14">
        <v>16.14</v>
      </c>
      <c r="F237" s="15">
        <v>1.1000000000000001E-3</v>
      </c>
      <c r="G237" s="15"/>
    </row>
    <row r="238" spans="1:7" x14ac:dyDescent="0.25">
      <c r="A238" s="12" t="s">
        <v>1794</v>
      </c>
      <c r="B238" s="30" t="s">
        <v>1795</v>
      </c>
      <c r="C238" s="30" t="s">
        <v>1229</v>
      </c>
      <c r="D238" s="13">
        <v>6404</v>
      </c>
      <c r="E238" s="14">
        <v>16.010000000000002</v>
      </c>
      <c r="F238" s="15">
        <v>1.1000000000000001E-3</v>
      </c>
      <c r="G238" s="15"/>
    </row>
    <row r="239" spans="1:7" x14ac:dyDescent="0.25">
      <c r="A239" s="12" t="s">
        <v>2167</v>
      </c>
      <c r="B239" s="30" t="s">
        <v>2168</v>
      </c>
      <c r="C239" s="30" t="s">
        <v>1872</v>
      </c>
      <c r="D239" s="13">
        <v>1626</v>
      </c>
      <c r="E239" s="14">
        <v>15.62</v>
      </c>
      <c r="F239" s="15">
        <v>1.1000000000000001E-3</v>
      </c>
      <c r="G239" s="15"/>
    </row>
    <row r="240" spans="1:7" x14ac:dyDescent="0.25">
      <c r="A240" s="12" t="s">
        <v>2169</v>
      </c>
      <c r="B240" s="30" t="s">
        <v>2170</v>
      </c>
      <c r="C240" s="30" t="s">
        <v>1323</v>
      </c>
      <c r="D240" s="13">
        <v>6282</v>
      </c>
      <c r="E240" s="14">
        <v>15.53</v>
      </c>
      <c r="F240" s="15">
        <v>1.1000000000000001E-3</v>
      </c>
      <c r="G240" s="15"/>
    </row>
    <row r="241" spans="1:7" x14ac:dyDescent="0.25">
      <c r="A241" s="12" t="s">
        <v>2171</v>
      </c>
      <c r="B241" s="30" t="s">
        <v>2172</v>
      </c>
      <c r="C241" s="30" t="s">
        <v>1352</v>
      </c>
      <c r="D241" s="13">
        <v>2054</v>
      </c>
      <c r="E241" s="14">
        <v>15.53</v>
      </c>
      <c r="F241" s="15">
        <v>1.1000000000000001E-3</v>
      </c>
      <c r="G241" s="15"/>
    </row>
    <row r="242" spans="1:7" x14ac:dyDescent="0.25">
      <c r="A242" s="12" t="s">
        <v>1466</v>
      </c>
      <c r="B242" s="30" t="s">
        <v>1467</v>
      </c>
      <c r="C242" s="30" t="s">
        <v>1457</v>
      </c>
      <c r="D242" s="13">
        <v>2904</v>
      </c>
      <c r="E242" s="14">
        <v>15.04</v>
      </c>
      <c r="F242" s="15">
        <v>1.1000000000000001E-3</v>
      </c>
      <c r="G242" s="15"/>
    </row>
    <row r="243" spans="1:7" x14ac:dyDescent="0.25">
      <c r="A243" s="12" t="s">
        <v>2173</v>
      </c>
      <c r="B243" s="30" t="s">
        <v>2174</v>
      </c>
      <c r="C243" s="30" t="s">
        <v>1364</v>
      </c>
      <c r="D243" s="13">
        <v>1543</v>
      </c>
      <c r="E243" s="14">
        <v>14.71</v>
      </c>
      <c r="F243" s="15">
        <v>1E-3</v>
      </c>
      <c r="G243" s="15"/>
    </row>
    <row r="244" spans="1:7" x14ac:dyDescent="0.25">
      <c r="A244" s="12" t="s">
        <v>2175</v>
      </c>
      <c r="B244" s="30" t="s">
        <v>2176</v>
      </c>
      <c r="C244" s="30" t="s">
        <v>1302</v>
      </c>
      <c r="D244" s="13">
        <v>5136</v>
      </c>
      <c r="E244" s="14">
        <v>14.37</v>
      </c>
      <c r="F244" s="15">
        <v>1E-3</v>
      </c>
      <c r="G244" s="15"/>
    </row>
    <row r="245" spans="1:7" x14ac:dyDescent="0.25">
      <c r="A245" s="12" t="s">
        <v>2177</v>
      </c>
      <c r="B245" s="30" t="s">
        <v>2178</v>
      </c>
      <c r="C245" s="30" t="s">
        <v>1269</v>
      </c>
      <c r="D245" s="13">
        <v>1543</v>
      </c>
      <c r="E245" s="14">
        <v>14.34</v>
      </c>
      <c r="F245" s="15">
        <v>1E-3</v>
      </c>
      <c r="G245" s="15"/>
    </row>
    <row r="246" spans="1:7" x14ac:dyDescent="0.25">
      <c r="A246" s="12" t="s">
        <v>2179</v>
      </c>
      <c r="B246" s="30" t="s">
        <v>2180</v>
      </c>
      <c r="C246" s="30" t="s">
        <v>1457</v>
      </c>
      <c r="D246" s="13">
        <v>3963</v>
      </c>
      <c r="E246" s="14">
        <v>14.17</v>
      </c>
      <c r="F246" s="15">
        <v>1E-3</v>
      </c>
      <c r="G246" s="15"/>
    </row>
    <row r="247" spans="1:7" x14ac:dyDescent="0.25">
      <c r="A247" s="12" t="s">
        <v>1401</v>
      </c>
      <c r="B247" s="30" t="s">
        <v>1402</v>
      </c>
      <c r="C247" s="30" t="s">
        <v>1291</v>
      </c>
      <c r="D247" s="13">
        <v>48</v>
      </c>
      <c r="E247" s="14">
        <v>14.09</v>
      </c>
      <c r="F247" s="15">
        <v>1E-3</v>
      </c>
      <c r="G247" s="15"/>
    </row>
    <row r="248" spans="1:7" x14ac:dyDescent="0.25">
      <c r="A248" s="12" t="s">
        <v>1809</v>
      </c>
      <c r="B248" s="30" t="s">
        <v>1810</v>
      </c>
      <c r="C248" s="30" t="s">
        <v>1323</v>
      </c>
      <c r="D248" s="13">
        <v>1419</v>
      </c>
      <c r="E248" s="14">
        <v>13.88</v>
      </c>
      <c r="F248" s="15">
        <v>1E-3</v>
      </c>
      <c r="G248" s="15"/>
    </row>
    <row r="249" spans="1:7" x14ac:dyDescent="0.25">
      <c r="A249" s="12" t="s">
        <v>1303</v>
      </c>
      <c r="B249" s="30" t="s">
        <v>1304</v>
      </c>
      <c r="C249" s="30" t="s">
        <v>1234</v>
      </c>
      <c r="D249" s="13">
        <v>2103</v>
      </c>
      <c r="E249" s="14">
        <v>13.78</v>
      </c>
      <c r="F249" s="15">
        <v>1E-3</v>
      </c>
      <c r="G249" s="15"/>
    </row>
    <row r="250" spans="1:7" x14ac:dyDescent="0.25">
      <c r="A250" s="12" t="s">
        <v>1541</v>
      </c>
      <c r="B250" s="30" t="s">
        <v>1542</v>
      </c>
      <c r="C250" s="30" t="s">
        <v>1272</v>
      </c>
      <c r="D250" s="13">
        <v>513</v>
      </c>
      <c r="E250" s="14">
        <v>13.56</v>
      </c>
      <c r="F250" s="15">
        <v>1E-3</v>
      </c>
      <c r="G250" s="15"/>
    </row>
    <row r="251" spans="1:7" x14ac:dyDescent="0.25">
      <c r="A251" s="12" t="s">
        <v>1449</v>
      </c>
      <c r="B251" s="30" t="s">
        <v>1450</v>
      </c>
      <c r="C251" s="30" t="s">
        <v>1272</v>
      </c>
      <c r="D251" s="13">
        <v>1420</v>
      </c>
      <c r="E251" s="14">
        <v>13.54</v>
      </c>
      <c r="F251" s="15">
        <v>1E-3</v>
      </c>
      <c r="G251" s="15"/>
    </row>
    <row r="252" spans="1:7" x14ac:dyDescent="0.25">
      <c r="A252" s="12" t="s">
        <v>2181</v>
      </c>
      <c r="B252" s="30" t="s">
        <v>2182</v>
      </c>
      <c r="C252" s="30" t="s">
        <v>1359</v>
      </c>
      <c r="D252" s="13">
        <v>3171</v>
      </c>
      <c r="E252" s="14">
        <v>12.72</v>
      </c>
      <c r="F252" s="15">
        <v>8.9999999999999998E-4</v>
      </c>
      <c r="G252" s="15"/>
    </row>
    <row r="253" spans="1:7" x14ac:dyDescent="0.25">
      <c r="A253" s="12" t="s">
        <v>1497</v>
      </c>
      <c r="B253" s="30" t="s">
        <v>1498</v>
      </c>
      <c r="C253" s="30" t="s">
        <v>1323</v>
      </c>
      <c r="D253" s="13">
        <v>2182</v>
      </c>
      <c r="E253" s="14">
        <v>12.5</v>
      </c>
      <c r="F253" s="15">
        <v>8.9999999999999998E-4</v>
      </c>
      <c r="G253" s="15"/>
    </row>
    <row r="254" spans="1:7" x14ac:dyDescent="0.25">
      <c r="A254" s="12" t="s">
        <v>2183</v>
      </c>
      <c r="B254" s="30" t="s">
        <v>2184</v>
      </c>
      <c r="C254" s="30" t="s">
        <v>1179</v>
      </c>
      <c r="D254" s="13">
        <v>13662</v>
      </c>
      <c r="E254" s="14">
        <v>12.34</v>
      </c>
      <c r="F254" s="15">
        <v>8.9999999999999998E-4</v>
      </c>
      <c r="G254" s="15"/>
    </row>
    <row r="255" spans="1:7" x14ac:dyDescent="0.25">
      <c r="A255" s="12" t="s">
        <v>1533</v>
      </c>
      <c r="B255" s="30" t="s">
        <v>1534</v>
      </c>
      <c r="C255" s="30" t="s">
        <v>1219</v>
      </c>
      <c r="D255" s="13">
        <v>1654</v>
      </c>
      <c r="E255" s="14">
        <v>12.05</v>
      </c>
      <c r="F255" s="15">
        <v>8.0000000000000004E-4</v>
      </c>
      <c r="G255" s="15"/>
    </row>
    <row r="256" spans="1:7" x14ac:dyDescent="0.25">
      <c r="A256" s="12" t="s">
        <v>2185</v>
      </c>
      <c r="B256" s="30" t="s">
        <v>2186</v>
      </c>
      <c r="C256" s="30" t="s">
        <v>1359</v>
      </c>
      <c r="D256" s="13">
        <v>1644</v>
      </c>
      <c r="E256" s="14">
        <v>11.76</v>
      </c>
      <c r="F256" s="15">
        <v>8.0000000000000004E-4</v>
      </c>
      <c r="G256" s="15"/>
    </row>
    <row r="257" spans="1:7" x14ac:dyDescent="0.25">
      <c r="A257" s="12" t="s">
        <v>1954</v>
      </c>
      <c r="B257" s="30" t="s">
        <v>1955</v>
      </c>
      <c r="C257" s="30" t="s">
        <v>1302</v>
      </c>
      <c r="D257" s="13">
        <v>760</v>
      </c>
      <c r="E257" s="14">
        <v>8.16</v>
      </c>
      <c r="F257" s="15">
        <v>5.9999999999999995E-4</v>
      </c>
      <c r="G257" s="15"/>
    </row>
    <row r="258" spans="1:7" x14ac:dyDescent="0.25">
      <c r="A258" s="12" t="s">
        <v>2055</v>
      </c>
      <c r="B258" s="30" t="s">
        <v>2056</v>
      </c>
      <c r="C258" s="30" t="s">
        <v>1302</v>
      </c>
      <c r="D258" s="13">
        <v>1570</v>
      </c>
      <c r="E258" s="14">
        <v>7.98</v>
      </c>
      <c r="F258" s="15">
        <v>5.9999999999999995E-4</v>
      </c>
      <c r="G258" s="15"/>
    </row>
    <row r="259" spans="1:7" x14ac:dyDescent="0.25">
      <c r="A259" s="16" t="s">
        <v>125</v>
      </c>
      <c r="B259" s="31"/>
      <c r="C259" s="31"/>
      <c r="D259" s="17"/>
      <c r="E259" s="37">
        <v>14227.23</v>
      </c>
      <c r="F259" s="38">
        <v>0.999</v>
      </c>
      <c r="G259" s="20"/>
    </row>
    <row r="260" spans="1:7" x14ac:dyDescent="0.25">
      <c r="A260" s="16" t="s">
        <v>1549</v>
      </c>
      <c r="B260" s="30"/>
      <c r="C260" s="30"/>
      <c r="D260" s="13"/>
      <c r="E260" s="14"/>
      <c r="F260" s="15"/>
      <c r="G260" s="15"/>
    </row>
    <row r="261" spans="1:7" x14ac:dyDescent="0.25">
      <c r="A261" s="16" t="s">
        <v>125</v>
      </c>
      <c r="B261" s="30"/>
      <c r="C261" s="30"/>
      <c r="D261" s="13"/>
      <c r="E261" s="39" t="s">
        <v>119</v>
      </c>
      <c r="F261" s="40" t="s">
        <v>119</v>
      </c>
      <c r="G261" s="15"/>
    </row>
    <row r="262" spans="1:7" x14ac:dyDescent="0.25">
      <c r="A262" s="21" t="s">
        <v>165</v>
      </c>
      <c r="B262" s="32"/>
      <c r="C262" s="32"/>
      <c r="D262" s="22"/>
      <c r="E262" s="27">
        <v>14227.23</v>
      </c>
      <c r="F262" s="28">
        <v>0.999</v>
      </c>
      <c r="G262" s="20"/>
    </row>
    <row r="263" spans="1:7" x14ac:dyDescent="0.25">
      <c r="A263" s="12"/>
      <c r="B263" s="30"/>
      <c r="C263" s="30"/>
      <c r="D263" s="13"/>
      <c r="E263" s="14"/>
      <c r="F263" s="15"/>
      <c r="G263" s="15"/>
    </row>
    <row r="264" spans="1:7" x14ac:dyDescent="0.25">
      <c r="A264" s="12"/>
      <c r="B264" s="30"/>
      <c r="C264" s="30"/>
      <c r="D264" s="13"/>
      <c r="E264" s="14"/>
      <c r="F264" s="15"/>
      <c r="G264" s="15"/>
    </row>
    <row r="265" spans="1:7" x14ac:dyDescent="0.25">
      <c r="A265" s="16" t="s">
        <v>169</v>
      </c>
      <c r="B265" s="30"/>
      <c r="C265" s="30"/>
      <c r="D265" s="13"/>
      <c r="E265" s="14"/>
      <c r="F265" s="15"/>
      <c r="G265" s="15"/>
    </row>
    <row r="266" spans="1:7" x14ac:dyDescent="0.25">
      <c r="A266" s="12" t="s">
        <v>170</v>
      </c>
      <c r="B266" s="30"/>
      <c r="C266" s="30"/>
      <c r="D266" s="13"/>
      <c r="E266" s="14">
        <v>61.98</v>
      </c>
      <c r="F266" s="15">
        <v>4.4000000000000003E-3</v>
      </c>
      <c r="G266" s="15">
        <v>6.6299999999999998E-2</v>
      </c>
    </row>
    <row r="267" spans="1:7" x14ac:dyDescent="0.25">
      <c r="A267" s="16" t="s">
        <v>125</v>
      </c>
      <c r="B267" s="31"/>
      <c r="C267" s="31"/>
      <c r="D267" s="17"/>
      <c r="E267" s="37">
        <v>61.98</v>
      </c>
      <c r="F267" s="38">
        <v>4.4000000000000003E-3</v>
      </c>
      <c r="G267" s="20"/>
    </row>
    <row r="268" spans="1:7" x14ac:dyDescent="0.25">
      <c r="A268" s="12"/>
      <c r="B268" s="30"/>
      <c r="C268" s="30"/>
      <c r="D268" s="13"/>
      <c r="E268" s="14"/>
      <c r="F268" s="15"/>
      <c r="G268" s="15"/>
    </row>
    <row r="269" spans="1:7" x14ac:dyDescent="0.25">
      <c r="A269" s="21" t="s">
        <v>165</v>
      </c>
      <c r="B269" s="32"/>
      <c r="C269" s="32"/>
      <c r="D269" s="22"/>
      <c r="E269" s="18">
        <v>61.98</v>
      </c>
      <c r="F269" s="19">
        <v>4.4000000000000003E-3</v>
      </c>
      <c r="G269" s="20"/>
    </row>
    <row r="270" spans="1:7" x14ac:dyDescent="0.25">
      <c r="A270" s="12" t="s">
        <v>171</v>
      </c>
      <c r="B270" s="30"/>
      <c r="C270" s="30"/>
      <c r="D270" s="13"/>
      <c r="E270" s="14">
        <v>1.12578E-2</v>
      </c>
      <c r="F270" s="15">
        <v>0</v>
      </c>
      <c r="G270" s="15"/>
    </row>
    <row r="271" spans="1:7" x14ac:dyDescent="0.25">
      <c r="A271" s="12" t="s">
        <v>172</v>
      </c>
      <c r="B271" s="30"/>
      <c r="C271" s="30"/>
      <c r="D271" s="13"/>
      <c r="E271" s="23">
        <v>-55.121257800000002</v>
      </c>
      <c r="F271" s="24">
        <v>-3.3999999999999998E-3</v>
      </c>
      <c r="G271" s="15">
        <v>6.6299999999999998E-2</v>
      </c>
    </row>
    <row r="272" spans="1:7" x14ac:dyDescent="0.25">
      <c r="A272" s="25" t="s">
        <v>173</v>
      </c>
      <c r="B272" s="33"/>
      <c r="C272" s="33"/>
      <c r="D272" s="26"/>
      <c r="E272" s="27">
        <v>14234.1</v>
      </c>
      <c r="F272" s="28">
        <v>1</v>
      </c>
      <c r="G272" s="28"/>
    </row>
    <row r="277" spans="1:5" x14ac:dyDescent="0.25">
      <c r="A277" s="1" t="s">
        <v>176</v>
      </c>
    </row>
    <row r="278" spans="1:5" x14ac:dyDescent="0.25">
      <c r="A278" s="53" t="s">
        <v>177</v>
      </c>
      <c r="B278" s="34" t="s">
        <v>119</v>
      </c>
    </row>
    <row r="279" spans="1:5" x14ac:dyDescent="0.25">
      <c r="A279" t="s">
        <v>178</v>
      </c>
    </row>
    <row r="280" spans="1:5" x14ac:dyDescent="0.25">
      <c r="A280" t="s">
        <v>179</v>
      </c>
      <c r="B280" t="s">
        <v>180</v>
      </c>
      <c r="C280" t="s">
        <v>180</v>
      </c>
    </row>
    <row r="281" spans="1:5" x14ac:dyDescent="0.25">
      <c r="B281" s="54">
        <v>45382</v>
      </c>
      <c r="C281" s="54">
        <v>45412</v>
      </c>
    </row>
    <row r="282" spans="1:5" x14ac:dyDescent="0.25">
      <c r="A282" t="s">
        <v>184</v>
      </c>
      <c r="B282">
        <v>14.3461</v>
      </c>
      <c r="C282">
        <v>14.956</v>
      </c>
      <c r="E282" s="2"/>
    </row>
    <row r="283" spans="1:5" x14ac:dyDescent="0.25">
      <c r="A283" t="s">
        <v>185</v>
      </c>
      <c r="B283">
        <v>14.3461</v>
      </c>
      <c r="C283">
        <v>14.956099999999999</v>
      </c>
      <c r="E283" s="2"/>
    </row>
    <row r="284" spans="1:5" x14ac:dyDescent="0.25">
      <c r="A284" t="s">
        <v>666</v>
      </c>
      <c r="B284">
        <v>14.1205</v>
      </c>
      <c r="C284">
        <v>14.7136</v>
      </c>
      <c r="E284" s="2"/>
    </row>
    <row r="285" spans="1:5" x14ac:dyDescent="0.25">
      <c r="A285" t="s">
        <v>667</v>
      </c>
      <c r="B285">
        <v>14.1198</v>
      </c>
      <c r="C285">
        <v>14.712899999999999</v>
      </c>
      <c r="E285" s="2"/>
    </row>
    <row r="286" spans="1:5" x14ac:dyDescent="0.25">
      <c r="E286" s="2"/>
    </row>
    <row r="287" spans="1:5" x14ac:dyDescent="0.25">
      <c r="A287" t="s">
        <v>195</v>
      </c>
      <c r="B287" s="34" t="s">
        <v>119</v>
      </c>
    </row>
    <row r="288" spans="1:5" x14ac:dyDescent="0.25">
      <c r="A288" t="s">
        <v>196</v>
      </c>
      <c r="B288" s="34" t="s">
        <v>119</v>
      </c>
    </row>
    <row r="289" spans="1:4" ht="30" customHeight="1" x14ac:dyDescent="0.25">
      <c r="A289" s="53" t="s">
        <v>197</v>
      </c>
      <c r="B289" s="34" t="s">
        <v>119</v>
      </c>
    </row>
    <row r="290" spans="1:4" ht="30" customHeight="1" x14ac:dyDescent="0.25">
      <c r="A290" s="53" t="s">
        <v>198</v>
      </c>
      <c r="B290" s="34" t="s">
        <v>119</v>
      </c>
    </row>
    <row r="291" spans="1:4" x14ac:dyDescent="0.25">
      <c r="A291" t="s">
        <v>1767</v>
      </c>
      <c r="B291" s="55">
        <v>0.22240299999999999</v>
      </c>
    </row>
    <row r="292" spans="1:4" ht="45" customHeight="1" x14ac:dyDescent="0.25">
      <c r="A292" s="53" t="s">
        <v>200</v>
      </c>
      <c r="B292" s="34" t="s">
        <v>119</v>
      </c>
    </row>
    <row r="293" spans="1:4" ht="30" customHeight="1" x14ac:dyDescent="0.25">
      <c r="A293" s="53" t="s">
        <v>201</v>
      </c>
      <c r="B293" s="34" t="s">
        <v>119</v>
      </c>
    </row>
    <row r="294" spans="1:4" ht="30" customHeight="1" x14ac:dyDescent="0.25">
      <c r="A294" s="53" t="s">
        <v>202</v>
      </c>
    </row>
    <row r="295" spans="1:4" x14ac:dyDescent="0.25">
      <c r="A295" t="s">
        <v>203</v>
      </c>
    </row>
    <row r="296" spans="1:4" x14ac:dyDescent="0.25">
      <c r="A296" t="s">
        <v>204</v>
      </c>
    </row>
    <row r="298" spans="1:4" ht="69.95" customHeight="1" x14ac:dyDescent="0.25">
      <c r="A298" s="74" t="s">
        <v>214</v>
      </c>
      <c r="B298" s="74" t="s">
        <v>215</v>
      </c>
      <c r="C298" s="74" t="s">
        <v>5</v>
      </c>
      <c r="D298" s="74" t="s">
        <v>6</v>
      </c>
    </row>
    <row r="299" spans="1:4" ht="69.95" customHeight="1" x14ac:dyDescent="0.25">
      <c r="A299" s="74" t="s">
        <v>2187</v>
      </c>
      <c r="B299" s="74"/>
      <c r="C299" s="74" t="s">
        <v>58</v>
      </c>
      <c r="D29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98"/>
  <sheetViews>
    <sheetView showGridLines="0" workbookViewId="0">
      <pane ySplit="4" topLeftCell="A90" activePane="bottomLeft" state="frozen"/>
      <selection pane="bottomLeft" activeCell="B90" sqref="B90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2188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2189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1260</v>
      </c>
      <c r="B8" s="30" t="s">
        <v>1261</v>
      </c>
      <c r="C8" s="30" t="s">
        <v>1219</v>
      </c>
      <c r="D8" s="13">
        <v>275048</v>
      </c>
      <c r="E8" s="14">
        <v>1394.91</v>
      </c>
      <c r="F8" s="15">
        <v>5.0799999999999998E-2</v>
      </c>
      <c r="G8" s="15"/>
    </row>
    <row r="9" spans="1:8" x14ac:dyDescent="0.25">
      <c r="A9" s="12" t="s">
        <v>1807</v>
      </c>
      <c r="B9" s="30" t="s">
        <v>1808</v>
      </c>
      <c r="C9" s="30" t="s">
        <v>1272</v>
      </c>
      <c r="D9" s="13">
        <v>78888</v>
      </c>
      <c r="E9" s="14">
        <v>1298.42</v>
      </c>
      <c r="F9" s="15">
        <v>4.7300000000000002E-2</v>
      </c>
      <c r="G9" s="15"/>
    </row>
    <row r="10" spans="1:8" x14ac:dyDescent="0.25">
      <c r="A10" s="12" t="s">
        <v>1217</v>
      </c>
      <c r="B10" s="30" t="s">
        <v>1218</v>
      </c>
      <c r="C10" s="30" t="s">
        <v>1219</v>
      </c>
      <c r="D10" s="13">
        <v>293805</v>
      </c>
      <c r="E10" s="14">
        <v>1297.3</v>
      </c>
      <c r="F10" s="15">
        <v>4.7300000000000002E-2</v>
      </c>
      <c r="G10" s="15"/>
    </row>
    <row r="11" spans="1:8" x14ac:dyDescent="0.25">
      <c r="A11" s="12" t="s">
        <v>1270</v>
      </c>
      <c r="B11" s="30" t="s">
        <v>1271</v>
      </c>
      <c r="C11" s="30" t="s">
        <v>1272</v>
      </c>
      <c r="D11" s="13">
        <v>108349</v>
      </c>
      <c r="E11" s="14">
        <v>1249.81</v>
      </c>
      <c r="F11" s="15">
        <v>4.5499999999999999E-2</v>
      </c>
      <c r="G11" s="15"/>
    </row>
    <row r="12" spans="1:8" x14ac:dyDescent="0.25">
      <c r="A12" s="12" t="s">
        <v>1238</v>
      </c>
      <c r="B12" s="30" t="s">
        <v>1239</v>
      </c>
      <c r="C12" s="30" t="s">
        <v>1240</v>
      </c>
      <c r="D12" s="13">
        <v>427198</v>
      </c>
      <c r="E12" s="14">
        <v>1203.42</v>
      </c>
      <c r="F12" s="15">
        <v>4.3799999999999999E-2</v>
      </c>
      <c r="G12" s="15"/>
    </row>
    <row r="13" spans="1:8" x14ac:dyDescent="0.25">
      <c r="A13" s="12" t="s">
        <v>2165</v>
      </c>
      <c r="B13" s="30" t="s">
        <v>2166</v>
      </c>
      <c r="C13" s="30" t="s">
        <v>1219</v>
      </c>
      <c r="D13" s="13">
        <v>604034</v>
      </c>
      <c r="E13" s="14">
        <v>949.84</v>
      </c>
      <c r="F13" s="15">
        <v>3.4599999999999999E-2</v>
      </c>
      <c r="G13" s="15"/>
    </row>
    <row r="14" spans="1:8" x14ac:dyDescent="0.25">
      <c r="A14" s="12" t="s">
        <v>2077</v>
      </c>
      <c r="B14" s="30" t="s">
        <v>2078</v>
      </c>
      <c r="C14" s="30" t="s">
        <v>1199</v>
      </c>
      <c r="D14" s="13">
        <v>133233</v>
      </c>
      <c r="E14" s="14">
        <v>941.89</v>
      </c>
      <c r="F14" s="15">
        <v>3.4299999999999997E-2</v>
      </c>
      <c r="G14" s="15"/>
    </row>
    <row r="15" spans="1:8" x14ac:dyDescent="0.25">
      <c r="A15" s="12" t="s">
        <v>1328</v>
      </c>
      <c r="B15" s="30" t="s">
        <v>1329</v>
      </c>
      <c r="C15" s="30" t="s">
        <v>1330</v>
      </c>
      <c r="D15" s="13">
        <v>15579</v>
      </c>
      <c r="E15" s="14">
        <v>882.79</v>
      </c>
      <c r="F15" s="15">
        <v>3.2199999999999999E-2</v>
      </c>
      <c r="G15" s="15"/>
    </row>
    <row r="16" spans="1:8" x14ac:dyDescent="0.25">
      <c r="A16" s="12" t="s">
        <v>2071</v>
      </c>
      <c r="B16" s="30" t="s">
        <v>2072</v>
      </c>
      <c r="C16" s="30" t="s">
        <v>1330</v>
      </c>
      <c r="D16" s="13">
        <v>16827</v>
      </c>
      <c r="E16" s="14">
        <v>851.8</v>
      </c>
      <c r="F16" s="15">
        <v>3.1E-2</v>
      </c>
      <c r="G16" s="15"/>
    </row>
    <row r="17" spans="1:7" x14ac:dyDescent="0.25">
      <c r="A17" s="12" t="s">
        <v>1278</v>
      </c>
      <c r="B17" s="30" t="s">
        <v>1279</v>
      </c>
      <c r="C17" s="30" t="s">
        <v>1280</v>
      </c>
      <c r="D17" s="13">
        <v>325138</v>
      </c>
      <c r="E17" s="14">
        <v>827.15</v>
      </c>
      <c r="F17" s="15">
        <v>3.0099999999999998E-2</v>
      </c>
      <c r="G17" s="15"/>
    </row>
    <row r="18" spans="1:7" x14ac:dyDescent="0.25">
      <c r="A18" s="12" t="s">
        <v>1796</v>
      </c>
      <c r="B18" s="30" t="s">
        <v>1797</v>
      </c>
      <c r="C18" s="30" t="s">
        <v>1219</v>
      </c>
      <c r="D18" s="13">
        <v>16802</v>
      </c>
      <c r="E18" s="14">
        <v>797.41</v>
      </c>
      <c r="F18" s="15">
        <v>2.9100000000000001E-2</v>
      </c>
      <c r="G18" s="15"/>
    </row>
    <row r="19" spans="1:7" x14ac:dyDescent="0.25">
      <c r="A19" s="12" t="s">
        <v>1403</v>
      </c>
      <c r="B19" s="30" t="s">
        <v>1404</v>
      </c>
      <c r="C19" s="30" t="s">
        <v>1352</v>
      </c>
      <c r="D19" s="13">
        <v>19933</v>
      </c>
      <c r="E19" s="14">
        <v>776.32</v>
      </c>
      <c r="F19" s="15">
        <v>2.8299999999999999E-2</v>
      </c>
      <c r="G19" s="15"/>
    </row>
    <row r="20" spans="1:7" x14ac:dyDescent="0.25">
      <c r="A20" s="12" t="s">
        <v>1798</v>
      </c>
      <c r="B20" s="30" t="s">
        <v>1799</v>
      </c>
      <c r="C20" s="30" t="s">
        <v>1371</v>
      </c>
      <c r="D20" s="13">
        <v>24512</v>
      </c>
      <c r="E20" s="14">
        <v>772.53</v>
      </c>
      <c r="F20" s="15">
        <v>2.81E-2</v>
      </c>
      <c r="G20" s="15"/>
    </row>
    <row r="21" spans="1:7" x14ac:dyDescent="0.25">
      <c r="A21" s="12" t="s">
        <v>2081</v>
      </c>
      <c r="B21" s="30" t="s">
        <v>2082</v>
      </c>
      <c r="C21" s="30" t="s">
        <v>1371</v>
      </c>
      <c r="D21" s="13">
        <v>54803</v>
      </c>
      <c r="E21" s="14">
        <v>756.42</v>
      </c>
      <c r="F21" s="15">
        <v>2.76E-2</v>
      </c>
      <c r="G21" s="15"/>
    </row>
    <row r="22" spans="1:7" x14ac:dyDescent="0.25">
      <c r="A22" s="12" t="s">
        <v>1780</v>
      </c>
      <c r="B22" s="30" t="s">
        <v>1781</v>
      </c>
      <c r="C22" s="30" t="s">
        <v>1313</v>
      </c>
      <c r="D22" s="13">
        <v>86332</v>
      </c>
      <c r="E22" s="14">
        <v>725.45</v>
      </c>
      <c r="F22" s="15">
        <v>2.64E-2</v>
      </c>
      <c r="G22" s="15"/>
    </row>
    <row r="23" spans="1:7" x14ac:dyDescent="0.25">
      <c r="A23" s="12" t="s">
        <v>2035</v>
      </c>
      <c r="B23" s="30" t="s">
        <v>2036</v>
      </c>
      <c r="C23" s="30" t="s">
        <v>1194</v>
      </c>
      <c r="D23" s="13">
        <v>47523</v>
      </c>
      <c r="E23" s="14">
        <v>713.37</v>
      </c>
      <c r="F23" s="15">
        <v>2.5999999999999999E-2</v>
      </c>
      <c r="G23" s="15"/>
    </row>
    <row r="24" spans="1:7" x14ac:dyDescent="0.25">
      <c r="A24" s="12" t="s">
        <v>1415</v>
      </c>
      <c r="B24" s="30" t="s">
        <v>1416</v>
      </c>
      <c r="C24" s="30" t="s">
        <v>1291</v>
      </c>
      <c r="D24" s="13">
        <v>53891</v>
      </c>
      <c r="E24" s="14">
        <v>685.06</v>
      </c>
      <c r="F24" s="15">
        <v>2.5000000000000001E-2</v>
      </c>
      <c r="G24" s="15"/>
    </row>
    <row r="25" spans="1:7" x14ac:dyDescent="0.25">
      <c r="A25" s="12" t="s">
        <v>1802</v>
      </c>
      <c r="B25" s="30" t="s">
        <v>1803</v>
      </c>
      <c r="C25" s="30" t="s">
        <v>1804</v>
      </c>
      <c r="D25" s="13">
        <v>53001</v>
      </c>
      <c r="E25" s="14">
        <v>670.41</v>
      </c>
      <c r="F25" s="15">
        <v>2.4400000000000002E-2</v>
      </c>
      <c r="G25" s="15"/>
    </row>
    <row r="26" spans="1:7" x14ac:dyDescent="0.25">
      <c r="A26" s="12" t="s">
        <v>1348</v>
      </c>
      <c r="B26" s="30" t="s">
        <v>1349</v>
      </c>
      <c r="C26" s="30" t="s">
        <v>1272</v>
      </c>
      <c r="D26" s="13">
        <v>13376</v>
      </c>
      <c r="E26" s="14">
        <v>646.47</v>
      </c>
      <c r="F26" s="15">
        <v>2.3599999999999999E-2</v>
      </c>
      <c r="G26" s="15"/>
    </row>
    <row r="27" spans="1:7" x14ac:dyDescent="0.25">
      <c r="A27" s="12" t="s">
        <v>2079</v>
      </c>
      <c r="B27" s="30" t="s">
        <v>2080</v>
      </c>
      <c r="C27" s="30" t="s">
        <v>1343</v>
      </c>
      <c r="D27" s="13">
        <v>6819</v>
      </c>
      <c r="E27" s="14">
        <v>611.54</v>
      </c>
      <c r="F27" s="15">
        <v>2.23E-2</v>
      </c>
      <c r="G27" s="15"/>
    </row>
    <row r="28" spans="1:7" x14ac:dyDescent="0.25">
      <c r="A28" s="12" t="s">
        <v>1441</v>
      </c>
      <c r="B28" s="30" t="s">
        <v>1442</v>
      </c>
      <c r="C28" s="30" t="s">
        <v>1243</v>
      </c>
      <c r="D28" s="13">
        <v>17542</v>
      </c>
      <c r="E28" s="14">
        <v>590.91999999999996</v>
      </c>
      <c r="F28" s="15">
        <v>2.1499999999999998E-2</v>
      </c>
      <c r="G28" s="15"/>
    </row>
    <row r="29" spans="1:7" x14ac:dyDescent="0.25">
      <c r="A29" s="12" t="s">
        <v>2069</v>
      </c>
      <c r="B29" s="30" t="s">
        <v>2070</v>
      </c>
      <c r="C29" s="30" t="s">
        <v>1371</v>
      </c>
      <c r="D29" s="13">
        <v>47036</v>
      </c>
      <c r="E29" s="14">
        <v>582.59</v>
      </c>
      <c r="F29" s="15">
        <v>2.12E-2</v>
      </c>
      <c r="G29" s="15"/>
    </row>
    <row r="30" spans="1:7" x14ac:dyDescent="0.25">
      <c r="A30" s="12" t="s">
        <v>1877</v>
      </c>
      <c r="B30" s="30" t="s">
        <v>1878</v>
      </c>
      <c r="C30" s="30" t="s">
        <v>1330</v>
      </c>
      <c r="D30" s="13">
        <v>34823</v>
      </c>
      <c r="E30" s="14">
        <v>542.28</v>
      </c>
      <c r="F30" s="15">
        <v>1.9800000000000002E-2</v>
      </c>
      <c r="G30" s="15"/>
    </row>
    <row r="31" spans="1:7" x14ac:dyDescent="0.25">
      <c r="A31" s="12" t="s">
        <v>1868</v>
      </c>
      <c r="B31" s="30" t="s">
        <v>1869</v>
      </c>
      <c r="C31" s="30" t="s">
        <v>1243</v>
      </c>
      <c r="D31" s="13">
        <v>36255</v>
      </c>
      <c r="E31" s="14">
        <v>541.72</v>
      </c>
      <c r="F31" s="15">
        <v>1.9699999999999999E-2</v>
      </c>
      <c r="G31" s="15"/>
    </row>
    <row r="32" spans="1:7" x14ac:dyDescent="0.25">
      <c r="A32" s="12" t="s">
        <v>1948</v>
      </c>
      <c r="B32" s="30" t="s">
        <v>1949</v>
      </c>
      <c r="C32" s="30" t="s">
        <v>1313</v>
      </c>
      <c r="D32" s="13">
        <v>110313</v>
      </c>
      <c r="E32" s="14">
        <v>483.78</v>
      </c>
      <c r="F32" s="15">
        <v>1.7600000000000001E-2</v>
      </c>
      <c r="G32" s="15"/>
    </row>
    <row r="33" spans="1:7" x14ac:dyDescent="0.25">
      <c r="A33" s="12" t="s">
        <v>2067</v>
      </c>
      <c r="B33" s="30" t="s">
        <v>2068</v>
      </c>
      <c r="C33" s="30" t="s">
        <v>1240</v>
      </c>
      <c r="D33" s="13">
        <v>86429</v>
      </c>
      <c r="E33" s="14">
        <v>478.77</v>
      </c>
      <c r="F33" s="15">
        <v>1.7399999999999999E-2</v>
      </c>
      <c r="G33" s="15"/>
    </row>
    <row r="34" spans="1:7" x14ac:dyDescent="0.25">
      <c r="A34" s="12" t="s">
        <v>1346</v>
      </c>
      <c r="B34" s="30" t="s">
        <v>1347</v>
      </c>
      <c r="C34" s="30" t="s">
        <v>1272</v>
      </c>
      <c r="D34" s="13">
        <v>34937</v>
      </c>
      <c r="E34" s="14">
        <v>467.98</v>
      </c>
      <c r="F34" s="15">
        <v>1.7100000000000001E-2</v>
      </c>
      <c r="G34" s="15"/>
    </row>
    <row r="35" spans="1:7" x14ac:dyDescent="0.25">
      <c r="A35" s="12" t="s">
        <v>1430</v>
      </c>
      <c r="B35" s="30" t="s">
        <v>1431</v>
      </c>
      <c r="C35" s="30" t="s">
        <v>1179</v>
      </c>
      <c r="D35" s="13">
        <v>544290</v>
      </c>
      <c r="E35" s="14">
        <v>447.13</v>
      </c>
      <c r="F35" s="15">
        <v>1.6299999999999999E-2</v>
      </c>
      <c r="G35" s="15"/>
    </row>
    <row r="36" spans="1:7" x14ac:dyDescent="0.25">
      <c r="A36" s="12" t="s">
        <v>1473</v>
      </c>
      <c r="B36" s="30" t="s">
        <v>1474</v>
      </c>
      <c r="C36" s="30" t="s">
        <v>1371</v>
      </c>
      <c r="D36" s="13">
        <v>29299</v>
      </c>
      <c r="E36" s="14">
        <v>434.61</v>
      </c>
      <c r="F36" s="15">
        <v>1.5800000000000002E-2</v>
      </c>
      <c r="G36" s="15"/>
    </row>
    <row r="37" spans="1:7" x14ac:dyDescent="0.25">
      <c r="A37" s="12" t="s">
        <v>2087</v>
      </c>
      <c r="B37" s="30" t="s">
        <v>2088</v>
      </c>
      <c r="C37" s="30" t="s">
        <v>1343</v>
      </c>
      <c r="D37" s="13">
        <v>5122</v>
      </c>
      <c r="E37" s="14">
        <v>422.86</v>
      </c>
      <c r="F37" s="15">
        <v>1.54E-2</v>
      </c>
      <c r="G37" s="15"/>
    </row>
    <row r="38" spans="1:7" x14ac:dyDescent="0.25">
      <c r="A38" s="12" t="s">
        <v>1939</v>
      </c>
      <c r="B38" s="30" t="s">
        <v>1940</v>
      </c>
      <c r="C38" s="30" t="s">
        <v>1179</v>
      </c>
      <c r="D38" s="13">
        <v>233267</v>
      </c>
      <c r="E38" s="14">
        <v>359.7</v>
      </c>
      <c r="F38" s="15">
        <v>1.3100000000000001E-2</v>
      </c>
      <c r="G38" s="15"/>
    </row>
    <row r="39" spans="1:7" x14ac:dyDescent="0.25">
      <c r="A39" s="12" t="s">
        <v>1879</v>
      </c>
      <c r="B39" s="30" t="s">
        <v>1880</v>
      </c>
      <c r="C39" s="30" t="s">
        <v>1291</v>
      </c>
      <c r="D39" s="13">
        <v>265</v>
      </c>
      <c r="E39" s="14">
        <v>352.5</v>
      </c>
      <c r="F39" s="15">
        <v>1.2800000000000001E-2</v>
      </c>
      <c r="G39" s="15"/>
    </row>
    <row r="40" spans="1:7" x14ac:dyDescent="0.25">
      <c r="A40" s="12" t="s">
        <v>2073</v>
      </c>
      <c r="B40" s="30" t="s">
        <v>2074</v>
      </c>
      <c r="C40" s="30" t="s">
        <v>1194</v>
      </c>
      <c r="D40" s="13">
        <v>356490</v>
      </c>
      <c r="E40" s="14">
        <v>342.94</v>
      </c>
      <c r="F40" s="15">
        <v>1.2500000000000001E-2</v>
      </c>
      <c r="G40" s="15"/>
    </row>
    <row r="41" spans="1:7" x14ac:dyDescent="0.25">
      <c r="A41" s="12" t="s">
        <v>1471</v>
      </c>
      <c r="B41" s="30" t="s">
        <v>1472</v>
      </c>
      <c r="C41" s="30" t="s">
        <v>1219</v>
      </c>
      <c r="D41" s="13">
        <v>185679</v>
      </c>
      <c r="E41" s="14">
        <v>309.43</v>
      </c>
      <c r="F41" s="15">
        <v>1.1299999999999999E-2</v>
      </c>
      <c r="G41" s="15"/>
    </row>
    <row r="42" spans="1:7" x14ac:dyDescent="0.25">
      <c r="A42" s="12" t="s">
        <v>1786</v>
      </c>
      <c r="B42" s="30" t="s">
        <v>1787</v>
      </c>
      <c r="C42" s="30" t="s">
        <v>1179</v>
      </c>
      <c r="D42" s="13">
        <v>55821</v>
      </c>
      <c r="E42" s="14">
        <v>306.04000000000002</v>
      </c>
      <c r="F42" s="15">
        <v>1.12E-2</v>
      </c>
      <c r="G42" s="15"/>
    </row>
    <row r="43" spans="1:7" x14ac:dyDescent="0.25">
      <c r="A43" s="12" t="s">
        <v>1933</v>
      </c>
      <c r="B43" s="30" t="s">
        <v>1934</v>
      </c>
      <c r="C43" s="30" t="s">
        <v>1272</v>
      </c>
      <c r="D43" s="13">
        <v>11808</v>
      </c>
      <c r="E43" s="14">
        <v>261.60000000000002</v>
      </c>
      <c r="F43" s="15">
        <v>9.4999999999999998E-3</v>
      </c>
      <c r="G43" s="15"/>
    </row>
    <row r="44" spans="1:7" x14ac:dyDescent="0.25">
      <c r="A44" s="12" t="s">
        <v>1910</v>
      </c>
      <c r="B44" s="30" t="s">
        <v>1911</v>
      </c>
      <c r="C44" s="30" t="s">
        <v>1863</v>
      </c>
      <c r="D44" s="13">
        <v>10105</v>
      </c>
      <c r="E44" s="14">
        <v>237.36</v>
      </c>
      <c r="F44" s="15">
        <v>8.6E-3</v>
      </c>
      <c r="G44" s="15"/>
    </row>
    <row r="45" spans="1:7" x14ac:dyDescent="0.25">
      <c r="A45" s="12" t="s">
        <v>1491</v>
      </c>
      <c r="B45" s="30" t="s">
        <v>1492</v>
      </c>
      <c r="C45" s="30" t="s">
        <v>1316</v>
      </c>
      <c r="D45" s="13">
        <v>6903</v>
      </c>
      <c r="E45" s="14">
        <v>231.84</v>
      </c>
      <c r="F45" s="15">
        <v>8.3999999999999995E-3</v>
      </c>
      <c r="G45" s="15"/>
    </row>
    <row r="46" spans="1:7" x14ac:dyDescent="0.25">
      <c r="A46" s="12" t="s">
        <v>2169</v>
      </c>
      <c r="B46" s="30" t="s">
        <v>2170</v>
      </c>
      <c r="C46" s="30" t="s">
        <v>1323</v>
      </c>
      <c r="D46" s="13">
        <v>79086</v>
      </c>
      <c r="E46" s="14">
        <v>195.46</v>
      </c>
      <c r="F46" s="15">
        <v>7.1000000000000004E-3</v>
      </c>
      <c r="G46" s="15"/>
    </row>
    <row r="47" spans="1:7" x14ac:dyDescent="0.25">
      <c r="A47" s="12" t="s">
        <v>2105</v>
      </c>
      <c r="B47" s="30" t="s">
        <v>2106</v>
      </c>
      <c r="C47" s="30" t="s">
        <v>1330</v>
      </c>
      <c r="D47" s="13">
        <v>5091</v>
      </c>
      <c r="E47" s="14">
        <v>193.32</v>
      </c>
      <c r="F47" s="15">
        <v>7.0000000000000001E-3</v>
      </c>
      <c r="G47" s="15"/>
    </row>
    <row r="48" spans="1:7" x14ac:dyDescent="0.25">
      <c r="A48" s="12" t="s">
        <v>2185</v>
      </c>
      <c r="B48" s="30" t="s">
        <v>2186</v>
      </c>
      <c r="C48" s="30" t="s">
        <v>1359</v>
      </c>
      <c r="D48" s="13">
        <v>26254</v>
      </c>
      <c r="E48" s="14">
        <v>187.77</v>
      </c>
      <c r="F48" s="15">
        <v>6.7999999999999996E-3</v>
      </c>
      <c r="G48" s="15"/>
    </row>
    <row r="49" spans="1:7" x14ac:dyDescent="0.25">
      <c r="A49" s="12" t="s">
        <v>2145</v>
      </c>
      <c r="B49" s="30" t="s">
        <v>2146</v>
      </c>
      <c r="C49" s="30" t="s">
        <v>1323</v>
      </c>
      <c r="D49" s="13">
        <v>53896</v>
      </c>
      <c r="E49" s="14">
        <v>186.43</v>
      </c>
      <c r="F49" s="15">
        <v>6.7999999999999996E-3</v>
      </c>
      <c r="G49" s="15"/>
    </row>
    <row r="50" spans="1:7" x14ac:dyDescent="0.25">
      <c r="A50" s="12" t="s">
        <v>2161</v>
      </c>
      <c r="B50" s="30" t="s">
        <v>2162</v>
      </c>
      <c r="C50" s="30" t="s">
        <v>1291</v>
      </c>
      <c r="D50" s="13">
        <v>1310</v>
      </c>
      <c r="E50" s="14">
        <v>179.31</v>
      </c>
      <c r="F50" s="15">
        <v>6.4999999999999997E-3</v>
      </c>
      <c r="G50" s="15"/>
    </row>
    <row r="51" spans="1:7" x14ac:dyDescent="0.25">
      <c r="A51" s="12" t="s">
        <v>1992</v>
      </c>
      <c r="B51" s="30" t="s">
        <v>1993</v>
      </c>
      <c r="C51" s="30" t="s">
        <v>1825</v>
      </c>
      <c r="D51" s="13">
        <v>20008</v>
      </c>
      <c r="E51" s="14">
        <v>169.44</v>
      </c>
      <c r="F51" s="15">
        <v>6.1999999999999998E-3</v>
      </c>
      <c r="G51" s="15"/>
    </row>
    <row r="52" spans="1:7" x14ac:dyDescent="0.25">
      <c r="A52" s="12" t="s">
        <v>1273</v>
      </c>
      <c r="B52" s="30" t="s">
        <v>1274</v>
      </c>
      <c r="C52" s="30" t="s">
        <v>1275</v>
      </c>
      <c r="D52" s="13">
        <v>19468</v>
      </c>
      <c r="E52" s="14">
        <v>154.69</v>
      </c>
      <c r="F52" s="15">
        <v>5.5999999999999999E-3</v>
      </c>
      <c r="G52" s="15"/>
    </row>
    <row r="53" spans="1:7" x14ac:dyDescent="0.25">
      <c r="A53" s="12" t="s">
        <v>2121</v>
      </c>
      <c r="B53" s="30" t="s">
        <v>2122</v>
      </c>
      <c r="C53" s="30" t="s">
        <v>1291</v>
      </c>
      <c r="D53" s="13">
        <v>13771</v>
      </c>
      <c r="E53" s="14">
        <v>153.82</v>
      </c>
      <c r="F53" s="15">
        <v>5.5999999999999999E-3</v>
      </c>
      <c r="G53" s="15"/>
    </row>
    <row r="54" spans="1:7" x14ac:dyDescent="0.25">
      <c r="A54" s="12" t="s">
        <v>1784</v>
      </c>
      <c r="B54" s="30" t="s">
        <v>1785</v>
      </c>
      <c r="C54" s="30" t="s">
        <v>1291</v>
      </c>
      <c r="D54" s="13">
        <v>20623</v>
      </c>
      <c r="E54" s="14">
        <v>152.19999999999999</v>
      </c>
      <c r="F54" s="15">
        <v>5.4999999999999997E-3</v>
      </c>
      <c r="G54" s="15"/>
    </row>
    <row r="55" spans="1:7" x14ac:dyDescent="0.25">
      <c r="A55" s="12" t="s">
        <v>2135</v>
      </c>
      <c r="B55" s="30" t="s">
        <v>2136</v>
      </c>
      <c r="C55" s="30" t="s">
        <v>1219</v>
      </c>
      <c r="D55" s="13">
        <v>3338</v>
      </c>
      <c r="E55" s="14">
        <v>145.41</v>
      </c>
      <c r="F55" s="15">
        <v>5.3E-3</v>
      </c>
      <c r="G55" s="15"/>
    </row>
    <row r="56" spans="1:7" x14ac:dyDescent="0.25">
      <c r="A56" s="12" t="s">
        <v>1303</v>
      </c>
      <c r="B56" s="30" t="s">
        <v>1304</v>
      </c>
      <c r="C56" s="30" t="s">
        <v>1234</v>
      </c>
      <c r="D56" s="13">
        <v>20393</v>
      </c>
      <c r="E56" s="14">
        <v>133.66</v>
      </c>
      <c r="F56" s="15">
        <v>4.8999999999999998E-3</v>
      </c>
      <c r="G56" s="15"/>
    </row>
    <row r="57" spans="1:7" x14ac:dyDescent="0.25">
      <c r="A57" s="12" t="s">
        <v>1954</v>
      </c>
      <c r="B57" s="30" t="s">
        <v>1955</v>
      </c>
      <c r="C57" s="30" t="s">
        <v>1302</v>
      </c>
      <c r="D57" s="13">
        <v>6616</v>
      </c>
      <c r="E57" s="14">
        <v>71.02</v>
      </c>
      <c r="F57" s="15">
        <v>2.5999999999999999E-3</v>
      </c>
      <c r="G57" s="15"/>
    </row>
    <row r="58" spans="1:7" x14ac:dyDescent="0.25">
      <c r="A58" s="16" t="s">
        <v>125</v>
      </c>
      <c r="B58" s="31"/>
      <c r="C58" s="31"/>
      <c r="D58" s="17"/>
      <c r="E58" s="37">
        <v>27368.89</v>
      </c>
      <c r="F58" s="38">
        <v>0.99680000000000002</v>
      </c>
      <c r="G58" s="20"/>
    </row>
    <row r="59" spans="1:7" x14ac:dyDescent="0.25">
      <c r="A59" s="16" t="s">
        <v>1549</v>
      </c>
      <c r="B59" s="30"/>
      <c r="C59" s="30"/>
      <c r="D59" s="13"/>
      <c r="E59" s="14"/>
      <c r="F59" s="15"/>
      <c r="G59" s="15"/>
    </row>
    <row r="60" spans="1:7" x14ac:dyDescent="0.25">
      <c r="A60" s="16" t="s">
        <v>125</v>
      </c>
      <c r="B60" s="30"/>
      <c r="C60" s="30"/>
      <c r="D60" s="13"/>
      <c r="E60" s="39" t="s">
        <v>119</v>
      </c>
      <c r="F60" s="40" t="s">
        <v>119</v>
      </c>
      <c r="G60" s="15"/>
    </row>
    <row r="61" spans="1:7" x14ac:dyDescent="0.25">
      <c r="A61" s="21" t="s">
        <v>165</v>
      </c>
      <c r="B61" s="32"/>
      <c r="C61" s="32"/>
      <c r="D61" s="22"/>
      <c r="E61" s="27">
        <v>27368.89</v>
      </c>
      <c r="F61" s="28">
        <v>0.99680000000000002</v>
      </c>
      <c r="G61" s="20"/>
    </row>
    <row r="62" spans="1:7" x14ac:dyDescent="0.25">
      <c r="A62" s="12"/>
      <c r="B62" s="30"/>
      <c r="C62" s="30"/>
      <c r="D62" s="13"/>
      <c r="E62" s="14"/>
      <c r="F62" s="15"/>
      <c r="G62" s="15"/>
    </row>
    <row r="63" spans="1:7" x14ac:dyDescent="0.25">
      <c r="A63" s="12"/>
      <c r="B63" s="30"/>
      <c r="C63" s="30"/>
      <c r="D63" s="13"/>
      <c r="E63" s="14"/>
      <c r="F63" s="15"/>
      <c r="G63" s="15"/>
    </row>
    <row r="64" spans="1:7" x14ac:dyDescent="0.25">
      <c r="A64" s="16" t="s">
        <v>169</v>
      </c>
      <c r="B64" s="30"/>
      <c r="C64" s="30"/>
      <c r="D64" s="13"/>
      <c r="E64" s="14"/>
      <c r="F64" s="15"/>
      <c r="G64" s="15"/>
    </row>
    <row r="65" spans="1:7" x14ac:dyDescent="0.25">
      <c r="A65" s="12" t="s">
        <v>170</v>
      </c>
      <c r="B65" s="30"/>
      <c r="C65" s="30"/>
      <c r="D65" s="13"/>
      <c r="E65" s="14">
        <v>140.94999999999999</v>
      </c>
      <c r="F65" s="15">
        <v>5.1000000000000004E-3</v>
      </c>
      <c r="G65" s="15">
        <v>6.6299999999999998E-2</v>
      </c>
    </row>
    <row r="66" spans="1:7" x14ac:dyDescent="0.25">
      <c r="A66" s="16" t="s">
        <v>125</v>
      </c>
      <c r="B66" s="31"/>
      <c r="C66" s="31"/>
      <c r="D66" s="17"/>
      <c r="E66" s="37">
        <v>140.94999999999999</v>
      </c>
      <c r="F66" s="38">
        <v>5.1000000000000004E-3</v>
      </c>
      <c r="G66" s="20"/>
    </row>
    <row r="67" spans="1:7" x14ac:dyDescent="0.25">
      <c r="A67" s="12"/>
      <c r="B67" s="30"/>
      <c r="C67" s="30"/>
      <c r="D67" s="13"/>
      <c r="E67" s="14"/>
      <c r="F67" s="15"/>
      <c r="G67" s="15"/>
    </row>
    <row r="68" spans="1:7" x14ac:dyDescent="0.25">
      <c r="A68" s="21" t="s">
        <v>165</v>
      </c>
      <c r="B68" s="32"/>
      <c r="C68" s="32"/>
      <c r="D68" s="22"/>
      <c r="E68" s="18">
        <v>140.94999999999999</v>
      </c>
      <c r="F68" s="19">
        <v>5.1000000000000004E-3</v>
      </c>
      <c r="G68" s="20"/>
    </row>
    <row r="69" spans="1:7" x14ac:dyDescent="0.25">
      <c r="A69" s="12" t="s">
        <v>171</v>
      </c>
      <c r="B69" s="30"/>
      <c r="C69" s="30"/>
      <c r="D69" s="13"/>
      <c r="E69" s="14">
        <v>2.56025E-2</v>
      </c>
      <c r="F69" s="15">
        <v>0</v>
      </c>
      <c r="G69" s="15"/>
    </row>
    <row r="70" spans="1:7" x14ac:dyDescent="0.25">
      <c r="A70" s="12" t="s">
        <v>172</v>
      </c>
      <c r="B70" s="30"/>
      <c r="C70" s="30"/>
      <c r="D70" s="13"/>
      <c r="E70" s="23">
        <v>-65.075602500000002</v>
      </c>
      <c r="F70" s="24">
        <v>-1.9E-3</v>
      </c>
      <c r="G70" s="15">
        <v>6.6299999999999998E-2</v>
      </c>
    </row>
    <row r="71" spans="1:7" x14ac:dyDescent="0.25">
      <c r="A71" s="25" t="s">
        <v>173</v>
      </c>
      <c r="B71" s="33"/>
      <c r="C71" s="33"/>
      <c r="D71" s="26"/>
      <c r="E71" s="27">
        <v>27444.79</v>
      </c>
      <c r="F71" s="28">
        <v>1</v>
      </c>
      <c r="G71" s="28"/>
    </row>
    <row r="76" spans="1:7" x14ac:dyDescent="0.25">
      <c r="A76" s="1" t="s">
        <v>176</v>
      </c>
    </row>
    <row r="77" spans="1:7" x14ac:dyDescent="0.25">
      <c r="A77" s="53" t="s">
        <v>177</v>
      </c>
      <c r="B77" s="34" t="s">
        <v>119</v>
      </c>
    </row>
    <row r="78" spans="1:7" x14ac:dyDescent="0.25">
      <c r="A78" t="s">
        <v>178</v>
      </c>
    </row>
    <row r="79" spans="1:7" x14ac:dyDescent="0.25">
      <c r="A79" t="s">
        <v>179</v>
      </c>
      <c r="B79" t="s">
        <v>180</v>
      </c>
      <c r="C79" t="s">
        <v>180</v>
      </c>
    </row>
    <row r="80" spans="1:7" x14ac:dyDescent="0.25">
      <c r="B80" s="54">
        <v>45382</v>
      </c>
      <c r="C80" s="54">
        <v>45412</v>
      </c>
    </row>
    <row r="81" spans="1:5" x14ac:dyDescent="0.25">
      <c r="A81" t="s">
        <v>704</v>
      </c>
      <c r="B81">
        <v>15.709199999999999</v>
      </c>
      <c r="C81">
        <v>16.901299999999999</v>
      </c>
      <c r="E81" s="2"/>
    </row>
    <row r="82" spans="1:5" x14ac:dyDescent="0.25">
      <c r="A82" t="s">
        <v>185</v>
      </c>
      <c r="B82">
        <v>15.7117</v>
      </c>
      <c r="C82">
        <v>16.9041</v>
      </c>
      <c r="E82" s="2"/>
    </row>
    <row r="83" spans="1:5" x14ac:dyDescent="0.25">
      <c r="A83" t="s">
        <v>705</v>
      </c>
      <c r="B83">
        <v>15.5562</v>
      </c>
      <c r="C83">
        <v>16.726500000000001</v>
      </c>
      <c r="E83" s="2"/>
    </row>
    <row r="84" spans="1:5" x14ac:dyDescent="0.25">
      <c r="A84" t="s">
        <v>667</v>
      </c>
      <c r="B84">
        <v>15.556100000000001</v>
      </c>
      <c r="C84">
        <v>16.726500000000001</v>
      </c>
      <c r="E84" s="2"/>
    </row>
    <row r="85" spans="1:5" x14ac:dyDescent="0.25">
      <c r="E85" s="2"/>
    </row>
    <row r="86" spans="1:5" x14ac:dyDescent="0.25">
      <c r="A86" t="s">
        <v>195</v>
      </c>
      <c r="B86" s="34" t="s">
        <v>119</v>
      </c>
    </row>
    <row r="87" spans="1:5" x14ac:dyDescent="0.25">
      <c r="A87" t="s">
        <v>196</v>
      </c>
      <c r="B87" s="34" t="s">
        <v>119</v>
      </c>
    </row>
    <row r="88" spans="1:5" ht="30" customHeight="1" x14ac:dyDescent="0.25">
      <c r="A88" s="53" t="s">
        <v>197</v>
      </c>
      <c r="B88" s="34" t="s">
        <v>119</v>
      </c>
    </row>
    <row r="89" spans="1:5" ht="30" customHeight="1" x14ac:dyDescent="0.25">
      <c r="A89" s="53" t="s">
        <v>198</v>
      </c>
      <c r="B89" s="34" t="s">
        <v>119</v>
      </c>
    </row>
    <row r="90" spans="1:5" x14ac:dyDescent="0.25">
      <c r="A90" t="s">
        <v>1767</v>
      </c>
      <c r="B90" s="55">
        <v>1.111362</v>
      </c>
    </row>
    <row r="91" spans="1:5" ht="45" customHeight="1" x14ac:dyDescent="0.25">
      <c r="A91" s="53" t="s">
        <v>200</v>
      </c>
      <c r="B91" s="34" t="s">
        <v>119</v>
      </c>
    </row>
    <row r="92" spans="1:5" ht="30" customHeight="1" x14ac:dyDescent="0.25">
      <c r="A92" s="53" t="s">
        <v>201</v>
      </c>
      <c r="B92" s="34" t="s">
        <v>119</v>
      </c>
    </row>
    <row r="93" spans="1:5" ht="30" customHeight="1" x14ac:dyDescent="0.25">
      <c r="A93" s="53" t="s">
        <v>202</v>
      </c>
    </row>
    <row r="94" spans="1:5" x14ac:dyDescent="0.25">
      <c r="A94" t="s">
        <v>203</v>
      </c>
    </row>
    <row r="95" spans="1:5" x14ac:dyDescent="0.25">
      <c r="A95" t="s">
        <v>204</v>
      </c>
    </row>
    <row r="97" spans="1:4" ht="69.95" customHeight="1" x14ac:dyDescent="0.25">
      <c r="A97" s="74" t="s">
        <v>214</v>
      </c>
      <c r="B97" s="74" t="s">
        <v>215</v>
      </c>
      <c r="C97" s="74" t="s">
        <v>5</v>
      </c>
      <c r="D97" s="74" t="s">
        <v>6</v>
      </c>
    </row>
    <row r="98" spans="1:4" ht="69.95" customHeight="1" x14ac:dyDescent="0.25">
      <c r="A98" s="74" t="s">
        <v>2190</v>
      </c>
      <c r="B98" s="74"/>
      <c r="C98" s="74" t="s">
        <v>70</v>
      </c>
      <c r="D9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99"/>
  <sheetViews>
    <sheetView showGridLines="0" workbookViewId="0">
      <pane ySplit="4" topLeftCell="A123" activePane="bottomLeft" state="frozen"/>
      <selection pane="bottomLeft" activeCell="E124" sqref="E124"/>
    </sheetView>
  </sheetViews>
  <sheetFormatPr defaultRowHeight="15" x14ac:dyDescent="0.25"/>
  <cols>
    <col min="1" max="1" width="50.5703125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2191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2192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1177</v>
      </c>
      <c r="B8" s="30" t="s">
        <v>1178</v>
      </c>
      <c r="C8" s="30" t="s">
        <v>1179</v>
      </c>
      <c r="D8" s="13">
        <v>327800</v>
      </c>
      <c r="E8" s="14">
        <v>4982.8900000000003</v>
      </c>
      <c r="F8" s="15">
        <v>6.2586000000000003E-2</v>
      </c>
      <c r="G8" s="15"/>
    </row>
    <row r="9" spans="1:8" x14ac:dyDescent="0.25">
      <c r="A9" s="12" t="s">
        <v>1180</v>
      </c>
      <c r="B9" s="30" t="s">
        <v>1181</v>
      </c>
      <c r="C9" s="30" t="s">
        <v>1182</v>
      </c>
      <c r="D9" s="13">
        <v>109000</v>
      </c>
      <c r="E9" s="14">
        <v>3198.06</v>
      </c>
      <c r="F9" s="15">
        <v>4.0168000000000002E-2</v>
      </c>
      <c r="G9" s="15"/>
    </row>
    <row r="10" spans="1:8" x14ac:dyDescent="0.25">
      <c r="A10" s="12" t="s">
        <v>1183</v>
      </c>
      <c r="B10" s="30" t="s">
        <v>1184</v>
      </c>
      <c r="C10" s="30" t="s">
        <v>1185</v>
      </c>
      <c r="D10" s="13">
        <v>73500</v>
      </c>
      <c r="E10" s="14">
        <v>2245.1999999999998</v>
      </c>
      <c r="F10" s="15">
        <v>2.8199999999999999E-2</v>
      </c>
      <c r="G10" s="15"/>
    </row>
    <row r="11" spans="1:8" x14ac:dyDescent="0.25">
      <c r="A11" s="12" t="s">
        <v>1189</v>
      </c>
      <c r="B11" s="30" t="s">
        <v>1190</v>
      </c>
      <c r="C11" s="30" t="s">
        <v>1191</v>
      </c>
      <c r="D11" s="13">
        <v>476700</v>
      </c>
      <c r="E11" s="14">
        <v>2165.65</v>
      </c>
      <c r="F11" s="15">
        <v>2.7200999999999999E-2</v>
      </c>
      <c r="G11" s="15"/>
    </row>
    <row r="12" spans="1:8" x14ac:dyDescent="0.25">
      <c r="A12" s="12" t="s">
        <v>1214</v>
      </c>
      <c r="B12" s="30" t="s">
        <v>1215</v>
      </c>
      <c r="C12" s="30" t="s">
        <v>1216</v>
      </c>
      <c r="D12" s="13">
        <v>53400</v>
      </c>
      <c r="E12" s="14">
        <v>2103.61</v>
      </c>
      <c r="F12" s="15">
        <v>2.6422000000000001E-2</v>
      </c>
      <c r="G12" s="15"/>
    </row>
    <row r="13" spans="1:8" x14ac:dyDescent="0.25">
      <c r="A13" s="12" t="s">
        <v>1212</v>
      </c>
      <c r="B13" s="30" t="s">
        <v>1213</v>
      </c>
      <c r="C13" s="30" t="s">
        <v>1179</v>
      </c>
      <c r="D13" s="13">
        <v>165000</v>
      </c>
      <c r="E13" s="14">
        <v>1363.31</v>
      </c>
      <c r="F13" s="15">
        <v>1.7122999999999999E-2</v>
      </c>
      <c r="G13" s="15"/>
    </row>
    <row r="14" spans="1:8" x14ac:dyDescent="0.25">
      <c r="A14" s="12" t="s">
        <v>1200</v>
      </c>
      <c r="B14" s="30" t="s">
        <v>1201</v>
      </c>
      <c r="C14" s="30" t="s">
        <v>1188</v>
      </c>
      <c r="D14" s="13">
        <v>10240000</v>
      </c>
      <c r="E14" s="14">
        <v>1351.68</v>
      </c>
      <c r="F14" s="15">
        <v>1.6976999999999999E-2</v>
      </c>
      <c r="G14" s="15"/>
    </row>
    <row r="15" spans="1:8" x14ac:dyDescent="0.25">
      <c r="A15" s="12" t="s">
        <v>1202</v>
      </c>
      <c r="B15" s="30" t="s">
        <v>1203</v>
      </c>
      <c r="C15" s="30" t="s">
        <v>1204</v>
      </c>
      <c r="D15" s="13">
        <v>377300</v>
      </c>
      <c r="E15" s="14">
        <v>1067.19</v>
      </c>
      <c r="F15" s="15">
        <v>1.3403999999999999E-2</v>
      </c>
      <c r="G15" s="15"/>
    </row>
    <row r="16" spans="1:8" x14ac:dyDescent="0.25">
      <c r="A16" s="12" t="s">
        <v>1339</v>
      </c>
      <c r="B16" s="30" t="s">
        <v>1340</v>
      </c>
      <c r="C16" s="30" t="s">
        <v>1182</v>
      </c>
      <c r="D16" s="13">
        <v>199800</v>
      </c>
      <c r="E16" s="14">
        <v>989.81</v>
      </c>
      <c r="F16" s="15">
        <v>1.2432E-2</v>
      </c>
      <c r="G16" s="15"/>
    </row>
    <row r="17" spans="1:7" x14ac:dyDescent="0.25">
      <c r="A17" s="12" t="s">
        <v>1186</v>
      </c>
      <c r="B17" s="30" t="s">
        <v>1187</v>
      </c>
      <c r="C17" s="30" t="s">
        <v>1188</v>
      </c>
      <c r="D17" s="13">
        <v>74100</v>
      </c>
      <c r="E17" s="14">
        <v>979.82</v>
      </c>
      <c r="F17" s="15">
        <v>1.2307E-2</v>
      </c>
      <c r="G17" s="15"/>
    </row>
    <row r="18" spans="1:7" x14ac:dyDescent="0.25">
      <c r="A18" s="12" t="s">
        <v>1238</v>
      </c>
      <c r="B18" s="30" t="s">
        <v>1239</v>
      </c>
      <c r="C18" s="30" t="s">
        <v>1240</v>
      </c>
      <c r="D18" s="13">
        <v>283500</v>
      </c>
      <c r="E18" s="14">
        <v>798.62</v>
      </c>
      <c r="F18" s="15">
        <v>1.0031E-2</v>
      </c>
      <c r="G18" s="15"/>
    </row>
    <row r="19" spans="1:7" x14ac:dyDescent="0.25">
      <c r="A19" s="12" t="s">
        <v>1260</v>
      </c>
      <c r="B19" s="30" t="s">
        <v>1261</v>
      </c>
      <c r="C19" s="30" t="s">
        <v>1219</v>
      </c>
      <c r="D19" s="13">
        <v>132000</v>
      </c>
      <c r="E19" s="14">
        <v>669.44</v>
      </c>
      <c r="F19" s="15">
        <v>8.4080000000000005E-3</v>
      </c>
      <c r="G19" s="15"/>
    </row>
    <row r="20" spans="1:7" x14ac:dyDescent="0.25">
      <c r="A20" s="12" t="s">
        <v>1270</v>
      </c>
      <c r="B20" s="30" t="s">
        <v>1271</v>
      </c>
      <c r="C20" s="30" t="s">
        <v>1272</v>
      </c>
      <c r="D20" s="13">
        <v>53900</v>
      </c>
      <c r="E20" s="14">
        <v>621.74</v>
      </c>
      <c r="F20" s="15">
        <v>7.809E-3</v>
      </c>
      <c r="G20" s="15"/>
    </row>
    <row r="21" spans="1:7" x14ac:dyDescent="0.25">
      <c r="A21" s="12" t="s">
        <v>1264</v>
      </c>
      <c r="B21" s="30" t="s">
        <v>1265</v>
      </c>
      <c r="C21" s="30" t="s">
        <v>1266</v>
      </c>
      <c r="D21" s="13">
        <v>142400</v>
      </c>
      <c r="E21" s="14">
        <v>620.37</v>
      </c>
      <c r="F21" s="15">
        <v>7.7920000000000003E-3</v>
      </c>
      <c r="G21" s="15"/>
    </row>
    <row r="22" spans="1:7" x14ac:dyDescent="0.25">
      <c r="A22" s="12" t="s">
        <v>1473</v>
      </c>
      <c r="B22" s="30" t="s">
        <v>1474</v>
      </c>
      <c r="C22" s="30" t="s">
        <v>1371</v>
      </c>
      <c r="D22" s="13">
        <v>40600</v>
      </c>
      <c r="E22" s="14">
        <v>602.24</v>
      </c>
      <c r="F22" s="15">
        <v>7.5640000000000004E-3</v>
      </c>
      <c r="G22" s="15"/>
    </row>
    <row r="23" spans="1:7" x14ac:dyDescent="0.25">
      <c r="A23" s="12" t="s">
        <v>1210</v>
      </c>
      <c r="B23" s="30" t="s">
        <v>1211</v>
      </c>
      <c r="C23" s="30" t="s">
        <v>1179</v>
      </c>
      <c r="D23" s="13">
        <v>36400</v>
      </c>
      <c r="E23" s="14">
        <v>591.12</v>
      </c>
      <c r="F23" s="15">
        <v>7.4250000000000002E-3</v>
      </c>
      <c r="G23" s="15"/>
    </row>
    <row r="24" spans="1:7" x14ac:dyDescent="0.25">
      <c r="A24" s="12" t="s">
        <v>1253</v>
      </c>
      <c r="B24" s="30" t="s">
        <v>1254</v>
      </c>
      <c r="C24" s="30" t="s">
        <v>1255</v>
      </c>
      <c r="D24" s="13">
        <v>15600</v>
      </c>
      <c r="E24" s="14">
        <v>560.71</v>
      </c>
      <c r="F24" s="15">
        <v>7.0429999999999998E-3</v>
      </c>
      <c r="G24" s="15"/>
    </row>
    <row r="25" spans="1:7" x14ac:dyDescent="0.25">
      <c r="A25" s="12" t="s">
        <v>1246</v>
      </c>
      <c r="B25" s="30" t="s">
        <v>1247</v>
      </c>
      <c r="C25" s="30" t="s">
        <v>1179</v>
      </c>
      <c r="D25" s="13">
        <v>34000</v>
      </c>
      <c r="E25" s="14">
        <v>515.34</v>
      </c>
      <c r="F25" s="15">
        <v>6.4729999999999996E-3</v>
      </c>
      <c r="G25" s="15"/>
    </row>
    <row r="26" spans="1:7" x14ac:dyDescent="0.25">
      <c r="A26" s="12" t="s">
        <v>1362</v>
      </c>
      <c r="B26" s="30" t="s">
        <v>1363</v>
      </c>
      <c r="C26" s="30" t="s">
        <v>1364</v>
      </c>
      <c r="D26" s="13">
        <v>11600</v>
      </c>
      <c r="E26" s="14">
        <v>511.55</v>
      </c>
      <c r="F26" s="15">
        <v>6.4250000000000002E-3</v>
      </c>
      <c r="G26" s="15"/>
    </row>
    <row r="27" spans="1:7" x14ac:dyDescent="0.25">
      <c r="A27" s="12" t="s">
        <v>1235</v>
      </c>
      <c r="B27" s="30" t="s">
        <v>1236</v>
      </c>
      <c r="C27" s="30" t="s">
        <v>1237</v>
      </c>
      <c r="D27" s="13">
        <v>48125</v>
      </c>
      <c r="E27" s="14">
        <v>499.9</v>
      </c>
      <c r="F27" s="15">
        <v>6.2789999999999999E-3</v>
      </c>
      <c r="G27" s="15"/>
    </row>
    <row r="28" spans="1:7" x14ac:dyDescent="0.25">
      <c r="A28" s="12" t="s">
        <v>1227</v>
      </c>
      <c r="B28" s="30" t="s">
        <v>1228</v>
      </c>
      <c r="C28" s="30" t="s">
        <v>1229</v>
      </c>
      <c r="D28" s="13">
        <v>562500</v>
      </c>
      <c r="E28" s="14">
        <v>478.97</v>
      </c>
      <c r="F28" s="15">
        <v>6.0159999999999996E-3</v>
      </c>
      <c r="G28" s="15"/>
    </row>
    <row r="29" spans="1:7" x14ac:dyDescent="0.25">
      <c r="A29" s="12" t="s">
        <v>1525</v>
      </c>
      <c r="B29" s="30" t="s">
        <v>1526</v>
      </c>
      <c r="C29" s="30" t="s">
        <v>1219</v>
      </c>
      <c r="D29" s="13">
        <v>18000</v>
      </c>
      <c r="E29" s="14">
        <v>459.31</v>
      </c>
      <c r="F29" s="15">
        <v>5.7689999999999998E-3</v>
      </c>
      <c r="G29" s="15"/>
    </row>
    <row r="30" spans="1:7" x14ac:dyDescent="0.25">
      <c r="A30" s="12" t="s">
        <v>1192</v>
      </c>
      <c r="B30" s="30" t="s">
        <v>1193</v>
      </c>
      <c r="C30" s="30" t="s">
        <v>1194</v>
      </c>
      <c r="D30" s="13">
        <v>111000</v>
      </c>
      <c r="E30" s="14">
        <v>403.15</v>
      </c>
      <c r="F30" s="15">
        <v>5.0639999999999999E-3</v>
      </c>
      <c r="G30" s="15"/>
    </row>
    <row r="31" spans="1:7" x14ac:dyDescent="0.25">
      <c r="A31" s="12" t="s">
        <v>1287</v>
      </c>
      <c r="B31" s="30" t="s">
        <v>1288</v>
      </c>
      <c r="C31" s="30" t="s">
        <v>1219</v>
      </c>
      <c r="D31" s="13">
        <v>5625</v>
      </c>
      <c r="E31" s="14">
        <v>389.45</v>
      </c>
      <c r="F31" s="15">
        <v>4.8919999999999996E-3</v>
      </c>
      <c r="G31" s="15"/>
    </row>
    <row r="32" spans="1:7" x14ac:dyDescent="0.25">
      <c r="A32" s="12" t="s">
        <v>1197</v>
      </c>
      <c r="B32" s="30" t="s">
        <v>1198</v>
      </c>
      <c r="C32" s="30" t="s">
        <v>1199</v>
      </c>
      <c r="D32" s="13">
        <v>232000</v>
      </c>
      <c r="E32" s="14">
        <v>380.94</v>
      </c>
      <c r="F32" s="15">
        <v>4.7850000000000002E-3</v>
      </c>
      <c r="G32" s="15"/>
    </row>
    <row r="33" spans="1:7" x14ac:dyDescent="0.25">
      <c r="A33" s="12" t="s">
        <v>1309</v>
      </c>
      <c r="B33" s="30" t="s">
        <v>1310</v>
      </c>
      <c r="C33" s="30" t="s">
        <v>1272</v>
      </c>
      <c r="D33" s="13">
        <v>110000</v>
      </c>
      <c r="E33" s="14">
        <v>328.41</v>
      </c>
      <c r="F33" s="15">
        <v>4.1250000000000002E-3</v>
      </c>
      <c r="G33" s="15"/>
    </row>
    <row r="34" spans="1:7" x14ac:dyDescent="0.25">
      <c r="A34" s="12" t="s">
        <v>1267</v>
      </c>
      <c r="B34" s="30" t="s">
        <v>1268</v>
      </c>
      <c r="C34" s="30" t="s">
        <v>1269</v>
      </c>
      <c r="D34" s="13">
        <v>155550</v>
      </c>
      <c r="E34" s="14">
        <v>325.26</v>
      </c>
      <c r="F34" s="15">
        <v>4.0850000000000001E-3</v>
      </c>
      <c r="G34" s="15"/>
    </row>
    <row r="35" spans="1:7" x14ac:dyDescent="0.25">
      <c r="A35" s="12" t="s">
        <v>1292</v>
      </c>
      <c r="B35" s="30" t="s">
        <v>1293</v>
      </c>
      <c r="C35" s="30" t="s">
        <v>1250</v>
      </c>
      <c r="D35" s="13">
        <v>6600</v>
      </c>
      <c r="E35" s="14">
        <v>299.83999999999997</v>
      </c>
      <c r="F35" s="15">
        <v>3.7659999999999998E-3</v>
      </c>
      <c r="G35" s="15"/>
    </row>
    <row r="36" spans="1:7" x14ac:dyDescent="0.25">
      <c r="A36" s="12" t="s">
        <v>1217</v>
      </c>
      <c r="B36" s="30" t="s">
        <v>1218</v>
      </c>
      <c r="C36" s="30" t="s">
        <v>1219</v>
      </c>
      <c r="D36" s="13">
        <v>65875</v>
      </c>
      <c r="E36" s="14">
        <v>290.87</v>
      </c>
      <c r="F36" s="15">
        <v>3.653E-3</v>
      </c>
      <c r="G36" s="15"/>
    </row>
    <row r="37" spans="1:7" x14ac:dyDescent="0.25">
      <c r="A37" s="12" t="s">
        <v>1230</v>
      </c>
      <c r="B37" s="30" t="s">
        <v>1231</v>
      </c>
      <c r="C37" s="30" t="s">
        <v>1179</v>
      </c>
      <c r="D37" s="13">
        <v>170000</v>
      </c>
      <c r="E37" s="14">
        <v>276.42</v>
      </c>
      <c r="F37" s="15">
        <v>3.4719999999999998E-3</v>
      </c>
      <c r="G37" s="15"/>
    </row>
    <row r="38" spans="1:7" x14ac:dyDescent="0.25">
      <c r="A38" s="12" t="s">
        <v>1248</v>
      </c>
      <c r="B38" s="30" t="s">
        <v>1249</v>
      </c>
      <c r="C38" s="30" t="s">
        <v>1250</v>
      </c>
      <c r="D38" s="13">
        <v>10150</v>
      </c>
      <c r="E38" s="14">
        <v>209.09</v>
      </c>
      <c r="F38" s="15">
        <v>2.6259999999999999E-3</v>
      </c>
      <c r="G38" s="15"/>
    </row>
    <row r="39" spans="1:7" x14ac:dyDescent="0.25">
      <c r="A39" s="12" t="s">
        <v>1369</v>
      </c>
      <c r="B39" s="30" t="s">
        <v>1370</v>
      </c>
      <c r="C39" s="30" t="s">
        <v>1371</v>
      </c>
      <c r="D39" s="13">
        <v>23100</v>
      </c>
      <c r="E39" s="14">
        <v>206.02</v>
      </c>
      <c r="F39" s="15">
        <v>2.588E-3</v>
      </c>
      <c r="G39" s="15"/>
    </row>
    <row r="40" spans="1:7" x14ac:dyDescent="0.25">
      <c r="A40" s="12" t="s">
        <v>1195</v>
      </c>
      <c r="B40" s="30" t="s">
        <v>1196</v>
      </c>
      <c r="C40" s="30" t="s">
        <v>1179</v>
      </c>
      <c r="D40" s="13">
        <v>64350</v>
      </c>
      <c r="E40" s="14">
        <v>181.15</v>
      </c>
      <c r="F40" s="15">
        <v>2.2750000000000001E-3</v>
      </c>
      <c r="G40" s="15"/>
    </row>
    <row r="41" spans="1:7" x14ac:dyDescent="0.25">
      <c r="A41" s="12" t="s">
        <v>1232</v>
      </c>
      <c r="B41" s="30" t="s">
        <v>1233</v>
      </c>
      <c r="C41" s="30" t="s">
        <v>1234</v>
      </c>
      <c r="D41" s="13">
        <v>120000</v>
      </c>
      <c r="E41" s="14">
        <v>176.34</v>
      </c>
      <c r="F41" s="15">
        <v>2.215E-3</v>
      </c>
      <c r="G41" s="15"/>
    </row>
    <row r="42" spans="1:7" x14ac:dyDescent="0.25">
      <c r="A42" s="12" t="s">
        <v>1432</v>
      </c>
      <c r="B42" s="30" t="s">
        <v>1433</v>
      </c>
      <c r="C42" s="30" t="s">
        <v>1364</v>
      </c>
      <c r="D42" s="13">
        <v>46800</v>
      </c>
      <c r="E42" s="14">
        <v>123.08</v>
      </c>
      <c r="F42" s="15">
        <v>1.5460000000000001E-3</v>
      </c>
      <c r="G42" s="15"/>
    </row>
    <row r="43" spans="1:7" x14ac:dyDescent="0.25">
      <c r="A43" s="12" t="s">
        <v>1205</v>
      </c>
      <c r="B43" s="30" t="s">
        <v>1206</v>
      </c>
      <c r="C43" s="30" t="s">
        <v>1207</v>
      </c>
      <c r="D43" s="13">
        <v>60000</v>
      </c>
      <c r="E43" s="14">
        <v>111.15</v>
      </c>
      <c r="F43" s="15">
        <v>1.3960000000000001E-3</v>
      </c>
      <c r="G43" s="15"/>
    </row>
    <row r="44" spans="1:7" x14ac:dyDescent="0.25">
      <c r="A44" s="12" t="s">
        <v>1298</v>
      </c>
      <c r="B44" s="30" t="s">
        <v>1299</v>
      </c>
      <c r="C44" s="30" t="s">
        <v>1194</v>
      </c>
      <c r="D44" s="13">
        <v>23625</v>
      </c>
      <c r="E44" s="14">
        <v>106.14</v>
      </c>
      <c r="F44" s="15">
        <v>1.333E-3</v>
      </c>
      <c r="G44" s="15"/>
    </row>
    <row r="45" spans="1:7" x14ac:dyDescent="0.25">
      <c r="A45" s="12" t="s">
        <v>1220</v>
      </c>
      <c r="B45" s="30" t="s">
        <v>1221</v>
      </c>
      <c r="C45" s="30" t="s">
        <v>1179</v>
      </c>
      <c r="D45" s="13">
        <v>72000</v>
      </c>
      <c r="E45" s="14">
        <v>101.56</v>
      </c>
      <c r="F45" s="15">
        <v>1.276E-3</v>
      </c>
      <c r="G45" s="15"/>
    </row>
    <row r="46" spans="1:7" x14ac:dyDescent="0.25">
      <c r="A46" s="12" t="s">
        <v>1468</v>
      </c>
      <c r="B46" s="30" t="s">
        <v>1469</v>
      </c>
      <c r="C46" s="30" t="s">
        <v>1470</v>
      </c>
      <c r="D46" s="13">
        <v>7500</v>
      </c>
      <c r="E46" s="14">
        <v>91.46</v>
      </c>
      <c r="F46" s="15">
        <v>1.1490000000000001E-3</v>
      </c>
      <c r="G46" s="15"/>
    </row>
    <row r="47" spans="1:7" x14ac:dyDescent="0.25">
      <c r="A47" s="12" t="s">
        <v>1225</v>
      </c>
      <c r="B47" s="30" t="s">
        <v>1226</v>
      </c>
      <c r="C47" s="30" t="s">
        <v>1199</v>
      </c>
      <c r="D47" s="13">
        <v>55000</v>
      </c>
      <c r="E47" s="14">
        <v>90.75</v>
      </c>
      <c r="F47" s="15">
        <v>1.14E-3</v>
      </c>
      <c r="G47" s="15"/>
    </row>
    <row r="48" spans="1:7" x14ac:dyDescent="0.25">
      <c r="A48" s="12" t="s">
        <v>1276</v>
      </c>
      <c r="B48" s="30" t="s">
        <v>1277</v>
      </c>
      <c r="C48" s="30" t="s">
        <v>1179</v>
      </c>
      <c r="D48" s="13">
        <v>25000</v>
      </c>
      <c r="E48" s="14">
        <v>65.08</v>
      </c>
      <c r="F48" s="15">
        <v>8.1700000000000002E-4</v>
      </c>
      <c r="G48" s="15"/>
    </row>
    <row r="49" spans="1:7" x14ac:dyDescent="0.25">
      <c r="A49" s="12" t="s">
        <v>1311</v>
      </c>
      <c r="B49" s="30" t="s">
        <v>1312</v>
      </c>
      <c r="C49" s="30" t="s">
        <v>1313</v>
      </c>
      <c r="D49" s="13">
        <v>2700</v>
      </c>
      <c r="E49" s="14">
        <v>64.06</v>
      </c>
      <c r="F49" s="15">
        <v>8.0500000000000005E-4</v>
      </c>
      <c r="G49" s="15"/>
    </row>
    <row r="50" spans="1:7" x14ac:dyDescent="0.25">
      <c r="A50" s="12" t="s">
        <v>1503</v>
      </c>
      <c r="B50" s="30" t="s">
        <v>1504</v>
      </c>
      <c r="C50" s="30" t="s">
        <v>1275</v>
      </c>
      <c r="D50" s="13">
        <v>9000</v>
      </c>
      <c r="E50" s="14">
        <v>55.79</v>
      </c>
      <c r="F50" s="15">
        <v>7.0100000000000002E-4</v>
      </c>
      <c r="G50" s="15"/>
    </row>
    <row r="51" spans="1:7" x14ac:dyDescent="0.25">
      <c r="A51" s="12" t="s">
        <v>1333</v>
      </c>
      <c r="B51" s="30" t="s">
        <v>1334</v>
      </c>
      <c r="C51" s="30" t="s">
        <v>1219</v>
      </c>
      <c r="D51" s="13">
        <v>3750</v>
      </c>
      <c r="E51" s="14">
        <v>34.68</v>
      </c>
      <c r="F51" s="15">
        <v>4.3600000000000003E-4</v>
      </c>
      <c r="G51" s="15"/>
    </row>
    <row r="52" spans="1:7" x14ac:dyDescent="0.25">
      <c r="A52" s="12" t="s">
        <v>1294</v>
      </c>
      <c r="B52" s="30" t="s">
        <v>1295</v>
      </c>
      <c r="C52" s="30" t="s">
        <v>1243</v>
      </c>
      <c r="D52" s="13">
        <v>2400</v>
      </c>
      <c r="E52" s="14">
        <v>34.090000000000003</v>
      </c>
      <c r="F52" s="15">
        <v>4.28E-4</v>
      </c>
      <c r="G52" s="15"/>
    </row>
    <row r="53" spans="1:7" x14ac:dyDescent="0.25">
      <c r="A53" s="12" t="s">
        <v>1326</v>
      </c>
      <c r="B53" s="30" t="s">
        <v>1327</v>
      </c>
      <c r="C53" s="30" t="s">
        <v>1179</v>
      </c>
      <c r="D53" s="13">
        <v>17500</v>
      </c>
      <c r="E53" s="14">
        <v>32.950000000000003</v>
      </c>
      <c r="F53" s="15">
        <v>4.1399999999999998E-4</v>
      </c>
      <c r="G53" s="15"/>
    </row>
    <row r="54" spans="1:7" x14ac:dyDescent="0.25">
      <c r="A54" s="12" t="s">
        <v>1466</v>
      </c>
      <c r="B54" s="30" t="s">
        <v>1467</v>
      </c>
      <c r="C54" s="30" t="s">
        <v>1457</v>
      </c>
      <c r="D54" s="13">
        <v>4800</v>
      </c>
      <c r="E54" s="14">
        <v>24.86</v>
      </c>
      <c r="F54" s="15">
        <v>3.1199999999999999E-4</v>
      </c>
      <c r="G54" s="15"/>
    </row>
    <row r="55" spans="1:7" x14ac:dyDescent="0.25">
      <c r="A55" s="12" t="s">
        <v>1324</v>
      </c>
      <c r="B55" s="30" t="s">
        <v>1325</v>
      </c>
      <c r="C55" s="30" t="s">
        <v>1266</v>
      </c>
      <c r="D55" s="13">
        <v>900</v>
      </c>
      <c r="E55" s="14">
        <v>20.07</v>
      </c>
      <c r="F55" s="15">
        <v>2.52E-4</v>
      </c>
      <c r="G55" s="15"/>
    </row>
    <row r="56" spans="1:7" x14ac:dyDescent="0.25">
      <c r="A56" s="12" t="s">
        <v>1348</v>
      </c>
      <c r="B56" s="30" t="s">
        <v>1349</v>
      </c>
      <c r="C56" s="30" t="s">
        <v>1272</v>
      </c>
      <c r="D56" s="13">
        <v>400</v>
      </c>
      <c r="E56" s="14">
        <v>19.329999999999998</v>
      </c>
      <c r="F56" s="15">
        <v>2.43E-4</v>
      </c>
      <c r="G56" s="15"/>
    </row>
    <row r="57" spans="1:7" x14ac:dyDescent="0.25">
      <c r="A57" s="12" t="s">
        <v>1258</v>
      </c>
      <c r="B57" s="30" t="s">
        <v>1259</v>
      </c>
      <c r="C57" s="30" t="s">
        <v>1182</v>
      </c>
      <c r="D57" s="13">
        <v>1800</v>
      </c>
      <c r="E57" s="14">
        <v>10.93</v>
      </c>
      <c r="F57" s="15">
        <v>1.37E-4</v>
      </c>
      <c r="G57" s="15"/>
    </row>
    <row r="58" spans="1:7" x14ac:dyDescent="0.25">
      <c r="A58" s="12" t="s">
        <v>1281</v>
      </c>
      <c r="B58" s="30" t="s">
        <v>1282</v>
      </c>
      <c r="C58" s="30" t="s">
        <v>1272</v>
      </c>
      <c r="D58" s="13">
        <v>700</v>
      </c>
      <c r="E58" s="14">
        <v>10.51</v>
      </c>
      <c r="F58" s="15">
        <v>1.3200000000000001E-4</v>
      </c>
      <c r="G58" s="15"/>
    </row>
    <row r="59" spans="1:7" x14ac:dyDescent="0.25">
      <c r="A59" s="12" t="s">
        <v>1303</v>
      </c>
      <c r="B59" s="30" t="s">
        <v>1304</v>
      </c>
      <c r="C59" s="30" t="s">
        <v>1234</v>
      </c>
      <c r="D59" s="13">
        <v>1500</v>
      </c>
      <c r="E59" s="14">
        <v>9.83</v>
      </c>
      <c r="F59" s="15">
        <v>1.2300000000000001E-4</v>
      </c>
      <c r="G59" s="15"/>
    </row>
    <row r="60" spans="1:7" x14ac:dyDescent="0.25">
      <c r="A60" s="12" t="s">
        <v>1425</v>
      </c>
      <c r="B60" s="30" t="s">
        <v>1426</v>
      </c>
      <c r="C60" s="30" t="s">
        <v>1427</v>
      </c>
      <c r="D60" s="13">
        <v>700</v>
      </c>
      <c r="E60" s="14">
        <v>8.24</v>
      </c>
      <c r="F60" s="15">
        <v>1.03E-4</v>
      </c>
      <c r="G60" s="15"/>
    </row>
    <row r="61" spans="1:7" x14ac:dyDescent="0.25">
      <c r="A61" s="16" t="s">
        <v>125</v>
      </c>
      <c r="B61" s="31"/>
      <c r="C61" s="31"/>
      <c r="D61" s="17"/>
      <c r="E61" s="47">
        <f>SUM(E8:E60)</f>
        <v>31858.030000000013</v>
      </c>
      <c r="F61" s="48">
        <f>SUM(F8:F60)</f>
        <v>0.40014300000000014</v>
      </c>
      <c r="G61" s="20"/>
    </row>
    <row r="62" spans="1:7" x14ac:dyDescent="0.25">
      <c r="A62" s="16" t="s">
        <v>1549</v>
      </c>
      <c r="B62" s="30"/>
      <c r="C62" s="30"/>
      <c r="D62" s="13"/>
      <c r="E62" s="14"/>
      <c r="F62" s="15"/>
      <c r="G62" s="15"/>
    </row>
    <row r="63" spans="1:7" x14ac:dyDescent="0.25">
      <c r="A63" s="16" t="s">
        <v>125</v>
      </c>
      <c r="B63" s="30"/>
      <c r="C63" s="30"/>
      <c r="D63" s="13"/>
      <c r="E63" s="49" t="s">
        <v>119</v>
      </c>
      <c r="F63" s="50" t="s">
        <v>119</v>
      </c>
      <c r="G63" s="15"/>
    </row>
    <row r="64" spans="1:7" x14ac:dyDescent="0.25">
      <c r="A64" s="21" t="s">
        <v>165</v>
      </c>
      <c r="B64" s="32"/>
      <c r="C64" s="32"/>
      <c r="D64" s="22"/>
      <c r="E64" s="27">
        <v>31858.03</v>
      </c>
      <c r="F64" s="28">
        <v>0.400142</v>
      </c>
      <c r="G64" s="20"/>
    </row>
    <row r="65" spans="1:7" x14ac:dyDescent="0.25">
      <c r="A65" s="12"/>
      <c r="B65" s="30"/>
      <c r="C65" s="30"/>
      <c r="D65" s="13"/>
      <c r="E65" s="14"/>
      <c r="F65" s="15"/>
      <c r="G65" s="15"/>
    </row>
    <row r="66" spans="1:7" x14ac:dyDescent="0.25">
      <c r="A66" s="16" t="s">
        <v>1550</v>
      </c>
      <c r="B66" s="30"/>
      <c r="C66" s="30"/>
      <c r="D66" s="13"/>
      <c r="E66" s="14"/>
      <c r="F66" s="15"/>
      <c r="G66" s="15"/>
    </row>
    <row r="67" spans="1:7" x14ac:dyDescent="0.25">
      <c r="A67" s="16" t="s">
        <v>1551</v>
      </c>
      <c r="B67" s="30"/>
      <c r="C67" s="30"/>
      <c r="D67" s="13"/>
      <c r="E67" s="14"/>
      <c r="F67" s="15"/>
      <c r="G67" s="15"/>
    </row>
    <row r="68" spans="1:7" x14ac:dyDescent="0.25">
      <c r="A68" s="12" t="s">
        <v>1624</v>
      </c>
      <c r="B68" s="30"/>
      <c r="C68" s="30" t="s">
        <v>1427</v>
      </c>
      <c r="D68" s="41">
        <v>-700</v>
      </c>
      <c r="E68" s="23">
        <v>-8.3000000000000007</v>
      </c>
      <c r="F68" s="24">
        <v>-1.0399999999999999E-4</v>
      </c>
      <c r="G68" s="15"/>
    </row>
    <row r="69" spans="1:7" x14ac:dyDescent="0.25">
      <c r="A69" s="12" t="s">
        <v>1682</v>
      </c>
      <c r="B69" s="30"/>
      <c r="C69" s="30" t="s">
        <v>1234</v>
      </c>
      <c r="D69" s="41">
        <v>-1500</v>
      </c>
      <c r="E69" s="23">
        <v>-9.8800000000000008</v>
      </c>
      <c r="F69" s="24">
        <v>-1.2400000000000001E-4</v>
      </c>
      <c r="G69" s="15"/>
    </row>
    <row r="70" spans="1:7" x14ac:dyDescent="0.25">
      <c r="A70" s="12" t="s">
        <v>1692</v>
      </c>
      <c r="B70" s="30"/>
      <c r="C70" s="30" t="s">
        <v>1272</v>
      </c>
      <c r="D70" s="41">
        <v>-700</v>
      </c>
      <c r="E70" s="23">
        <v>-10.59</v>
      </c>
      <c r="F70" s="24">
        <v>-1.3300000000000001E-4</v>
      </c>
      <c r="G70" s="15"/>
    </row>
    <row r="71" spans="1:7" x14ac:dyDescent="0.25">
      <c r="A71" s="12" t="s">
        <v>1702</v>
      </c>
      <c r="B71" s="30"/>
      <c r="C71" s="30" t="s">
        <v>1182</v>
      </c>
      <c r="D71" s="41">
        <v>-1800</v>
      </c>
      <c r="E71" s="23">
        <v>-11</v>
      </c>
      <c r="F71" s="24">
        <v>-1.3799999999999999E-4</v>
      </c>
      <c r="G71" s="15"/>
    </row>
    <row r="72" spans="1:7" x14ac:dyDescent="0.25">
      <c r="A72" s="12" t="s">
        <v>1660</v>
      </c>
      <c r="B72" s="30"/>
      <c r="C72" s="30" t="s">
        <v>1272</v>
      </c>
      <c r="D72" s="41">
        <v>-400</v>
      </c>
      <c r="E72" s="23">
        <v>-19.46</v>
      </c>
      <c r="F72" s="24">
        <v>-2.4399999999999999E-4</v>
      </c>
      <c r="G72" s="15"/>
    </row>
    <row r="73" spans="1:7" x14ac:dyDescent="0.25">
      <c r="A73" s="12" t="s">
        <v>1672</v>
      </c>
      <c r="B73" s="30"/>
      <c r="C73" s="30" t="s">
        <v>1266</v>
      </c>
      <c r="D73" s="41">
        <v>-900</v>
      </c>
      <c r="E73" s="23">
        <v>-20.22</v>
      </c>
      <c r="F73" s="24">
        <v>-2.5300000000000002E-4</v>
      </c>
      <c r="G73" s="15"/>
    </row>
    <row r="74" spans="1:7" x14ac:dyDescent="0.25">
      <c r="A74" s="12" t="s">
        <v>1605</v>
      </c>
      <c r="B74" s="30"/>
      <c r="C74" s="30" t="s">
        <v>1457</v>
      </c>
      <c r="D74" s="41">
        <v>-4800</v>
      </c>
      <c r="E74" s="23">
        <v>-24.98</v>
      </c>
      <c r="F74" s="24">
        <v>-3.1300000000000002E-4</v>
      </c>
      <c r="G74" s="15"/>
    </row>
    <row r="75" spans="1:7" x14ac:dyDescent="0.25">
      <c r="A75" s="12" t="s">
        <v>1671</v>
      </c>
      <c r="B75" s="30"/>
      <c r="C75" s="30" t="s">
        <v>1179</v>
      </c>
      <c r="D75" s="41">
        <v>-17500</v>
      </c>
      <c r="E75" s="23">
        <v>-33.159999999999997</v>
      </c>
      <c r="F75" s="24">
        <v>-4.1599999999999997E-4</v>
      </c>
      <c r="G75" s="15"/>
    </row>
    <row r="76" spans="1:7" x14ac:dyDescent="0.25">
      <c r="A76" s="12" t="s">
        <v>1686</v>
      </c>
      <c r="B76" s="30"/>
      <c r="C76" s="30" t="s">
        <v>1243</v>
      </c>
      <c r="D76" s="41">
        <v>-2400</v>
      </c>
      <c r="E76" s="23">
        <v>-34.35</v>
      </c>
      <c r="F76" s="24">
        <v>-4.3100000000000001E-4</v>
      </c>
      <c r="G76" s="15"/>
    </row>
    <row r="77" spans="1:7" x14ac:dyDescent="0.25">
      <c r="A77" s="12" t="s">
        <v>1667</v>
      </c>
      <c r="B77" s="30"/>
      <c r="C77" s="30" t="s">
        <v>1219</v>
      </c>
      <c r="D77" s="41">
        <v>-3750</v>
      </c>
      <c r="E77" s="23">
        <v>-34.9</v>
      </c>
      <c r="F77" s="24">
        <v>-4.3800000000000002E-4</v>
      </c>
      <c r="G77" s="15"/>
    </row>
    <row r="78" spans="1:7" x14ac:dyDescent="0.25">
      <c r="A78" s="12" t="s">
        <v>1586</v>
      </c>
      <c r="B78" s="30"/>
      <c r="C78" s="30" t="s">
        <v>1275</v>
      </c>
      <c r="D78" s="41">
        <v>-9000</v>
      </c>
      <c r="E78" s="23">
        <v>-56.03</v>
      </c>
      <c r="F78" s="24">
        <v>-7.0299999999999996E-4</v>
      </c>
      <c r="G78" s="15"/>
    </row>
    <row r="79" spans="1:7" x14ac:dyDescent="0.25">
      <c r="A79" s="12" t="s">
        <v>1677</v>
      </c>
      <c r="B79" s="30"/>
      <c r="C79" s="30" t="s">
        <v>1313</v>
      </c>
      <c r="D79" s="41">
        <v>-2700</v>
      </c>
      <c r="E79" s="23">
        <v>-64.34</v>
      </c>
      <c r="F79" s="24">
        <v>-8.0800000000000002E-4</v>
      </c>
      <c r="G79" s="15"/>
    </row>
    <row r="80" spans="1:7" x14ac:dyDescent="0.25">
      <c r="A80" s="12" t="s">
        <v>1693</v>
      </c>
      <c r="B80" s="30"/>
      <c r="C80" s="30" t="s">
        <v>1179</v>
      </c>
      <c r="D80" s="41">
        <v>-25000</v>
      </c>
      <c r="E80" s="23">
        <v>-65.44</v>
      </c>
      <c r="F80" s="24">
        <v>-8.2100000000000001E-4</v>
      </c>
      <c r="G80" s="15"/>
    </row>
    <row r="81" spans="1:7" x14ac:dyDescent="0.25">
      <c r="A81" s="12" t="s">
        <v>1713</v>
      </c>
      <c r="B81" s="30"/>
      <c r="C81" s="30" t="s">
        <v>1199</v>
      </c>
      <c r="D81" s="41">
        <v>-55000</v>
      </c>
      <c r="E81" s="23">
        <v>-91.41</v>
      </c>
      <c r="F81" s="24">
        <v>-1.1479999999999999E-3</v>
      </c>
      <c r="G81" s="15"/>
    </row>
    <row r="82" spans="1:7" x14ac:dyDescent="0.25">
      <c r="A82" s="12" t="s">
        <v>1603</v>
      </c>
      <c r="B82" s="30"/>
      <c r="C82" s="30" t="s">
        <v>1470</v>
      </c>
      <c r="D82" s="41">
        <v>-7500</v>
      </c>
      <c r="E82" s="23">
        <v>-91.91</v>
      </c>
      <c r="F82" s="24">
        <v>-1.1540000000000001E-3</v>
      </c>
      <c r="G82" s="15"/>
    </row>
    <row r="83" spans="1:7" x14ac:dyDescent="0.25">
      <c r="A83" s="12" t="s">
        <v>1715</v>
      </c>
      <c r="B83" s="30"/>
      <c r="C83" s="30" t="s">
        <v>1179</v>
      </c>
      <c r="D83" s="41">
        <v>-72000</v>
      </c>
      <c r="E83" s="23">
        <v>-102.17</v>
      </c>
      <c r="F83" s="24">
        <v>-1.2830000000000001E-3</v>
      </c>
      <c r="G83" s="15"/>
    </row>
    <row r="84" spans="1:7" x14ac:dyDescent="0.25">
      <c r="A84" s="12" t="s">
        <v>1684</v>
      </c>
      <c r="B84" s="30"/>
      <c r="C84" s="30" t="s">
        <v>1194</v>
      </c>
      <c r="D84" s="41">
        <v>-23625</v>
      </c>
      <c r="E84" s="23">
        <v>-106.64</v>
      </c>
      <c r="F84" s="24">
        <v>-1.3389999999999999E-3</v>
      </c>
      <c r="G84" s="15"/>
    </row>
    <row r="85" spans="1:7" x14ac:dyDescent="0.25">
      <c r="A85" s="12" t="s">
        <v>1721</v>
      </c>
      <c r="B85" s="30"/>
      <c r="C85" s="30" t="s">
        <v>1207</v>
      </c>
      <c r="D85" s="41">
        <v>-60000</v>
      </c>
      <c r="E85" s="23">
        <v>-111.93</v>
      </c>
      <c r="F85" s="24">
        <v>-1.405E-3</v>
      </c>
      <c r="G85" s="15"/>
    </row>
    <row r="86" spans="1:7" x14ac:dyDescent="0.25">
      <c r="A86" s="12" t="s">
        <v>1621</v>
      </c>
      <c r="B86" s="30"/>
      <c r="C86" s="30" t="s">
        <v>1364</v>
      </c>
      <c r="D86" s="41">
        <v>-46800</v>
      </c>
      <c r="E86" s="23">
        <v>-123.86</v>
      </c>
      <c r="F86" s="24">
        <v>-1.555E-3</v>
      </c>
      <c r="G86" s="15"/>
    </row>
    <row r="87" spans="1:7" x14ac:dyDescent="0.25">
      <c r="A87" s="12" t="s">
        <v>1670</v>
      </c>
      <c r="B87" s="30"/>
      <c r="C87" s="30" t="s">
        <v>1234</v>
      </c>
      <c r="D87" s="41">
        <v>-120000</v>
      </c>
      <c r="E87" s="23">
        <v>-177.24</v>
      </c>
      <c r="F87" s="24">
        <v>-2.2260000000000001E-3</v>
      </c>
      <c r="G87" s="15"/>
    </row>
    <row r="88" spans="1:7" x14ac:dyDescent="0.25">
      <c r="A88" s="12" t="s">
        <v>1725</v>
      </c>
      <c r="B88" s="30"/>
      <c r="C88" s="30" t="s">
        <v>1179</v>
      </c>
      <c r="D88" s="41">
        <v>-64350</v>
      </c>
      <c r="E88" s="23">
        <v>-182.37</v>
      </c>
      <c r="F88" s="24">
        <v>-2.2899999999999999E-3</v>
      </c>
      <c r="G88" s="15"/>
    </row>
    <row r="89" spans="1:7" x14ac:dyDescent="0.25">
      <c r="A89" s="12" t="s">
        <v>1651</v>
      </c>
      <c r="B89" s="30"/>
      <c r="C89" s="30" t="s">
        <v>1371</v>
      </c>
      <c r="D89" s="41">
        <v>-23100</v>
      </c>
      <c r="E89" s="23">
        <v>-207.09</v>
      </c>
      <c r="F89" s="24">
        <v>-2.601E-3</v>
      </c>
      <c r="G89" s="15"/>
    </row>
    <row r="90" spans="1:7" x14ac:dyDescent="0.25">
      <c r="A90" s="12" t="s">
        <v>1705</v>
      </c>
      <c r="B90" s="30"/>
      <c r="C90" s="30" t="s">
        <v>1250</v>
      </c>
      <c r="D90" s="41">
        <v>-10150</v>
      </c>
      <c r="E90" s="23">
        <v>-210.74</v>
      </c>
      <c r="F90" s="24">
        <v>-2.6459999999999999E-3</v>
      </c>
      <c r="G90" s="15"/>
    </row>
    <row r="91" spans="1:7" x14ac:dyDescent="0.25">
      <c r="A91" s="12" t="s">
        <v>1711</v>
      </c>
      <c r="B91" s="30"/>
      <c r="C91" s="30" t="s">
        <v>1179</v>
      </c>
      <c r="D91" s="41">
        <v>-170000</v>
      </c>
      <c r="E91" s="23">
        <v>-278.20999999999998</v>
      </c>
      <c r="F91" s="24">
        <v>-3.4940000000000001E-3</v>
      </c>
      <c r="G91" s="15"/>
    </row>
    <row r="92" spans="1:7" x14ac:dyDescent="0.25">
      <c r="A92" s="12" t="s">
        <v>1716</v>
      </c>
      <c r="B92" s="30"/>
      <c r="C92" s="30" t="s">
        <v>1219</v>
      </c>
      <c r="D92" s="41">
        <v>-65875</v>
      </c>
      <c r="E92" s="23">
        <v>-292.12</v>
      </c>
      <c r="F92" s="24">
        <v>-3.669E-3</v>
      </c>
      <c r="G92" s="15"/>
    </row>
    <row r="93" spans="1:7" x14ac:dyDescent="0.25">
      <c r="A93" s="12" t="s">
        <v>1687</v>
      </c>
      <c r="B93" s="30"/>
      <c r="C93" s="30" t="s">
        <v>1250</v>
      </c>
      <c r="D93" s="41">
        <v>-6600</v>
      </c>
      <c r="E93" s="23">
        <v>-302.12</v>
      </c>
      <c r="F93" s="24">
        <v>-3.7940000000000001E-3</v>
      </c>
      <c r="G93" s="15"/>
    </row>
    <row r="94" spans="1:7" x14ac:dyDescent="0.25">
      <c r="A94" s="12" t="s">
        <v>1697</v>
      </c>
      <c r="B94" s="30"/>
      <c r="C94" s="30" t="s">
        <v>1269</v>
      </c>
      <c r="D94" s="41">
        <v>-155550</v>
      </c>
      <c r="E94" s="23">
        <v>-327.67</v>
      </c>
      <c r="F94" s="24">
        <v>-4.1149999999999997E-3</v>
      </c>
      <c r="G94" s="15"/>
    </row>
    <row r="95" spans="1:7" x14ac:dyDescent="0.25">
      <c r="A95" s="12" t="s">
        <v>1678</v>
      </c>
      <c r="B95" s="30"/>
      <c r="C95" s="30" t="s">
        <v>1272</v>
      </c>
      <c r="D95" s="41">
        <v>-110000</v>
      </c>
      <c r="E95" s="23">
        <v>-330.06</v>
      </c>
      <c r="F95" s="24">
        <v>-4.1450000000000002E-3</v>
      </c>
      <c r="G95" s="15"/>
    </row>
    <row r="96" spans="1:7" x14ac:dyDescent="0.25">
      <c r="A96" s="12" t="s">
        <v>1724</v>
      </c>
      <c r="B96" s="30"/>
      <c r="C96" s="30" t="s">
        <v>1199</v>
      </c>
      <c r="D96" s="41">
        <v>-232000</v>
      </c>
      <c r="E96" s="23">
        <v>-383.5</v>
      </c>
      <c r="F96" s="24">
        <v>-4.816E-3</v>
      </c>
      <c r="G96" s="15"/>
    </row>
    <row r="97" spans="1:7" x14ac:dyDescent="0.25">
      <c r="A97" s="12" t="s">
        <v>1679</v>
      </c>
      <c r="B97" s="30"/>
      <c r="C97" s="30" t="s">
        <v>1219</v>
      </c>
      <c r="D97" s="41">
        <v>-5625</v>
      </c>
      <c r="E97" s="23">
        <v>-392.04</v>
      </c>
      <c r="F97" s="24">
        <v>-4.9240000000000004E-3</v>
      </c>
      <c r="G97" s="15"/>
    </row>
    <row r="98" spans="1:7" x14ac:dyDescent="0.25">
      <c r="A98" s="12" t="s">
        <v>1726</v>
      </c>
      <c r="B98" s="30"/>
      <c r="C98" s="30" t="s">
        <v>1194</v>
      </c>
      <c r="D98" s="41">
        <v>-111000</v>
      </c>
      <c r="E98" s="23">
        <v>-405.15</v>
      </c>
      <c r="F98" s="24">
        <v>-5.0879999999999996E-3</v>
      </c>
      <c r="G98" s="15"/>
    </row>
    <row r="99" spans="1:7" x14ac:dyDescent="0.25">
      <c r="A99" s="12" t="s">
        <v>1574</v>
      </c>
      <c r="B99" s="30"/>
      <c r="C99" s="30" t="s">
        <v>1219</v>
      </c>
      <c r="D99" s="41">
        <v>-18000</v>
      </c>
      <c r="E99" s="23">
        <v>-461.68</v>
      </c>
      <c r="F99" s="24">
        <v>-5.7980000000000002E-3</v>
      </c>
      <c r="G99" s="15"/>
    </row>
    <row r="100" spans="1:7" x14ac:dyDescent="0.25">
      <c r="A100" s="12" t="s">
        <v>1712</v>
      </c>
      <c r="B100" s="30"/>
      <c r="C100" s="30" t="s">
        <v>1229</v>
      </c>
      <c r="D100" s="41">
        <v>-562500</v>
      </c>
      <c r="E100" s="23">
        <v>-482.63</v>
      </c>
      <c r="F100" s="24">
        <v>-6.0610000000000004E-3</v>
      </c>
      <c r="G100" s="15"/>
    </row>
    <row r="101" spans="1:7" x14ac:dyDescent="0.25">
      <c r="A101" s="12" t="s">
        <v>1710</v>
      </c>
      <c r="B101" s="30"/>
      <c r="C101" s="30" t="s">
        <v>1237</v>
      </c>
      <c r="D101" s="41">
        <v>-48125</v>
      </c>
      <c r="E101" s="23">
        <v>-502.5</v>
      </c>
      <c r="F101" s="24">
        <v>-6.3109999999999998E-3</v>
      </c>
      <c r="G101" s="15"/>
    </row>
    <row r="102" spans="1:7" x14ac:dyDescent="0.25">
      <c r="A102" s="12" t="s">
        <v>1654</v>
      </c>
      <c r="B102" s="30"/>
      <c r="C102" s="30" t="s">
        <v>1364</v>
      </c>
      <c r="D102" s="41">
        <v>-11600</v>
      </c>
      <c r="E102" s="23">
        <v>-515.35</v>
      </c>
      <c r="F102" s="24">
        <v>-6.4720000000000003E-3</v>
      </c>
      <c r="G102" s="15"/>
    </row>
    <row r="103" spans="1:7" x14ac:dyDescent="0.25">
      <c r="A103" s="12" t="s">
        <v>1706</v>
      </c>
      <c r="B103" s="30"/>
      <c r="C103" s="30" t="s">
        <v>1179</v>
      </c>
      <c r="D103" s="41">
        <v>-34000</v>
      </c>
      <c r="E103" s="23">
        <v>-518.64</v>
      </c>
      <c r="F103" s="24">
        <v>-6.5139999999999998E-3</v>
      </c>
      <c r="G103" s="15"/>
    </row>
    <row r="104" spans="1:7" x14ac:dyDescent="0.25">
      <c r="A104" s="12" t="s">
        <v>1703</v>
      </c>
      <c r="B104" s="30"/>
      <c r="C104" s="30" t="s">
        <v>1255</v>
      </c>
      <c r="D104" s="41">
        <v>-15600</v>
      </c>
      <c r="E104" s="23">
        <v>-564.34</v>
      </c>
      <c r="F104" s="24">
        <v>-7.0879999999999997E-3</v>
      </c>
      <c r="G104" s="15"/>
    </row>
    <row r="105" spans="1:7" x14ac:dyDescent="0.25">
      <c r="A105" s="12" t="s">
        <v>1719</v>
      </c>
      <c r="B105" s="30"/>
      <c r="C105" s="30" t="s">
        <v>1179</v>
      </c>
      <c r="D105" s="41">
        <v>-36400</v>
      </c>
      <c r="E105" s="23">
        <v>-595.65</v>
      </c>
      <c r="F105" s="24">
        <v>-7.4809999999999998E-3</v>
      </c>
      <c r="G105" s="15"/>
    </row>
    <row r="106" spans="1:7" x14ac:dyDescent="0.25">
      <c r="A106" s="12" t="s">
        <v>1601</v>
      </c>
      <c r="B106" s="30"/>
      <c r="C106" s="30" t="s">
        <v>1371</v>
      </c>
      <c r="D106" s="41">
        <v>-40600</v>
      </c>
      <c r="E106" s="23">
        <v>-605.30999999999995</v>
      </c>
      <c r="F106" s="24">
        <v>-7.6020000000000003E-3</v>
      </c>
      <c r="G106" s="15"/>
    </row>
    <row r="107" spans="1:7" x14ac:dyDescent="0.25">
      <c r="A107" s="12" t="s">
        <v>1698</v>
      </c>
      <c r="B107" s="30"/>
      <c r="C107" s="30" t="s">
        <v>1266</v>
      </c>
      <c r="D107" s="41">
        <v>-142400</v>
      </c>
      <c r="E107" s="23">
        <v>-622.86</v>
      </c>
      <c r="F107" s="24">
        <v>-7.8230000000000001E-3</v>
      </c>
      <c r="G107" s="15"/>
    </row>
    <row r="108" spans="1:7" x14ac:dyDescent="0.25">
      <c r="A108" s="12" t="s">
        <v>1696</v>
      </c>
      <c r="B108" s="30"/>
      <c r="C108" s="30" t="s">
        <v>1272</v>
      </c>
      <c r="D108" s="41">
        <v>-53900</v>
      </c>
      <c r="E108" s="23">
        <v>-625.48</v>
      </c>
      <c r="F108" s="24">
        <v>-7.8560000000000001E-3</v>
      </c>
      <c r="G108" s="15"/>
    </row>
    <row r="109" spans="1:7" x14ac:dyDescent="0.25">
      <c r="A109" s="12" t="s">
        <v>1701</v>
      </c>
      <c r="B109" s="30"/>
      <c r="C109" s="30" t="s">
        <v>1219</v>
      </c>
      <c r="D109" s="41">
        <v>-132000</v>
      </c>
      <c r="E109" s="23">
        <v>-672.87</v>
      </c>
      <c r="F109" s="24">
        <v>-8.4510000000000002E-3</v>
      </c>
      <c r="G109" s="15"/>
    </row>
    <row r="110" spans="1:7" x14ac:dyDescent="0.25">
      <c r="A110" s="12" t="s">
        <v>1709</v>
      </c>
      <c r="B110" s="30"/>
      <c r="C110" s="30" t="s">
        <v>1240</v>
      </c>
      <c r="D110" s="41">
        <v>-283500</v>
      </c>
      <c r="E110" s="23">
        <v>-802.87</v>
      </c>
      <c r="F110" s="24">
        <v>-1.0083999999999999E-2</v>
      </c>
      <c r="G110" s="15"/>
    </row>
    <row r="111" spans="1:7" x14ac:dyDescent="0.25">
      <c r="A111" s="12" t="s">
        <v>1728</v>
      </c>
      <c r="B111" s="30"/>
      <c r="C111" s="30" t="s">
        <v>1188</v>
      </c>
      <c r="D111" s="41">
        <v>-74100</v>
      </c>
      <c r="E111" s="23">
        <v>-987.49</v>
      </c>
      <c r="F111" s="24">
        <v>-1.2403000000000001E-2</v>
      </c>
      <c r="G111" s="15"/>
    </row>
    <row r="112" spans="1:7" x14ac:dyDescent="0.25">
      <c r="A112" s="12" t="s">
        <v>1664</v>
      </c>
      <c r="B112" s="30"/>
      <c r="C112" s="30" t="s">
        <v>1182</v>
      </c>
      <c r="D112" s="41">
        <v>-199800</v>
      </c>
      <c r="E112" s="23">
        <v>-994.2</v>
      </c>
      <c r="F112" s="24">
        <v>-1.2487E-2</v>
      </c>
      <c r="G112" s="15"/>
    </row>
    <row r="113" spans="1:7" x14ac:dyDescent="0.25">
      <c r="A113" s="12" t="s">
        <v>1722</v>
      </c>
      <c r="B113" s="30"/>
      <c r="C113" s="30" t="s">
        <v>1204</v>
      </c>
      <c r="D113" s="41">
        <v>-377300</v>
      </c>
      <c r="E113" s="23">
        <v>-1072.29</v>
      </c>
      <c r="F113" s="24">
        <v>-1.3468000000000001E-2</v>
      </c>
      <c r="G113" s="15"/>
    </row>
    <row r="114" spans="1:7" x14ac:dyDescent="0.25">
      <c r="A114" s="12" t="s">
        <v>1717</v>
      </c>
      <c r="B114" s="30"/>
      <c r="C114" s="30" t="s">
        <v>1179</v>
      </c>
      <c r="D114" s="41">
        <v>-165000</v>
      </c>
      <c r="E114" s="23">
        <v>-1360.43</v>
      </c>
      <c r="F114" s="24">
        <v>-1.7087000000000001E-2</v>
      </c>
      <c r="G114" s="15"/>
    </row>
    <row r="115" spans="1:7" x14ac:dyDescent="0.25">
      <c r="A115" s="12" t="s">
        <v>1723</v>
      </c>
      <c r="B115" s="30"/>
      <c r="C115" s="30" t="s">
        <v>1188</v>
      </c>
      <c r="D115" s="41">
        <v>-10240000</v>
      </c>
      <c r="E115" s="23">
        <v>-1367.04</v>
      </c>
      <c r="F115" s="24">
        <v>-1.7170000000000001E-2</v>
      </c>
      <c r="G115" s="15"/>
    </row>
    <row r="116" spans="1:7" x14ac:dyDescent="0.25">
      <c r="A116" s="12" t="s">
        <v>1718</v>
      </c>
      <c r="B116" s="30"/>
      <c r="C116" s="30" t="s">
        <v>1216</v>
      </c>
      <c r="D116" s="41">
        <v>-53400</v>
      </c>
      <c r="E116" s="23">
        <v>-2119.0700000000002</v>
      </c>
      <c r="F116" s="24">
        <v>-2.6615E-2</v>
      </c>
      <c r="G116" s="15"/>
    </row>
    <row r="117" spans="1:7" x14ac:dyDescent="0.25">
      <c r="A117" s="12" t="s">
        <v>1727</v>
      </c>
      <c r="B117" s="30"/>
      <c r="C117" s="30" t="s">
        <v>1191</v>
      </c>
      <c r="D117" s="41">
        <v>-476700</v>
      </c>
      <c r="E117" s="23">
        <v>-2176.14</v>
      </c>
      <c r="F117" s="24">
        <v>-2.7331999999999999E-2</v>
      </c>
      <c r="G117" s="15"/>
    </row>
    <row r="118" spans="1:7" x14ac:dyDescent="0.25">
      <c r="A118" s="12" t="s">
        <v>1729</v>
      </c>
      <c r="B118" s="30"/>
      <c r="C118" s="30" t="s">
        <v>1185</v>
      </c>
      <c r="D118" s="41">
        <v>-73500</v>
      </c>
      <c r="E118" s="23">
        <v>-2256.08</v>
      </c>
      <c r="F118" s="24">
        <v>-2.8336E-2</v>
      </c>
      <c r="G118" s="15"/>
    </row>
    <row r="119" spans="1:7" x14ac:dyDescent="0.25">
      <c r="A119" s="12" t="s">
        <v>1730</v>
      </c>
      <c r="B119" s="30"/>
      <c r="C119" s="30" t="s">
        <v>1182</v>
      </c>
      <c r="D119" s="41">
        <v>-109000</v>
      </c>
      <c r="E119" s="23">
        <v>-3219.7</v>
      </c>
      <c r="F119" s="24">
        <v>-4.0439000000000003E-2</v>
      </c>
      <c r="G119" s="15"/>
    </row>
    <row r="120" spans="1:7" x14ac:dyDescent="0.25">
      <c r="A120" s="12" t="s">
        <v>1731</v>
      </c>
      <c r="B120" s="30"/>
      <c r="C120" s="30" t="s">
        <v>1179</v>
      </c>
      <c r="D120" s="41">
        <v>-327800</v>
      </c>
      <c r="E120" s="23">
        <v>-4960.2700000000004</v>
      </c>
      <c r="F120" s="24">
        <v>-6.2301000000000002E-2</v>
      </c>
      <c r="G120" s="15"/>
    </row>
    <row r="121" spans="1:7" x14ac:dyDescent="0.25">
      <c r="A121" s="16" t="s">
        <v>125</v>
      </c>
      <c r="B121" s="31"/>
      <c r="C121" s="31"/>
      <c r="D121" s="17"/>
      <c r="E121" s="51">
        <v>-31991.77</v>
      </c>
      <c r="F121" s="52">
        <v>-0.40179700000000002</v>
      </c>
      <c r="G121" s="20"/>
    </row>
    <row r="122" spans="1:7" x14ac:dyDescent="0.25">
      <c r="A122" s="16" t="s">
        <v>2193</v>
      </c>
      <c r="B122" s="30"/>
      <c r="C122" s="30"/>
      <c r="D122" s="13"/>
      <c r="E122" s="14"/>
      <c r="F122" s="15"/>
      <c r="G122" s="15"/>
    </row>
    <row r="123" spans="1:7" x14ac:dyDescent="0.25">
      <c r="A123" s="12" t="s">
        <v>2194</v>
      </c>
      <c r="B123" s="30">
        <v>116762</v>
      </c>
      <c r="C123" s="30"/>
      <c r="D123" s="41">
        <v>-800</v>
      </c>
      <c r="E123" s="23">
        <v>-564.08799999999997</v>
      </c>
      <c r="F123" s="15">
        <f>+E123/$E$172</f>
        <v>-7.0850408883757644E-3</v>
      </c>
      <c r="G123" s="15"/>
    </row>
    <row r="124" spans="1:7" x14ac:dyDescent="0.25">
      <c r="A124" s="12" t="s">
        <v>2195</v>
      </c>
      <c r="B124" s="30">
        <v>100021</v>
      </c>
      <c r="C124" s="30"/>
      <c r="D124" s="13">
        <v>800</v>
      </c>
      <c r="E124" s="14">
        <v>563.32000000000005</v>
      </c>
      <c r="F124" s="15">
        <f>+E124/$E$172</f>
        <v>7.0753946782059467E-3</v>
      </c>
      <c r="G124" s="15"/>
    </row>
    <row r="125" spans="1:7" x14ac:dyDescent="0.25">
      <c r="A125" s="12" t="s">
        <v>2196</v>
      </c>
      <c r="B125" s="30">
        <v>200024</v>
      </c>
      <c r="C125" s="30"/>
      <c r="D125" s="41">
        <v>-3000</v>
      </c>
      <c r="E125" s="23">
        <v>-2425.5300000000002</v>
      </c>
      <c r="F125" s="15">
        <f>+E125/$E$172</f>
        <v>-3.0465067907812379E-2</v>
      </c>
      <c r="G125" s="15"/>
    </row>
    <row r="126" spans="1:7" x14ac:dyDescent="0.25">
      <c r="A126" s="12" t="s">
        <v>2197</v>
      </c>
      <c r="B126" s="30">
        <v>200023</v>
      </c>
      <c r="C126" s="30"/>
      <c r="D126" s="41">
        <v>-6500</v>
      </c>
      <c r="E126" s="23">
        <v>-5255.64</v>
      </c>
      <c r="F126" s="15">
        <f>+E126/$E$172</f>
        <v>-6.601172918867837E-2</v>
      </c>
      <c r="G126" s="15"/>
    </row>
    <row r="127" spans="1:7" x14ac:dyDescent="0.25">
      <c r="A127" s="16" t="s">
        <v>125</v>
      </c>
      <c r="B127" s="31"/>
      <c r="C127" s="31"/>
      <c r="D127" s="17"/>
      <c r="E127" s="51">
        <f>SUM(E123:E126)</f>
        <v>-7681.9380000000001</v>
      </c>
      <c r="F127" s="52">
        <f>SUM(F123:F126)</f>
        <v>-9.6486443306660563E-2</v>
      </c>
      <c r="G127" s="20"/>
    </row>
    <row r="128" spans="1:7" x14ac:dyDescent="0.25">
      <c r="A128" s="12"/>
      <c r="B128" s="30"/>
      <c r="C128" s="30"/>
      <c r="D128" s="13"/>
      <c r="E128" s="14"/>
      <c r="F128" s="15"/>
      <c r="G128" s="15"/>
    </row>
    <row r="129" spans="1:7" x14ac:dyDescent="0.25">
      <c r="A129" s="21" t="s">
        <v>165</v>
      </c>
      <c r="B129" s="32"/>
      <c r="C129" s="32"/>
      <c r="D129" s="22"/>
      <c r="E129" s="44">
        <f>+E121+E127</f>
        <v>-39673.707999999999</v>
      </c>
      <c r="F129" s="45">
        <f>+F121+F127</f>
        <v>-0.49828344330666058</v>
      </c>
      <c r="G129" s="20"/>
    </row>
    <row r="130" spans="1:7" x14ac:dyDescent="0.25">
      <c r="A130" s="12"/>
      <c r="B130" s="30"/>
      <c r="C130" s="30"/>
      <c r="D130" s="13"/>
      <c r="E130" s="14"/>
      <c r="F130" s="15"/>
      <c r="G130" s="15"/>
    </row>
    <row r="131" spans="1:7" x14ac:dyDescent="0.25">
      <c r="A131" s="16" t="s">
        <v>218</v>
      </c>
      <c r="B131" s="30"/>
      <c r="C131" s="30"/>
      <c r="D131" s="13"/>
      <c r="E131" s="14"/>
      <c r="F131" s="15"/>
      <c r="G131" s="15"/>
    </row>
    <row r="132" spans="1:7" x14ac:dyDescent="0.25">
      <c r="A132" s="16" t="s">
        <v>219</v>
      </c>
      <c r="B132" s="30"/>
      <c r="C132" s="30"/>
      <c r="D132" s="13"/>
      <c r="E132" s="14"/>
      <c r="F132" s="15"/>
      <c r="G132" s="15"/>
    </row>
    <row r="133" spans="1:7" x14ac:dyDescent="0.25">
      <c r="A133" s="12" t="s">
        <v>2198</v>
      </c>
      <c r="B133" s="30" t="s">
        <v>2199</v>
      </c>
      <c r="C133" s="30" t="s">
        <v>225</v>
      </c>
      <c r="D133" s="13">
        <v>5000000</v>
      </c>
      <c r="E133" s="14">
        <v>4952.3900000000003</v>
      </c>
      <c r="F133" s="15">
        <v>6.2203000000000001E-2</v>
      </c>
      <c r="G133" s="15">
        <v>8.1100000000000005E-2</v>
      </c>
    </row>
    <row r="134" spans="1:7" x14ac:dyDescent="0.25">
      <c r="A134" s="12" t="s">
        <v>2200</v>
      </c>
      <c r="B134" s="30" t="s">
        <v>2201</v>
      </c>
      <c r="C134" s="30" t="s">
        <v>225</v>
      </c>
      <c r="D134" s="13">
        <v>4500000</v>
      </c>
      <c r="E134" s="14">
        <v>4347.3999999999996</v>
      </c>
      <c r="F134" s="15">
        <v>5.4604E-2</v>
      </c>
      <c r="G134" s="15">
        <v>8.3000000000000004E-2</v>
      </c>
    </row>
    <row r="135" spans="1:7" x14ac:dyDescent="0.25">
      <c r="A135" s="12" t="s">
        <v>2202</v>
      </c>
      <c r="B135" s="30" t="s">
        <v>2203</v>
      </c>
      <c r="C135" s="30" t="s">
        <v>225</v>
      </c>
      <c r="D135" s="13">
        <v>4000000</v>
      </c>
      <c r="E135" s="14">
        <v>3987.06</v>
      </c>
      <c r="F135" s="15">
        <v>5.0077999999999998E-2</v>
      </c>
      <c r="G135" s="15">
        <v>8.1549999999999997E-2</v>
      </c>
    </row>
    <row r="136" spans="1:7" x14ac:dyDescent="0.25">
      <c r="A136" s="12" t="s">
        <v>1045</v>
      </c>
      <c r="B136" s="30" t="s">
        <v>1046</v>
      </c>
      <c r="C136" s="30" t="s">
        <v>225</v>
      </c>
      <c r="D136" s="13">
        <v>3000000</v>
      </c>
      <c r="E136" s="14">
        <v>2987.7</v>
      </c>
      <c r="F136" s="15">
        <v>3.7525999999999997E-2</v>
      </c>
      <c r="G136" s="15">
        <v>7.8187999999999994E-2</v>
      </c>
    </row>
    <row r="137" spans="1:7" x14ac:dyDescent="0.25">
      <c r="A137" s="12" t="s">
        <v>2204</v>
      </c>
      <c r="B137" s="30" t="s">
        <v>2205</v>
      </c>
      <c r="C137" s="30" t="s">
        <v>225</v>
      </c>
      <c r="D137" s="13">
        <v>1500000</v>
      </c>
      <c r="E137" s="14">
        <v>1489.24</v>
      </c>
      <c r="F137" s="15">
        <v>1.8704999999999999E-2</v>
      </c>
      <c r="G137" s="15">
        <v>7.8174999999999994E-2</v>
      </c>
    </row>
    <row r="138" spans="1:7" x14ac:dyDescent="0.25">
      <c r="A138" s="12" t="s">
        <v>2206</v>
      </c>
      <c r="B138" s="30" t="s">
        <v>2207</v>
      </c>
      <c r="C138" s="30" t="s">
        <v>225</v>
      </c>
      <c r="D138" s="13">
        <v>1000000</v>
      </c>
      <c r="E138" s="14">
        <v>994.78</v>
      </c>
      <c r="F138" s="15">
        <v>1.2494999999999999E-2</v>
      </c>
      <c r="G138" s="15">
        <v>8.09E-2</v>
      </c>
    </row>
    <row r="139" spans="1:7" x14ac:dyDescent="0.25">
      <c r="A139" s="12" t="s">
        <v>2208</v>
      </c>
      <c r="B139" s="30" t="s">
        <v>2209</v>
      </c>
      <c r="C139" s="30" t="s">
        <v>225</v>
      </c>
      <c r="D139" s="13">
        <v>1000000</v>
      </c>
      <c r="E139" s="14">
        <v>960.08</v>
      </c>
      <c r="F139" s="15">
        <v>1.2059E-2</v>
      </c>
      <c r="G139" s="15">
        <v>8.2500000000000004E-2</v>
      </c>
    </row>
    <row r="140" spans="1:7" x14ac:dyDescent="0.25">
      <c r="A140" s="12" t="s">
        <v>2210</v>
      </c>
      <c r="B140" s="30" t="s">
        <v>2211</v>
      </c>
      <c r="C140" s="30" t="s">
        <v>225</v>
      </c>
      <c r="D140" s="13">
        <v>500000</v>
      </c>
      <c r="E140" s="14">
        <v>498.05</v>
      </c>
      <c r="F140" s="15">
        <v>6.2560000000000003E-3</v>
      </c>
      <c r="G140" s="15">
        <v>8.1233E-2</v>
      </c>
    </row>
    <row r="141" spans="1:7" x14ac:dyDescent="0.25">
      <c r="A141" s="12" t="s">
        <v>995</v>
      </c>
      <c r="B141" s="30" t="s">
        <v>996</v>
      </c>
      <c r="C141" s="30" t="s">
        <v>225</v>
      </c>
      <c r="D141" s="13">
        <v>500000</v>
      </c>
      <c r="E141" s="14">
        <v>496.43</v>
      </c>
      <c r="F141" s="15">
        <v>6.2350000000000001E-3</v>
      </c>
      <c r="G141" s="15">
        <v>7.8200000000000006E-2</v>
      </c>
    </row>
    <row r="142" spans="1:7" x14ac:dyDescent="0.25">
      <c r="A142" s="16" t="s">
        <v>125</v>
      </c>
      <c r="B142" s="31"/>
      <c r="C142" s="31"/>
      <c r="D142" s="17"/>
      <c r="E142" s="47">
        <v>20713.13</v>
      </c>
      <c r="F142" s="48">
        <v>0.26015700000000003</v>
      </c>
      <c r="G142" s="20"/>
    </row>
    <row r="143" spans="1:7" x14ac:dyDescent="0.25">
      <c r="A143" s="12"/>
      <c r="B143" s="30"/>
      <c r="C143" s="30"/>
      <c r="D143" s="13"/>
      <c r="E143" s="14"/>
      <c r="F143" s="15"/>
      <c r="G143" s="15"/>
    </row>
    <row r="144" spans="1:7" x14ac:dyDescent="0.25">
      <c r="A144" s="16" t="s">
        <v>453</v>
      </c>
      <c r="B144" s="30"/>
      <c r="C144" s="30"/>
      <c r="D144" s="13"/>
      <c r="E144" s="14"/>
      <c r="F144" s="15"/>
      <c r="G144" s="15"/>
    </row>
    <row r="145" spans="1:7" x14ac:dyDescent="0.25">
      <c r="A145" s="12" t="s">
        <v>689</v>
      </c>
      <c r="B145" s="30" t="s">
        <v>690</v>
      </c>
      <c r="C145" s="30" t="s">
        <v>124</v>
      </c>
      <c r="D145" s="13">
        <v>6500000</v>
      </c>
      <c r="E145" s="14">
        <v>6533.49</v>
      </c>
      <c r="F145" s="15">
        <v>8.2061999999999996E-2</v>
      </c>
      <c r="G145" s="15">
        <v>7.3181007079999999E-2</v>
      </c>
    </row>
    <row r="146" spans="1:7" x14ac:dyDescent="0.25">
      <c r="A146" s="12" t="s">
        <v>711</v>
      </c>
      <c r="B146" s="30" t="s">
        <v>712</v>
      </c>
      <c r="C146" s="30" t="s">
        <v>124</v>
      </c>
      <c r="D146" s="13">
        <v>4000000</v>
      </c>
      <c r="E146" s="14">
        <v>3981.6</v>
      </c>
      <c r="F146" s="15">
        <v>5.0009999999999999E-2</v>
      </c>
      <c r="G146" s="15">
        <v>7.3235912841000006E-2</v>
      </c>
    </row>
    <row r="147" spans="1:7" x14ac:dyDescent="0.25">
      <c r="A147" s="12" t="s">
        <v>2212</v>
      </c>
      <c r="B147" s="30" t="s">
        <v>2213</v>
      </c>
      <c r="C147" s="30" t="s">
        <v>124</v>
      </c>
      <c r="D147" s="13">
        <v>3500000</v>
      </c>
      <c r="E147" s="14">
        <v>3522.62</v>
      </c>
      <c r="F147" s="15">
        <v>4.4245E-2</v>
      </c>
      <c r="G147" s="15">
        <v>7.3274244109999997E-2</v>
      </c>
    </row>
    <row r="148" spans="1:7" x14ac:dyDescent="0.25">
      <c r="A148" s="16" t="s">
        <v>125</v>
      </c>
      <c r="B148" s="31"/>
      <c r="C148" s="31"/>
      <c r="D148" s="17"/>
      <c r="E148" s="47">
        <v>14037.71</v>
      </c>
      <c r="F148" s="48">
        <v>0.176315</v>
      </c>
      <c r="G148" s="20"/>
    </row>
    <row r="149" spans="1:7" x14ac:dyDescent="0.25">
      <c r="A149" s="12"/>
      <c r="B149" s="30"/>
      <c r="C149" s="30"/>
      <c r="D149" s="13"/>
      <c r="E149" s="14"/>
      <c r="F149" s="15"/>
      <c r="G149" s="15"/>
    </row>
    <row r="150" spans="1:7" x14ac:dyDescent="0.25">
      <c r="A150" s="16" t="s">
        <v>301</v>
      </c>
      <c r="B150" s="30"/>
      <c r="C150" s="30"/>
      <c r="D150" s="13"/>
      <c r="E150" s="14"/>
      <c r="F150" s="15"/>
      <c r="G150" s="15"/>
    </row>
    <row r="151" spans="1:7" x14ac:dyDescent="0.25">
      <c r="A151" s="16" t="s">
        <v>125</v>
      </c>
      <c r="B151" s="30"/>
      <c r="C151" s="30"/>
      <c r="D151" s="13"/>
      <c r="E151" s="49" t="s">
        <v>119</v>
      </c>
      <c r="F151" s="50" t="s">
        <v>119</v>
      </c>
      <c r="G151" s="15"/>
    </row>
    <row r="152" spans="1:7" x14ac:dyDescent="0.25">
      <c r="A152" s="12"/>
      <c r="B152" s="30"/>
      <c r="C152" s="30"/>
      <c r="D152" s="13"/>
      <c r="E152" s="14"/>
      <c r="F152" s="15"/>
      <c r="G152" s="15"/>
    </row>
    <row r="153" spans="1:7" x14ac:dyDescent="0.25">
      <c r="A153" s="16" t="s">
        <v>302</v>
      </c>
      <c r="B153" s="30"/>
      <c r="C153" s="30"/>
      <c r="D153" s="13"/>
      <c r="E153" s="14"/>
      <c r="F153" s="15"/>
      <c r="G153" s="15"/>
    </row>
    <row r="154" spans="1:7" x14ac:dyDescent="0.25">
      <c r="A154" s="16" t="s">
        <v>125</v>
      </c>
      <c r="B154" s="30"/>
      <c r="C154" s="30"/>
      <c r="D154" s="13"/>
      <c r="E154" s="49" t="s">
        <v>119</v>
      </c>
      <c r="F154" s="50" t="s">
        <v>119</v>
      </c>
      <c r="G154" s="15"/>
    </row>
    <row r="155" spans="1:7" x14ac:dyDescent="0.25">
      <c r="A155" s="12"/>
      <c r="B155" s="30"/>
      <c r="C155" s="30"/>
      <c r="D155" s="13"/>
      <c r="E155" s="14"/>
      <c r="F155" s="15"/>
      <c r="G155" s="15"/>
    </row>
    <row r="156" spans="1:7" x14ac:dyDescent="0.25">
      <c r="A156" s="21" t="s">
        <v>165</v>
      </c>
      <c r="B156" s="32"/>
      <c r="C156" s="32"/>
      <c r="D156" s="22"/>
      <c r="E156" s="18">
        <v>34750.839999999997</v>
      </c>
      <c r="F156" s="19">
        <v>0.43647599999999998</v>
      </c>
      <c r="G156" s="20"/>
    </row>
    <row r="157" spans="1:7" x14ac:dyDescent="0.25">
      <c r="A157" s="16"/>
      <c r="B157" s="31"/>
      <c r="C157" s="31"/>
      <c r="D157" s="17"/>
      <c r="E157" s="46"/>
      <c r="F157" s="20"/>
      <c r="G157" s="20"/>
    </row>
    <row r="158" spans="1:7" x14ac:dyDescent="0.25">
      <c r="A158" s="16" t="s">
        <v>2214</v>
      </c>
      <c r="B158" s="31"/>
      <c r="C158" s="31"/>
      <c r="D158" s="17"/>
      <c r="E158" s="46"/>
      <c r="F158" s="20"/>
      <c r="G158" s="20"/>
    </row>
    <row r="159" spans="1:7" x14ac:dyDescent="0.25">
      <c r="A159" s="16" t="s">
        <v>2215</v>
      </c>
      <c r="B159" s="31"/>
      <c r="C159" s="31"/>
      <c r="D159" s="17"/>
      <c r="E159" s="46"/>
      <c r="F159" s="20"/>
      <c r="G159" s="20"/>
    </row>
    <row r="160" spans="1:7" x14ac:dyDescent="0.25">
      <c r="A160" s="71" t="s">
        <v>2216</v>
      </c>
      <c r="B160" s="30" t="s">
        <v>2217</v>
      </c>
      <c r="C160" s="30"/>
      <c r="D160" s="13">
        <v>9500</v>
      </c>
      <c r="E160" s="14">
        <v>7595.25</v>
      </c>
      <c r="F160" s="15">
        <f>+E160/$E$172</f>
        <v>9.5397627333742296E-2</v>
      </c>
      <c r="G160" s="20"/>
    </row>
    <row r="161" spans="1:7" x14ac:dyDescent="0.25">
      <c r="A161" s="16" t="s">
        <v>125</v>
      </c>
      <c r="B161" s="31"/>
      <c r="C161" s="31"/>
      <c r="D161" s="17"/>
      <c r="E161" s="47">
        <f>SUM(E160)</f>
        <v>7595.25</v>
      </c>
      <c r="F161" s="48">
        <f>SUM(F160)</f>
        <v>9.5397627333742296E-2</v>
      </c>
      <c r="G161" s="15"/>
    </row>
    <row r="162" spans="1:7" x14ac:dyDescent="0.25">
      <c r="A162" s="16"/>
      <c r="B162" s="31"/>
      <c r="C162" s="31"/>
      <c r="D162" s="17"/>
      <c r="E162" s="46"/>
      <c r="F162" s="20"/>
      <c r="G162" s="20"/>
    </row>
    <row r="163" spans="1:7" x14ac:dyDescent="0.25">
      <c r="A163" s="68" t="s">
        <v>165</v>
      </c>
      <c r="B163" s="69"/>
      <c r="C163" s="69"/>
      <c r="D163" s="70"/>
      <c r="E163" s="47">
        <f>+E161</f>
        <v>7595.25</v>
      </c>
      <c r="F163" s="48">
        <f>+F161</f>
        <v>9.5397627333742296E-2</v>
      </c>
      <c r="G163" s="15"/>
    </row>
    <row r="164" spans="1:7" x14ac:dyDescent="0.25">
      <c r="A164" s="12"/>
      <c r="B164" s="30"/>
      <c r="C164" s="30"/>
      <c r="D164" s="13"/>
      <c r="E164" s="14"/>
      <c r="F164" s="15"/>
      <c r="G164" s="15"/>
    </row>
    <row r="165" spans="1:7" x14ac:dyDescent="0.25">
      <c r="A165" s="16" t="s">
        <v>169</v>
      </c>
      <c r="B165" s="30"/>
      <c r="C165" s="30"/>
      <c r="D165" s="13"/>
      <c r="E165" s="14"/>
      <c r="F165" s="15"/>
      <c r="G165" s="15"/>
    </row>
    <row r="166" spans="1:7" x14ac:dyDescent="0.25">
      <c r="A166" s="12" t="s">
        <v>170</v>
      </c>
      <c r="B166" s="30"/>
      <c r="C166" s="30"/>
      <c r="D166" s="13"/>
      <c r="E166" s="14">
        <v>3614.69</v>
      </c>
      <c r="F166" s="15">
        <v>4.5400999999999997E-2</v>
      </c>
      <c r="G166" s="15">
        <v>6.6299999999999998E-2</v>
      </c>
    </row>
    <row r="167" spans="1:7" x14ac:dyDescent="0.25">
      <c r="A167" s="16" t="s">
        <v>125</v>
      </c>
      <c r="B167" s="31"/>
      <c r="C167" s="31"/>
      <c r="D167" s="17"/>
      <c r="E167" s="47">
        <v>3614.69</v>
      </c>
      <c r="F167" s="48">
        <v>4.5400999999999997E-2</v>
      </c>
      <c r="G167" s="20"/>
    </row>
    <row r="168" spans="1:7" x14ac:dyDescent="0.25">
      <c r="A168" s="12"/>
      <c r="B168" s="30"/>
      <c r="C168" s="30"/>
      <c r="D168" s="13"/>
      <c r="E168" s="14"/>
      <c r="F168" s="15"/>
      <c r="G168" s="15"/>
    </row>
    <row r="169" spans="1:7" x14ac:dyDescent="0.25">
      <c r="A169" s="21" t="s">
        <v>165</v>
      </c>
      <c r="B169" s="32"/>
      <c r="C169" s="32"/>
      <c r="D169" s="22"/>
      <c r="E169" s="18">
        <v>3614.69</v>
      </c>
      <c r="F169" s="19">
        <v>4.5400999999999997E-2</v>
      </c>
      <c r="G169" s="20"/>
    </row>
    <row r="170" spans="1:7" x14ac:dyDescent="0.25">
      <c r="A170" s="12" t="s">
        <v>171</v>
      </c>
      <c r="B170" s="30"/>
      <c r="C170" s="30"/>
      <c r="D170" s="13"/>
      <c r="E170" s="14">
        <v>1165.8872148</v>
      </c>
      <c r="F170" s="15">
        <v>1.4643E-2</v>
      </c>
      <c r="G170" s="15"/>
    </row>
    <row r="171" spans="1:7" x14ac:dyDescent="0.25">
      <c r="A171" s="12" t="s">
        <v>172</v>
      </c>
      <c r="B171" s="30"/>
      <c r="C171" s="30"/>
      <c r="D171" s="13"/>
      <c r="E171" s="14">
        <v>632.06278520000342</v>
      </c>
      <c r="F171" s="15">
        <f>+E171/$E$172</f>
        <v>7.9388157116667829E-3</v>
      </c>
      <c r="G171" s="15">
        <v>6.6299999999999998E-2</v>
      </c>
    </row>
    <row r="172" spans="1:7" x14ac:dyDescent="0.25">
      <c r="A172" s="25" t="s">
        <v>173</v>
      </c>
      <c r="B172" s="33"/>
      <c r="C172" s="33"/>
      <c r="D172" s="26"/>
      <c r="E172" s="27">
        <v>79616.759999999995</v>
      </c>
      <c r="F172" s="28">
        <v>1</v>
      </c>
      <c r="G172" s="28"/>
    </row>
    <row r="174" spans="1:7" x14ac:dyDescent="0.25">
      <c r="A174" s="1" t="s">
        <v>1766</v>
      </c>
      <c r="E174" s="60"/>
      <c r="F174" s="60"/>
    </row>
    <row r="175" spans="1:7" x14ac:dyDescent="0.25">
      <c r="A175" s="1" t="s">
        <v>175</v>
      </c>
      <c r="E175" s="60"/>
      <c r="F175" s="60"/>
    </row>
    <row r="177" spans="1:3" x14ac:dyDescent="0.25">
      <c r="A177" s="1" t="s">
        <v>176</v>
      </c>
    </row>
    <row r="178" spans="1:3" x14ac:dyDescent="0.25">
      <c r="A178" s="53" t="s">
        <v>177</v>
      </c>
      <c r="B178" s="34" t="s">
        <v>119</v>
      </c>
    </row>
    <row r="179" spans="1:3" x14ac:dyDescent="0.25">
      <c r="A179" t="s">
        <v>178</v>
      </c>
    </row>
    <row r="180" spans="1:3" x14ac:dyDescent="0.25">
      <c r="A180" t="s">
        <v>179</v>
      </c>
      <c r="B180" t="s">
        <v>180</v>
      </c>
      <c r="C180" t="s">
        <v>180</v>
      </c>
    </row>
    <row r="181" spans="1:3" x14ac:dyDescent="0.25">
      <c r="B181" s="54">
        <v>45382</v>
      </c>
      <c r="C181" s="54">
        <v>45412</v>
      </c>
    </row>
    <row r="182" spans="1:3" x14ac:dyDescent="0.25">
      <c r="A182" t="s">
        <v>704</v>
      </c>
      <c r="B182" s="67">
        <v>10.577299999999999</v>
      </c>
      <c r="C182" s="67">
        <v>10.6524</v>
      </c>
    </row>
    <row r="183" spans="1:3" x14ac:dyDescent="0.25">
      <c r="A183" t="s">
        <v>185</v>
      </c>
      <c r="B183" s="67">
        <v>10.577299999999999</v>
      </c>
      <c r="C183" s="67">
        <v>10.6524</v>
      </c>
    </row>
    <row r="184" spans="1:3" x14ac:dyDescent="0.25">
      <c r="A184" t="s">
        <v>705</v>
      </c>
      <c r="B184">
        <v>10.5505</v>
      </c>
      <c r="C184">
        <v>10.6233</v>
      </c>
    </row>
    <row r="185" spans="1:3" x14ac:dyDescent="0.25">
      <c r="A185" t="s">
        <v>667</v>
      </c>
      <c r="B185">
        <v>10.5505</v>
      </c>
      <c r="C185">
        <v>10.6233</v>
      </c>
    </row>
    <row r="187" spans="1:3" x14ac:dyDescent="0.25">
      <c r="A187" t="s">
        <v>195</v>
      </c>
      <c r="B187" s="34" t="s">
        <v>119</v>
      </c>
    </row>
    <row r="188" spans="1:3" x14ac:dyDescent="0.25">
      <c r="A188" t="s">
        <v>196</v>
      </c>
      <c r="B188" s="34" t="s">
        <v>119</v>
      </c>
    </row>
    <row r="189" spans="1:3" ht="30" customHeight="1" x14ac:dyDescent="0.25">
      <c r="A189" s="53" t="s">
        <v>197</v>
      </c>
      <c r="B189" s="34" t="s">
        <v>119</v>
      </c>
    </row>
    <row r="190" spans="1:3" ht="30" customHeight="1" x14ac:dyDescent="0.25">
      <c r="A190" s="53" t="s">
        <v>198</v>
      </c>
      <c r="B190" s="34" t="s">
        <v>119</v>
      </c>
    </row>
    <row r="191" spans="1:3" x14ac:dyDescent="0.25">
      <c r="A191" t="s">
        <v>1767</v>
      </c>
      <c r="B191" s="55">
        <v>5.7512358753490798</v>
      </c>
    </row>
    <row r="192" spans="1:3" ht="45" customHeight="1" x14ac:dyDescent="0.25">
      <c r="A192" s="53" t="s">
        <v>200</v>
      </c>
      <c r="B192" s="55">
        <f>+E124</f>
        <v>563.32000000000005</v>
      </c>
    </row>
    <row r="193" spans="1:4" ht="30" customHeight="1" x14ac:dyDescent="0.25">
      <c r="A193" s="53" t="s">
        <v>201</v>
      </c>
      <c r="B193" s="34" t="s">
        <v>119</v>
      </c>
    </row>
    <row r="194" spans="1:4" ht="30" customHeight="1" x14ac:dyDescent="0.25">
      <c r="A194" s="53" t="s">
        <v>202</v>
      </c>
    </row>
    <row r="195" spans="1:4" x14ac:dyDescent="0.25">
      <c r="A195" t="s">
        <v>203</v>
      </c>
    </row>
    <row r="196" spans="1:4" x14ac:dyDescent="0.25">
      <c r="A196" t="s">
        <v>204</v>
      </c>
    </row>
    <row r="198" spans="1:4" ht="69.95" customHeight="1" x14ac:dyDescent="0.25">
      <c r="A198" s="74" t="s">
        <v>214</v>
      </c>
      <c r="B198" s="74" t="s">
        <v>215</v>
      </c>
      <c r="C198" s="74" t="s">
        <v>5</v>
      </c>
      <c r="D198" s="74" t="s">
        <v>6</v>
      </c>
    </row>
    <row r="199" spans="1:4" ht="69.95" customHeight="1" x14ac:dyDescent="0.25">
      <c r="A199" s="74" t="s">
        <v>2218</v>
      </c>
      <c r="B199" s="74"/>
      <c r="C199" s="74" t="s">
        <v>72</v>
      </c>
      <c r="D19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48"/>
  <sheetViews>
    <sheetView showGridLines="0" workbookViewId="0">
      <pane ySplit="4" topLeftCell="A117" activePane="bottomLeft" state="frozen"/>
      <selection pane="bottomLeft" activeCell="B129" sqref="B129:C130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2219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2220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1177</v>
      </c>
      <c r="B8" s="30" t="s">
        <v>1178</v>
      </c>
      <c r="C8" s="30" t="s">
        <v>1179</v>
      </c>
      <c r="D8" s="13">
        <v>370517</v>
      </c>
      <c r="E8" s="14">
        <v>5632.23</v>
      </c>
      <c r="F8" s="15">
        <v>3.15E-2</v>
      </c>
      <c r="G8" s="15"/>
    </row>
    <row r="9" spans="1:8" x14ac:dyDescent="0.25">
      <c r="A9" s="12" t="s">
        <v>1285</v>
      </c>
      <c r="B9" s="30" t="s">
        <v>1286</v>
      </c>
      <c r="C9" s="30" t="s">
        <v>1179</v>
      </c>
      <c r="D9" s="13">
        <v>401353</v>
      </c>
      <c r="E9" s="14">
        <v>4617.16</v>
      </c>
      <c r="F9" s="15">
        <v>2.58E-2</v>
      </c>
      <c r="G9" s="15"/>
    </row>
    <row r="10" spans="1:8" x14ac:dyDescent="0.25">
      <c r="A10" s="12" t="s">
        <v>1192</v>
      </c>
      <c r="B10" s="30" t="s">
        <v>1193</v>
      </c>
      <c r="C10" s="30" t="s">
        <v>1194</v>
      </c>
      <c r="D10" s="13">
        <v>1113565</v>
      </c>
      <c r="E10" s="14">
        <v>4044.47</v>
      </c>
      <c r="F10" s="15">
        <v>2.2599999999999999E-2</v>
      </c>
      <c r="G10" s="15"/>
    </row>
    <row r="11" spans="1:8" x14ac:dyDescent="0.25">
      <c r="A11" s="12" t="s">
        <v>1253</v>
      </c>
      <c r="B11" s="30" t="s">
        <v>1254</v>
      </c>
      <c r="C11" s="30" t="s">
        <v>1255</v>
      </c>
      <c r="D11" s="13">
        <v>107777</v>
      </c>
      <c r="E11" s="14">
        <v>3873.83</v>
      </c>
      <c r="F11" s="15">
        <v>2.1700000000000001E-2</v>
      </c>
      <c r="G11" s="15"/>
    </row>
    <row r="12" spans="1:8" x14ac:dyDescent="0.25">
      <c r="A12" s="12" t="s">
        <v>1441</v>
      </c>
      <c r="B12" s="30" t="s">
        <v>1442</v>
      </c>
      <c r="C12" s="30" t="s">
        <v>1243</v>
      </c>
      <c r="D12" s="13">
        <v>110912</v>
      </c>
      <c r="E12" s="14">
        <v>3736.18</v>
      </c>
      <c r="F12" s="15">
        <v>2.0899999999999998E-2</v>
      </c>
      <c r="G12" s="15"/>
    </row>
    <row r="13" spans="1:8" x14ac:dyDescent="0.25">
      <c r="A13" s="12" t="s">
        <v>1906</v>
      </c>
      <c r="B13" s="30" t="s">
        <v>1907</v>
      </c>
      <c r="C13" s="30" t="s">
        <v>1427</v>
      </c>
      <c r="D13" s="13">
        <v>210438</v>
      </c>
      <c r="E13" s="14">
        <v>3697.61</v>
      </c>
      <c r="F13" s="15">
        <v>2.07E-2</v>
      </c>
      <c r="G13" s="15"/>
    </row>
    <row r="14" spans="1:8" x14ac:dyDescent="0.25">
      <c r="A14" s="12" t="s">
        <v>1241</v>
      </c>
      <c r="B14" s="30" t="s">
        <v>1242</v>
      </c>
      <c r="C14" s="30" t="s">
        <v>1243</v>
      </c>
      <c r="D14" s="13">
        <v>65190</v>
      </c>
      <c r="E14" s="14">
        <v>3326.81</v>
      </c>
      <c r="F14" s="15">
        <v>1.8599999999999998E-2</v>
      </c>
      <c r="G14" s="15"/>
    </row>
    <row r="15" spans="1:8" x14ac:dyDescent="0.25">
      <c r="A15" s="12" t="s">
        <v>1796</v>
      </c>
      <c r="B15" s="30" t="s">
        <v>1797</v>
      </c>
      <c r="C15" s="30" t="s">
        <v>1219</v>
      </c>
      <c r="D15" s="13">
        <v>67027</v>
      </c>
      <c r="E15" s="14">
        <v>3181.07</v>
      </c>
      <c r="F15" s="15">
        <v>1.78E-2</v>
      </c>
      <c r="G15" s="15"/>
    </row>
    <row r="16" spans="1:8" x14ac:dyDescent="0.25">
      <c r="A16" s="12" t="s">
        <v>1362</v>
      </c>
      <c r="B16" s="30" t="s">
        <v>1363</v>
      </c>
      <c r="C16" s="30" t="s">
        <v>1364</v>
      </c>
      <c r="D16" s="13">
        <v>65738</v>
      </c>
      <c r="E16" s="14">
        <v>2898.98</v>
      </c>
      <c r="F16" s="15">
        <v>1.6199999999999999E-2</v>
      </c>
      <c r="G16" s="15"/>
    </row>
    <row r="17" spans="1:7" x14ac:dyDescent="0.25">
      <c r="A17" s="12" t="s">
        <v>1892</v>
      </c>
      <c r="B17" s="30" t="s">
        <v>1893</v>
      </c>
      <c r="C17" s="30" t="s">
        <v>1330</v>
      </c>
      <c r="D17" s="13">
        <v>72445</v>
      </c>
      <c r="E17" s="14">
        <v>2894.61</v>
      </c>
      <c r="F17" s="15">
        <v>1.6199999999999999E-2</v>
      </c>
      <c r="G17" s="15"/>
    </row>
    <row r="18" spans="1:7" x14ac:dyDescent="0.25">
      <c r="A18" s="12" t="s">
        <v>1547</v>
      </c>
      <c r="B18" s="30" t="s">
        <v>1548</v>
      </c>
      <c r="C18" s="30" t="s">
        <v>1302</v>
      </c>
      <c r="D18" s="13">
        <v>192281</v>
      </c>
      <c r="E18" s="14">
        <v>2835.66</v>
      </c>
      <c r="F18" s="15">
        <v>1.5900000000000001E-2</v>
      </c>
      <c r="G18" s="15"/>
    </row>
    <row r="19" spans="1:7" x14ac:dyDescent="0.25">
      <c r="A19" s="12" t="s">
        <v>1517</v>
      </c>
      <c r="B19" s="30" t="s">
        <v>1518</v>
      </c>
      <c r="C19" s="30" t="s">
        <v>1250</v>
      </c>
      <c r="D19" s="13">
        <v>31634</v>
      </c>
      <c r="E19" s="14">
        <v>2816.58</v>
      </c>
      <c r="F19" s="15">
        <v>1.5800000000000002E-2</v>
      </c>
      <c r="G19" s="15"/>
    </row>
    <row r="20" spans="1:7" x14ac:dyDescent="0.25">
      <c r="A20" s="12" t="s">
        <v>1317</v>
      </c>
      <c r="B20" s="30" t="s">
        <v>1318</v>
      </c>
      <c r="C20" s="30" t="s">
        <v>1250</v>
      </c>
      <c r="D20" s="13">
        <v>277251</v>
      </c>
      <c r="E20" s="14">
        <v>2794.41</v>
      </c>
      <c r="F20" s="15">
        <v>1.5599999999999999E-2</v>
      </c>
      <c r="G20" s="15"/>
    </row>
    <row r="21" spans="1:7" x14ac:dyDescent="0.25">
      <c r="A21" s="12" t="s">
        <v>1189</v>
      </c>
      <c r="B21" s="30" t="s">
        <v>1190</v>
      </c>
      <c r="C21" s="30" t="s">
        <v>1191</v>
      </c>
      <c r="D21" s="13">
        <v>571989</v>
      </c>
      <c r="E21" s="14">
        <v>2598.5500000000002</v>
      </c>
      <c r="F21" s="15">
        <v>1.4500000000000001E-2</v>
      </c>
      <c r="G21" s="15"/>
    </row>
    <row r="22" spans="1:7" x14ac:dyDescent="0.25">
      <c r="A22" s="12" t="s">
        <v>1212</v>
      </c>
      <c r="B22" s="30" t="s">
        <v>1213</v>
      </c>
      <c r="C22" s="30" t="s">
        <v>1179</v>
      </c>
      <c r="D22" s="13">
        <v>309591</v>
      </c>
      <c r="E22" s="14">
        <v>2558</v>
      </c>
      <c r="F22" s="15">
        <v>1.43E-2</v>
      </c>
      <c r="G22" s="15"/>
    </row>
    <row r="23" spans="1:7" x14ac:dyDescent="0.25">
      <c r="A23" s="12" t="s">
        <v>1300</v>
      </c>
      <c r="B23" s="30" t="s">
        <v>1301</v>
      </c>
      <c r="C23" s="30" t="s">
        <v>1302</v>
      </c>
      <c r="D23" s="13">
        <v>29258</v>
      </c>
      <c r="E23" s="14">
        <v>2440.63</v>
      </c>
      <c r="F23" s="15">
        <v>1.37E-2</v>
      </c>
      <c r="G23" s="15"/>
    </row>
    <row r="24" spans="1:7" x14ac:dyDescent="0.25">
      <c r="A24" s="12" t="s">
        <v>1525</v>
      </c>
      <c r="B24" s="30" t="s">
        <v>1526</v>
      </c>
      <c r="C24" s="30" t="s">
        <v>1219</v>
      </c>
      <c r="D24" s="13">
        <v>95201</v>
      </c>
      <c r="E24" s="14">
        <v>2429.2399999999998</v>
      </c>
      <c r="F24" s="15">
        <v>1.3599999999999999E-2</v>
      </c>
      <c r="G24" s="15"/>
    </row>
    <row r="25" spans="1:7" x14ac:dyDescent="0.25">
      <c r="A25" s="12" t="s">
        <v>1898</v>
      </c>
      <c r="B25" s="30" t="s">
        <v>1899</v>
      </c>
      <c r="C25" s="30" t="s">
        <v>1396</v>
      </c>
      <c r="D25" s="13">
        <v>433546</v>
      </c>
      <c r="E25" s="14">
        <v>2310.15</v>
      </c>
      <c r="F25" s="15">
        <v>1.29E-2</v>
      </c>
      <c r="G25" s="15"/>
    </row>
    <row r="26" spans="1:7" x14ac:dyDescent="0.25">
      <c r="A26" s="12" t="s">
        <v>1180</v>
      </c>
      <c r="B26" s="30" t="s">
        <v>1181</v>
      </c>
      <c r="C26" s="30" t="s">
        <v>1182</v>
      </c>
      <c r="D26" s="13">
        <v>77898</v>
      </c>
      <c r="E26" s="14">
        <v>2285.5300000000002</v>
      </c>
      <c r="F26" s="15">
        <v>1.2800000000000001E-2</v>
      </c>
      <c r="G26" s="15"/>
    </row>
    <row r="27" spans="1:7" x14ac:dyDescent="0.25">
      <c r="A27" s="12" t="s">
        <v>1186</v>
      </c>
      <c r="B27" s="30" t="s">
        <v>1187</v>
      </c>
      <c r="C27" s="30" t="s">
        <v>1188</v>
      </c>
      <c r="D27" s="13">
        <v>171323</v>
      </c>
      <c r="E27" s="14">
        <v>2265.4</v>
      </c>
      <c r="F27" s="15">
        <v>1.2699999999999999E-2</v>
      </c>
      <c r="G27" s="15"/>
    </row>
    <row r="28" spans="1:7" x14ac:dyDescent="0.25">
      <c r="A28" s="12" t="s">
        <v>1866</v>
      </c>
      <c r="B28" s="30" t="s">
        <v>1867</v>
      </c>
      <c r="C28" s="30" t="s">
        <v>1352</v>
      </c>
      <c r="D28" s="13">
        <v>105115</v>
      </c>
      <c r="E28" s="14">
        <v>2216.56</v>
      </c>
      <c r="F28" s="15">
        <v>1.24E-2</v>
      </c>
      <c r="G28" s="15"/>
    </row>
    <row r="29" spans="1:7" x14ac:dyDescent="0.25">
      <c r="A29" s="12" t="s">
        <v>1208</v>
      </c>
      <c r="B29" s="30" t="s">
        <v>1209</v>
      </c>
      <c r="C29" s="30" t="s">
        <v>1179</v>
      </c>
      <c r="D29" s="13">
        <v>188968</v>
      </c>
      <c r="E29" s="14">
        <v>2203.1799999999998</v>
      </c>
      <c r="F29" s="15">
        <v>1.23E-2</v>
      </c>
      <c r="G29" s="15"/>
    </row>
    <row r="30" spans="1:7" x14ac:dyDescent="0.25">
      <c r="A30" s="12" t="s">
        <v>1774</v>
      </c>
      <c r="B30" s="30" t="s">
        <v>1775</v>
      </c>
      <c r="C30" s="30" t="s">
        <v>1364</v>
      </c>
      <c r="D30" s="13">
        <v>1122950</v>
      </c>
      <c r="E30" s="14">
        <v>2168.98</v>
      </c>
      <c r="F30" s="15">
        <v>1.21E-2</v>
      </c>
      <c r="G30" s="15"/>
    </row>
    <row r="31" spans="1:7" x14ac:dyDescent="0.25">
      <c r="A31" s="12" t="s">
        <v>1982</v>
      </c>
      <c r="B31" s="30" t="s">
        <v>1983</v>
      </c>
      <c r="C31" s="30" t="s">
        <v>1240</v>
      </c>
      <c r="D31" s="13">
        <v>20776</v>
      </c>
      <c r="E31" s="14">
        <v>2160.5300000000002</v>
      </c>
      <c r="F31" s="15">
        <v>1.21E-2</v>
      </c>
      <c r="G31" s="15"/>
    </row>
    <row r="32" spans="1:7" x14ac:dyDescent="0.25">
      <c r="A32" s="12" t="s">
        <v>1912</v>
      </c>
      <c r="B32" s="30" t="s">
        <v>1913</v>
      </c>
      <c r="C32" s="30" t="s">
        <v>1237</v>
      </c>
      <c r="D32" s="13">
        <v>242340</v>
      </c>
      <c r="E32" s="14">
        <v>2096</v>
      </c>
      <c r="F32" s="15">
        <v>1.17E-2</v>
      </c>
      <c r="G32" s="15"/>
    </row>
    <row r="33" spans="1:7" x14ac:dyDescent="0.25">
      <c r="A33" s="12" t="s">
        <v>1894</v>
      </c>
      <c r="B33" s="30" t="s">
        <v>1895</v>
      </c>
      <c r="C33" s="30" t="s">
        <v>1272</v>
      </c>
      <c r="D33" s="13">
        <v>108227</v>
      </c>
      <c r="E33" s="14">
        <v>2061.9899999999998</v>
      </c>
      <c r="F33" s="15">
        <v>1.15E-2</v>
      </c>
      <c r="G33" s="15"/>
    </row>
    <row r="34" spans="1:7" x14ac:dyDescent="0.25">
      <c r="A34" s="12" t="s">
        <v>1248</v>
      </c>
      <c r="B34" s="30" t="s">
        <v>1249</v>
      </c>
      <c r="C34" s="30" t="s">
        <v>1250</v>
      </c>
      <c r="D34" s="13">
        <v>99245</v>
      </c>
      <c r="E34" s="14">
        <v>2044.45</v>
      </c>
      <c r="F34" s="15">
        <v>1.14E-2</v>
      </c>
      <c r="G34" s="15"/>
    </row>
    <row r="35" spans="1:7" x14ac:dyDescent="0.25">
      <c r="A35" s="12" t="s">
        <v>1278</v>
      </c>
      <c r="B35" s="30" t="s">
        <v>1279</v>
      </c>
      <c r="C35" s="30" t="s">
        <v>1280</v>
      </c>
      <c r="D35" s="13">
        <v>765947</v>
      </c>
      <c r="E35" s="14">
        <v>1948.57</v>
      </c>
      <c r="F35" s="15">
        <v>1.09E-2</v>
      </c>
      <c r="G35" s="15"/>
    </row>
    <row r="36" spans="1:7" x14ac:dyDescent="0.25">
      <c r="A36" s="12" t="s">
        <v>1786</v>
      </c>
      <c r="B36" s="30" t="s">
        <v>1787</v>
      </c>
      <c r="C36" s="30" t="s">
        <v>1179</v>
      </c>
      <c r="D36" s="13">
        <v>354136</v>
      </c>
      <c r="E36" s="14">
        <v>1941.55</v>
      </c>
      <c r="F36" s="15">
        <v>1.09E-2</v>
      </c>
      <c r="G36" s="15"/>
    </row>
    <row r="37" spans="1:7" x14ac:dyDescent="0.25">
      <c r="A37" s="12" t="s">
        <v>1933</v>
      </c>
      <c r="B37" s="30" t="s">
        <v>1934</v>
      </c>
      <c r="C37" s="30" t="s">
        <v>1272</v>
      </c>
      <c r="D37" s="13">
        <v>87256</v>
      </c>
      <c r="E37" s="14">
        <v>1933.11</v>
      </c>
      <c r="F37" s="15">
        <v>1.0800000000000001E-2</v>
      </c>
      <c r="G37" s="15"/>
    </row>
    <row r="38" spans="1:7" x14ac:dyDescent="0.25">
      <c r="A38" s="12" t="s">
        <v>1384</v>
      </c>
      <c r="B38" s="30" t="s">
        <v>1385</v>
      </c>
      <c r="C38" s="30" t="s">
        <v>1219</v>
      </c>
      <c r="D38" s="13">
        <v>159103</v>
      </c>
      <c r="E38" s="14">
        <v>1898.58</v>
      </c>
      <c r="F38" s="15">
        <v>1.06E-2</v>
      </c>
      <c r="G38" s="15"/>
    </row>
    <row r="39" spans="1:7" x14ac:dyDescent="0.25">
      <c r="A39" s="12" t="s">
        <v>1256</v>
      </c>
      <c r="B39" s="30" t="s">
        <v>1257</v>
      </c>
      <c r="C39" s="30" t="s">
        <v>1216</v>
      </c>
      <c r="D39" s="13">
        <v>806597</v>
      </c>
      <c r="E39" s="14">
        <v>1885.42</v>
      </c>
      <c r="F39" s="15">
        <v>1.0500000000000001E-2</v>
      </c>
      <c r="G39" s="15"/>
    </row>
    <row r="40" spans="1:7" x14ac:dyDescent="0.25">
      <c r="A40" s="12" t="s">
        <v>1217</v>
      </c>
      <c r="B40" s="30" t="s">
        <v>1218</v>
      </c>
      <c r="C40" s="30" t="s">
        <v>1219</v>
      </c>
      <c r="D40" s="13">
        <v>424948</v>
      </c>
      <c r="E40" s="14">
        <v>1876.36</v>
      </c>
      <c r="F40" s="15">
        <v>1.0500000000000001E-2</v>
      </c>
      <c r="G40" s="15"/>
    </row>
    <row r="41" spans="1:7" x14ac:dyDescent="0.25">
      <c r="A41" s="12" t="s">
        <v>1798</v>
      </c>
      <c r="B41" s="30" t="s">
        <v>1799</v>
      </c>
      <c r="C41" s="30" t="s">
        <v>1371</v>
      </c>
      <c r="D41" s="13">
        <v>59484</v>
      </c>
      <c r="E41" s="14">
        <v>1874.73</v>
      </c>
      <c r="F41" s="15">
        <v>1.0500000000000001E-2</v>
      </c>
      <c r="G41" s="15"/>
    </row>
    <row r="42" spans="1:7" x14ac:dyDescent="0.25">
      <c r="A42" s="12" t="s">
        <v>1337</v>
      </c>
      <c r="B42" s="30" t="s">
        <v>1338</v>
      </c>
      <c r="C42" s="30" t="s">
        <v>1275</v>
      </c>
      <c r="D42" s="13">
        <v>18638</v>
      </c>
      <c r="E42" s="14">
        <v>1858.55</v>
      </c>
      <c r="F42" s="15">
        <v>1.04E-2</v>
      </c>
      <c r="G42" s="15"/>
    </row>
    <row r="43" spans="1:7" x14ac:dyDescent="0.25">
      <c r="A43" s="12" t="s">
        <v>1970</v>
      </c>
      <c r="B43" s="30" t="s">
        <v>1971</v>
      </c>
      <c r="C43" s="30" t="s">
        <v>1313</v>
      </c>
      <c r="D43" s="13">
        <v>91107</v>
      </c>
      <c r="E43" s="14">
        <v>1852.52</v>
      </c>
      <c r="F43" s="15">
        <v>1.04E-2</v>
      </c>
      <c r="G43" s="15"/>
    </row>
    <row r="44" spans="1:7" x14ac:dyDescent="0.25">
      <c r="A44" s="12" t="s">
        <v>1979</v>
      </c>
      <c r="B44" s="30" t="s">
        <v>1980</v>
      </c>
      <c r="C44" s="30" t="s">
        <v>1981</v>
      </c>
      <c r="D44" s="13">
        <v>161761</v>
      </c>
      <c r="E44" s="14">
        <v>1851.11</v>
      </c>
      <c r="F44" s="15">
        <v>1.04E-2</v>
      </c>
      <c r="G44" s="15"/>
    </row>
    <row r="45" spans="1:7" x14ac:dyDescent="0.25">
      <c r="A45" s="12" t="s">
        <v>1802</v>
      </c>
      <c r="B45" s="30" t="s">
        <v>1803</v>
      </c>
      <c r="C45" s="30" t="s">
        <v>1804</v>
      </c>
      <c r="D45" s="13">
        <v>146341</v>
      </c>
      <c r="E45" s="14">
        <v>1851.07</v>
      </c>
      <c r="F45" s="15">
        <v>1.04E-2</v>
      </c>
      <c r="G45" s="15"/>
    </row>
    <row r="46" spans="1:7" x14ac:dyDescent="0.25">
      <c r="A46" s="12" t="s">
        <v>1264</v>
      </c>
      <c r="B46" s="30" t="s">
        <v>1265</v>
      </c>
      <c r="C46" s="30" t="s">
        <v>1266</v>
      </c>
      <c r="D46" s="13">
        <v>424897</v>
      </c>
      <c r="E46" s="14">
        <v>1851.06</v>
      </c>
      <c r="F46" s="15">
        <v>1.04E-2</v>
      </c>
      <c r="G46" s="15"/>
    </row>
    <row r="47" spans="1:7" x14ac:dyDescent="0.25">
      <c r="A47" s="12" t="s">
        <v>1289</v>
      </c>
      <c r="B47" s="30" t="s">
        <v>1290</v>
      </c>
      <c r="C47" s="30" t="s">
        <v>1291</v>
      </c>
      <c r="D47" s="13">
        <v>1394324</v>
      </c>
      <c r="E47" s="14">
        <v>1829.35</v>
      </c>
      <c r="F47" s="15">
        <v>1.0200000000000001E-2</v>
      </c>
      <c r="G47" s="15"/>
    </row>
    <row r="48" spans="1:7" x14ac:dyDescent="0.25">
      <c r="A48" s="12" t="s">
        <v>1900</v>
      </c>
      <c r="B48" s="30" t="s">
        <v>1901</v>
      </c>
      <c r="C48" s="30" t="s">
        <v>1179</v>
      </c>
      <c r="D48" s="13">
        <v>894681</v>
      </c>
      <c r="E48" s="14">
        <v>1824.7</v>
      </c>
      <c r="F48" s="15">
        <v>1.0200000000000001E-2</v>
      </c>
      <c r="G48" s="15"/>
    </row>
    <row r="49" spans="1:7" x14ac:dyDescent="0.25">
      <c r="A49" s="12" t="s">
        <v>2221</v>
      </c>
      <c r="B49" s="30" t="s">
        <v>2222</v>
      </c>
      <c r="C49" s="30" t="s">
        <v>1275</v>
      </c>
      <c r="D49" s="13">
        <v>126390</v>
      </c>
      <c r="E49" s="14">
        <v>1822.73</v>
      </c>
      <c r="F49" s="15">
        <v>1.0200000000000001E-2</v>
      </c>
      <c r="G49" s="15"/>
    </row>
    <row r="50" spans="1:7" x14ac:dyDescent="0.25">
      <c r="A50" s="12" t="s">
        <v>1319</v>
      </c>
      <c r="B50" s="30" t="s">
        <v>1320</v>
      </c>
      <c r="C50" s="30" t="s">
        <v>1207</v>
      </c>
      <c r="D50" s="13">
        <v>282583</v>
      </c>
      <c r="E50" s="14">
        <v>1820.96</v>
      </c>
      <c r="F50" s="15">
        <v>1.0200000000000001E-2</v>
      </c>
      <c r="G50" s="15"/>
    </row>
    <row r="51" spans="1:7" x14ac:dyDescent="0.25">
      <c r="A51" s="12" t="s">
        <v>1341</v>
      </c>
      <c r="B51" s="30" t="s">
        <v>1342</v>
      </c>
      <c r="C51" s="30" t="s">
        <v>1343</v>
      </c>
      <c r="D51" s="13">
        <v>243257</v>
      </c>
      <c r="E51" s="14">
        <v>1804.36</v>
      </c>
      <c r="F51" s="15">
        <v>1.01E-2</v>
      </c>
      <c r="G51" s="15"/>
    </row>
    <row r="52" spans="1:7" x14ac:dyDescent="0.25">
      <c r="A52" s="12" t="s">
        <v>1861</v>
      </c>
      <c r="B52" s="30" t="s">
        <v>1862</v>
      </c>
      <c r="C52" s="30" t="s">
        <v>1863</v>
      </c>
      <c r="D52" s="13">
        <v>211860</v>
      </c>
      <c r="E52" s="14">
        <v>1800.39</v>
      </c>
      <c r="F52" s="15">
        <v>1.01E-2</v>
      </c>
      <c r="G52" s="15"/>
    </row>
    <row r="53" spans="1:7" x14ac:dyDescent="0.25">
      <c r="A53" s="12" t="s">
        <v>1890</v>
      </c>
      <c r="B53" s="30" t="s">
        <v>1891</v>
      </c>
      <c r="C53" s="30" t="s">
        <v>1194</v>
      </c>
      <c r="D53" s="13">
        <v>283391</v>
      </c>
      <c r="E53" s="14">
        <v>1784.09</v>
      </c>
      <c r="F53" s="15">
        <v>0.01</v>
      </c>
      <c r="G53" s="15"/>
    </row>
    <row r="54" spans="1:7" x14ac:dyDescent="0.25">
      <c r="A54" s="12" t="s">
        <v>1483</v>
      </c>
      <c r="B54" s="30" t="s">
        <v>1484</v>
      </c>
      <c r="C54" s="30" t="s">
        <v>1371</v>
      </c>
      <c r="D54" s="13">
        <v>67302</v>
      </c>
      <c r="E54" s="14">
        <v>1781.89</v>
      </c>
      <c r="F54" s="15">
        <v>0.01</v>
      </c>
      <c r="G54" s="15"/>
    </row>
    <row r="55" spans="1:7" x14ac:dyDescent="0.25">
      <c r="A55" s="12" t="s">
        <v>1537</v>
      </c>
      <c r="B55" s="30" t="s">
        <v>1538</v>
      </c>
      <c r="C55" s="30" t="s">
        <v>1302</v>
      </c>
      <c r="D55" s="13">
        <v>49591</v>
      </c>
      <c r="E55" s="14">
        <v>1779.94</v>
      </c>
      <c r="F55" s="15">
        <v>0.01</v>
      </c>
      <c r="G55" s="15"/>
    </row>
    <row r="56" spans="1:7" x14ac:dyDescent="0.25">
      <c r="A56" s="12" t="s">
        <v>1931</v>
      </c>
      <c r="B56" s="30" t="s">
        <v>1932</v>
      </c>
      <c r="C56" s="30" t="s">
        <v>1179</v>
      </c>
      <c r="D56" s="13">
        <v>1829940</v>
      </c>
      <c r="E56" s="14">
        <v>1775.96</v>
      </c>
      <c r="F56" s="15">
        <v>9.9000000000000008E-3</v>
      </c>
      <c r="G56" s="15"/>
    </row>
    <row r="57" spans="1:7" x14ac:dyDescent="0.25">
      <c r="A57" s="12" t="s">
        <v>1281</v>
      </c>
      <c r="B57" s="30" t="s">
        <v>1282</v>
      </c>
      <c r="C57" s="30" t="s">
        <v>1272</v>
      </c>
      <c r="D57" s="13">
        <v>118054</v>
      </c>
      <c r="E57" s="14">
        <v>1773.29</v>
      </c>
      <c r="F57" s="15">
        <v>9.9000000000000008E-3</v>
      </c>
      <c r="G57" s="15"/>
    </row>
    <row r="58" spans="1:7" x14ac:dyDescent="0.25">
      <c r="A58" s="12" t="s">
        <v>1451</v>
      </c>
      <c r="B58" s="30" t="s">
        <v>1452</v>
      </c>
      <c r="C58" s="30" t="s">
        <v>1243</v>
      </c>
      <c r="D58" s="13">
        <v>272314</v>
      </c>
      <c r="E58" s="14">
        <v>1770.31</v>
      </c>
      <c r="F58" s="15">
        <v>9.9000000000000008E-3</v>
      </c>
      <c r="G58" s="15"/>
    </row>
    <row r="59" spans="1:7" x14ac:dyDescent="0.25">
      <c r="A59" s="12" t="s">
        <v>1902</v>
      </c>
      <c r="B59" s="30" t="s">
        <v>1903</v>
      </c>
      <c r="C59" s="30" t="s">
        <v>1302</v>
      </c>
      <c r="D59" s="13">
        <v>45761</v>
      </c>
      <c r="E59" s="14">
        <v>1760.27</v>
      </c>
      <c r="F59" s="15">
        <v>9.7999999999999997E-3</v>
      </c>
      <c r="G59" s="15"/>
    </row>
    <row r="60" spans="1:7" x14ac:dyDescent="0.25">
      <c r="A60" s="12" t="s">
        <v>1365</v>
      </c>
      <c r="B60" s="30" t="s">
        <v>1366</v>
      </c>
      <c r="C60" s="30" t="s">
        <v>1240</v>
      </c>
      <c r="D60" s="13">
        <v>26707</v>
      </c>
      <c r="E60" s="14">
        <v>1746.84</v>
      </c>
      <c r="F60" s="15">
        <v>9.7999999999999997E-3</v>
      </c>
      <c r="G60" s="15"/>
    </row>
    <row r="61" spans="1:7" x14ac:dyDescent="0.25">
      <c r="A61" s="12" t="s">
        <v>1772</v>
      </c>
      <c r="B61" s="30" t="s">
        <v>1773</v>
      </c>
      <c r="C61" s="30" t="s">
        <v>1371</v>
      </c>
      <c r="D61" s="13">
        <v>167973</v>
      </c>
      <c r="E61" s="14">
        <v>1734.99</v>
      </c>
      <c r="F61" s="15">
        <v>9.7000000000000003E-3</v>
      </c>
      <c r="G61" s="15"/>
    </row>
    <row r="62" spans="1:7" x14ac:dyDescent="0.25">
      <c r="A62" s="12" t="s">
        <v>1543</v>
      </c>
      <c r="B62" s="30" t="s">
        <v>1544</v>
      </c>
      <c r="C62" s="30" t="s">
        <v>1199</v>
      </c>
      <c r="D62" s="13">
        <v>181342</v>
      </c>
      <c r="E62" s="14">
        <v>1685.85</v>
      </c>
      <c r="F62" s="15">
        <v>9.4000000000000004E-3</v>
      </c>
      <c r="G62" s="15"/>
    </row>
    <row r="63" spans="1:7" x14ac:dyDescent="0.25">
      <c r="A63" s="12" t="s">
        <v>1877</v>
      </c>
      <c r="B63" s="30" t="s">
        <v>1878</v>
      </c>
      <c r="C63" s="30" t="s">
        <v>1330</v>
      </c>
      <c r="D63" s="13">
        <v>100377</v>
      </c>
      <c r="E63" s="14">
        <v>1563.12</v>
      </c>
      <c r="F63" s="15">
        <v>8.6999999999999994E-3</v>
      </c>
      <c r="G63" s="15"/>
    </row>
    <row r="64" spans="1:7" x14ac:dyDescent="0.25">
      <c r="A64" s="12" t="s">
        <v>1545</v>
      </c>
      <c r="B64" s="30" t="s">
        <v>1546</v>
      </c>
      <c r="C64" s="30" t="s">
        <v>1330</v>
      </c>
      <c r="D64" s="13">
        <v>47598</v>
      </c>
      <c r="E64" s="14">
        <v>1559.05</v>
      </c>
      <c r="F64" s="15">
        <v>8.6999999999999994E-3</v>
      </c>
      <c r="G64" s="15"/>
    </row>
    <row r="65" spans="1:7" x14ac:dyDescent="0.25">
      <c r="A65" s="12" t="s">
        <v>1513</v>
      </c>
      <c r="B65" s="30" t="s">
        <v>1514</v>
      </c>
      <c r="C65" s="30" t="s">
        <v>1219</v>
      </c>
      <c r="D65" s="13">
        <v>202556</v>
      </c>
      <c r="E65" s="14">
        <v>1544.79</v>
      </c>
      <c r="F65" s="15">
        <v>8.6E-3</v>
      </c>
      <c r="G65" s="15"/>
    </row>
    <row r="66" spans="1:7" x14ac:dyDescent="0.25">
      <c r="A66" s="12" t="s">
        <v>1283</v>
      </c>
      <c r="B66" s="30" t="s">
        <v>1284</v>
      </c>
      <c r="C66" s="30" t="s">
        <v>1272</v>
      </c>
      <c r="D66" s="13">
        <v>105532</v>
      </c>
      <c r="E66" s="14">
        <v>1477.45</v>
      </c>
      <c r="F66" s="15">
        <v>8.3000000000000001E-3</v>
      </c>
      <c r="G66" s="15"/>
    </row>
    <row r="67" spans="1:7" x14ac:dyDescent="0.25">
      <c r="A67" s="12" t="s">
        <v>1335</v>
      </c>
      <c r="B67" s="30" t="s">
        <v>1336</v>
      </c>
      <c r="C67" s="30" t="s">
        <v>1243</v>
      </c>
      <c r="D67" s="13">
        <v>113641</v>
      </c>
      <c r="E67" s="14">
        <v>1435.85</v>
      </c>
      <c r="F67" s="15">
        <v>8.0000000000000002E-3</v>
      </c>
      <c r="G67" s="15"/>
    </row>
    <row r="68" spans="1:7" x14ac:dyDescent="0.25">
      <c r="A68" s="12" t="s">
        <v>1372</v>
      </c>
      <c r="B68" s="30" t="s">
        <v>1373</v>
      </c>
      <c r="C68" s="30" t="s">
        <v>1243</v>
      </c>
      <c r="D68" s="13">
        <v>102730</v>
      </c>
      <c r="E68" s="14">
        <v>1403.91</v>
      </c>
      <c r="F68" s="15">
        <v>7.9000000000000008E-3</v>
      </c>
      <c r="G68" s="15"/>
    </row>
    <row r="69" spans="1:7" x14ac:dyDescent="0.25">
      <c r="A69" s="12" t="s">
        <v>2079</v>
      </c>
      <c r="B69" s="30" t="s">
        <v>2080</v>
      </c>
      <c r="C69" s="30" t="s">
        <v>1343</v>
      </c>
      <c r="D69" s="13">
        <v>15167</v>
      </c>
      <c r="E69" s="14">
        <v>1360.2</v>
      </c>
      <c r="F69" s="15">
        <v>7.6E-3</v>
      </c>
      <c r="G69" s="15"/>
    </row>
    <row r="70" spans="1:7" x14ac:dyDescent="0.25">
      <c r="A70" s="12" t="s">
        <v>1896</v>
      </c>
      <c r="B70" s="30" t="s">
        <v>1897</v>
      </c>
      <c r="C70" s="30" t="s">
        <v>1216</v>
      </c>
      <c r="D70" s="13">
        <v>67837</v>
      </c>
      <c r="E70" s="14">
        <v>1341.51</v>
      </c>
      <c r="F70" s="15">
        <v>7.4999999999999997E-3</v>
      </c>
      <c r="G70" s="15"/>
    </row>
    <row r="71" spans="1:7" x14ac:dyDescent="0.25">
      <c r="A71" s="12" t="s">
        <v>1246</v>
      </c>
      <c r="B71" s="30" t="s">
        <v>1247</v>
      </c>
      <c r="C71" s="30" t="s">
        <v>1179</v>
      </c>
      <c r="D71" s="13">
        <v>87718</v>
      </c>
      <c r="E71" s="14">
        <v>1329.54</v>
      </c>
      <c r="F71" s="15">
        <v>7.4000000000000003E-3</v>
      </c>
      <c r="G71" s="15"/>
    </row>
    <row r="72" spans="1:7" x14ac:dyDescent="0.25">
      <c r="A72" s="12" t="s">
        <v>1195</v>
      </c>
      <c r="B72" s="30" t="s">
        <v>1196</v>
      </c>
      <c r="C72" s="30" t="s">
        <v>1179</v>
      </c>
      <c r="D72" s="13">
        <v>466977</v>
      </c>
      <c r="E72" s="14">
        <v>1314.54</v>
      </c>
      <c r="F72" s="15">
        <v>7.4000000000000003E-3</v>
      </c>
      <c r="G72" s="15"/>
    </row>
    <row r="73" spans="1:7" x14ac:dyDescent="0.25">
      <c r="A73" s="12" t="s">
        <v>1908</v>
      </c>
      <c r="B73" s="30" t="s">
        <v>1909</v>
      </c>
      <c r="C73" s="30" t="s">
        <v>1291</v>
      </c>
      <c r="D73" s="13">
        <v>63376</v>
      </c>
      <c r="E73" s="14">
        <v>1253.8599999999999</v>
      </c>
      <c r="F73" s="15">
        <v>7.0000000000000001E-3</v>
      </c>
      <c r="G73" s="15"/>
    </row>
    <row r="74" spans="1:7" x14ac:dyDescent="0.25">
      <c r="A74" s="12" t="s">
        <v>1776</v>
      </c>
      <c r="B74" s="30" t="s">
        <v>1777</v>
      </c>
      <c r="C74" s="30" t="s">
        <v>1302</v>
      </c>
      <c r="D74" s="13">
        <v>101557</v>
      </c>
      <c r="E74" s="14">
        <v>1223.2</v>
      </c>
      <c r="F74" s="15">
        <v>6.7999999999999996E-3</v>
      </c>
      <c r="G74" s="15"/>
    </row>
    <row r="75" spans="1:7" x14ac:dyDescent="0.25">
      <c r="A75" s="12" t="s">
        <v>1523</v>
      </c>
      <c r="B75" s="30" t="s">
        <v>1524</v>
      </c>
      <c r="C75" s="30" t="s">
        <v>1237</v>
      </c>
      <c r="D75" s="13">
        <v>208907</v>
      </c>
      <c r="E75" s="14">
        <v>1204.8699999999999</v>
      </c>
      <c r="F75" s="15">
        <v>6.7000000000000002E-3</v>
      </c>
      <c r="G75" s="15"/>
    </row>
    <row r="76" spans="1:7" x14ac:dyDescent="0.25">
      <c r="A76" s="12" t="s">
        <v>1790</v>
      </c>
      <c r="B76" s="30" t="s">
        <v>1791</v>
      </c>
      <c r="C76" s="30" t="s">
        <v>1352</v>
      </c>
      <c r="D76" s="13">
        <v>41518</v>
      </c>
      <c r="E76" s="14">
        <v>1158.4100000000001</v>
      </c>
      <c r="F76" s="15">
        <v>6.4999999999999997E-3</v>
      </c>
      <c r="G76" s="15"/>
    </row>
    <row r="77" spans="1:7" x14ac:dyDescent="0.25">
      <c r="A77" s="12" t="s">
        <v>1929</v>
      </c>
      <c r="B77" s="30" t="s">
        <v>1930</v>
      </c>
      <c r="C77" s="30" t="s">
        <v>1219</v>
      </c>
      <c r="D77" s="13">
        <v>114951</v>
      </c>
      <c r="E77" s="14">
        <v>1048.99</v>
      </c>
      <c r="F77" s="15">
        <v>5.8999999999999999E-3</v>
      </c>
      <c r="G77" s="15"/>
    </row>
    <row r="78" spans="1:7" x14ac:dyDescent="0.25">
      <c r="A78" s="12" t="s">
        <v>1972</v>
      </c>
      <c r="B78" s="30" t="s">
        <v>1973</v>
      </c>
      <c r="C78" s="30" t="s">
        <v>1974</v>
      </c>
      <c r="D78" s="13">
        <v>31338</v>
      </c>
      <c r="E78" s="14">
        <v>1040.2</v>
      </c>
      <c r="F78" s="15">
        <v>5.7999999999999996E-3</v>
      </c>
      <c r="G78" s="15"/>
    </row>
    <row r="79" spans="1:7" x14ac:dyDescent="0.25">
      <c r="A79" s="12" t="s">
        <v>1529</v>
      </c>
      <c r="B79" s="30" t="s">
        <v>1530</v>
      </c>
      <c r="C79" s="30" t="s">
        <v>1250</v>
      </c>
      <c r="D79" s="13">
        <v>8005</v>
      </c>
      <c r="E79" s="14">
        <v>1026.04</v>
      </c>
      <c r="F79" s="15">
        <v>5.7000000000000002E-3</v>
      </c>
      <c r="G79" s="15"/>
    </row>
    <row r="80" spans="1:7" x14ac:dyDescent="0.25">
      <c r="A80" s="12" t="s">
        <v>2223</v>
      </c>
      <c r="B80" s="30" t="s">
        <v>2224</v>
      </c>
      <c r="C80" s="30" t="s">
        <v>1863</v>
      </c>
      <c r="D80" s="13">
        <v>38378</v>
      </c>
      <c r="E80" s="14">
        <v>1022.58</v>
      </c>
      <c r="F80" s="15">
        <v>5.7000000000000002E-3</v>
      </c>
      <c r="G80" s="15"/>
    </row>
    <row r="81" spans="1:7" x14ac:dyDescent="0.25">
      <c r="A81" s="12" t="s">
        <v>1988</v>
      </c>
      <c r="B81" s="30" t="s">
        <v>1989</v>
      </c>
      <c r="C81" s="30" t="s">
        <v>1330</v>
      </c>
      <c r="D81" s="13">
        <v>30752</v>
      </c>
      <c r="E81" s="14">
        <v>971.66</v>
      </c>
      <c r="F81" s="15">
        <v>5.4000000000000003E-3</v>
      </c>
      <c r="G81" s="15"/>
    </row>
    <row r="82" spans="1:7" x14ac:dyDescent="0.25">
      <c r="A82" s="12" t="s">
        <v>1394</v>
      </c>
      <c r="B82" s="30" t="s">
        <v>1395</v>
      </c>
      <c r="C82" s="30" t="s">
        <v>1396</v>
      </c>
      <c r="D82" s="13">
        <v>38681</v>
      </c>
      <c r="E82" s="14">
        <v>969.89</v>
      </c>
      <c r="F82" s="15">
        <v>5.4000000000000003E-3</v>
      </c>
      <c r="G82" s="15"/>
    </row>
    <row r="83" spans="1:7" x14ac:dyDescent="0.25">
      <c r="A83" s="12" t="s">
        <v>1321</v>
      </c>
      <c r="B83" s="30" t="s">
        <v>1322</v>
      </c>
      <c r="C83" s="30" t="s">
        <v>1323</v>
      </c>
      <c r="D83" s="13">
        <v>67029</v>
      </c>
      <c r="E83" s="14">
        <v>962.91</v>
      </c>
      <c r="F83" s="15">
        <v>5.4000000000000003E-3</v>
      </c>
      <c r="G83" s="15"/>
    </row>
    <row r="84" spans="1:7" x14ac:dyDescent="0.25">
      <c r="A84" s="12" t="s">
        <v>1939</v>
      </c>
      <c r="B84" s="30" t="s">
        <v>1940</v>
      </c>
      <c r="C84" s="30" t="s">
        <v>1179</v>
      </c>
      <c r="D84" s="13">
        <v>623079</v>
      </c>
      <c r="E84" s="14">
        <v>960.79</v>
      </c>
      <c r="F84" s="15">
        <v>5.4000000000000003E-3</v>
      </c>
      <c r="G84" s="15"/>
    </row>
    <row r="85" spans="1:7" x14ac:dyDescent="0.25">
      <c r="A85" s="12" t="s">
        <v>1350</v>
      </c>
      <c r="B85" s="30" t="s">
        <v>1351</v>
      </c>
      <c r="C85" s="30" t="s">
        <v>1352</v>
      </c>
      <c r="D85" s="13">
        <v>23010</v>
      </c>
      <c r="E85" s="14">
        <v>945.48</v>
      </c>
      <c r="F85" s="15">
        <v>5.3E-3</v>
      </c>
      <c r="G85" s="15"/>
    </row>
    <row r="86" spans="1:7" x14ac:dyDescent="0.25">
      <c r="A86" s="12" t="s">
        <v>2010</v>
      </c>
      <c r="B86" s="30" t="s">
        <v>2011</v>
      </c>
      <c r="C86" s="30" t="s">
        <v>1272</v>
      </c>
      <c r="D86" s="13">
        <v>141814</v>
      </c>
      <c r="E86" s="14">
        <v>936.61</v>
      </c>
      <c r="F86" s="15">
        <v>5.1999999999999998E-3</v>
      </c>
      <c r="G86" s="15"/>
    </row>
    <row r="87" spans="1:7" x14ac:dyDescent="0.25">
      <c r="A87" s="12" t="s">
        <v>1230</v>
      </c>
      <c r="B87" s="30" t="s">
        <v>1231</v>
      </c>
      <c r="C87" s="30" t="s">
        <v>1179</v>
      </c>
      <c r="D87" s="13">
        <v>570321</v>
      </c>
      <c r="E87" s="14">
        <v>927.34</v>
      </c>
      <c r="F87" s="15">
        <v>5.1999999999999998E-3</v>
      </c>
      <c r="G87" s="15"/>
    </row>
    <row r="88" spans="1:7" x14ac:dyDescent="0.25">
      <c r="A88" s="12" t="s">
        <v>1780</v>
      </c>
      <c r="B88" s="30" t="s">
        <v>1781</v>
      </c>
      <c r="C88" s="30" t="s">
        <v>1313</v>
      </c>
      <c r="D88" s="13">
        <v>109014</v>
      </c>
      <c r="E88" s="14">
        <v>916.04</v>
      </c>
      <c r="F88" s="15">
        <v>5.1000000000000004E-3</v>
      </c>
      <c r="G88" s="15"/>
    </row>
    <row r="89" spans="1:7" x14ac:dyDescent="0.25">
      <c r="A89" s="12" t="s">
        <v>1788</v>
      </c>
      <c r="B89" s="30" t="s">
        <v>1789</v>
      </c>
      <c r="C89" s="30" t="s">
        <v>1219</v>
      </c>
      <c r="D89" s="13">
        <v>59594</v>
      </c>
      <c r="E89" s="14">
        <v>898.95</v>
      </c>
      <c r="F89" s="15">
        <v>5.0000000000000001E-3</v>
      </c>
      <c r="G89" s="15"/>
    </row>
    <row r="90" spans="1:7" x14ac:dyDescent="0.25">
      <c r="A90" s="12" t="s">
        <v>1244</v>
      </c>
      <c r="B90" s="30" t="s">
        <v>1245</v>
      </c>
      <c r="C90" s="30" t="s">
        <v>1188</v>
      </c>
      <c r="D90" s="13">
        <v>245835</v>
      </c>
      <c r="E90" s="14">
        <v>872.22</v>
      </c>
      <c r="F90" s="15">
        <v>4.8999999999999998E-3</v>
      </c>
      <c r="G90" s="15"/>
    </row>
    <row r="91" spans="1:7" x14ac:dyDescent="0.25">
      <c r="A91" s="12" t="s">
        <v>1355</v>
      </c>
      <c r="B91" s="30" t="s">
        <v>1356</v>
      </c>
      <c r="C91" s="30" t="s">
        <v>1250</v>
      </c>
      <c r="D91" s="13">
        <v>39951</v>
      </c>
      <c r="E91" s="14">
        <v>861.48</v>
      </c>
      <c r="F91" s="15">
        <v>4.7999999999999996E-3</v>
      </c>
      <c r="G91" s="15"/>
    </row>
    <row r="92" spans="1:7" x14ac:dyDescent="0.25">
      <c r="A92" s="12" t="s">
        <v>1479</v>
      </c>
      <c r="B92" s="30" t="s">
        <v>1480</v>
      </c>
      <c r="C92" s="30" t="s">
        <v>1323</v>
      </c>
      <c r="D92" s="13">
        <v>82862</v>
      </c>
      <c r="E92" s="14">
        <v>837.65</v>
      </c>
      <c r="F92" s="15">
        <v>4.7000000000000002E-3</v>
      </c>
      <c r="G92" s="15"/>
    </row>
    <row r="93" spans="1:7" x14ac:dyDescent="0.25">
      <c r="A93" s="12" t="s">
        <v>1294</v>
      </c>
      <c r="B93" s="30" t="s">
        <v>1295</v>
      </c>
      <c r="C93" s="30" t="s">
        <v>1243</v>
      </c>
      <c r="D93" s="13">
        <v>58204</v>
      </c>
      <c r="E93" s="14">
        <v>826.82</v>
      </c>
      <c r="F93" s="15">
        <v>4.5999999999999999E-3</v>
      </c>
      <c r="G93" s="15"/>
    </row>
    <row r="94" spans="1:7" x14ac:dyDescent="0.25">
      <c r="A94" s="12" t="s">
        <v>1792</v>
      </c>
      <c r="B94" s="30" t="s">
        <v>1793</v>
      </c>
      <c r="C94" s="30" t="s">
        <v>1219</v>
      </c>
      <c r="D94" s="13">
        <v>76321</v>
      </c>
      <c r="E94" s="14">
        <v>821.82</v>
      </c>
      <c r="F94" s="15">
        <v>4.5999999999999999E-3</v>
      </c>
      <c r="G94" s="15"/>
    </row>
    <row r="95" spans="1:7" x14ac:dyDescent="0.25">
      <c r="A95" s="12" t="s">
        <v>2225</v>
      </c>
      <c r="B95" s="30" t="s">
        <v>2226</v>
      </c>
      <c r="C95" s="30" t="s">
        <v>1863</v>
      </c>
      <c r="D95" s="13">
        <v>117684</v>
      </c>
      <c r="E95" s="14">
        <v>816.2</v>
      </c>
      <c r="F95" s="15">
        <v>4.5999999999999999E-3</v>
      </c>
      <c r="G95" s="15"/>
    </row>
    <row r="96" spans="1:7" x14ac:dyDescent="0.25">
      <c r="A96" s="12" t="s">
        <v>1937</v>
      </c>
      <c r="B96" s="30" t="s">
        <v>1938</v>
      </c>
      <c r="C96" s="30" t="s">
        <v>1204</v>
      </c>
      <c r="D96" s="13">
        <v>131531</v>
      </c>
      <c r="E96" s="14">
        <v>815.69</v>
      </c>
      <c r="F96" s="15">
        <v>4.5999999999999999E-3</v>
      </c>
      <c r="G96" s="15"/>
    </row>
    <row r="97" spans="1:7" x14ac:dyDescent="0.25">
      <c r="A97" s="12" t="s">
        <v>1910</v>
      </c>
      <c r="B97" s="30" t="s">
        <v>1911</v>
      </c>
      <c r="C97" s="30" t="s">
        <v>1863</v>
      </c>
      <c r="D97" s="13">
        <v>33130</v>
      </c>
      <c r="E97" s="14">
        <v>778.21</v>
      </c>
      <c r="F97" s="15">
        <v>4.4000000000000003E-3</v>
      </c>
      <c r="G97" s="15"/>
    </row>
    <row r="98" spans="1:7" x14ac:dyDescent="0.25">
      <c r="A98" s="12" t="s">
        <v>1200</v>
      </c>
      <c r="B98" s="30" t="s">
        <v>1201</v>
      </c>
      <c r="C98" s="30" t="s">
        <v>1188</v>
      </c>
      <c r="D98" s="13">
        <v>5698345</v>
      </c>
      <c r="E98" s="14">
        <v>752.18</v>
      </c>
      <c r="F98" s="15">
        <v>4.1999999999999997E-3</v>
      </c>
      <c r="G98" s="15"/>
    </row>
    <row r="99" spans="1:7" x14ac:dyDescent="0.25">
      <c r="A99" s="12" t="s">
        <v>1344</v>
      </c>
      <c r="B99" s="30" t="s">
        <v>1345</v>
      </c>
      <c r="C99" s="30" t="s">
        <v>1243</v>
      </c>
      <c r="D99" s="13">
        <v>32466</v>
      </c>
      <c r="E99" s="14">
        <v>751.54</v>
      </c>
      <c r="F99" s="15">
        <v>4.1999999999999997E-3</v>
      </c>
      <c r="G99" s="15"/>
    </row>
    <row r="100" spans="1:7" x14ac:dyDescent="0.25">
      <c r="A100" s="12" t="s">
        <v>1813</v>
      </c>
      <c r="B100" s="30" t="s">
        <v>1814</v>
      </c>
      <c r="C100" s="30" t="s">
        <v>1240</v>
      </c>
      <c r="D100" s="13">
        <v>140609</v>
      </c>
      <c r="E100" s="14">
        <v>727.44</v>
      </c>
      <c r="F100" s="15">
        <v>4.1000000000000003E-3</v>
      </c>
      <c r="G100" s="15"/>
    </row>
    <row r="101" spans="1:7" x14ac:dyDescent="0.25">
      <c r="A101" s="12" t="s">
        <v>1805</v>
      </c>
      <c r="B101" s="30" t="s">
        <v>1806</v>
      </c>
      <c r="C101" s="30" t="s">
        <v>1237</v>
      </c>
      <c r="D101" s="13">
        <v>80778</v>
      </c>
      <c r="E101" s="14">
        <v>685</v>
      </c>
      <c r="F101" s="15">
        <v>3.8E-3</v>
      </c>
      <c r="G101" s="15"/>
    </row>
    <row r="102" spans="1:7" x14ac:dyDescent="0.25">
      <c r="A102" s="12" t="s">
        <v>1287</v>
      </c>
      <c r="B102" s="30" t="s">
        <v>1288</v>
      </c>
      <c r="C102" s="30" t="s">
        <v>1219</v>
      </c>
      <c r="D102" s="13">
        <v>8978</v>
      </c>
      <c r="E102" s="14">
        <v>621.6</v>
      </c>
      <c r="F102" s="15">
        <v>3.5000000000000001E-3</v>
      </c>
      <c r="G102" s="15"/>
    </row>
    <row r="103" spans="1:7" x14ac:dyDescent="0.25">
      <c r="A103" s="12" t="s">
        <v>2105</v>
      </c>
      <c r="B103" s="30" t="s">
        <v>2106</v>
      </c>
      <c r="C103" s="30" t="s">
        <v>1330</v>
      </c>
      <c r="D103" s="13">
        <v>15493</v>
      </c>
      <c r="E103" s="14">
        <v>588.29999999999995</v>
      </c>
      <c r="F103" s="15">
        <v>3.3E-3</v>
      </c>
      <c r="G103" s="15"/>
    </row>
    <row r="104" spans="1:7" x14ac:dyDescent="0.25">
      <c r="A104" s="12" t="s">
        <v>1914</v>
      </c>
      <c r="B104" s="30" t="s">
        <v>1915</v>
      </c>
      <c r="C104" s="30" t="s">
        <v>1243</v>
      </c>
      <c r="D104" s="13">
        <v>86732</v>
      </c>
      <c r="E104" s="14">
        <v>531.88</v>
      </c>
      <c r="F104" s="15">
        <v>3.0000000000000001E-3</v>
      </c>
      <c r="G104" s="15"/>
    </row>
    <row r="105" spans="1:7" x14ac:dyDescent="0.25">
      <c r="A105" s="12" t="s">
        <v>1950</v>
      </c>
      <c r="B105" s="30" t="s">
        <v>1951</v>
      </c>
      <c r="C105" s="30" t="s">
        <v>1330</v>
      </c>
      <c r="D105" s="13">
        <v>22051</v>
      </c>
      <c r="E105" s="14">
        <v>468.95</v>
      </c>
      <c r="F105" s="15">
        <v>2.5999999999999999E-3</v>
      </c>
      <c r="G105" s="15"/>
    </row>
    <row r="106" spans="1:7" x14ac:dyDescent="0.25">
      <c r="A106" s="12" t="s">
        <v>1519</v>
      </c>
      <c r="B106" s="30" t="s">
        <v>1520</v>
      </c>
      <c r="C106" s="30" t="s">
        <v>1364</v>
      </c>
      <c r="D106" s="13">
        <v>7517</v>
      </c>
      <c r="E106" s="14">
        <v>455.06</v>
      </c>
      <c r="F106" s="15">
        <v>2.5000000000000001E-3</v>
      </c>
      <c r="G106" s="15"/>
    </row>
    <row r="107" spans="1:7" x14ac:dyDescent="0.25">
      <c r="A107" s="12" t="s">
        <v>1353</v>
      </c>
      <c r="B107" s="30" t="s">
        <v>1354</v>
      </c>
      <c r="C107" s="30" t="s">
        <v>1219</v>
      </c>
      <c r="D107" s="13">
        <v>82227</v>
      </c>
      <c r="E107" s="14">
        <v>214.74</v>
      </c>
      <c r="F107" s="15">
        <v>1.1999999999999999E-3</v>
      </c>
      <c r="G107" s="15"/>
    </row>
    <row r="108" spans="1:7" x14ac:dyDescent="0.25">
      <c r="A108" s="16" t="s">
        <v>125</v>
      </c>
      <c r="B108" s="31"/>
      <c r="C108" s="31"/>
      <c r="D108" s="17"/>
      <c r="E108" s="37">
        <v>173531.9</v>
      </c>
      <c r="F108" s="38">
        <v>0.97060000000000002</v>
      </c>
      <c r="G108" s="20"/>
    </row>
    <row r="109" spans="1:7" x14ac:dyDescent="0.25">
      <c r="A109" s="16" t="s">
        <v>1549</v>
      </c>
      <c r="B109" s="30"/>
      <c r="C109" s="30"/>
      <c r="D109" s="13"/>
      <c r="E109" s="14"/>
      <c r="F109" s="15"/>
      <c r="G109" s="15"/>
    </row>
    <row r="110" spans="1:7" x14ac:dyDescent="0.25">
      <c r="A110" s="16" t="s">
        <v>125</v>
      </c>
      <c r="B110" s="30"/>
      <c r="C110" s="30"/>
      <c r="D110" s="13"/>
      <c r="E110" s="39" t="s">
        <v>119</v>
      </c>
      <c r="F110" s="40" t="s">
        <v>119</v>
      </c>
      <c r="G110" s="15"/>
    </row>
    <row r="111" spans="1:7" x14ac:dyDescent="0.25">
      <c r="A111" s="21" t="s">
        <v>165</v>
      </c>
      <c r="B111" s="32"/>
      <c r="C111" s="32"/>
      <c r="D111" s="22"/>
      <c r="E111" s="27">
        <v>173531.9</v>
      </c>
      <c r="F111" s="28">
        <v>0.97060000000000002</v>
      </c>
      <c r="G111" s="20"/>
    </row>
    <row r="112" spans="1:7" x14ac:dyDescent="0.25">
      <c r="A112" s="12"/>
      <c r="B112" s="30"/>
      <c r="C112" s="30"/>
      <c r="D112" s="13"/>
      <c r="E112" s="14"/>
      <c r="F112" s="15"/>
      <c r="G112" s="15"/>
    </row>
    <row r="113" spans="1:7" x14ac:dyDescent="0.25">
      <c r="A113" s="12"/>
      <c r="B113" s="30"/>
      <c r="C113" s="30"/>
      <c r="D113" s="13"/>
      <c r="E113" s="14"/>
      <c r="F113" s="15"/>
      <c r="G113" s="15"/>
    </row>
    <row r="114" spans="1:7" x14ac:dyDescent="0.25">
      <c r="A114" s="16" t="s">
        <v>169</v>
      </c>
      <c r="B114" s="30"/>
      <c r="C114" s="30"/>
      <c r="D114" s="13"/>
      <c r="E114" s="14"/>
      <c r="F114" s="15"/>
      <c r="G114" s="15"/>
    </row>
    <row r="115" spans="1:7" x14ac:dyDescent="0.25">
      <c r="A115" s="12" t="s">
        <v>170</v>
      </c>
      <c r="B115" s="30"/>
      <c r="C115" s="30"/>
      <c r="D115" s="13"/>
      <c r="E115" s="14">
        <v>5684.93</v>
      </c>
      <c r="F115" s="15">
        <v>3.1800000000000002E-2</v>
      </c>
      <c r="G115" s="15">
        <v>6.6299999999999998E-2</v>
      </c>
    </row>
    <row r="116" spans="1:7" x14ac:dyDescent="0.25">
      <c r="A116" s="16" t="s">
        <v>125</v>
      </c>
      <c r="B116" s="31"/>
      <c r="C116" s="31"/>
      <c r="D116" s="17"/>
      <c r="E116" s="37">
        <v>5684.93</v>
      </c>
      <c r="F116" s="38">
        <v>3.1800000000000002E-2</v>
      </c>
      <c r="G116" s="20"/>
    </row>
    <row r="117" spans="1:7" x14ac:dyDescent="0.25">
      <c r="A117" s="12"/>
      <c r="B117" s="30"/>
      <c r="C117" s="30"/>
      <c r="D117" s="13"/>
      <c r="E117" s="14"/>
      <c r="F117" s="15"/>
      <c r="G117" s="15"/>
    </row>
    <row r="118" spans="1:7" x14ac:dyDescent="0.25">
      <c r="A118" s="21" t="s">
        <v>165</v>
      </c>
      <c r="B118" s="32"/>
      <c r="C118" s="32"/>
      <c r="D118" s="22"/>
      <c r="E118" s="18">
        <v>5684.93</v>
      </c>
      <c r="F118" s="19">
        <v>3.1800000000000002E-2</v>
      </c>
      <c r="G118" s="20"/>
    </row>
    <row r="119" spans="1:7" x14ac:dyDescent="0.25">
      <c r="A119" s="12" t="s">
        <v>171</v>
      </c>
      <c r="B119" s="30"/>
      <c r="C119" s="30"/>
      <c r="D119" s="13"/>
      <c r="E119" s="14">
        <v>1.0326333999999999</v>
      </c>
      <c r="F119" s="15">
        <v>5.0000000000000004E-6</v>
      </c>
      <c r="G119" s="15"/>
    </row>
    <row r="120" spans="1:7" x14ac:dyDescent="0.25">
      <c r="A120" s="12" t="s">
        <v>172</v>
      </c>
      <c r="B120" s="30"/>
      <c r="C120" s="30"/>
      <c r="D120" s="13"/>
      <c r="E120" s="23">
        <v>-428.01263340000003</v>
      </c>
      <c r="F120" s="24">
        <v>-2.405E-3</v>
      </c>
      <c r="G120" s="15">
        <v>6.6299999999999998E-2</v>
      </c>
    </row>
    <row r="121" spans="1:7" x14ac:dyDescent="0.25">
      <c r="A121" s="25" t="s">
        <v>173</v>
      </c>
      <c r="B121" s="33"/>
      <c r="C121" s="33"/>
      <c r="D121" s="26"/>
      <c r="E121" s="27">
        <v>178789.85</v>
      </c>
      <c r="F121" s="28">
        <v>1</v>
      </c>
      <c r="G121" s="28"/>
    </row>
    <row r="126" spans="1:7" x14ac:dyDescent="0.25">
      <c r="A126" s="1" t="s">
        <v>176</v>
      </c>
    </row>
    <row r="127" spans="1:7" x14ac:dyDescent="0.25">
      <c r="A127" s="53" t="s">
        <v>177</v>
      </c>
      <c r="B127" s="34" t="s">
        <v>119</v>
      </c>
    </row>
    <row r="128" spans="1:7" x14ac:dyDescent="0.25">
      <c r="A128" t="s">
        <v>178</v>
      </c>
    </row>
    <row r="129" spans="1:5" x14ac:dyDescent="0.25">
      <c r="A129" t="s">
        <v>179</v>
      </c>
      <c r="B129" t="s">
        <v>180</v>
      </c>
      <c r="C129" t="s">
        <v>180</v>
      </c>
    </row>
    <row r="130" spans="1:5" x14ac:dyDescent="0.25">
      <c r="B130" s="54">
        <v>45382</v>
      </c>
      <c r="C130" s="54">
        <v>45412</v>
      </c>
    </row>
    <row r="131" spans="1:5" x14ac:dyDescent="0.25">
      <c r="A131" t="s">
        <v>704</v>
      </c>
      <c r="B131">
        <v>12.558999999999999</v>
      </c>
      <c r="C131">
        <v>13.1577</v>
      </c>
      <c r="E131" s="2"/>
    </row>
    <row r="132" spans="1:5" x14ac:dyDescent="0.25">
      <c r="A132" t="s">
        <v>185</v>
      </c>
      <c r="B132">
        <v>12.558999999999999</v>
      </c>
      <c r="C132">
        <v>13.1577</v>
      </c>
      <c r="E132" s="2"/>
    </row>
    <row r="133" spans="1:5" x14ac:dyDescent="0.25">
      <c r="A133" t="s">
        <v>705</v>
      </c>
      <c r="B133">
        <v>12.4671</v>
      </c>
      <c r="C133">
        <v>13.0444</v>
      </c>
      <c r="E133" s="2"/>
    </row>
    <row r="134" spans="1:5" x14ac:dyDescent="0.25">
      <c r="A134" t="s">
        <v>667</v>
      </c>
      <c r="B134">
        <v>12.4671</v>
      </c>
      <c r="C134">
        <v>13.0444</v>
      </c>
      <c r="E134" s="2"/>
    </row>
    <row r="135" spans="1:5" x14ac:dyDescent="0.25">
      <c r="E135" s="2"/>
    </row>
    <row r="136" spans="1:5" x14ac:dyDescent="0.25">
      <c r="A136" t="s">
        <v>195</v>
      </c>
      <c r="B136" s="34" t="s">
        <v>119</v>
      </c>
    </row>
    <row r="137" spans="1:5" x14ac:dyDescent="0.25">
      <c r="A137" t="s">
        <v>196</v>
      </c>
      <c r="B137" s="34" t="s">
        <v>119</v>
      </c>
    </row>
    <row r="138" spans="1:5" ht="30" customHeight="1" x14ac:dyDescent="0.25">
      <c r="A138" s="53" t="s">
        <v>197</v>
      </c>
      <c r="B138" s="34" t="s">
        <v>119</v>
      </c>
    </row>
    <row r="139" spans="1:5" ht="30" customHeight="1" x14ac:dyDescent="0.25">
      <c r="A139" s="53" t="s">
        <v>198</v>
      </c>
      <c r="B139" s="34" t="s">
        <v>119</v>
      </c>
    </row>
    <row r="140" spans="1:5" x14ac:dyDescent="0.25">
      <c r="A140" t="s">
        <v>1767</v>
      </c>
      <c r="B140" s="55">
        <v>0.31663400000000003</v>
      </c>
    </row>
    <row r="141" spans="1:5" ht="45" customHeight="1" x14ac:dyDescent="0.25">
      <c r="A141" s="53" t="s">
        <v>200</v>
      </c>
      <c r="B141" s="34" t="s">
        <v>119</v>
      </c>
    </row>
    <row r="142" spans="1:5" ht="30" customHeight="1" x14ac:dyDescent="0.25">
      <c r="A142" s="53" t="s">
        <v>201</v>
      </c>
      <c r="B142" s="34" t="s">
        <v>119</v>
      </c>
    </row>
    <row r="143" spans="1:5" ht="30" customHeight="1" x14ac:dyDescent="0.25">
      <c r="A143" s="53" t="s">
        <v>202</v>
      </c>
    </row>
    <row r="144" spans="1:5" x14ac:dyDescent="0.25">
      <c r="A144" t="s">
        <v>203</v>
      </c>
    </row>
    <row r="145" spans="1:4" x14ac:dyDescent="0.25">
      <c r="A145" t="s">
        <v>204</v>
      </c>
    </row>
    <row r="147" spans="1:4" ht="69.95" customHeight="1" x14ac:dyDescent="0.25">
      <c r="A147" s="74" t="s">
        <v>214</v>
      </c>
      <c r="B147" s="74" t="s">
        <v>215</v>
      </c>
      <c r="C147" s="74" t="s">
        <v>5</v>
      </c>
      <c r="D147" s="74" t="s">
        <v>6</v>
      </c>
    </row>
    <row r="148" spans="1:4" ht="69.95" customHeight="1" x14ac:dyDescent="0.25">
      <c r="A148" s="74" t="s">
        <v>2227</v>
      </c>
      <c r="B148" s="74"/>
      <c r="C148" s="74" t="s">
        <v>2228</v>
      </c>
      <c r="D14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117"/>
  <sheetViews>
    <sheetView showGridLines="0" workbookViewId="0">
      <pane ySplit="4" topLeftCell="A109" activePane="bottomLeft" state="frozen"/>
      <selection pane="bottomLeft" activeCell="B109" sqref="B109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2229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2230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2231</v>
      </c>
      <c r="B8" s="30" t="s">
        <v>2232</v>
      </c>
      <c r="C8" s="30" t="s">
        <v>1313</v>
      </c>
      <c r="D8" s="13">
        <v>310000</v>
      </c>
      <c r="E8" s="14">
        <v>4480.12</v>
      </c>
      <c r="F8" s="15">
        <v>4.8099999999999997E-2</v>
      </c>
      <c r="G8" s="15"/>
    </row>
    <row r="9" spans="1:8" x14ac:dyDescent="0.25">
      <c r="A9" s="12" t="s">
        <v>2233</v>
      </c>
      <c r="B9" s="30" t="s">
        <v>2234</v>
      </c>
      <c r="C9" s="30" t="s">
        <v>1352</v>
      </c>
      <c r="D9" s="13">
        <v>577000</v>
      </c>
      <c r="E9" s="14">
        <v>4327.21</v>
      </c>
      <c r="F9" s="15">
        <v>4.6399999999999997E-2</v>
      </c>
      <c r="G9" s="15"/>
    </row>
    <row r="10" spans="1:8" x14ac:dyDescent="0.25">
      <c r="A10" s="12" t="s">
        <v>1859</v>
      </c>
      <c r="B10" s="30" t="s">
        <v>1860</v>
      </c>
      <c r="C10" s="30" t="s">
        <v>1272</v>
      </c>
      <c r="D10" s="13">
        <v>167252</v>
      </c>
      <c r="E10" s="14">
        <v>3954.51</v>
      </c>
      <c r="F10" s="15">
        <v>4.24E-2</v>
      </c>
      <c r="G10" s="15"/>
    </row>
    <row r="11" spans="1:8" x14ac:dyDescent="0.25">
      <c r="A11" s="12" t="s">
        <v>1919</v>
      </c>
      <c r="B11" s="30" t="s">
        <v>1920</v>
      </c>
      <c r="C11" s="30" t="s">
        <v>1272</v>
      </c>
      <c r="D11" s="13">
        <v>215000</v>
      </c>
      <c r="E11" s="14">
        <v>3584.27</v>
      </c>
      <c r="F11" s="15">
        <v>3.85E-2</v>
      </c>
      <c r="G11" s="15"/>
    </row>
    <row r="12" spans="1:8" x14ac:dyDescent="0.25">
      <c r="A12" s="12" t="s">
        <v>1794</v>
      </c>
      <c r="B12" s="30" t="s">
        <v>1795</v>
      </c>
      <c r="C12" s="30" t="s">
        <v>1229</v>
      </c>
      <c r="D12" s="13">
        <v>1300000</v>
      </c>
      <c r="E12" s="14">
        <v>3250</v>
      </c>
      <c r="F12" s="15">
        <v>3.49E-2</v>
      </c>
      <c r="G12" s="15"/>
    </row>
    <row r="13" spans="1:8" x14ac:dyDescent="0.25">
      <c r="A13" s="12" t="s">
        <v>1861</v>
      </c>
      <c r="B13" s="30" t="s">
        <v>1862</v>
      </c>
      <c r="C13" s="30" t="s">
        <v>1863</v>
      </c>
      <c r="D13" s="13">
        <v>360000</v>
      </c>
      <c r="E13" s="14">
        <v>3059.28</v>
      </c>
      <c r="F13" s="15">
        <v>3.2800000000000003E-2</v>
      </c>
      <c r="G13" s="15"/>
    </row>
    <row r="14" spans="1:8" x14ac:dyDescent="0.25">
      <c r="A14" s="12" t="s">
        <v>1898</v>
      </c>
      <c r="B14" s="30" t="s">
        <v>1899</v>
      </c>
      <c r="C14" s="30" t="s">
        <v>1396</v>
      </c>
      <c r="D14" s="13">
        <v>527152</v>
      </c>
      <c r="E14" s="14">
        <v>2808.93</v>
      </c>
      <c r="F14" s="15">
        <v>3.0099999999999998E-2</v>
      </c>
      <c r="G14" s="15"/>
    </row>
    <row r="15" spans="1:8" x14ac:dyDescent="0.25">
      <c r="A15" s="12" t="s">
        <v>2235</v>
      </c>
      <c r="B15" s="30" t="s">
        <v>2236</v>
      </c>
      <c r="C15" s="30" t="s">
        <v>1330</v>
      </c>
      <c r="D15" s="13">
        <v>189049</v>
      </c>
      <c r="E15" s="14">
        <v>2556.3200000000002</v>
      </c>
      <c r="F15" s="15">
        <v>2.7400000000000001E-2</v>
      </c>
      <c r="G15" s="15"/>
    </row>
    <row r="16" spans="1:8" x14ac:dyDescent="0.25">
      <c r="A16" s="12" t="s">
        <v>2237</v>
      </c>
      <c r="B16" s="30" t="s">
        <v>2238</v>
      </c>
      <c r="C16" s="30" t="s">
        <v>1219</v>
      </c>
      <c r="D16" s="13">
        <v>325000</v>
      </c>
      <c r="E16" s="14">
        <v>2464.48</v>
      </c>
      <c r="F16" s="15">
        <v>2.64E-2</v>
      </c>
      <c r="G16" s="15"/>
    </row>
    <row r="17" spans="1:7" x14ac:dyDescent="0.25">
      <c r="A17" s="12" t="s">
        <v>2239</v>
      </c>
      <c r="B17" s="30" t="s">
        <v>2240</v>
      </c>
      <c r="C17" s="30" t="s">
        <v>1250</v>
      </c>
      <c r="D17" s="13">
        <v>310000</v>
      </c>
      <c r="E17" s="14">
        <v>2459.39</v>
      </c>
      <c r="F17" s="15">
        <v>2.64E-2</v>
      </c>
      <c r="G17" s="15"/>
    </row>
    <row r="18" spans="1:7" x14ac:dyDescent="0.25">
      <c r="A18" s="12" t="s">
        <v>2241</v>
      </c>
      <c r="B18" s="30" t="s">
        <v>2242</v>
      </c>
      <c r="C18" s="30" t="s">
        <v>1330</v>
      </c>
      <c r="D18" s="13">
        <v>244996</v>
      </c>
      <c r="E18" s="14">
        <v>2308.11</v>
      </c>
      <c r="F18" s="15">
        <v>2.4799999999999999E-2</v>
      </c>
      <c r="G18" s="15"/>
    </row>
    <row r="19" spans="1:7" x14ac:dyDescent="0.25">
      <c r="A19" s="12" t="s">
        <v>2243</v>
      </c>
      <c r="B19" s="30" t="s">
        <v>2244</v>
      </c>
      <c r="C19" s="30" t="s">
        <v>1243</v>
      </c>
      <c r="D19" s="13">
        <v>432366</v>
      </c>
      <c r="E19" s="14">
        <v>2154.2600000000002</v>
      </c>
      <c r="F19" s="15">
        <v>2.3099999999999999E-2</v>
      </c>
      <c r="G19" s="15"/>
    </row>
    <row r="20" spans="1:7" x14ac:dyDescent="0.25">
      <c r="A20" s="12" t="s">
        <v>2245</v>
      </c>
      <c r="B20" s="30" t="s">
        <v>2246</v>
      </c>
      <c r="C20" s="30" t="s">
        <v>1237</v>
      </c>
      <c r="D20" s="13">
        <v>1070000</v>
      </c>
      <c r="E20" s="14">
        <v>2087.04</v>
      </c>
      <c r="F20" s="15">
        <v>2.24E-2</v>
      </c>
      <c r="G20" s="15"/>
    </row>
    <row r="21" spans="1:7" x14ac:dyDescent="0.25">
      <c r="A21" s="12" t="s">
        <v>2247</v>
      </c>
      <c r="B21" s="30" t="s">
        <v>2248</v>
      </c>
      <c r="C21" s="30" t="s">
        <v>1216</v>
      </c>
      <c r="D21" s="13">
        <v>70000</v>
      </c>
      <c r="E21" s="14">
        <v>2078.9699999999998</v>
      </c>
      <c r="F21" s="15">
        <v>2.23E-2</v>
      </c>
      <c r="G21" s="15"/>
    </row>
    <row r="22" spans="1:7" x14ac:dyDescent="0.25">
      <c r="A22" s="12" t="s">
        <v>2249</v>
      </c>
      <c r="B22" s="30" t="s">
        <v>2250</v>
      </c>
      <c r="C22" s="30" t="s">
        <v>1219</v>
      </c>
      <c r="D22" s="13">
        <v>395000</v>
      </c>
      <c r="E22" s="14">
        <v>2044.92</v>
      </c>
      <c r="F22" s="15">
        <v>2.1899999999999999E-2</v>
      </c>
      <c r="G22" s="15"/>
    </row>
    <row r="23" spans="1:7" x14ac:dyDescent="0.25">
      <c r="A23" s="12" t="s">
        <v>2225</v>
      </c>
      <c r="B23" s="30" t="s">
        <v>2226</v>
      </c>
      <c r="C23" s="30" t="s">
        <v>1863</v>
      </c>
      <c r="D23" s="13">
        <v>294010</v>
      </c>
      <c r="E23" s="14">
        <v>2039.11</v>
      </c>
      <c r="F23" s="15">
        <v>2.1899999999999999E-2</v>
      </c>
      <c r="G23" s="15"/>
    </row>
    <row r="24" spans="1:7" x14ac:dyDescent="0.25">
      <c r="A24" s="12" t="s">
        <v>2251</v>
      </c>
      <c r="B24" s="30" t="s">
        <v>2252</v>
      </c>
      <c r="C24" s="30" t="s">
        <v>1313</v>
      </c>
      <c r="D24" s="13">
        <v>164000</v>
      </c>
      <c r="E24" s="14">
        <v>2024.01</v>
      </c>
      <c r="F24" s="15">
        <v>2.1700000000000001E-2</v>
      </c>
      <c r="G24" s="15"/>
    </row>
    <row r="25" spans="1:7" x14ac:dyDescent="0.25">
      <c r="A25" s="12" t="s">
        <v>2253</v>
      </c>
      <c r="B25" s="30" t="s">
        <v>2254</v>
      </c>
      <c r="C25" s="30" t="s">
        <v>1240</v>
      </c>
      <c r="D25" s="13">
        <v>150000</v>
      </c>
      <c r="E25" s="14">
        <v>1994.78</v>
      </c>
      <c r="F25" s="15">
        <v>2.1399999999999999E-2</v>
      </c>
      <c r="G25" s="15"/>
    </row>
    <row r="26" spans="1:7" x14ac:dyDescent="0.25">
      <c r="A26" s="12" t="s">
        <v>2255</v>
      </c>
      <c r="B26" s="30" t="s">
        <v>2256</v>
      </c>
      <c r="C26" s="30" t="s">
        <v>1219</v>
      </c>
      <c r="D26" s="13">
        <v>2167938</v>
      </c>
      <c r="E26" s="14">
        <v>1893.69</v>
      </c>
      <c r="F26" s="15">
        <v>2.0299999999999999E-2</v>
      </c>
      <c r="G26" s="15"/>
    </row>
    <row r="27" spans="1:7" x14ac:dyDescent="0.25">
      <c r="A27" s="12" t="s">
        <v>1809</v>
      </c>
      <c r="B27" s="30" t="s">
        <v>1810</v>
      </c>
      <c r="C27" s="30" t="s">
        <v>1323</v>
      </c>
      <c r="D27" s="13">
        <v>190000</v>
      </c>
      <c r="E27" s="14">
        <v>1858.68</v>
      </c>
      <c r="F27" s="15">
        <v>1.9900000000000001E-2</v>
      </c>
      <c r="G27" s="15"/>
    </row>
    <row r="28" spans="1:7" x14ac:dyDescent="0.25">
      <c r="A28" s="12" t="s">
        <v>1921</v>
      </c>
      <c r="B28" s="30" t="s">
        <v>1922</v>
      </c>
      <c r="C28" s="30" t="s">
        <v>1219</v>
      </c>
      <c r="D28" s="13">
        <v>297053</v>
      </c>
      <c r="E28" s="14">
        <v>1758.41</v>
      </c>
      <c r="F28" s="15">
        <v>1.89E-2</v>
      </c>
      <c r="G28" s="15"/>
    </row>
    <row r="29" spans="1:7" x14ac:dyDescent="0.25">
      <c r="A29" s="12" t="s">
        <v>2257</v>
      </c>
      <c r="B29" s="30" t="s">
        <v>2258</v>
      </c>
      <c r="C29" s="30" t="s">
        <v>1330</v>
      </c>
      <c r="D29" s="13">
        <v>102328</v>
      </c>
      <c r="E29" s="14">
        <v>1692.56</v>
      </c>
      <c r="F29" s="15">
        <v>1.8200000000000001E-2</v>
      </c>
      <c r="G29" s="15"/>
    </row>
    <row r="30" spans="1:7" x14ac:dyDescent="0.25">
      <c r="A30" s="12" t="s">
        <v>2259</v>
      </c>
      <c r="B30" s="30" t="s">
        <v>2260</v>
      </c>
      <c r="C30" s="30" t="s">
        <v>1179</v>
      </c>
      <c r="D30" s="13">
        <v>2900000</v>
      </c>
      <c r="E30" s="14">
        <v>1657.35</v>
      </c>
      <c r="F30" s="15">
        <v>1.78E-2</v>
      </c>
      <c r="G30" s="15"/>
    </row>
    <row r="31" spans="1:7" x14ac:dyDescent="0.25">
      <c r="A31" s="12" t="s">
        <v>1875</v>
      </c>
      <c r="B31" s="30" t="s">
        <v>1876</v>
      </c>
      <c r="C31" s="30" t="s">
        <v>1237</v>
      </c>
      <c r="D31" s="13">
        <v>820000</v>
      </c>
      <c r="E31" s="14">
        <v>1608.84</v>
      </c>
      <c r="F31" s="15">
        <v>1.7299999999999999E-2</v>
      </c>
      <c r="G31" s="15"/>
    </row>
    <row r="32" spans="1:7" x14ac:dyDescent="0.25">
      <c r="A32" s="12" t="s">
        <v>2261</v>
      </c>
      <c r="B32" s="30" t="s">
        <v>2262</v>
      </c>
      <c r="C32" s="30" t="s">
        <v>2263</v>
      </c>
      <c r="D32" s="13">
        <v>85532</v>
      </c>
      <c r="E32" s="14">
        <v>1572.89</v>
      </c>
      <c r="F32" s="15">
        <v>1.6899999999999998E-2</v>
      </c>
      <c r="G32" s="15"/>
    </row>
    <row r="33" spans="1:7" x14ac:dyDescent="0.25">
      <c r="A33" s="12" t="s">
        <v>2264</v>
      </c>
      <c r="B33" s="30" t="s">
        <v>2265</v>
      </c>
      <c r="C33" s="30" t="s">
        <v>1863</v>
      </c>
      <c r="D33" s="13">
        <v>300000</v>
      </c>
      <c r="E33" s="14">
        <v>1463.4</v>
      </c>
      <c r="F33" s="15">
        <v>1.5699999999999999E-2</v>
      </c>
      <c r="G33" s="15"/>
    </row>
    <row r="34" spans="1:7" x14ac:dyDescent="0.25">
      <c r="A34" s="12" t="s">
        <v>2037</v>
      </c>
      <c r="B34" s="30" t="s">
        <v>2038</v>
      </c>
      <c r="C34" s="30" t="s">
        <v>1237</v>
      </c>
      <c r="D34" s="13">
        <v>971768</v>
      </c>
      <c r="E34" s="14">
        <v>1444.53</v>
      </c>
      <c r="F34" s="15">
        <v>1.55E-2</v>
      </c>
      <c r="G34" s="15"/>
    </row>
    <row r="35" spans="1:7" x14ac:dyDescent="0.25">
      <c r="A35" s="12" t="s">
        <v>2266</v>
      </c>
      <c r="B35" s="30" t="s">
        <v>2267</v>
      </c>
      <c r="C35" s="30" t="s">
        <v>1291</v>
      </c>
      <c r="D35" s="13">
        <v>260000</v>
      </c>
      <c r="E35" s="14">
        <v>1434.55</v>
      </c>
      <c r="F35" s="15">
        <v>1.54E-2</v>
      </c>
      <c r="G35" s="15"/>
    </row>
    <row r="36" spans="1:7" x14ac:dyDescent="0.25">
      <c r="A36" s="12" t="s">
        <v>1864</v>
      </c>
      <c r="B36" s="30" t="s">
        <v>1865</v>
      </c>
      <c r="C36" s="30" t="s">
        <v>1188</v>
      </c>
      <c r="D36" s="13">
        <v>164087</v>
      </c>
      <c r="E36" s="14">
        <v>1421.81</v>
      </c>
      <c r="F36" s="15">
        <v>1.5299999999999999E-2</v>
      </c>
      <c r="G36" s="15"/>
    </row>
    <row r="37" spans="1:7" x14ac:dyDescent="0.25">
      <c r="A37" s="12" t="s">
        <v>2268</v>
      </c>
      <c r="B37" s="30" t="s">
        <v>2269</v>
      </c>
      <c r="C37" s="30" t="s">
        <v>1302</v>
      </c>
      <c r="D37" s="13">
        <v>156000</v>
      </c>
      <c r="E37" s="14">
        <v>1411.49</v>
      </c>
      <c r="F37" s="15">
        <v>1.5100000000000001E-2</v>
      </c>
      <c r="G37" s="15"/>
    </row>
    <row r="38" spans="1:7" x14ac:dyDescent="0.25">
      <c r="A38" s="12" t="s">
        <v>2270</v>
      </c>
      <c r="B38" s="30" t="s">
        <v>2271</v>
      </c>
      <c r="C38" s="30" t="s">
        <v>1974</v>
      </c>
      <c r="D38" s="13">
        <v>447366</v>
      </c>
      <c r="E38" s="14">
        <v>1375.87</v>
      </c>
      <c r="F38" s="15">
        <v>1.4800000000000001E-2</v>
      </c>
      <c r="G38" s="15"/>
    </row>
    <row r="39" spans="1:7" x14ac:dyDescent="0.25">
      <c r="A39" s="12" t="s">
        <v>1927</v>
      </c>
      <c r="B39" s="30" t="s">
        <v>1928</v>
      </c>
      <c r="C39" s="30" t="s">
        <v>1219</v>
      </c>
      <c r="D39" s="13">
        <v>1070000</v>
      </c>
      <c r="E39" s="14">
        <v>1372.81</v>
      </c>
      <c r="F39" s="15">
        <v>1.47E-2</v>
      </c>
      <c r="G39" s="15"/>
    </row>
    <row r="40" spans="1:7" x14ac:dyDescent="0.25">
      <c r="A40" s="12" t="s">
        <v>2272</v>
      </c>
      <c r="B40" s="30" t="s">
        <v>2273</v>
      </c>
      <c r="C40" s="30" t="s">
        <v>1313</v>
      </c>
      <c r="D40" s="13">
        <v>98872</v>
      </c>
      <c r="E40" s="14">
        <v>1359.69</v>
      </c>
      <c r="F40" s="15">
        <v>1.46E-2</v>
      </c>
      <c r="G40" s="15"/>
    </row>
    <row r="41" spans="1:7" x14ac:dyDescent="0.25">
      <c r="A41" s="12" t="s">
        <v>1813</v>
      </c>
      <c r="B41" s="30" t="s">
        <v>1814</v>
      </c>
      <c r="C41" s="30" t="s">
        <v>1240</v>
      </c>
      <c r="D41" s="13">
        <v>258378</v>
      </c>
      <c r="E41" s="14">
        <v>1336.72</v>
      </c>
      <c r="F41" s="15">
        <v>1.43E-2</v>
      </c>
      <c r="G41" s="15"/>
    </row>
    <row r="42" spans="1:7" x14ac:dyDescent="0.25">
      <c r="A42" s="12" t="s">
        <v>2223</v>
      </c>
      <c r="B42" s="30" t="s">
        <v>2224</v>
      </c>
      <c r="C42" s="30" t="s">
        <v>1863</v>
      </c>
      <c r="D42" s="13">
        <v>50000</v>
      </c>
      <c r="E42" s="14">
        <v>1332.25</v>
      </c>
      <c r="F42" s="15">
        <v>1.43E-2</v>
      </c>
      <c r="G42" s="15"/>
    </row>
    <row r="43" spans="1:7" x14ac:dyDescent="0.25">
      <c r="A43" s="12" t="s">
        <v>2274</v>
      </c>
      <c r="B43" s="30" t="s">
        <v>2275</v>
      </c>
      <c r="C43" s="30" t="s">
        <v>1291</v>
      </c>
      <c r="D43" s="13">
        <v>150000</v>
      </c>
      <c r="E43" s="14">
        <v>1249.28</v>
      </c>
      <c r="F43" s="15">
        <v>1.34E-2</v>
      </c>
      <c r="G43" s="15"/>
    </row>
    <row r="44" spans="1:7" x14ac:dyDescent="0.25">
      <c r="A44" s="12" t="s">
        <v>2276</v>
      </c>
      <c r="B44" s="30" t="s">
        <v>2277</v>
      </c>
      <c r="C44" s="30" t="s">
        <v>1272</v>
      </c>
      <c r="D44" s="13">
        <v>300528</v>
      </c>
      <c r="E44" s="14">
        <v>1165.45</v>
      </c>
      <c r="F44" s="15">
        <v>1.2500000000000001E-2</v>
      </c>
      <c r="G44" s="15"/>
    </row>
    <row r="45" spans="1:7" x14ac:dyDescent="0.25">
      <c r="A45" s="12" t="s">
        <v>1958</v>
      </c>
      <c r="B45" s="30" t="s">
        <v>1959</v>
      </c>
      <c r="C45" s="30" t="s">
        <v>1960</v>
      </c>
      <c r="D45" s="13">
        <v>107881</v>
      </c>
      <c r="E45" s="14">
        <v>1151.25</v>
      </c>
      <c r="F45" s="15">
        <v>1.24E-2</v>
      </c>
      <c r="G45" s="15"/>
    </row>
    <row r="46" spans="1:7" x14ac:dyDescent="0.25">
      <c r="A46" s="12" t="s">
        <v>1802</v>
      </c>
      <c r="B46" s="30" t="s">
        <v>1803</v>
      </c>
      <c r="C46" s="30" t="s">
        <v>1804</v>
      </c>
      <c r="D46" s="13">
        <v>90000</v>
      </c>
      <c r="E46" s="14">
        <v>1138.4100000000001</v>
      </c>
      <c r="F46" s="15">
        <v>1.2200000000000001E-2</v>
      </c>
      <c r="G46" s="15"/>
    </row>
    <row r="47" spans="1:7" x14ac:dyDescent="0.25">
      <c r="A47" s="12" t="s">
        <v>2278</v>
      </c>
      <c r="B47" s="30" t="s">
        <v>2279</v>
      </c>
      <c r="C47" s="30" t="s">
        <v>1272</v>
      </c>
      <c r="D47" s="13">
        <v>233412</v>
      </c>
      <c r="E47" s="14">
        <v>1104.27</v>
      </c>
      <c r="F47" s="15">
        <v>1.18E-2</v>
      </c>
      <c r="G47" s="15"/>
    </row>
    <row r="48" spans="1:7" x14ac:dyDescent="0.25">
      <c r="A48" s="12" t="s">
        <v>2041</v>
      </c>
      <c r="B48" s="30" t="s">
        <v>2042</v>
      </c>
      <c r="C48" s="30" t="s">
        <v>1291</v>
      </c>
      <c r="D48" s="13">
        <v>349955</v>
      </c>
      <c r="E48" s="14">
        <v>1082.94</v>
      </c>
      <c r="F48" s="15">
        <v>1.1599999999999999E-2</v>
      </c>
      <c r="G48" s="15"/>
    </row>
    <row r="49" spans="1:7" x14ac:dyDescent="0.25">
      <c r="A49" s="12" t="s">
        <v>2280</v>
      </c>
      <c r="B49" s="30" t="s">
        <v>2281</v>
      </c>
      <c r="C49" s="30" t="s">
        <v>1237</v>
      </c>
      <c r="D49" s="13">
        <v>194480</v>
      </c>
      <c r="E49" s="14">
        <v>904.53</v>
      </c>
      <c r="F49" s="15">
        <v>9.7000000000000003E-3</v>
      </c>
      <c r="G49" s="15"/>
    </row>
    <row r="50" spans="1:7" x14ac:dyDescent="0.25">
      <c r="A50" s="12" t="s">
        <v>2282</v>
      </c>
      <c r="B50" s="30" t="s">
        <v>2283</v>
      </c>
      <c r="C50" s="30" t="s">
        <v>1863</v>
      </c>
      <c r="D50" s="13">
        <v>128062</v>
      </c>
      <c r="E50" s="14">
        <v>889.45</v>
      </c>
      <c r="F50" s="15">
        <v>9.4999999999999998E-3</v>
      </c>
      <c r="G50" s="15"/>
    </row>
    <row r="51" spans="1:7" x14ac:dyDescent="0.25">
      <c r="A51" s="12" t="s">
        <v>2284</v>
      </c>
      <c r="B51" s="30" t="s">
        <v>2285</v>
      </c>
      <c r="C51" s="30" t="s">
        <v>1272</v>
      </c>
      <c r="D51" s="13">
        <v>70000</v>
      </c>
      <c r="E51" s="14">
        <v>861.6</v>
      </c>
      <c r="F51" s="15">
        <v>9.1999999999999998E-3</v>
      </c>
      <c r="G51" s="15"/>
    </row>
    <row r="52" spans="1:7" x14ac:dyDescent="0.25">
      <c r="A52" s="12" t="s">
        <v>1975</v>
      </c>
      <c r="B52" s="30" t="s">
        <v>1976</v>
      </c>
      <c r="C52" s="30" t="s">
        <v>1396</v>
      </c>
      <c r="D52" s="13">
        <v>86042</v>
      </c>
      <c r="E52" s="14">
        <v>828.2</v>
      </c>
      <c r="F52" s="15">
        <v>8.8999999999999999E-3</v>
      </c>
      <c r="G52" s="15"/>
    </row>
    <row r="53" spans="1:7" x14ac:dyDescent="0.25">
      <c r="A53" s="12" t="s">
        <v>2286</v>
      </c>
      <c r="B53" s="30" t="s">
        <v>2287</v>
      </c>
      <c r="C53" s="30" t="s">
        <v>1364</v>
      </c>
      <c r="D53" s="13">
        <v>380000</v>
      </c>
      <c r="E53" s="14">
        <v>779.19</v>
      </c>
      <c r="F53" s="15">
        <v>8.3999999999999995E-3</v>
      </c>
      <c r="G53" s="15"/>
    </row>
    <row r="54" spans="1:7" x14ac:dyDescent="0.25">
      <c r="A54" s="12" t="s">
        <v>2288</v>
      </c>
      <c r="B54" s="30" t="s">
        <v>2289</v>
      </c>
      <c r="C54" s="30" t="s">
        <v>1323</v>
      </c>
      <c r="D54" s="13">
        <v>135686</v>
      </c>
      <c r="E54" s="14">
        <v>691.73</v>
      </c>
      <c r="F54" s="15">
        <v>7.4000000000000003E-3</v>
      </c>
      <c r="G54" s="15"/>
    </row>
    <row r="55" spans="1:7" x14ac:dyDescent="0.25">
      <c r="A55" s="12" t="s">
        <v>2290</v>
      </c>
      <c r="B55" s="30" t="s">
        <v>2291</v>
      </c>
      <c r="C55" s="30" t="s">
        <v>1343</v>
      </c>
      <c r="D55" s="13">
        <v>77275</v>
      </c>
      <c r="E55" s="14">
        <v>644.09</v>
      </c>
      <c r="F55" s="15">
        <v>6.8999999999999999E-3</v>
      </c>
      <c r="G55" s="15"/>
    </row>
    <row r="56" spans="1:7" x14ac:dyDescent="0.25">
      <c r="A56" s="12" t="s">
        <v>1817</v>
      </c>
      <c r="B56" s="30" t="s">
        <v>1818</v>
      </c>
      <c r="C56" s="30" t="s">
        <v>1396</v>
      </c>
      <c r="D56" s="13">
        <v>193696</v>
      </c>
      <c r="E56" s="14">
        <v>619.34</v>
      </c>
      <c r="F56" s="15">
        <v>6.6E-3</v>
      </c>
      <c r="G56" s="15"/>
    </row>
    <row r="57" spans="1:7" x14ac:dyDescent="0.25">
      <c r="A57" s="12" t="s">
        <v>2292</v>
      </c>
      <c r="B57" s="30" t="s">
        <v>2293</v>
      </c>
      <c r="C57" s="30" t="s">
        <v>1243</v>
      </c>
      <c r="D57" s="13">
        <v>30000</v>
      </c>
      <c r="E57" s="14">
        <v>602.97</v>
      </c>
      <c r="F57" s="15">
        <v>6.4999999999999997E-3</v>
      </c>
      <c r="G57" s="15"/>
    </row>
    <row r="58" spans="1:7" x14ac:dyDescent="0.25">
      <c r="A58" s="12" t="s">
        <v>2294</v>
      </c>
      <c r="B58" s="30" t="s">
        <v>2295</v>
      </c>
      <c r="C58" s="30" t="s">
        <v>1343</v>
      </c>
      <c r="D58" s="13">
        <v>34730</v>
      </c>
      <c r="E58" s="14">
        <v>458.68</v>
      </c>
      <c r="F58" s="15">
        <v>4.8999999999999998E-3</v>
      </c>
      <c r="G58" s="15"/>
    </row>
    <row r="59" spans="1:7" x14ac:dyDescent="0.25">
      <c r="A59" s="12" t="s">
        <v>2296</v>
      </c>
      <c r="B59" s="30" t="s">
        <v>2297</v>
      </c>
      <c r="C59" s="30" t="s">
        <v>2263</v>
      </c>
      <c r="D59" s="13">
        <v>150000</v>
      </c>
      <c r="E59" s="14">
        <v>450.08</v>
      </c>
      <c r="F59" s="15">
        <v>4.7999999999999996E-3</v>
      </c>
      <c r="G59" s="15"/>
    </row>
    <row r="60" spans="1:7" x14ac:dyDescent="0.25">
      <c r="A60" s="16" t="s">
        <v>125</v>
      </c>
      <c r="B60" s="31"/>
      <c r="C60" s="31"/>
      <c r="D60" s="17"/>
      <c r="E60" s="37">
        <v>90292.71</v>
      </c>
      <c r="F60" s="38">
        <v>0.96860000000000002</v>
      </c>
      <c r="G60" s="20"/>
    </row>
    <row r="61" spans="1:7" x14ac:dyDescent="0.25">
      <c r="A61" s="16" t="s">
        <v>1549</v>
      </c>
      <c r="B61" s="30"/>
      <c r="C61" s="30"/>
      <c r="D61" s="13"/>
      <c r="E61" s="14"/>
      <c r="F61" s="15"/>
      <c r="G61" s="15"/>
    </row>
    <row r="62" spans="1:7" x14ac:dyDescent="0.25">
      <c r="A62" s="16" t="s">
        <v>125</v>
      </c>
      <c r="B62" s="30"/>
      <c r="C62" s="30"/>
      <c r="D62" s="13"/>
      <c r="E62" s="39" t="s">
        <v>119</v>
      </c>
      <c r="F62" s="40" t="s">
        <v>119</v>
      </c>
      <c r="G62" s="15"/>
    </row>
    <row r="63" spans="1:7" x14ac:dyDescent="0.25">
      <c r="A63" s="21" t="s">
        <v>165</v>
      </c>
      <c r="B63" s="32"/>
      <c r="C63" s="32"/>
      <c r="D63" s="22"/>
      <c r="E63" s="27">
        <v>90292.71</v>
      </c>
      <c r="F63" s="28">
        <v>0.96860000000000002</v>
      </c>
      <c r="G63" s="20"/>
    </row>
    <row r="64" spans="1:7" x14ac:dyDescent="0.25">
      <c r="A64" s="12"/>
      <c r="B64" s="30"/>
      <c r="C64" s="30"/>
      <c r="D64" s="13"/>
      <c r="E64" s="14"/>
      <c r="F64" s="15"/>
      <c r="G64" s="15"/>
    </row>
    <row r="65" spans="1:7" x14ac:dyDescent="0.25">
      <c r="A65" s="16" t="s">
        <v>1550</v>
      </c>
      <c r="B65" s="30"/>
      <c r="C65" s="30"/>
      <c r="D65" s="13"/>
      <c r="E65" s="14"/>
      <c r="F65" s="15"/>
      <c r="G65" s="15"/>
    </row>
    <row r="66" spans="1:7" x14ac:dyDescent="0.25">
      <c r="A66" s="16" t="s">
        <v>1551</v>
      </c>
      <c r="B66" s="30"/>
      <c r="C66" s="30"/>
      <c r="D66" s="13"/>
      <c r="E66" s="14"/>
      <c r="F66" s="15"/>
      <c r="G66" s="15"/>
    </row>
    <row r="67" spans="1:7" x14ac:dyDescent="0.25">
      <c r="A67" s="12" t="s">
        <v>1833</v>
      </c>
      <c r="B67" s="30"/>
      <c r="C67" s="30" t="s">
        <v>1834</v>
      </c>
      <c r="D67" s="13">
        <v>7950</v>
      </c>
      <c r="E67" s="14">
        <v>1806.1</v>
      </c>
      <c r="F67" s="15">
        <v>1.9376999999999998E-2</v>
      </c>
      <c r="G67" s="15"/>
    </row>
    <row r="68" spans="1:7" x14ac:dyDescent="0.25">
      <c r="A68" s="16" t="s">
        <v>125</v>
      </c>
      <c r="B68" s="31"/>
      <c r="C68" s="31"/>
      <c r="D68" s="17"/>
      <c r="E68" s="37">
        <v>1806.1</v>
      </c>
      <c r="F68" s="38">
        <v>1.9376999999999998E-2</v>
      </c>
      <c r="G68" s="20"/>
    </row>
    <row r="69" spans="1:7" x14ac:dyDescent="0.25">
      <c r="A69" s="12"/>
      <c r="B69" s="30"/>
      <c r="C69" s="30"/>
      <c r="D69" s="13"/>
      <c r="E69" s="14"/>
      <c r="F69" s="15"/>
      <c r="G69" s="15"/>
    </row>
    <row r="70" spans="1:7" x14ac:dyDescent="0.25">
      <c r="A70" s="12"/>
      <c r="B70" s="30"/>
      <c r="C70" s="30"/>
      <c r="D70" s="13"/>
      <c r="E70" s="14"/>
      <c r="F70" s="15"/>
      <c r="G70" s="15"/>
    </row>
    <row r="71" spans="1:7" x14ac:dyDescent="0.25">
      <c r="A71" s="12"/>
      <c r="B71" s="30"/>
      <c r="C71" s="30"/>
      <c r="D71" s="13"/>
      <c r="E71" s="14"/>
      <c r="F71" s="15"/>
      <c r="G71" s="15"/>
    </row>
    <row r="72" spans="1:7" x14ac:dyDescent="0.25">
      <c r="A72" s="21" t="s">
        <v>165</v>
      </c>
      <c r="B72" s="32"/>
      <c r="C72" s="32"/>
      <c r="D72" s="22"/>
      <c r="E72" s="18">
        <v>1806.1</v>
      </c>
      <c r="F72" s="19">
        <v>1.9376999999999998E-2</v>
      </c>
      <c r="G72" s="20"/>
    </row>
    <row r="73" spans="1:7" x14ac:dyDescent="0.25">
      <c r="A73" s="12"/>
      <c r="B73" s="30"/>
      <c r="C73" s="30"/>
      <c r="D73" s="13"/>
      <c r="E73" s="14"/>
      <c r="F73" s="15"/>
      <c r="G73" s="15"/>
    </row>
    <row r="74" spans="1:7" x14ac:dyDescent="0.25">
      <c r="A74" s="16" t="s">
        <v>120</v>
      </c>
      <c r="B74" s="30"/>
      <c r="C74" s="30"/>
      <c r="D74" s="13"/>
      <c r="E74" s="14"/>
      <c r="F74" s="15"/>
      <c r="G74" s="15"/>
    </row>
    <row r="75" spans="1:7" x14ac:dyDescent="0.25">
      <c r="A75" s="12"/>
      <c r="B75" s="30"/>
      <c r="C75" s="30"/>
      <c r="D75" s="13"/>
      <c r="E75" s="14"/>
      <c r="F75" s="15"/>
      <c r="G75" s="15"/>
    </row>
    <row r="76" spans="1:7" x14ac:dyDescent="0.25">
      <c r="A76" s="16" t="s">
        <v>121</v>
      </c>
      <c r="B76" s="30"/>
      <c r="C76" s="30"/>
      <c r="D76" s="13"/>
      <c r="E76" s="14"/>
      <c r="F76" s="15"/>
      <c r="G76" s="15"/>
    </row>
    <row r="77" spans="1:7" x14ac:dyDescent="0.25">
      <c r="A77" s="12" t="s">
        <v>1881</v>
      </c>
      <c r="B77" s="30" t="s">
        <v>1882</v>
      </c>
      <c r="C77" s="30" t="s">
        <v>124</v>
      </c>
      <c r="D77" s="13">
        <v>300000</v>
      </c>
      <c r="E77" s="14">
        <v>298.38</v>
      </c>
      <c r="F77" s="15">
        <v>3.2000000000000002E-3</v>
      </c>
      <c r="G77" s="15">
        <v>6.8200999999999998E-2</v>
      </c>
    </row>
    <row r="78" spans="1:7" x14ac:dyDescent="0.25">
      <c r="A78" s="16" t="s">
        <v>125</v>
      </c>
      <c r="B78" s="31"/>
      <c r="C78" s="31"/>
      <c r="D78" s="17"/>
      <c r="E78" s="37">
        <v>298.38</v>
      </c>
      <c r="F78" s="38">
        <v>3.2000000000000002E-3</v>
      </c>
      <c r="G78" s="20"/>
    </row>
    <row r="79" spans="1:7" x14ac:dyDescent="0.25">
      <c r="A79" s="12"/>
      <c r="B79" s="30"/>
      <c r="C79" s="30"/>
      <c r="D79" s="13"/>
      <c r="E79" s="14"/>
      <c r="F79" s="15"/>
      <c r="G79" s="15"/>
    </row>
    <row r="80" spans="1:7" x14ac:dyDescent="0.25">
      <c r="A80" s="21" t="s">
        <v>165</v>
      </c>
      <c r="B80" s="32"/>
      <c r="C80" s="32"/>
      <c r="D80" s="22"/>
      <c r="E80" s="18">
        <v>298.38</v>
      </c>
      <c r="F80" s="19">
        <v>3.2000000000000002E-3</v>
      </c>
      <c r="G80" s="20"/>
    </row>
    <row r="81" spans="1:7" x14ac:dyDescent="0.25">
      <c r="A81" s="12"/>
      <c r="B81" s="30"/>
      <c r="C81" s="30"/>
      <c r="D81" s="13"/>
      <c r="E81" s="14"/>
      <c r="F81" s="15"/>
      <c r="G81" s="15"/>
    </row>
    <row r="82" spans="1:7" x14ac:dyDescent="0.25">
      <c r="A82" s="12"/>
      <c r="B82" s="30"/>
      <c r="C82" s="30"/>
      <c r="D82" s="13"/>
      <c r="E82" s="14"/>
      <c r="F82" s="15"/>
      <c r="G82" s="15"/>
    </row>
    <row r="83" spans="1:7" x14ac:dyDescent="0.25">
      <c r="A83" s="16" t="s">
        <v>169</v>
      </c>
      <c r="B83" s="30"/>
      <c r="C83" s="30"/>
      <c r="D83" s="13"/>
      <c r="E83" s="14"/>
      <c r="F83" s="15"/>
      <c r="G83" s="15"/>
    </row>
    <row r="84" spans="1:7" x14ac:dyDescent="0.25">
      <c r="A84" s="12" t="s">
        <v>170</v>
      </c>
      <c r="B84" s="30"/>
      <c r="C84" s="30"/>
      <c r="D84" s="13"/>
      <c r="E84" s="14">
        <v>3015.9</v>
      </c>
      <c r="F84" s="15">
        <v>3.2399999999999998E-2</v>
      </c>
      <c r="G84" s="15">
        <v>6.6299999999999998E-2</v>
      </c>
    </row>
    <row r="85" spans="1:7" x14ac:dyDescent="0.25">
      <c r="A85" s="16" t="s">
        <v>125</v>
      </c>
      <c r="B85" s="31"/>
      <c r="C85" s="31"/>
      <c r="D85" s="17"/>
      <c r="E85" s="37">
        <v>3015.9</v>
      </c>
      <c r="F85" s="38">
        <v>3.2399999999999998E-2</v>
      </c>
      <c r="G85" s="20"/>
    </row>
    <row r="86" spans="1:7" x14ac:dyDescent="0.25">
      <c r="A86" s="12"/>
      <c r="B86" s="30"/>
      <c r="C86" s="30"/>
      <c r="D86" s="13"/>
      <c r="E86" s="14"/>
      <c r="F86" s="15"/>
      <c r="G86" s="15"/>
    </row>
    <row r="87" spans="1:7" x14ac:dyDescent="0.25">
      <c r="A87" s="21" t="s">
        <v>165</v>
      </c>
      <c r="B87" s="32"/>
      <c r="C87" s="32"/>
      <c r="D87" s="22"/>
      <c r="E87" s="18">
        <v>3015.9</v>
      </c>
      <c r="F87" s="19">
        <v>3.2399999999999998E-2</v>
      </c>
      <c r="G87" s="20"/>
    </row>
    <row r="88" spans="1:7" x14ac:dyDescent="0.25">
      <c r="A88" s="12" t="s">
        <v>171</v>
      </c>
      <c r="B88" s="30"/>
      <c r="C88" s="30"/>
      <c r="D88" s="13"/>
      <c r="E88" s="14">
        <v>0.54782039999999999</v>
      </c>
      <c r="F88" s="15">
        <v>5.0000000000000004E-6</v>
      </c>
      <c r="G88" s="15"/>
    </row>
    <row r="89" spans="1:7" x14ac:dyDescent="0.25">
      <c r="A89" s="12" t="s">
        <v>172</v>
      </c>
      <c r="B89" s="30"/>
      <c r="C89" s="30"/>
      <c r="D89" s="13"/>
      <c r="E89" s="23">
        <v>-402.69782040000001</v>
      </c>
      <c r="F89" s="24">
        <v>-4.2050000000000004E-3</v>
      </c>
      <c r="G89" s="15">
        <v>6.6299999999999998E-2</v>
      </c>
    </row>
    <row r="90" spans="1:7" x14ac:dyDescent="0.25">
      <c r="A90" s="25" t="s">
        <v>173</v>
      </c>
      <c r="B90" s="33"/>
      <c r="C90" s="33"/>
      <c r="D90" s="26"/>
      <c r="E90" s="27">
        <v>93204.84</v>
      </c>
      <c r="F90" s="28">
        <v>1</v>
      </c>
      <c r="G90" s="28"/>
    </row>
    <row r="92" spans="1:7" x14ac:dyDescent="0.25">
      <c r="A92" s="1" t="s">
        <v>1766</v>
      </c>
    </row>
    <row r="95" spans="1:7" x14ac:dyDescent="0.25">
      <c r="A95" s="1" t="s">
        <v>176</v>
      </c>
    </row>
    <row r="96" spans="1:7" x14ac:dyDescent="0.25">
      <c r="A96" s="53" t="s">
        <v>177</v>
      </c>
      <c r="B96" s="34" t="s">
        <v>119</v>
      </c>
    </row>
    <row r="97" spans="1:5" x14ac:dyDescent="0.25">
      <c r="A97" t="s">
        <v>178</v>
      </c>
    </row>
    <row r="98" spans="1:5" x14ac:dyDescent="0.25">
      <c r="A98" t="s">
        <v>179</v>
      </c>
      <c r="B98" t="s">
        <v>180</v>
      </c>
      <c r="C98" t="s">
        <v>180</v>
      </c>
    </row>
    <row r="99" spans="1:5" x14ac:dyDescent="0.25">
      <c r="B99" s="54">
        <v>45382</v>
      </c>
      <c r="C99" s="54">
        <v>45412</v>
      </c>
    </row>
    <row r="100" spans="1:5" x14ac:dyDescent="0.25">
      <c r="A100" t="s">
        <v>184</v>
      </c>
      <c r="B100">
        <v>23.9114</v>
      </c>
      <c r="C100">
        <v>25.486000000000001</v>
      </c>
      <c r="E100" s="2"/>
    </row>
    <row r="101" spans="1:5" x14ac:dyDescent="0.25">
      <c r="A101" t="s">
        <v>185</v>
      </c>
      <c r="B101">
        <v>23.9115</v>
      </c>
      <c r="C101">
        <v>25.4861</v>
      </c>
      <c r="E101" s="2"/>
    </row>
    <row r="102" spans="1:5" x14ac:dyDescent="0.25">
      <c r="A102" t="s">
        <v>666</v>
      </c>
      <c r="B102">
        <v>22.708100000000002</v>
      </c>
      <c r="C102">
        <v>24.1785</v>
      </c>
      <c r="E102" s="2"/>
    </row>
    <row r="103" spans="1:5" x14ac:dyDescent="0.25">
      <c r="A103" t="s">
        <v>667</v>
      </c>
      <c r="B103">
        <v>22.707000000000001</v>
      </c>
      <c r="C103">
        <v>24.177299999999999</v>
      </c>
      <c r="E103" s="2"/>
    </row>
    <row r="104" spans="1:5" x14ac:dyDescent="0.25">
      <c r="E104" s="2"/>
    </row>
    <row r="105" spans="1:5" x14ac:dyDescent="0.25">
      <c r="A105" t="s">
        <v>195</v>
      </c>
      <c r="B105" s="34" t="s">
        <v>119</v>
      </c>
    </row>
    <row r="106" spans="1:5" x14ac:dyDescent="0.25">
      <c r="A106" t="s">
        <v>196</v>
      </c>
      <c r="B106" s="34" t="s">
        <v>119</v>
      </c>
    </row>
    <row r="107" spans="1:5" ht="30" customHeight="1" x14ac:dyDescent="0.25">
      <c r="A107" s="53" t="s">
        <v>197</v>
      </c>
      <c r="B107" s="34" t="s">
        <v>119</v>
      </c>
    </row>
    <row r="108" spans="1:5" ht="30" customHeight="1" x14ac:dyDescent="0.25">
      <c r="A108" s="53" t="s">
        <v>198</v>
      </c>
      <c r="B108" s="34" t="s">
        <v>119</v>
      </c>
    </row>
    <row r="109" spans="1:5" x14ac:dyDescent="0.25">
      <c r="A109" t="s">
        <v>1767</v>
      </c>
      <c r="B109" s="55">
        <v>1.0667169999999999</v>
      </c>
    </row>
    <row r="110" spans="1:5" ht="45" customHeight="1" x14ac:dyDescent="0.25">
      <c r="A110" s="53" t="s">
        <v>200</v>
      </c>
      <c r="B110" s="34">
        <v>1806.1048499999999</v>
      </c>
    </row>
    <row r="111" spans="1:5" ht="30" customHeight="1" x14ac:dyDescent="0.25">
      <c r="A111" s="53" t="s">
        <v>201</v>
      </c>
      <c r="B111" s="34" t="s">
        <v>119</v>
      </c>
    </row>
    <row r="112" spans="1:5" ht="30" customHeight="1" x14ac:dyDescent="0.25">
      <c r="A112" s="53" t="s">
        <v>202</v>
      </c>
    </row>
    <row r="113" spans="1:4" x14ac:dyDescent="0.25">
      <c r="A113" t="s">
        <v>203</v>
      </c>
    </row>
    <row r="114" spans="1:4" x14ac:dyDescent="0.25">
      <c r="A114" t="s">
        <v>204</v>
      </c>
    </row>
    <row r="116" spans="1:4" ht="69.95" customHeight="1" x14ac:dyDescent="0.25">
      <c r="A116" s="74" t="s">
        <v>214</v>
      </c>
      <c r="B116" s="74" t="s">
        <v>215</v>
      </c>
      <c r="C116" s="74" t="s">
        <v>5</v>
      </c>
      <c r="D116" s="74" t="s">
        <v>6</v>
      </c>
    </row>
    <row r="117" spans="1:4" ht="69.95" customHeight="1" x14ac:dyDescent="0.25">
      <c r="A117" s="74" t="s">
        <v>2298</v>
      </c>
      <c r="B117" s="74"/>
      <c r="C117" s="74" t="s">
        <v>76</v>
      </c>
      <c r="D117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98"/>
  <sheetViews>
    <sheetView showGridLines="0" workbookViewId="0">
      <pane ySplit="4" topLeftCell="A90" activePane="bottomLeft" state="frozen"/>
      <selection pane="bottomLeft" activeCell="B90" sqref="B90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2299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2300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1362</v>
      </c>
      <c r="B8" s="30" t="s">
        <v>1363</v>
      </c>
      <c r="C8" s="30" t="s">
        <v>1364</v>
      </c>
      <c r="D8" s="13">
        <v>3938</v>
      </c>
      <c r="E8" s="14">
        <v>173.66</v>
      </c>
      <c r="F8" s="15">
        <v>5.0200000000000002E-2</v>
      </c>
      <c r="G8" s="15"/>
    </row>
    <row r="9" spans="1:8" x14ac:dyDescent="0.25">
      <c r="A9" s="12" t="s">
        <v>1256</v>
      </c>
      <c r="B9" s="30" t="s">
        <v>1257</v>
      </c>
      <c r="C9" s="30" t="s">
        <v>1216</v>
      </c>
      <c r="D9" s="13">
        <v>63990</v>
      </c>
      <c r="E9" s="14">
        <v>149.58000000000001</v>
      </c>
      <c r="F9" s="15">
        <v>4.3200000000000002E-2</v>
      </c>
      <c r="G9" s="15"/>
    </row>
    <row r="10" spans="1:8" x14ac:dyDescent="0.25">
      <c r="A10" s="12" t="s">
        <v>1298</v>
      </c>
      <c r="B10" s="30" t="s">
        <v>1299</v>
      </c>
      <c r="C10" s="30" t="s">
        <v>1194</v>
      </c>
      <c r="D10" s="13">
        <v>30256</v>
      </c>
      <c r="E10" s="14">
        <v>135.93</v>
      </c>
      <c r="F10" s="15">
        <v>3.9300000000000002E-2</v>
      </c>
      <c r="G10" s="15"/>
    </row>
    <row r="11" spans="1:8" x14ac:dyDescent="0.25">
      <c r="A11" s="12" t="s">
        <v>1214</v>
      </c>
      <c r="B11" s="30" t="s">
        <v>1215</v>
      </c>
      <c r="C11" s="30" t="s">
        <v>1216</v>
      </c>
      <c r="D11" s="13">
        <v>3345</v>
      </c>
      <c r="E11" s="14">
        <v>131.77000000000001</v>
      </c>
      <c r="F11" s="15">
        <v>3.8100000000000002E-2</v>
      </c>
      <c r="G11" s="15"/>
    </row>
    <row r="12" spans="1:8" x14ac:dyDescent="0.25">
      <c r="A12" s="12" t="s">
        <v>1217</v>
      </c>
      <c r="B12" s="30" t="s">
        <v>1218</v>
      </c>
      <c r="C12" s="30" t="s">
        <v>1219</v>
      </c>
      <c r="D12" s="13">
        <v>25941</v>
      </c>
      <c r="E12" s="14">
        <v>114.54</v>
      </c>
      <c r="F12" s="15">
        <v>3.3099999999999997E-2</v>
      </c>
      <c r="G12" s="15"/>
    </row>
    <row r="13" spans="1:8" x14ac:dyDescent="0.25">
      <c r="A13" s="12" t="s">
        <v>1260</v>
      </c>
      <c r="B13" s="30" t="s">
        <v>1261</v>
      </c>
      <c r="C13" s="30" t="s">
        <v>1219</v>
      </c>
      <c r="D13" s="13">
        <v>22034</v>
      </c>
      <c r="E13" s="14">
        <v>111.75</v>
      </c>
      <c r="F13" s="15">
        <v>3.2300000000000002E-2</v>
      </c>
      <c r="G13" s="15"/>
    </row>
    <row r="14" spans="1:8" x14ac:dyDescent="0.25">
      <c r="A14" s="12" t="s">
        <v>1305</v>
      </c>
      <c r="B14" s="30" t="s">
        <v>1306</v>
      </c>
      <c r="C14" s="30" t="s">
        <v>1182</v>
      </c>
      <c r="D14" s="13">
        <v>65593</v>
      </c>
      <c r="E14" s="14">
        <v>110.75</v>
      </c>
      <c r="F14" s="15">
        <v>3.2000000000000001E-2</v>
      </c>
      <c r="G14" s="15"/>
    </row>
    <row r="15" spans="1:8" x14ac:dyDescent="0.25">
      <c r="A15" s="12" t="s">
        <v>1369</v>
      </c>
      <c r="B15" s="30" t="s">
        <v>1370</v>
      </c>
      <c r="C15" s="30" t="s">
        <v>1371</v>
      </c>
      <c r="D15" s="13">
        <v>11498</v>
      </c>
      <c r="E15" s="14">
        <v>102.54</v>
      </c>
      <c r="F15" s="15">
        <v>2.9600000000000001E-2</v>
      </c>
      <c r="G15" s="15"/>
    </row>
    <row r="16" spans="1:8" x14ac:dyDescent="0.25">
      <c r="A16" s="12" t="s">
        <v>1464</v>
      </c>
      <c r="B16" s="30" t="s">
        <v>1465</v>
      </c>
      <c r="C16" s="30" t="s">
        <v>1438</v>
      </c>
      <c r="D16" s="13">
        <v>2551</v>
      </c>
      <c r="E16" s="14">
        <v>101.59</v>
      </c>
      <c r="F16" s="15">
        <v>2.9399999999999999E-2</v>
      </c>
      <c r="G16" s="15"/>
    </row>
    <row r="17" spans="1:7" x14ac:dyDescent="0.25">
      <c r="A17" s="12" t="s">
        <v>1267</v>
      </c>
      <c r="B17" s="30" t="s">
        <v>1268</v>
      </c>
      <c r="C17" s="30" t="s">
        <v>1269</v>
      </c>
      <c r="D17" s="13">
        <v>48162</v>
      </c>
      <c r="E17" s="14">
        <v>100.71</v>
      </c>
      <c r="F17" s="15">
        <v>2.9100000000000001E-2</v>
      </c>
      <c r="G17" s="15"/>
    </row>
    <row r="18" spans="1:7" x14ac:dyDescent="0.25">
      <c r="A18" s="12" t="s">
        <v>1222</v>
      </c>
      <c r="B18" s="30" t="s">
        <v>1223</v>
      </c>
      <c r="C18" s="30" t="s">
        <v>1224</v>
      </c>
      <c r="D18" s="13">
        <v>23907</v>
      </c>
      <c r="E18" s="14">
        <v>95.11</v>
      </c>
      <c r="F18" s="15">
        <v>2.75E-2</v>
      </c>
      <c r="G18" s="15"/>
    </row>
    <row r="19" spans="1:7" x14ac:dyDescent="0.25">
      <c r="A19" s="12" t="s">
        <v>1195</v>
      </c>
      <c r="B19" s="30" t="s">
        <v>1196</v>
      </c>
      <c r="C19" s="30" t="s">
        <v>1179</v>
      </c>
      <c r="D19" s="13">
        <v>33260</v>
      </c>
      <c r="E19" s="14">
        <v>93.63</v>
      </c>
      <c r="F19" s="15">
        <v>2.7099999999999999E-2</v>
      </c>
      <c r="G19" s="15"/>
    </row>
    <row r="20" spans="1:7" x14ac:dyDescent="0.25">
      <c r="A20" s="12" t="s">
        <v>2127</v>
      </c>
      <c r="B20" s="30" t="s">
        <v>2128</v>
      </c>
      <c r="C20" s="30" t="s">
        <v>1240</v>
      </c>
      <c r="D20" s="13">
        <v>1591</v>
      </c>
      <c r="E20" s="14">
        <v>92.94</v>
      </c>
      <c r="F20" s="15">
        <v>2.69E-2</v>
      </c>
      <c r="G20" s="15"/>
    </row>
    <row r="21" spans="1:7" x14ac:dyDescent="0.25">
      <c r="A21" s="12" t="s">
        <v>1384</v>
      </c>
      <c r="B21" s="30" t="s">
        <v>1385</v>
      </c>
      <c r="C21" s="30" t="s">
        <v>1219</v>
      </c>
      <c r="D21" s="13">
        <v>7352</v>
      </c>
      <c r="E21" s="14">
        <v>87.73</v>
      </c>
      <c r="F21" s="15">
        <v>2.5399999999999999E-2</v>
      </c>
      <c r="G21" s="15"/>
    </row>
    <row r="22" spans="1:7" x14ac:dyDescent="0.25">
      <c r="A22" s="12" t="s">
        <v>1248</v>
      </c>
      <c r="B22" s="30" t="s">
        <v>1249</v>
      </c>
      <c r="C22" s="30" t="s">
        <v>1250</v>
      </c>
      <c r="D22" s="13">
        <v>4145</v>
      </c>
      <c r="E22" s="14">
        <v>85.39</v>
      </c>
      <c r="F22" s="15">
        <v>2.47E-2</v>
      </c>
      <c r="G22" s="15"/>
    </row>
    <row r="23" spans="1:7" x14ac:dyDescent="0.25">
      <c r="A23" s="12" t="s">
        <v>1519</v>
      </c>
      <c r="B23" s="30" t="s">
        <v>1520</v>
      </c>
      <c r="C23" s="30" t="s">
        <v>1364</v>
      </c>
      <c r="D23" s="13">
        <v>1387</v>
      </c>
      <c r="E23" s="14">
        <v>83.97</v>
      </c>
      <c r="F23" s="15">
        <v>2.4299999999999999E-2</v>
      </c>
      <c r="G23" s="15"/>
    </row>
    <row r="24" spans="1:7" x14ac:dyDescent="0.25">
      <c r="A24" s="12" t="s">
        <v>1487</v>
      </c>
      <c r="B24" s="30" t="s">
        <v>1488</v>
      </c>
      <c r="C24" s="30" t="s">
        <v>1343</v>
      </c>
      <c r="D24" s="13">
        <v>2726</v>
      </c>
      <c r="E24" s="14">
        <v>83.12</v>
      </c>
      <c r="F24" s="15">
        <v>2.4E-2</v>
      </c>
      <c r="G24" s="15"/>
    </row>
    <row r="25" spans="1:7" x14ac:dyDescent="0.25">
      <c r="A25" s="12" t="s">
        <v>1468</v>
      </c>
      <c r="B25" s="30" t="s">
        <v>1469</v>
      </c>
      <c r="C25" s="30" t="s">
        <v>1470</v>
      </c>
      <c r="D25" s="13">
        <v>6740</v>
      </c>
      <c r="E25" s="14">
        <v>82.19</v>
      </c>
      <c r="F25" s="15">
        <v>2.3800000000000002E-2</v>
      </c>
      <c r="G25" s="15"/>
    </row>
    <row r="26" spans="1:7" x14ac:dyDescent="0.25">
      <c r="A26" s="12" t="s">
        <v>1386</v>
      </c>
      <c r="B26" s="30" t="s">
        <v>1387</v>
      </c>
      <c r="C26" s="30" t="s">
        <v>1323</v>
      </c>
      <c r="D26" s="13">
        <v>4577</v>
      </c>
      <c r="E26" s="14">
        <v>78.3</v>
      </c>
      <c r="F26" s="15">
        <v>2.2599999999999999E-2</v>
      </c>
      <c r="G26" s="15"/>
    </row>
    <row r="27" spans="1:7" x14ac:dyDescent="0.25">
      <c r="A27" s="12" t="s">
        <v>1220</v>
      </c>
      <c r="B27" s="30" t="s">
        <v>1221</v>
      </c>
      <c r="C27" s="30" t="s">
        <v>1179</v>
      </c>
      <c r="D27" s="13">
        <v>53114</v>
      </c>
      <c r="E27" s="14">
        <v>74.92</v>
      </c>
      <c r="F27" s="15">
        <v>2.1700000000000001E-2</v>
      </c>
      <c r="G27" s="15"/>
    </row>
    <row r="28" spans="1:7" x14ac:dyDescent="0.25">
      <c r="A28" s="12" t="s">
        <v>1262</v>
      </c>
      <c r="B28" s="30" t="s">
        <v>1263</v>
      </c>
      <c r="C28" s="30" t="s">
        <v>1179</v>
      </c>
      <c r="D28" s="13">
        <v>11992</v>
      </c>
      <c r="E28" s="14">
        <v>74.58</v>
      </c>
      <c r="F28" s="15">
        <v>2.1600000000000001E-2</v>
      </c>
      <c r="G28" s="15"/>
    </row>
    <row r="29" spans="1:7" x14ac:dyDescent="0.25">
      <c r="A29" s="12" t="s">
        <v>1407</v>
      </c>
      <c r="B29" s="30" t="s">
        <v>1408</v>
      </c>
      <c r="C29" s="30" t="s">
        <v>1302</v>
      </c>
      <c r="D29" s="13">
        <v>4463</v>
      </c>
      <c r="E29" s="14">
        <v>74.260000000000005</v>
      </c>
      <c r="F29" s="15">
        <v>2.1499999999999998E-2</v>
      </c>
      <c r="G29" s="15"/>
    </row>
    <row r="30" spans="1:7" x14ac:dyDescent="0.25">
      <c r="A30" s="12" t="s">
        <v>1475</v>
      </c>
      <c r="B30" s="30" t="s">
        <v>1476</v>
      </c>
      <c r="C30" s="30" t="s">
        <v>1343</v>
      </c>
      <c r="D30" s="13">
        <v>2591</v>
      </c>
      <c r="E30" s="14">
        <v>67.91</v>
      </c>
      <c r="F30" s="15">
        <v>1.9599999999999999E-2</v>
      </c>
      <c r="G30" s="15"/>
    </row>
    <row r="31" spans="1:7" x14ac:dyDescent="0.25">
      <c r="A31" s="12" t="s">
        <v>1509</v>
      </c>
      <c r="B31" s="30" t="s">
        <v>1510</v>
      </c>
      <c r="C31" s="30" t="s">
        <v>1470</v>
      </c>
      <c r="D31" s="13">
        <v>2381</v>
      </c>
      <c r="E31" s="14">
        <v>67.260000000000005</v>
      </c>
      <c r="F31" s="15">
        <v>1.9400000000000001E-2</v>
      </c>
      <c r="G31" s="15"/>
    </row>
    <row r="32" spans="1:7" x14ac:dyDescent="0.25">
      <c r="A32" s="12" t="s">
        <v>1503</v>
      </c>
      <c r="B32" s="30" t="s">
        <v>1504</v>
      </c>
      <c r="C32" s="30" t="s">
        <v>1275</v>
      </c>
      <c r="D32" s="13">
        <v>10642</v>
      </c>
      <c r="E32" s="14">
        <v>65.97</v>
      </c>
      <c r="F32" s="15">
        <v>1.9099999999999999E-2</v>
      </c>
      <c r="G32" s="15"/>
    </row>
    <row r="33" spans="1:7" x14ac:dyDescent="0.25">
      <c r="A33" s="12" t="s">
        <v>1923</v>
      </c>
      <c r="B33" s="30" t="s">
        <v>1924</v>
      </c>
      <c r="C33" s="30" t="s">
        <v>1219</v>
      </c>
      <c r="D33" s="13">
        <v>17051</v>
      </c>
      <c r="E33" s="14">
        <v>64.28</v>
      </c>
      <c r="F33" s="15">
        <v>1.8599999999999998E-2</v>
      </c>
      <c r="G33" s="15"/>
    </row>
    <row r="34" spans="1:7" x14ac:dyDescent="0.25">
      <c r="A34" s="12" t="s">
        <v>1365</v>
      </c>
      <c r="B34" s="30" t="s">
        <v>1366</v>
      </c>
      <c r="C34" s="30" t="s">
        <v>1240</v>
      </c>
      <c r="D34" s="13">
        <v>946</v>
      </c>
      <c r="E34" s="14">
        <v>61.88</v>
      </c>
      <c r="F34" s="15">
        <v>1.7899999999999999E-2</v>
      </c>
      <c r="G34" s="15"/>
    </row>
    <row r="35" spans="1:7" x14ac:dyDescent="0.25">
      <c r="A35" s="12" t="s">
        <v>1425</v>
      </c>
      <c r="B35" s="30" t="s">
        <v>1426</v>
      </c>
      <c r="C35" s="30" t="s">
        <v>1427</v>
      </c>
      <c r="D35" s="13">
        <v>5198</v>
      </c>
      <c r="E35" s="14">
        <v>61.18</v>
      </c>
      <c r="F35" s="15">
        <v>1.77E-2</v>
      </c>
      <c r="G35" s="15"/>
    </row>
    <row r="36" spans="1:7" x14ac:dyDescent="0.25">
      <c r="A36" s="12" t="s">
        <v>1543</v>
      </c>
      <c r="B36" s="30" t="s">
        <v>1544</v>
      </c>
      <c r="C36" s="30" t="s">
        <v>1199</v>
      </c>
      <c r="D36" s="13">
        <v>6561</v>
      </c>
      <c r="E36" s="14">
        <v>60.99</v>
      </c>
      <c r="F36" s="15">
        <v>1.7600000000000001E-2</v>
      </c>
      <c r="G36" s="15"/>
    </row>
    <row r="37" spans="1:7" x14ac:dyDescent="0.25">
      <c r="A37" s="12" t="s">
        <v>1774</v>
      </c>
      <c r="B37" s="30" t="s">
        <v>1775</v>
      </c>
      <c r="C37" s="30" t="s">
        <v>1364</v>
      </c>
      <c r="D37" s="13">
        <v>30527</v>
      </c>
      <c r="E37" s="14">
        <v>58.96</v>
      </c>
      <c r="F37" s="15">
        <v>1.7000000000000001E-2</v>
      </c>
      <c r="G37" s="15"/>
    </row>
    <row r="38" spans="1:7" x14ac:dyDescent="0.25">
      <c r="A38" s="12" t="s">
        <v>1447</v>
      </c>
      <c r="B38" s="30" t="s">
        <v>1448</v>
      </c>
      <c r="C38" s="30" t="s">
        <v>1275</v>
      </c>
      <c r="D38" s="13">
        <v>239</v>
      </c>
      <c r="E38" s="14">
        <v>58.42</v>
      </c>
      <c r="F38" s="15">
        <v>1.6899999999999998E-2</v>
      </c>
      <c r="G38" s="15"/>
    </row>
    <row r="39" spans="1:7" x14ac:dyDescent="0.25">
      <c r="A39" s="12" t="s">
        <v>1235</v>
      </c>
      <c r="B39" s="30" t="s">
        <v>1236</v>
      </c>
      <c r="C39" s="30" t="s">
        <v>1237</v>
      </c>
      <c r="D39" s="13">
        <v>5412</v>
      </c>
      <c r="E39" s="14">
        <v>56.22</v>
      </c>
      <c r="F39" s="15">
        <v>1.6299999999999999E-2</v>
      </c>
      <c r="G39" s="15"/>
    </row>
    <row r="40" spans="1:7" x14ac:dyDescent="0.25">
      <c r="A40" s="12" t="s">
        <v>1289</v>
      </c>
      <c r="B40" s="30" t="s">
        <v>1290</v>
      </c>
      <c r="C40" s="30" t="s">
        <v>1291</v>
      </c>
      <c r="D40" s="13">
        <v>42372</v>
      </c>
      <c r="E40" s="14">
        <v>55.59</v>
      </c>
      <c r="F40" s="15">
        <v>1.61E-2</v>
      </c>
      <c r="G40" s="15"/>
    </row>
    <row r="41" spans="1:7" x14ac:dyDescent="0.25">
      <c r="A41" s="12" t="s">
        <v>1527</v>
      </c>
      <c r="B41" s="30" t="s">
        <v>1528</v>
      </c>
      <c r="C41" s="30" t="s">
        <v>1470</v>
      </c>
      <c r="D41" s="13">
        <v>10447</v>
      </c>
      <c r="E41" s="14">
        <v>53.04</v>
      </c>
      <c r="F41" s="15">
        <v>1.5299999999999999E-2</v>
      </c>
      <c r="G41" s="15"/>
    </row>
    <row r="42" spans="1:7" x14ac:dyDescent="0.25">
      <c r="A42" s="12" t="s">
        <v>1466</v>
      </c>
      <c r="B42" s="30" t="s">
        <v>1467</v>
      </c>
      <c r="C42" s="30" t="s">
        <v>1457</v>
      </c>
      <c r="D42" s="13">
        <v>9216</v>
      </c>
      <c r="E42" s="14">
        <v>47.74</v>
      </c>
      <c r="F42" s="15">
        <v>1.38E-2</v>
      </c>
      <c r="G42" s="15"/>
    </row>
    <row r="43" spans="1:7" x14ac:dyDescent="0.25">
      <c r="A43" s="12" t="s">
        <v>1401</v>
      </c>
      <c r="B43" s="30" t="s">
        <v>1402</v>
      </c>
      <c r="C43" s="30" t="s">
        <v>1291</v>
      </c>
      <c r="D43" s="13">
        <v>153</v>
      </c>
      <c r="E43" s="14">
        <v>44.91</v>
      </c>
      <c r="F43" s="15">
        <v>1.2999999999999999E-2</v>
      </c>
      <c r="G43" s="15"/>
    </row>
    <row r="44" spans="1:7" x14ac:dyDescent="0.25">
      <c r="A44" s="12" t="s">
        <v>1449</v>
      </c>
      <c r="B44" s="30" t="s">
        <v>1450</v>
      </c>
      <c r="C44" s="30" t="s">
        <v>1272</v>
      </c>
      <c r="D44" s="13">
        <v>4521</v>
      </c>
      <c r="E44" s="14">
        <v>43.11</v>
      </c>
      <c r="F44" s="15">
        <v>1.2500000000000001E-2</v>
      </c>
      <c r="G44" s="15"/>
    </row>
    <row r="45" spans="1:7" x14ac:dyDescent="0.25">
      <c r="A45" s="12" t="s">
        <v>1541</v>
      </c>
      <c r="B45" s="30" t="s">
        <v>1542</v>
      </c>
      <c r="C45" s="30" t="s">
        <v>1272</v>
      </c>
      <c r="D45" s="13">
        <v>1627</v>
      </c>
      <c r="E45" s="14">
        <v>42.99</v>
      </c>
      <c r="F45" s="15">
        <v>1.24E-2</v>
      </c>
      <c r="G45" s="15"/>
    </row>
    <row r="46" spans="1:7" x14ac:dyDescent="0.25">
      <c r="A46" s="12" t="s">
        <v>1497</v>
      </c>
      <c r="B46" s="30" t="s">
        <v>1498</v>
      </c>
      <c r="C46" s="30" t="s">
        <v>1323</v>
      </c>
      <c r="D46" s="13">
        <v>6948</v>
      </c>
      <c r="E46" s="14">
        <v>39.81</v>
      </c>
      <c r="F46" s="15">
        <v>1.15E-2</v>
      </c>
      <c r="G46" s="15"/>
    </row>
    <row r="47" spans="1:7" x14ac:dyDescent="0.25">
      <c r="A47" s="12" t="s">
        <v>1533</v>
      </c>
      <c r="B47" s="30" t="s">
        <v>1534</v>
      </c>
      <c r="C47" s="30" t="s">
        <v>1219</v>
      </c>
      <c r="D47" s="13">
        <v>5266</v>
      </c>
      <c r="E47" s="14">
        <v>38.35</v>
      </c>
      <c r="F47" s="15">
        <v>1.11E-2</v>
      </c>
      <c r="G47" s="15"/>
    </row>
    <row r="48" spans="1:7" x14ac:dyDescent="0.25">
      <c r="A48" s="12" t="s">
        <v>2099</v>
      </c>
      <c r="B48" s="30" t="s">
        <v>2100</v>
      </c>
      <c r="C48" s="30" t="s">
        <v>1427</v>
      </c>
      <c r="D48" s="13">
        <v>2530</v>
      </c>
      <c r="E48" s="14">
        <v>37.43</v>
      </c>
      <c r="F48" s="15">
        <v>1.0800000000000001E-2</v>
      </c>
      <c r="G48" s="15"/>
    </row>
    <row r="49" spans="1:7" x14ac:dyDescent="0.25">
      <c r="A49" s="12" t="s">
        <v>1778</v>
      </c>
      <c r="B49" s="30" t="s">
        <v>1779</v>
      </c>
      <c r="C49" s="30" t="s">
        <v>1364</v>
      </c>
      <c r="D49" s="13">
        <v>788</v>
      </c>
      <c r="E49" s="14">
        <v>36.28</v>
      </c>
      <c r="F49" s="15">
        <v>1.0500000000000001E-2</v>
      </c>
      <c r="G49" s="15"/>
    </row>
    <row r="50" spans="1:7" x14ac:dyDescent="0.25">
      <c r="A50" s="12" t="s">
        <v>2109</v>
      </c>
      <c r="B50" s="30" t="s">
        <v>2110</v>
      </c>
      <c r="C50" s="30" t="s">
        <v>1194</v>
      </c>
      <c r="D50" s="13">
        <v>1917</v>
      </c>
      <c r="E50" s="14">
        <v>34.46</v>
      </c>
      <c r="F50" s="15">
        <v>0.01</v>
      </c>
      <c r="G50" s="15"/>
    </row>
    <row r="51" spans="1:7" x14ac:dyDescent="0.25">
      <c r="A51" s="12" t="s">
        <v>2119</v>
      </c>
      <c r="B51" s="30" t="s">
        <v>2120</v>
      </c>
      <c r="C51" s="30" t="s">
        <v>1194</v>
      </c>
      <c r="D51" s="13">
        <v>4854</v>
      </c>
      <c r="E51" s="14">
        <v>29.73</v>
      </c>
      <c r="F51" s="15">
        <v>8.6E-3</v>
      </c>
      <c r="G51" s="15"/>
    </row>
    <row r="52" spans="1:7" x14ac:dyDescent="0.25">
      <c r="A52" s="12" t="s">
        <v>2055</v>
      </c>
      <c r="B52" s="30" t="s">
        <v>2056</v>
      </c>
      <c r="C52" s="30" t="s">
        <v>1302</v>
      </c>
      <c r="D52" s="13">
        <v>4981</v>
      </c>
      <c r="E52" s="14">
        <v>25.33</v>
      </c>
      <c r="F52" s="15">
        <v>7.3000000000000001E-3</v>
      </c>
      <c r="G52" s="15"/>
    </row>
    <row r="53" spans="1:7" x14ac:dyDescent="0.25">
      <c r="A53" s="12" t="s">
        <v>2153</v>
      </c>
      <c r="B53" s="30" t="s">
        <v>2154</v>
      </c>
      <c r="C53" s="30" t="s">
        <v>1219</v>
      </c>
      <c r="D53" s="13">
        <v>228</v>
      </c>
      <c r="E53" s="14">
        <v>18.5</v>
      </c>
      <c r="F53" s="15">
        <v>5.3E-3</v>
      </c>
      <c r="G53" s="15"/>
    </row>
    <row r="54" spans="1:7" x14ac:dyDescent="0.25">
      <c r="A54" s="12" t="s">
        <v>2155</v>
      </c>
      <c r="B54" s="30" t="s">
        <v>2156</v>
      </c>
      <c r="C54" s="30" t="s">
        <v>1194</v>
      </c>
      <c r="D54" s="13">
        <v>1585</v>
      </c>
      <c r="E54" s="14">
        <v>16.88</v>
      </c>
      <c r="F54" s="15">
        <v>4.8999999999999998E-3</v>
      </c>
      <c r="G54" s="15"/>
    </row>
    <row r="55" spans="1:7" x14ac:dyDescent="0.25">
      <c r="A55" s="12" t="s">
        <v>2165</v>
      </c>
      <c r="B55" s="30" t="s">
        <v>2166</v>
      </c>
      <c r="C55" s="30" t="s">
        <v>1219</v>
      </c>
      <c r="D55" s="13">
        <v>9628</v>
      </c>
      <c r="E55" s="14">
        <v>15.14</v>
      </c>
      <c r="F55" s="15">
        <v>4.4000000000000003E-3</v>
      </c>
      <c r="G55" s="15"/>
    </row>
    <row r="56" spans="1:7" x14ac:dyDescent="0.25">
      <c r="A56" s="12" t="s">
        <v>2177</v>
      </c>
      <c r="B56" s="30" t="s">
        <v>2178</v>
      </c>
      <c r="C56" s="30" t="s">
        <v>1269</v>
      </c>
      <c r="D56" s="13">
        <v>1447</v>
      </c>
      <c r="E56" s="14">
        <v>13.44</v>
      </c>
      <c r="F56" s="15">
        <v>3.8999999999999998E-3</v>
      </c>
      <c r="G56" s="15"/>
    </row>
    <row r="57" spans="1:7" x14ac:dyDescent="0.25">
      <c r="A57" s="12" t="s">
        <v>1809</v>
      </c>
      <c r="B57" s="30" t="s">
        <v>1810</v>
      </c>
      <c r="C57" s="30" t="s">
        <v>1323</v>
      </c>
      <c r="D57" s="13">
        <v>1331</v>
      </c>
      <c r="E57" s="14">
        <v>13.02</v>
      </c>
      <c r="F57" s="15">
        <v>3.8E-3</v>
      </c>
      <c r="G57" s="15"/>
    </row>
    <row r="58" spans="1:7" x14ac:dyDescent="0.25">
      <c r="A58" s="16" t="s">
        <v>125</v>
      </c>
      <c r="B58" s="31"/>
      <c r="C58" s="31"/>
      <c r="D58" s="17"/>
      <c r="E58" s="37">
        <v>3467.78</v>
      </c>
      <c r="F58" s="38">
        <v>1.0026999999999999</v>
      </c>
      <c r="G58" s="20"/>
    </row>
    <row r="59" spans="1:7" x14ac:dyDescent="0.25">
      <c r="A59" s="16" t="s">
        <v>1549</v>
      </c>
      <c r="B59" s="30"/>
      <c r="C59" s="30"/>
      <c r="D59" s="13"/>
      <c r="E59" s="14"/>
      <c r="F59" s="15"/>
      <c r="G59" s="15"/>
    </row>
    <row r="60" spans="1:7" x14ac:dyDescent="0.25">
      <c r="A60" s="16" t="s">
        <v>125</v>
      </c>
      <c r="B60" s="30"/>
      <c r="C60" s="30"/>
      <c r="D60" s="13"/>
      <c r="E60" s="39" t="s">
        <v>119</v>
      </c>
      <c r="F60" s="40" t="s">
        <v>119</v>
      </c>
      <c r="G60" s="15"/>
    </row>
    <row r="61" spans="1:7" x14ac:dyDescent="0.25">
      <c r="A61" s="21" t="s">
        <v>165</v>
      </c>
      <c r="B61" s="32"/>
      <c r="C61" s="32"/>
      <c r="D61" s="22"/>
      <c r="E61" s="27">
        <v>3467.78</v>
      </c>
      <c r="F61" s="28">
        <v>1.0026999999999999</v>
      </c>
      <c r="G61" s="20"/>
    </row>
    <row r="62" spans="1:7" x14ac:dyDescent="0.25">
      <c r="A62" s="12"/>
      <c r="B62" s="30"/>
      <c r="C62" s="30"/>
      <c r="D62" s="13"/>
      <c r="E62" s="14"/>
      <c r="F62" s="15"/>
      <c r="G62" s="15"/>
    </row>
    <row r="63" spans="1:7" x14ac:dyDescent="0.25">
      <c r="A63" s="12"/>
      <c r="B63" s="30"/>
      <c r="C63" s="30"/>
      <c r="D63" s="13"/>
      <c r="E63" s="14"/>
      <c r="F63" s="15"/>
      <c r="G63" s="15"/>
    </row>
    <row r="64" spans="1:7" x14ac:dyDescent="0.25">
      <c r="A64" s="16" t="s">
        <v>169</v>
      </c>
      <c r="B64" s="30"/>
      <c r="C64" s="30"/>
      <c r="D64" s="13"/>
      <c r="E64" s="14"/>
      <c r="F64" s="15"/>
      <c r="G64" s="15"/>
    </row>
    <row r="65" spans="1:7" x14ac:dyDescent="0.25">
      <c r="A65" s="12" t="s">
        <v>170</v>
      </c>
      <c r="B65" s="30"/>
      <c r="C65" s="30"/>
      <c r="D65" s="13"/>
      <c r="E65" s="14">
        <v>28.99</v>
      </c>
      <c r="F65" s="15">
        <v>8.3999999999999995E-3</v>
      </c>
      <c r="G65" s="15">
        <v>6.6299999999999998E-2</v>
      </c>
    </row>
    <row r="66" spans="1:7" x14ac:dyDescent="0.25">
      <c r="A66" s="16" t="s">
        <v>125</v>
      </c>
      <c r="B66" s="31"/>
      <c r="C66" s="31"/>
      <c r="D66" s="17"/>
      <c r="E66" s="37">
        <v>28.99</v>
      </c>
      <c r="F66" s="38">
        <v>8.3999999999999995E-3</v>
      </c>
      <c r="G66" s="20"/>
    </row>
    <row r="67" spans="1:7" x14ac:dyDescent="0.25">
      <c r="A67" s="12"/>
      <c r="B67" s="30"/>
      <c r="C67" s="30"/>
      <c r="D67" s="13"/>
      <c r="E67" s="14"/>
      <c r="F67" s="15"/>
      <c r="G67" s="15"/>
    </row>
    <row r="68" spans="1:7" x14ac:dyDescent="0.25">
      <c r="A68" s="21" t="s">
        <v>165</v>
      </c>
      <c r="B68" s="32"/>
      <c r="C68" s="32"/>
      <c r="D68" s="22"/>
      <c r="E68" s="18">
        <v>28.99</v>
      </c>
      <c r="F68" s="19">
        <v>8.3999999999999995E-3</v>
      </c>
      <c r="G68" s="20"/>
    </row>
    <row r="69" spans="1:7" x14ac:dyDescent="0.25">
      <c r="A69" s="12" t="s">
        <v>171</v>
      </c>
      <c r="B69" s="30"/>
      <c r="C69" s="30"/>
      <c r="D69" s="13"/>
      <c r="E69" s="14">
        <v>5.2658000000000002E-3</v>
      </c>
      <c r="F69" s="15">
        <v>9.9999999999999995E-7</v>
      </c>
      <c r="G69" s="15"/>
    </row>
    <row r="70" spans="1:7" x14ac:dyDescent="0.25">
      <c r="A70" s="12" t="s">
        <v>172</v>
      </c>
      <c r="B70" s="30"/>
      <c r="C70" s="30"/>
      <c r="D70" s="13"/>
      <c r="E70" s="23">
        <v>-37.705265799999999</v>
      </c>
      <c r="F70" s="24">
        <v>-1.1101E-2</v>
      </c>
      <c r="G70" s="15">
        <v>6.6299999999999998E-2</v>
      </c>
    </row>
    <row r="71" spans="1:7" x14ac:dyDescent="0.25">
      <c r="A71" s="25" t="s">
        <v>173</v>
      </c>
      <c r="B71" s="33"/>
      <c r="C71" s="33"/>
      <c r="D71" s="26"/>
      <c r="E71" s="27">
        <v>3459.07</v>
      </c>
      <c r="F71" s="28">
        <v>1</v>
      </c>
      <c r="G71" s="28"/>
    </row>
    <row r="76" spans="1:7" x14ac:dyDescent="0.25">
      <c r="A76" s="1" t="s">
        <v>176</v>
      </c>
    </row>
    <row r="77" spans="1:7" x14ac:dyDescent="0.25">
      <c r="A77" s="53" t="s">
        <v>177</v>
      </c>
      <c r="B77" s="34" t="s">
        <v>119</v>
      </c>
    </row>
    <row r="78" spans="1:7" x14ac:dyDescent="0.25">
      <c r="A78" t="s">
        <v>178</v>
      </c>
    </row>
    <row r="79" spans="1:7" x14ac:dyDescent="0.25">
      <c r="A79" t="s">
        <v>179</v>
      </c>
      <c r="B79" t="s">
        <v>180</v>
      </c>
      <c r="C79" t="s">
        <v>180</v>
      </c>
    </row>
    <row r="80" spans="1:7" x14ac:dyDescent="0.25">
      <c r="B80" s="54">
        <v>45382</v>
      </c>
      <c r="C80" s="54">
        <v>45412</v>
      </c>
    </row>
    <row r="81" spans="1:5" x14ac:dyDescent="0.25">
      <c r="A81" t="s">
        <v>704</v>
      </c>
      <c r="B81">
        <v>13.970700000000001</v>
      </c>
      <c r="C81">
        <v>14.946999999999999</v>
      </c>
      <c r="E81" s="2"/>
    </row>
    <row r="82" spans="1:5" x14ac:dyDescent="0.25">
      <c r="A82" t="s">
        <v>185</v>
      </c>
      <c r="B82">
        <v>13.9704</v>
      </c>
      <c r="C82">
        <v>14.9467</v>
      </c>
      <c r="E82" s="2"/>
    </row>
    <row r="83" spans="1:5" x14ac:dyDescent="0.25">
      <c r="A83" t="s">
        <v>705</v>
      </c>
      <c r="B83">
        <v>13.8279</v>
      </c>
      <c r="C83">
        <v>14.7852</v>
      </c>
      <c r="E83" s="2"/>
    </row>
    <row r="84" spans="1:5" x14ac:dyDescent="0.25">
      <c r="A84" t="s">
        <v>667</v>
      </c>
      <c r="B84">
        <v>13.8279</v>
      </c>
      <c r="C84">
        <v>14.7851</v>
      </c>
      <c r="E84" s="2"/>
    </row>
    <row r="85" spans="1:5" x14ac:dyDescent="0.25">
      <c r="E85" s="2"/>
    </row>
    <row r="86" spans="1:5" x14ac:dyDescent="0.25">
      <c r="A86" t="s">
        <v>195</v>
      </c>
      <c r="B86" s="34" t="s">
        <v>119</v>
      </c>
    </row>
    <row r="87" spans="1:5" x14ac:dyDescent="0.25">
      <c r="A87" t="s">
        <v>196</v>
      </c>
      <c r="B87" s="34" t="s">
        <v>119</v>
      </c>
    </row>
    <row r="88" spans="1:5" ht="30" customHeight="1" x14ac:dyDescent="0.25">
      <c r="A88" s="53" t="s">
        <v>197</v>
      </c>
      <c r="B88" s="34" t="s">
        <v>119</v>
      </c>
    </row>
    <row r="89" spans="1:5" ht="30" customHeight="1" x14ac:dyDescent="0.25">
      <c r="A89" s="53" t="s">
        <v>198</v>
      </c>
      <c r="B89" s="34" t="s">
        <v>119</v>
      </c>
    </row>
    <row r="90" spans="1:5" x14ac:dyDescent="0.25">
      <c r="A90" t="s">
        <v>1767</v>
      </c>
      <c r="B90" s="55">
        <v>1.104538</v>
      </c>
    </row>
    <row r="91" spans="1:5" ht="45" customHeight="1" x14ac:dyDescent="0.25">
      <c r="A91" s="53" t="s">
        <v>200</v>
      </c>
      <c r="B91" s="34" t="s">
        <v>119</v>
      </c>
    </row>
    <row r="92" spans="1:5" ht="30" customHeight="1" x14ac:dyDescent="0.25">
      <c r="A92" s="53" t="s">
        <v>201</v>
      </c>
      <c r="B92" s="34" t="s">
        <v>119</v>
      </c>
    </row>
    <row r="93" spans="1:5" ht="30" customHeight="1" x14ac:dyDescent="0.25">
      <c r="A93" s="53" t="s">
        <v>202</v>
      </c>
    </row>
    <row r="94" spans="1:5" x14ac:dyDescent="0.25">
      <c r="A94" t="s">
        <v>203</v>
      </c>
    </row>
    <row r="95" spans="1:5" x14ac:dyDescent="0.25">
      <c r="A95" t="s">
        <v>204</v>
      </c>
    </row>
    <row r="97" spans="1:4" ht="69.95" customHeight="1" x14ac:dyDescent="0.25">
      <c r="A97" s="74" t="s">
        <v>214</v>
      </c>
      <c r="B97" s="74" t="s">
        <v>215</v>
      </c>
      <c r="C97" s="74" t="s">
        <v>5</v>
      </c>
      <c r="D97" s="74" t="s">
        <v>6</v>
      </c>
    </row>
    <row r="98" spans="1:4" ht="69.95" customHeight="1" x14ac:dyDescent="0.25">
      <c r="A98" s="74" t="s">
        <v>2301</v>
      </c>
      <c r="B98" s="74"/>
      <c r="C98" s="74" t="s">
        <v>2302</v>
      </c>
      <c r="D9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8"/>
  <sheetViews>
    <sheetView showGridLines="0" workbookViewId="0">
      <pane ySplit="4" topLeftCell="A119" activePane="bottomLeft" state="frozen"/>
      <selection pane="bottomLeft" activeCell="B119" sqref="B119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309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310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218</v>
      </c>
      <c r="B9" s="30"/>
      <c r="C9" s="30"/>
      <c r="D9" s="13"/>
      <c r="E9" s="14"/>
      <c r="F9" s="15"/>
      <c r="G9" s="15"/>
    </row>
    <row r="10" spans="1:8" x14ac:dyDescent="0.25">
      <c r="A10" s="16" t="s">
        <v>219</v>
      </c>
      <c r="B10" s="30"/>
      <c r="C10" s="30"/>
      <c r="D10" s="13"/>
      <c r="E10" s="14"/>
      <c r="F10" s="15"/>
      <c r="G10" s="15"/>
    </row>
    <row r="11" spans="1:8" x14ac:dyDescent="0.25">
      <c r="A11" s="12" t="s">
        <v>311</v>
      </c>
      <c r="B11" s="30" t="s">
        <v>312</v>
      </c>
      <c r="C11" s="30" t="s">
        <v>225</v>
      </c>
      <c r="D11" s="13">
        <v>127500000</v>
      </c>
      <c r="E11" s="14">
        <v>128833.4</v>
      </c>
      <c r="F11" s="15">
        <v>6.8900000000000003E-2</v>
      </c>
      <c r="G11" s="15">
        <v>7.6587000000000002E-2</v>
      </c>
    </row>
    <row r="12" spans="1:8" x14ac:dyDescent="0.25">
      <c r="A12" s="12" t="s">
        <v>313</v>
      </c>
      <c r="B12" s="30" t="s">
        <v>314</v>
      </c>
      <c r="C12" s="30" t="s">
        <v>225</v>
      </c>
      <c r="D12" s="13">
        <v>115000000</v>
      </c>
      <c r="E12" s="14">
        <v>116144.48</v>
      </c>
      <c r="F12" s="15">
        <v>6.2100000000000002E-2</v>
      </c>
      <c r="G12" s="15">
        <v>7.6399999999999996E-2</v>
      </c>
    </row>
    <row r="13" spans="1:8" x14ac:dyDescent="0.25">
      <c r="A13" s="12" t="s">
        <v>315</v>
      </c>
      <c r="B13" s="30" t="s">
        <v>316</v>
      </c>
      <c r="C13" s="30" t="s">
        <v>225</v>
      </c>
      <c r="D13" s="13">
        <v>97500000</v>
      </c>
      <c r="E13" s="14">
        <v>95413.99</v>
      </c>
      <c r="F13" s="15">
        <v>5.0999999999999997E-2</v>
      </c>
      <c r="G13" s="15">
        <v>7.485E-2</v>
      </c>
    </row>
    <row r="14" spans="1:8" x14ac:dyDescent="0.25">
      <c r="A14" s="12" t="s">
        <v>317</v>
      </c>
      <c r="B14" s="30" t="s">
        <v>318</v>
      </c>
      <c r="C14" s="30" t="s">
        <v>225</v>
      </c>
      <c r="D14" s="13">
        <v>90000000</v>
      </c>
      <c r="E14" s="14">
        <v>89019.99</v>
      </c>
      <c r="F14" s="15">
        <v>4.7600000000000003E-2</v>
      </c>
      <c r="G14" s="15">
        <v>7.6399999999999996E-2</v>
      </c>
    </row>
    <row r="15" spans="1:8" x14ac:dyDescent="0.25">
      <c r="A15" s="12" t="s">
        <v>319</v>
      </c>
      <c r="B15" s="30" t="s">
        <v>320</v>
      </c>
      <c r="C15" s="30" t="s">
        <v>238</v>
      </c>
      <c r="D15" s="13">
        <v>83000000</v>
      </c>
      <c r="E15" s="14">
        <v>82394.100000000006</v>
      </c>
      <c r="F15" s="15">
        <v>4.41E-2</v>
      </c>
      <c r="G15" s="15">
        <v>7.4898999999999993E-2</v>
      </c>
    </row>
    <row r="16" spans="1:8" x14ac:dyDescent="0.25">
      <c r="A16" s="12" t="s">
        <v>321</v>
      </c>
      <c r="B16" s="30" t="s">
        <v>322</v>
      </c>
      <c r="C16" s="30" t="s">
        <v>225</v>
      </c>
      <c r="D16" s="13">
        <v>81000000</v>
      </c>
      <c r="E16" s="14">
        <v>81094.2</v>
      </c>
      <c r="F16" s="15">
        <v>4.3400000000000001E-2</v>
      </c>
      <c r="G16" s="15">
        <v>7.5200000000000003E-2</v>
      </c>
    </row>
    <row r="17" spans="1:7" x14ac:dyDescent="0.25">
      <c r="A17" s="12" t="s">
        <v>323</v>
      </c>
      <c r="B17" s="30" t="s">
        <v>324</v>
      </c>
      <c r="C17" s="30" t="s">
        <v>225</v>
      </c>
      <c r="D17" s="13">
        <v>73000000</v>
      </c>
      <c r="E17" s="14">
        <v>73061.83</v>
      </c>
      <c r="F17" s="15">
        <v>3.9100000000000003E-2</v>
      </c>
      <c r="G17" s="15">
        <v>7.51E-2</v>
      </c>
    </row>
    <row r="18" spans="1:7" x14ac:dyDescent="0.25">
      <c r="A18" s="12" t="s">
        <v>325</v>
      </c>
      <c r="B18" s="30" t="s">
        <v>326</v>
      </c>
      <c r="C18" s="30" t="s">
        <v>225</v>
      </c>
      <c r="D18" s="13">
        <v>63500000</v>
      </c>
      <c r="E18" s="14">
        <v>63893.89</v>
      </c>
      <c r="F18" s="15">
        <v>3.4200000000000001E-2</v>
      </c>
      <c r="G18" s="15">
        <v>7.5399999999999995E-2</v>
      </c>
    </row>
    <row r="19" spans="1:7" x14ac:dyDescent="0.25">
      <c r="A19" s="12" t="s">
        <v>327</v>
      </c>
      <c r="B19" s="30" t="s">
        <v>328</v>
      </c>
      <c r="C19" s="30" t="s">
        <v>225</v>
      </c>
      <c r="D19" s="13">
        <v>61500000</v>
      </c>
      <c r="E19" s="14">
        <v>60715.01</v>
      </c>
      <c r="F19" s="15">
        <v>3.2500000000000001E-2</v>
      </c>
      <c r="G19" s="15">
        <v>7.6700000000000004E-2</v>
      </c>
    </row>
    <row r="20" spans="1:7" x14ac:dyDescent="0.25">
      <c r="A20" s="12" t="s">
        <v>329</v>
      </c>
      <c r="B20" s="30" t="s">
        <v>330</v>
      </c>
      <c r="C20" s="30" t="s">
        <v>225</v>
      </c>
      <c r="D20" s="13">
        <v>53700000</v>
      </c>
      <c r="E20" s="14">
        <v>53290.11</v>
      </c>
      <c r="F20" s="15">
        <v>2.8500000000000001E-2</v>
      </c>
      <c r="G20" s="15">
        <v>7.6587000000000002E-2</v>
      </c>
    </row>
    <row r="21" spans="1:7" x14ac:dyDescent="0.25">
      <c r="A21" s="12" t="s">
        <v>331</v>
      </c>
      <c r="B21" s="30" t="s">
        <v>332</v>
      </c>
      <c r="C21" s="30" t="s">
        <v>333</v>
      </c>
      <c r="D21" s="13">
        <v>52500000</v>
      </c>
      <c r="E21" s="14">
        <v>52145.05</v>
      </c>
      <c r="F21" s="15">
        <v>2.7900000000000001E-2</v>
      </c>
      <c r="G21" s="15">
        <v>7.5498999999999997E-2</v>
      </c>
    </row>
    <row r="22" spans="1:7" x14ac:dyDescent="0.25">
      <c r="A22" s="12" t="s">
        <v>334</v>
      </c>
      <c r="B22" s="30" t="s">
        <v>335</v>
      </c>
      <c r="C22" s="30" t="s">
        <v>225</v>
      </c>
      <c r="D22" s="13">
        <v>50500000</v>
      </c>
      <c r="E22" s="14">
        <v>49976.26</v>
      </c>
      <c r="F22" s="15">
        <v>2.6700000000000002E-2</v>
      </c>
      <c r="G22" s="15">
        <v>7.5575000000000003E-2</v>
      </c>
    </row>
    <row r="23" spans="1:7" x14ac:dyDescent="0.25">
      <c r="A23" s="12" t="s">
        <v>336</v>
      </c>
      <c r="B23" s="30" t="s">
        <v>337</v>
      </c>
      <c r="C23" s="30" t="s">
        <v>225</v>
      </c>
      <c r="D23" s="13">
        <v>47500000</v>
      </c>
      <c r="E23" s="14">
        <v>47385.1</v>
      </c>
      <c r="F23" s="15">
        <v>2.5399999999999999E-2</v>
      </c>
      <c r="G23" s="15">
        <v>7.7399999999999997E-2</v>
      </c>
    </row>
    <row r="24" spans="1:7" x14ac:dyDescent="0.25">
      <c r="A24" s="12" t="s">
        <v>338</v>
      </c>
      <c r="B24" s="30" t="s">
        <v>339</v>
      </c>
      <c r="C24" s="30" t="s">
        <v>225</v>
      </c>
      <c r="D24" s="13">
        <v>41700000</v>
      </c>
      <c r="E24" s="14">
        <v>41590.75</v>
      </c>
      <c r="F24" s="15">
        <v>2.23E-2</v>
      </c>
      <c r="G24" s="15">
        <v>7.5399999999999995E-2</v>
      </c>
    </row>
    <row r="25" spans="1:7" x14ac:dyDescent="0.25">
      <c r="A25" s="12" t="s">
        <v>340</v>
      </c>
      <c r="B25" s="30" t="s">
        <v>341</v>
      </c>
      <c r="C25" s="30" t="s">
        <v>225</v>
      </c>
      <c r="D25" s="13">
        <v>38500000</v>
      </c>
      <c r="E25" s="14">
        <v>38618.160000000003</v>
      </c>
      <c r="F25" s="15">
        <v>2.07E-2</v>
      </c>
      <c r="G25" s="15">
        <v>7.6700000000000004E-2</v>
      </c>
    </row>
    <row r="26" spans="1:7" x14ac:dyDescent="0.25">
      <c r="A26" s="12" t="s">
        <v>342</v>
      </c>
      <c r="B26" s="30" t="s">
        <v>343</v>
      </c>
      <c r="C26" s="30" t="s">
        <v>225</v>
      </c>
      <c r="D26" s="13">
        <v>37500000</v>
      </c>
      <c r="E26" s="14">
        <v>37298.74</v>
      </c>
      <c r="F26" s="15">
        <v>0.02</v>
      </c>
      <c r="G26" s="15">
        <v>7.4899999999999994E-2</v>
      </c>
    </row>
    <row r="27" spans="1:7" x14ac:dyDescent="0.25">
      <c r="A27" s="12" t="s">
        <v>344</v>
      </c>
      <c r="B27" s="30" t="s">
        <v>345</v>
      </c>
      <c r="C27" s="30" t="s">
        <v>225</v>
      </c>
      <c r="D27" s="13">
        <v>38000000</v>
      </c>
      <c r="E27" s="14">
        <v>37224.379999999997</v>
      </c>
      <c r="F27" s="15">
        <v>1.9900000000000001E-2</v>
      </c>
      <c r="G27" s="15">
        <v>7.5200000000000003E-2</v>
      </c>
    </row>
    <row r="28" spans="1:7" x14ac:dyDescent="0.25">
      <c r="A28" s="12" t="s">
        <v>346</v>
      </c>
      <c r="B28" s="30" t="s">
        <v>347</v>
      </c>
      <c r="C28" s="30" t="s">
        <v>225</v>
      </c>
      <c r="D28" s="13">
        <v>33500000</v>
      </c>
      <c r="E28" s="14">
        <v>33355.980000000003</v>
      </c>
      <c r="F28" s="15">
        <v>1.78E-2</v>
      </c>
      <c r="G28" s="15">
        <v>7.5886999999999996E-2</v>
      </c>
    </row>
    <row r="29" spans="1:7" x14ac:dyDescent="0.25">
      <c r="A29" s="12" t="s">
        <v>348</v>
      </c>
      <c r="B29" s="30" t="s">
        <v>349</v>
      </c>
      <c r="C29" s="30" t="s">
        <v>222</v>
      </c>
      <c r="D29" s="13">
        <v>32000000</v>
      </c>
      <c r="E29" s="14">
        <v>32878.69</v>
      </c>
      <c r="F29" s="15">
        <v>1.7600000000000001E-2</v>
      </c>
      <c r="G29" s="15">
        <v>7.5763999999999998E-2</v>
      </c>
    </row>
    <row r="30" spans="1:7" x14ac:dyDescent="0.25">
      <c r="A30" s="12" t="s">
        <v>350</v>
      </c>
      <c r="B30" s="30" t="s">
        <v>351</v>
      </c>
      <c r="C30" s="30" t="s">
        <v>225</v>
      </c>
      <c r="D30" s="13">
        <v>31000000</v>
      </c>
      <c r="E30" s="14">
        <v>30929.38</v>
      </c>
      <c r="F30" s="15">
        <v>1.6500000000000001E-2</v>
      </c>
      <c r="G30" s="15">
        <v>7.5887999999999997E-2</v>
      </c>
    </row>
    <row r="31" spans="1:7" x14ac:dyDescent="0.25">
      <c r="A31" s="12" t="s">
        <v>352</v>
      </c>
      <c r="B31" s="30" t="s">
        <v>353</v>
      </c>
      <c r="C31" s="30" t="s">
        <v>225</v>
      </c>
      <c r="D31" s="13">
        <v>25000000</v>
      </c>
      <c r="E31" s="14">
        <v>25198.33</v>
      </c>
      <c r="F31" s="15">
        <v>1.35E-2</v>
      </c>
      <c r="G31" s="15">
        <v>7.6399999999999996E-2</v>
      </c>
    </row>
    <row r="32" spans="1:7" x14ac:dyDescent="0.25">
      <c r="A32" s="12" t="s">
        <v>354</v>
      </c>
      <c r="B32" s="30" t="s">
        <v>355</v>
      </c>
      <c r="C32" s="30" t="s">
        <v>225</v>
      </c>
      <c r="D32" s="13">
        <v>24000000</v>
      </c>
      <c r="E32" s="14">
        <v>23916.959999999999</v>
      </c>
      <c r="F32" s="15">
        <v>1.2800000000000001E-2</v>
      </c>
      <c r="G32" s="15">
        <v>7.5886999999999996E-2</v>
      </c>
    </row>
    <row r="33" spans="1:7" x14ac:dyDescent="0.25">
      <c r="A33" s="12" t="s">
        <v>356</v>
      </c>
      <c r="B33" s="30" t="s">
        <v>357</v>
      </c>
      <c r="C33" s="30" t="s">
        <v>238</v>
      </c>
      <c r="D33" s="13">
        <v>20000000</v>
      </c>
      <c r="E33" s="14">
        <v>19968.2</v>
      </c>
      <c r="F33" s="15">
        <v>1.0699999999999999E-2</v>
      </c>
      <c r="G33" s="15">
        <v>7.6010999999999995E-2</v>
      </c>
    </row>
    <row r="34" spans="1:7" x14ac:dyDescent="0.25">
      <c r="A34" s="12" t="s">
        <v>358</v>
      </c>
      <c r="B34" s="30" t="s">
        <v>359</v>
      </c>
      <c r="C34" s="30" t="s">
        <v>225</v>
      </c>
      <c r="D34" s="13">
        <v>18150000</v>
      </c>
      <c r="E34" s="14">
        <v>19008.189999999999</v>
      </c>
      <c r="F34" s="15">
        <v>1.0200000000000001E-2</v>
      </c>
      <c r="G34" s="15">
        <v>7.6649999999999996E-2</v>
      </c>
    </row>
    <row r="35" spans="1:7" x14ac:dyDescent="0.25">
      <c r="A35" s="12" t="s">
        <v>360</v>
      </c>
      <c r="B35" s="30" t="s">
        <v>361</v>
      </c>
      <c r="C35" s="30" t="s">
        <v>225</v>
      </c>
      <c r="D35" s="13">
        <v>17500000</v>
      </c>
      <c r="E35" s="14">
        <v>18082.310000000001</v>
      </c>
      <c r="F35" s="15">
        <v>9.7000000000000003E-3</v>
      </c>
      <c r="G35" s="15">
        <v>7.5399999999999995E-2</v>
      </c>
    </row>
    <row r="36" spans="1:7" x14ac:dyDescent="0.25">
      <c r="A36" s="12" t="s">
        <v>362</v>
      </c>
      <c r="B36" s="30" t="s">
        <v>363</v>
      </c>
      <c r="C36" s="30" t="s">
        <v>225</v>
      </c>
      <c r="D36" s="13">
        <v>17500000</v>
      </c>
      <c r="E36" s="14">
        <v>17546.740000000002</v>
      </c>
      <c r="F36" s="15">
        <v>9.4000000000000004E-3</v>
      </c>
      <c r="G36" s="15">
        <v>7.6450000000000004E-2</v>
      </c>
    </row>
    <row r="37" spans="1:7" x14ac:dyDescent="0.25">
      <c r="A37" s="12" t="s">
        <v>364</v>
      </c>
      <c r="B37" s="30" t="s">
        <v>365</v>
      </c>
      <c r="C37" s="30" t="s">
        <v>366</v>
      </c>
      <c r="D37" s="13">
        <v>17500000</v>
      </c>
      <c r="E37" s="14">
        <v>17464.13</v>
      </c>
      <c r="F37" s="15">
        <v>9.2999999999999992E-3</v>
      </c>
      <c r="G37" s="15">
        <v>7.6713000000000003E-2</v>
      </c>
    </row>
    <row r="38" spans="1:7" x14ac:dyDescent="0.25">
      <c r="A38" s="12" t="s">
        <v>367</v>
      </c>
      <c r="B38" s="30" t="s">
        <v>368</v>
      </c>
      <c r="C38" s="30" t="s">
        <v>225</v>
      </c>
      <c r="D38" s="13">
        <v>16500000</v>
      </c>
      <c r="E38" s="14">
        <v>16925.98</v>
      </c>
      <c r="F38" s="15">
        <v>9.1000000000000004E-3</v>
      </c>
      <c r="G38" s="15">
        <v>7.6649999999999996E-2</v>
      </c>
    </row>
    <row r="39" spans="1:7" x14ac:dyDescent="0.25">
      <c r="A39" s="12" t="s">
        <v>369</v>
      </c>
      <c r="B39" s="30" t="s">
        <v>370</v>
      </c>
      <c r="C39" s="30" t="s">
        <v>225</v>
      </c>
      <c r="D39" s="13">
        <v>15000000</v>
      </c>
      <c r="E39" s="14">
        <v>14955.11</v>
      </c>
      <c r="F39" s="15">
        <v>8.0000000000000002E-3</v>
      </c>
      <c r="G39" s="15">
        <v>7.6700000000000004E-2</v>
      </c>
    </row>
    <row r="40" spans="1:7" x14ac:dyDescent="0.25">
      <c r="A40" s="12" t="s">
        <v>371</v>
      </c>
      <c r="B40" s="30" t="s">
        <v>372</v>
      </c>
      <c r="C40" s="30" t="s">
        <v>225</v>
      </c>
      <c r="D40" s="13">
        <v>14000000</v>
      </c>
      <c r="E40" s="14">
        <v>14479.92</v>
      </c>
      <c r="F40" s="15">
        <v>7.7000000000000002E-3</v>
      </c>
      <c r="G40" s="15">
        <v>7.6597999999999999E-2</v>
      </c>
    </row>
    <row r="41" spans="1:7" x14ac:dyDescent="0.25">
      <c r="A41" s="12" t="s">
        <v>373</v>
      </c>
      <c r="B41" s="30" t="s">
        <v>374</v>
      </c>
      <c r="C41" s="30" t="s">
        <v>225</v>
      </c>
      <c r="D41" s="13">
        <v>12500000</v>
      </c>
      <c r="E41" s="14">
        <v>12636.88</v>
      </c>
      <c r="F41" s="15">
        <v>6.7999999999999996E-3</v>
      </c>
      <c r="G41" s="15">
        <v>7.6700000000000004E-2</v>
      </c>
    </row>
    <row r="42" spans="1:7" x14ac:dyDescent="0.25">
      <c r="A42" s="12" t="s">
        <v>375</v>
      </c>
      <c r="B42" s="30" t="s">
        <v>376</v>
      </c>
      <c r="C42" s="30" t="s">
        <v>238</v>
      </c>
      <c r="D42" s="13">
        <v>11500000</v>
      </c>
      <c r="E42" s="14">
        <v>11765.68</v>
      </c>
      <c r="F42" s="15">
        <v>6.3E-3</v>
      </c>
      <c r="G42" s="15">
        <v>7.5206999999999996E-2</v>
      </c>
    </row>
    <row r="43" spans="1:7" x14ac:dyDescent="0.25">
      <c r="A43" s="12" t="s">
        <v>377</v>
      </c>
      <c r="B43" s="30" t="s">
        <v>378</v>
      </c>
      <c r="C43" s="30" t="s">
        <v>225</v>
      </c>
      <c r="D43" s="13">
        <v>10500000</v>
      </c>
      <c r="E43" s="14">
        <v>10447.1</v>
      </c>
      <c r="F43" s="15">
        <v>5.5999999999999999E-3</v>
      </c>
      <c r="G43" s="15">
        <v>7.5899999999999995E-2</v>
      </c>
    </row>
    <row r="44" spans="1:7" x14ac:dyDescent="0.25">
      <c r="A44" s="12" t="s">
        <v>379</v>
      </c>
      <c r="B44" s="30" t="s">
        <v>380</v>
      </c>
      <c r="C44" s="30" t="s">
        <v>225</v>
      </c>
      <c r="D44" s="13">
        <v>10300000</v>
      </c>
      <c r="E44" s="14">
        <v>10421.98</v>
      </c>
      <c r="F44" s="15">
        <v>5.5999999999999999E-3</v>
      </c>
      <c r="G44" s="15">
        <v>7.6587000000000002E-2</v>
      </c>
    </row>
    <row r="45" spans="1:7" x14ac:dyDescent="0.25">
      <c r="A45" s="12" t="s">
        <v>381</v>
      </c>
      <c r="B45" s="30" t="s">
        <v>382</v>
      </c>
      <c r="C45" s="30" t="s">
        <v>225</v>
      </c>
      <c r="D45" s="13">
        <v>8450000</v>
      </c>
      <c r="E45" s="14">
        <v>8712.8700000000008</v>
      </c>
      <c r="F45" s="15">
        <v>4.7000000000000002E-3</v>
      </c>
      <c r="G45" s="15">
        <v>7.5911999999999993E-2</v>
      </c>
    </row>
    <row r="46" spans="1:7" x14ac:dyDescent="0.25">
      <c r="A46" s="12" t="s">
        <v>383</v>
      </c>
      <c r="B46" s="30" t="s">
        <v>384</v>
      </c>
      <c r="C46" s="30" t="s">
        <v>225</v>
      </c>
      <c r="D46" s="13">
        <v>7500000</v>
      </c>
      <c r="E46" s="14">
        <v>7715.96</v>
      </c>
      <c r="F46" s="15">
        <v>4.1000000000000003E-3</v>
      </c>
      <c r="G46" s="15">
        <v>7.5399999999999995E-2</v>
      </c>
    </row>
    <row r="47" spans="1:7" x14ac:dyDescent="0.25">
      <c r="A47" s="12" t="s">
        <v>385</v>
      </c>
      <c r="B47" s="30" t="s">
        <v>386</v>
      </c>
      <c r="C47" s="30" t="s">
        <v>225</v>
      </c>
      <c r="D47" s="13">
        <v>7500000</v>
      </c>
      <c r="E47" s="14">
        <v>7687.94</v>
      </c>
      <c r="F47" s="15">
        <v>4.1000000000000003E-3</v>
      </c>
      <c r="G47" s="15">
        <v>7.5938000000000005E-2</v>
      </c>
    </row>
    <row r="48" spans="1:7" x14ac:dyDescent="0.25">
      <c r="A48" s="12" t="s">
        <v>387</v>
      </c>
      <c r="B48" s="30" t="s">
        <v>388</v>
      </c>
      <c r="C48" s="30" t="s">
        <v>225</v>
      </c>
      <c r="D48" s="13">
        <v>7000000</v>
      </c>
      <c r="E48" s="14">
        <v>7195.34</v>
      </c>
      <c r="F48" s="15">
        <v>3.8E-3</v>
      </c>
      <c r="G48" s="15">
        <v>7.5575000000000003E-2</v>
      </c>
    </row>
    <row r="49" spans="1:7" x14ac:dyDescent="0.25">
      <c r="A49" s="12" t="s">
        <v>389</v>
      </c>
      <c r="B49" s="30" t="s">
        <v>390</v>
      </c>
      <c r="C49" s="30" t="s">
        <v>225</v>
      </c>
      <c r="D49" s="13">
        <v>7000000</v>
      </c>
      <c r="E49" s="14">
        <v>6891.88</v>
      </c>
      <c r="F49" s="15">
        <v>3.7000000000000002E-3</v>
      </c>
      <c r="G49" s="15">
        <v>7.5999999999999998E-2</v>
      </c>
    </row>
    <row r="50" spans="1:7" x14ac:dyDescent="0.25">
      <c r="A50" s="12" t="s">
        <v>391</v>
      </c>
      <c r="B50" s="30" t="s">
        <v>392</v>
      </c>
      <c r="C50" s="30" t="s">
        <v>225</v>
      </c>
      <c r="D50" s="13">
        <v>6500000</v>
      </c>
      <c r="E50" s="14">
        <v>6810.93</v>
      </c>
      <c r="F50" s="15">
        <v>3.5999999999999999E-3</v>
      </c>
      <c r="G50" s="15">
        <v>7.6700000000000004E-2</v>
      </c>
    </row>
    <row r="51" spans="1:7" x14ac:dyDescent="0.25">
      <c r="A51" s="12" t="s">
        <v>393</v>
      </c>
      <c r="B51" s="30" t="s">
        <v>394</v>
      </c>
      <c r="C51" s="30" t="s">
        <v>333</v>
      </c>
      <c r="D51" s="13">
        <v>6500000</v>
      </c>
      <c r="E51" s="14">
        <v>6470.37</v>
      </c>
      <c r="F51" s="15">
        <v>3.5000000000000001E-3</v>
      </c>
      <c r="G51" s="15">
        <v>7.5899999999999995E-2</v>
      </c>
    </row>
    <row r="52" spans="1:7" x14ac:dyDescent="0.25">
      <c r="A52" s="12" t="s">
        <v>395</v>
      </c>
      <c r="B52" s="30" t="s">
        <v>396</v>
      </c>
      <c r="C52" s="30" t="s">
        <v>225</v>
      </c>
      <c r="D52" s="13">
        <v>5500000</v>
      </c>
      <c r="E52" s="14">
        <v>5752.32</v>
      </c>
      <c r="F52" s="15">
        <v>3.0999999999999999E-3</v>
      </c>
      <c r="G52" s="15">
        <v>7.6649999999999996E-2</v>
      </c>
    </row>
    <row r="53" spans="1:7" x14ac:dyDescent="0.25">
      <c r="A53" s="12" t="s">
        <v>397</v>
      </c>
      <c r="B53" s="30" t="s">
        <v>398</v>
      </c>
      <c r="C53" s="30" t="s">
        <v>225</v>
      </c>
      <c r="D53" s="13">
        <v>5500000</v>
      </c>
      <c r="E53" s="14">
        <v>5672.59</v>
      </c>
      <c r="F53" s="15">
        <v>3.0000000000000001E-3</v>
      </c>
      <c r="G53" s="15">
        <v>7.5399999999999995E-2</v>
      </c>
    </row>
    <row r="54" spans="1:7" x14ac:dyDescent="0.25">
      <c r="A54" s="12" t="s">
        <v>399</v>
      </c>
      <c r="B54" s="30" t="s">
        <v>400</v>
      </c>
      <c r="C54" s="30" t="s">
        <v>225</v>
      </c>
      <c r="D54" s="13">
        <v>5500000</v>
      </c>
      <c r="E54" s="14">
        <v>5451.62</v>
      </c>
      <c r="F54" s="15">
        <v>2.8999999999999998E-3</v>
      </c>
      <c r="G54" s="15">
        <v>7.5800000000000006E-2</v>
      </c>
    </row>
    <row r="55" spans="1:7" x14ac:dyDescent="0.25">
      <c r="A55" s="12" t="s">
        <v>401</v>
      </c>
      <c r="B55" s="30" t="s">
        <v>402</v>
      </c>
      <c r="C55" s="30" t="s">
        <v>225</v>
      </c>
      <c r="D55" s="13">
        <v>5000000</v>
      </c>
      <c r="E55" s="14">
        <v>5118.99</v>
      </c>
      <c r="F55" s="15">
        <v>2.7000000000000001E-3</v>
      </c>
      <c r="G55" s="15">
        <v>7.7403E-2</v>
      </c>
    </row>
    <row r="56" spans="1:7" x14ac:dyDescent="0.25">
      <c r="A56" s="12" t="s">
        <v>403</v>
      </c>
      <c r="B56" s="30" t="s">
        <v>404</v>
      </c>
      <c r="C56" s="30" t="s">
        <v>225</v>
      </c>
      <c r="D56" s="13">
        <v>5000000</v>
      </c>
      <c r="E56" s="14">
        <v>5115.13</v>
      </c>
      <c r="F56" s="15">
        <v>2.7000000000000001E-3</v>
      </c>
      <c r="G56" s="15">
        <v>7.7214000000000005E-2</v>
      </c>
    </row>
    <row r="57" spans="1:7" x14ac:dyDescent="0.25">
      <c r="A57" s="12" t="s">
        <v>405</v>
      </c>
      <c r="B57" s="30" t="s">
        <v>406</v>
      </c>
      <c r="C57" s="30" t="s">
        <v>222</v>
      </c>
      <c r="D57" s="13">
        <v>5100000</v>
      </c>
      <c r="E57" s="14">
        <v>5000.32</v>
      </c>
      <c r="F57" s="15">
        <v>2.7000000000000001E-3</v>
      </c>
      <c r="G57" s="15">
        <v>7.5499999999999998E-2</v>
      </c>
    </row>
    <row r="58" spans="1:7" x14ac:dyDescent="0.25">
      <c r="A58" s="12" t="s">
        <v>407</v>
      </c>
      <c r="B58" s="30" t="s">
        <v>408</v>
      </c>
      <c r="C58" s="30" t="s">
        <v>225</v>
      </c>
      <c r="D58" s="13">
        <v>5000000</v>
      </c>
      <c r="E58" s="14">
        <v>4976.05</v>
      </c>
      <c r="F58" s="15">
        <v>2.7000000000000001E-3</v>
      </c>
      <c r="G58" s="15">
        <v>7.7399999999999997E-2</v>
      </c>
    </row>
    <row r="59" spans="1:7" x14ac:dyDescent="0.25">
      <c r="A59" s="12" t="s">
        <v>409</v>
      </c>
      <c r="B59" s="30" t="s">
        <v>410</v>
      </c>
      <c r="C59" s="30" t="s">
        <v>238</v>
      </c>
      <c r="D59" s="13">
        <v>5000000</v>
      </c>
      <c r="E59" s="14">
        <v>4915.84</v>
      </c>
      <c r="F59" s="15">
        <v>2.5999999999999999E-3</v>
      </c>
      <c r="G59" s="15">
        <v>7.5999999999999998E-2</v>
      </c>
    </row>
    <row r="60" spans="1:7" x14ac:dyDescent="0.25">
      <c r="A60" s="12" t="s">
        <v>411</v>
      </c>
      <c r="B60" s="30" t="s">
        <v>412</v>
      </c>
      <c r="C60" s="30" t="s">
        <v>225</v>
      </c>
      <c r="D60" s="13">
        <v>4000000</v>
      </c>
      <c r="E60" s="14">
        <v>4131.46</v>
      </c>
      <c r="F60" s="15">
        <v>2.2000000000000001E-3</v>
      </c>
      <c r="G60" s="15">
        <v>7.5899999999999995E-2</v>
      </c>
    </row>
    <row r="61" spans="1:7" x14ac:dyDescent="0.25">
      <c r="A61" s="12" t="s">
        <v>413</v>
      </c>
      <c r="B61" s="30" t="s">
        <v>414</v>
      </c>
      <c r="C61" s="30" t="s">
        <v>238</v>
      </c>
      <c r="D61" s="13">
        <v>3800000</v>
      </c>
      <c r="E61" s="14">
        <v>3768.83</v>
      </c>
      <c r="F61" s="15">
        <v>2E-3</v>
      </c>
      <c r="G61" s="15">
        <v>7.5499999999999998E-2</v>
      </c>
    </row>
    <row r="62" spans="1:7" x14ac:dyDescent="0.25">
      <c r="A62" s="12" t="s">
        <v>415</v>
      </c>
      <c r="B62" s="30" t="s">
        <v>416</v>
      </c>
      <c r="C62" s="30" t="s">
        <v>225</v>
      </c>
      <c r="D62" s="13">
        <v>3000000</v>
      </c>
      <c r="E62" s="14">
        <v>3091.24</v>
      </c>
      <c r="F62" s="15">
        <v>1.6999999999999999E-3</v>
      </c>
      <c r="G62" s="15">
        <v>7.4648999999999993E-2</v>
      </c>
    </row>
    <row r="63" spans="1:7" x14ac:dyDescent="0.25">
      <c r="A63" s="12" t="s">
        <v>417</v>
      </c>
      <c r="B63" s="30" t="s">
        <v>418</v>
      </c>
      <c r="C63" s="30" t="s">
        <v>225</v>
      </c>
      <c r="D63" s="13">
        <v>3000000</v>
      </c>
      <c r="E63" s="14">
        <v>3090.07</v>
      </c>
      <c r="F63" s="15">
        <v>1.6999999999999999E-3</v>
      </c>
      <c r="G63" s="15">
        <v>7.4899999999999994E-2</v>
      </c>
    </row>
    <row r="64" spans="1:7" x14ac:dyDescent="0.25">
      <c r="A64" s="12" t="s">
        <v>419</v>
      </c>
      <c r="B64" s="30" t="s">
        <v>420</v>
      </c>
      <c r="C64" s="30" t="s">
        <v>225</v>
      </c>
      <c r="D64" s="13">
        <v>2500000</v>
      </c>
      <c r="E64" s="14">
        <v>2680.34</v>
      </c>
      <c r="F64" s="15">
        <v>1.4E-3</v>
      </c>
      <c r="G64" s="15">
        <v>7.5899999999999995E-2</v>
      </c>
    </row>
    <row r="65" spans="1:7" x14ac:dyDescent="0.25">
      <c r="A65" s="12" t="s">
        <v>421</v>
      </c>
      <c r="B65" s="30" t="s">
        <v>422</v>
      </c>
      <c r="C65" s="30" t="s">
        <v>225</v>
      </c>
      <c r="D65" s="13">
        <v>2500000</v>
      </c>
      <c r="E65" s="14">
        <v>2592.73</v>
      </c>
      <c r="F65" s="15">
        <v>1.4E-3</v>
      </c>
      <c r="G65" s="15">
        <v>7.5938000000000005E-2</v>
      </c>
    </row>
    <row r="66" spans="1:7" x14ac:dyDescent="0.25">
      <c r="A66" s="12" t="s">
        <v>423</v>
      </c>
      <c r="B66" s="30" t="s">
        <v>424</v>
      </c>
      <c r="C66" s="30" t="s">
        <v>225</v>
      </c>
      <c r="D66" s="13">
        <v>2500000</v>
      </c>
      <c r="E66" s="14">
        <v>2591.69</v>
      </c>
      <c r="F66" s="15">
        <v>1.4E-3</v>
      </c>
      <c r="G66" s="15">
        <v>7.7185000000000004E-2</v>
      </c>
    </row>
    <row r="67" spans="1:7" x14ac:dyDescent="0.25">
      <c r="A67" s="12" t="s">
        <v>425</v>
      </c>
      <c r="B67" s="30" t="s">
        <v>426</v>
      </c>
      <c r="C67" s="30" t="s">
        <v>225</v>
      </c>
      <c r="D67" s="13">
        <v>2500000</v>
      </c>
      <c r="E67" s="14">
        <v>2591.4499999999998</v>
      </c>
      <c r="F67" s="15">
        <v>1.4E-3</v>
      </c>
      <c r="G67" s="15">
        <v>7.4881000000000003E-2</v>
      </c>
    </row>
    <row r="68" spans="1:7" x14ac:dyDescent="0.25">
      <c r="A68" s="12" t="s">
        <v>427</v>
      </c>
      <c r="B68" s="30" t="s">
        <v>428</v>
      </c>
      <c r="C68" s="30" t="s">
        <v>225</v>
      </c>
      <c r="D68" s="13">
        <v>2000000</v>
      </c>
      <c r="E68" s="14">
        <v>2030.01</v>
      </c>
      <c r="F68" s="15">
        <v>1.1000000000000001E-3</v>
      </c>
      <c r="G68" s="15">
        <v>7.5886999999999996E-2</v>
      </c>
    </row>
    <row r="69" spans="1:7" x14ac:dyDescent="0.25">
      <c r="A69" s="12" t="s">
        <v>429</v>
      </c>
      <c r="B69" s="30" t="s">
        <v>430</v>
      </c>
      <c r="C69" s="30" t="s">
        <v>225</v>
      </c>
      <c r="D69" s="13">
        <v>1500000</v>
      </c>
      <c r="E69" s="14">
        <v>1547.31</v>
      </c>
      <c r="F69" s="15">
        <v>8.0000000000000004E-4</v>
      </c>
      <c r="G69" s="15">
        <v>7.4899999999999994E-2</v>
      </c>
    </row>
    <row r="70" spans="1:7" x14ac:dyDescent="0.25">
      <c r="A70" s="12" t="s">
        <v>431</v>
      </c>
      <c r="B70" s="30" t="s">
        <v>432</v>
      </c>
      <c r="C70" s="30" t="s">
        <v>333</v>
      </c>
      <c r="D70" s="13">
        <v>1500000</v>
      </c>
      <c r="E70" s="14">
        <v>1478.71</v>
      </c>
      <c r="F70" s="15">
        <v>8.0000000000000004E-4</v>
      </c>
      <c r="G70" s="15">
        <v>7.7399999999999997E-2</v>
      </c>
    </row>
    <row r="71" spans="1:7" x14ac:dyDescent="0.25">
      <c r="A71" s="12" t="s">
        <v>433</v>
      </c>
      <c r="B71" s="30" t="s">
        <v>434</v>
      </c>
      <c r="C71" s="30" t="s">
        <v>225</v>
      </c>
      <c r="D71" s="13">
        <v>1000000</v>
      </c>
      <c r="E71" s="14">
        <v>1068.0999999999999</v>
      </c>
      <c r="F71" s="15">
        <v>5.9999999999999995E-4</v>
      </c>
      <c r="G71" s="15">
        <v>7.5786999999999993E-2</v>
      </c>
    </row>
    <row r="72" spans="1:7" x14ac:dyDescent="0.25">
      <c r="A72" s="12" t="s">
        <v>435</v>
      </c>
      <c r="B72" s="30" t="s">
        <v>436</v>
      </c>
      <c r="C72" s="30" t="s">
        <v>225</v>
      </c>
      <c r="D72" s="13">
        <v>1000000</v>
      </c>
      <c r="E72" s="14">
        <v>1057.76</v>
      </c>
      <c r="F72" s="15">
        <v>5.9999999999999995E-4</v>
      </c>
      <c r="G72" s="15">
        <v>7.5300000000000006E-2</v>
      </c>
    </row>
    <row r="73" spans="1:7" x14ac:dyDescent="0.25">
      <c r="A73" s="12" t="s">
        <v>437</v>
      </c>
      <c r="B73" s="30" t="s">
        <v>438</v>
      </c>
      <c r="C73" s="30" t="s">
        <v>225</v>
      </c>
      <c r="D73" s="13">
        <v>1000000</v>
      </c>
      <c r="E73" s="14">
        <v>1043.02</v>
      </c>
      <c r="F73" s="15">
        <v>5.9999999999999995E-4</v>
      </c>
      <c r="G73" s="15">
        <v>7.5800000000000006E-2</v>
      </c>
    </row>
    <row r="74" spans="1:7" x14ac:dyDescent="0.25">
      <c r="A74" s="12" t="s">
        <v>439</v>
      </c>
      <c r="B74" s="30" t="s">
        <v>440</v>
      </c>
      <c r="C74" s="30" t="s">
        <v>238</v>
      </c>
      <c r="D74" s="13">
        <v>1000000</v>
      </c>
      <c r="E74" s="14">
        <v>992.25</v>
      </c>
      <c r="F74" s="15">
        <v>5.0000000000000001E-4</v>
      </c>
      <c r="G74" s="15">
        <v>7.5203000000000006E-2</v>
      </c>
    </row>
    <row r="75" spans="1:7" x14ac:dyDescent="0.25">
      <c r="A75" s="12" t="s">
        <v>441</v>
      </c>
      <c r="B75" s="30" t="s">
        <v>442</v>
      </c>
      <c r="C75" s="30" t="s">
        <v>225</v>
      </c>
      <c r="D75" s="13">
        <v>1000000</v>
      </c>
      <c r="E75" s="14">
        <v>989.15</v>
      </c>
      <c r="F75" s="15">
        <v>5.0000000000000001E-4</v>
      </c>
      <c r="G75" s="15">
        <v>7.5899999999999995E-2</v>
      </c>
    </row>
    <row r="76" spans="1:7" x14ac:dyDescent="0.25">
      <c r="A76" s="12" t="s">
        <v>443</v>
      </c>
      <c r="B76" s="30" t="s">
        <v>444</v>
      </c>
      <c r="C76" s="30" t="s">
        <v>225</v>
      </c>
      <c r="D76" s="13">
        <v>500000</v>
      </c>
      <c r="E76" s="14">
        <v>527.38</v>
      </c>
      <c r="F76" s="15">
        <v>2.9999999999999997E-4</v>
      </c>
      <c r="G76" s="15">
        <v>7.6036000000000006E-2</v>
      </c>
    </row>
    <row r="77" spans="1:7" x14ac:dyDescent="0.25">
      <c r="A77" s="12" t="s">
        <v>445</v>
      </c>
      <c r="B77" s="30" t="s">
        <v>446</v>
      </c>
      <c r="C77" s="30" t="s">
        <v>225</v>
      </c>
      <c r="D77" s="13">
        <v>500000</v>
      </c>
      <c r="E77" s="14">
        <v>518.74</v>
      </c>
      <c r="F77" s="15">
        <v>2.9999999999999997E-4</v>
      </c>
      <c r="G77" s="15">
        <v>7.6100000000000001E-2</v>
      </c>
    </row>
    <row r="78" spans="1:7" x14ac:dyDescent="0.25">
      <c r="A78" s="12" t="s">
        <v>447</v>
      </c>
      <c r="B78" s="30" t="s">
        <v>448</v>
      </c>
      <c r="C78" s="30" t="s">
        <v>225</v>
      </c>
      <c r="D78" s="13">
        <v>500000</v>
      </c>
      <c r="E78" s="14">
        <v>510.84</v>
      </c>
      <c r="F78" s="15">
        <v>2.9999999999999997E-4</v>
      </c>
      <c r="G78" s="15">
        <v>7.5899999999999995E-2</v>
      </c>
    </row>
    <row r="79" spans="1:7" x14ac:dyDescent="0.25">
      <c r="A79" s="12" t="s">
        <v>449</v>
      </c>
      <c r="B79" s="30" t="s">
        <v>450</v>
      </c>
      <c r="C79" s="30" t="s">
        <v>333</v>
      </c>
      <c r="D79" s="13">
        <v>500000</v>
      </c>
      <c r="E79" s="14">
        <v>505.2</v>
      </c>
      <c r="F79" s="15">
        <v>2.9999999999999997E-4</v>
      </c>
      <c r="G79" s="15">
        <v>7.5399999999999995E-2</v>
      </c>
    </row>
    <row r="80" spans="1:7" x14ac:dyDescent="0.25">
      <c r="A80" s="12" t="s">
        <v>451</v>
      </c>
      <c r="B80" s="30" t="s">
        <v>452</v>
      </c>
      <c r="C80" s="30" t="s">
        <v>225</v>
      </c>
      <c r="D80" s="13">
        <v>400000</v>
      </c>
      <c r="E80" s="14">
        <v>422.44</v>
      </c>
      <c r="F80" s="15">
        <v>2.0000000000000001E-4</v>
      </c>
      <c r="G80" s="15">
        <v>7.5300000000000006E-2</v>
      </c>
    </row>
    <row r="81" spans="1:7" x14ac:dyDescent="0.25">
      <c r="A81" s="16" t="s">
        <v>125</v>
      </c>
      <c r="B81" s="31"/>
      <c r="C81" s="31"/>
      <c r="D81" s="17"/>
      <c r="E81" s="18">
        <v>1608797.87</v>
      </c>
      <c r="F81" s="19">
        <v>0.8609</v>
      </c>
      <c r="G81" s="20"/>
    </row>
    <row r="82" spans="1:7" x14ac:dyDescent="0.25">
      <c r="A82" s="12"/>
      <c r="B82" s="30"/>
      <c r="C82" s="30"/>
      <c r="D82" s="13"/>
      <c r="E82" s="14"/>
      <c r="F82" s="15"/>
      <c r="G82" s="15"/>
    </row>
    <row r="83" spans="1:7" x14ac:dyDescent="0.25">
      <c r="A83" s="16" t="s">
        <v>453</v>
      </c>
      <c r="B83" s="30"/>
      <c r="C83" s="30"/>
      <c r="D83" s="13"/>
      <c r="E83" s="14"/>
      <c r="F83" s="15"/>
      <c r="G83" s="15"/>
    </row>
    <row r="84" spans="1:7" x14ac:dyDescent="0.25">
      <c r="A84" s="12" t="s">
        <v>454</v>
      </c>
      <c r="B84" s="30" t="s">
        <v>455</v>
      </c>
      <c r="C84" s="30" t="s">
        <v>124</v>
      </c>
      <c r="D84" s="13">
        <v>219000000</v>
      </c>
      <c r="E84" s="14">
        <v>218112.61</v>
      </c>
      <c r="F84" s="15">
        <v>0.1167</v>
      </c>
      <c r="G84" s="15">
        <v>7.3270100155999995E-2</v>
      </c>
    </row>
    <row r="85" spans="1:7" x14ac:dyDescent="0.25">
      <c r="A85" s="16" t="s">
        <v>125</v>
      </c>
      <c r="B85" s="31"/>
      <c r="C85" s="31"/>
      <c r="D85" s="17"/>
      <c r="E85" s="18">
        <v>218112.61</v>
      </c>
      <c r="F85" s="19">
        <v>0.1167</v>
      </c>
      <c r="G85" s="20"/>
    </row>
    <row r="86" spans="1:7" x14ac:dyDescent="0.25">
      <c r="A86" s="12"/>
      <c r="B86" s="30"/>
      <c r="C86" s="30"/>
      <c r="D86" s="13"/>
      <c r="E86" s="14"/>
      <c r="F86" s="15"/>
      <c r="G86" s="15"/>
    </row>
    <row r="87" spans="1:7" x14ac:dyDescent="0.25">
      <c r="A87" s="16" t="s">
        <v>301</v>
      </c>
      <c r="B87" s="30"/>
      <c r="C87" s="30"/>
      <c r="D87" s="13"/>
      <c r="E87" s="14"/>
      <c r="F87" s="15"/>
      <c r="G87" s="15"/>
    </row>
    <row r="88" spans="1:7" x14ac:dyDescent="0.25">
      <c r="A88" s="16" t="s">
        <v>125</v>
      </c>
      <c r="B88" s="30"/>
      <c r="C88" s="30"/>
      <c r="D88" s="13"/>
      <c r="E88" s="35" t="s">
        <v>119</v>
      </c>
      <c r="F88" s="36" t="s">
        <v>119</v>
      </c>
      <c r="G88" s="15"/>
    </row>
    <row r="89" spans="1:7" x14ac:dyDescent="0.25">
      <c r="A89" s="12"/>
      <c r="B89" s="30"/>
      <c r="C89" s="30"/>
      <c r="D89" s="13"/>
      <c r="E89" s="14"/>
      <c r="F89" s="15"/>
      <c r="G89" s="15"/>
    </row>
    <row r="90" spans="1:7" x14ac:dyDescent="0.25">
      <c r="A90" s="16" t="s">
        <v>302</v>
      </c>
      <c r="B90" s="30"/>
      <c r="C90" s="30"/>
      <c r="D90" s="13"/>
      <c r="E90" s="14"/>
      <c r="F90" s="15"/>
      <c r="G90" s="15"/>
    </row>
    <row r="91" spans="1:7" x14ac:dyDescent="0.25">
      <c r="A91" s="16" t="s">
        <v>125</v>
      </c>
      <c r="B91" s="30"/>
      <c r="C91" s="30"/>
      <c r="D91" s="13"/>
      <c r="E91" s="35" t="s">
        <v>119</v>
      </c>
      <c r="F91" s="36" t="s">
        <v>119</v>
      </c>
      <c r="G91" s="15"/>
    </row>
    <row r="92" spans="1:7" x14ac:dyDescent="0.25">
      <c r="A92" s="12"/>
      <c r="B92" s="30"/>
      <c r="C92" s="30"/>
      <c r="D92" s="13"/>
      <c r="E92" s="14"/>
      <c r="F92" s="15"/>
      <c r="G92" s="15"/>
    </row>
    <row r="93" spans="1:7" x14ac:dyDescent="0.25">
      <c r="A93" s="21" t="s">
        <v>165</v>
      </c>
      <c r="B93" s="32"/>
      <c r="C93" s="32"/>
      <c r="D93" s="22"/>
      <c r="E93" s="18">
        <v>1826910.48</v>
      </c>
      <c r="F93" s="19">
        <v>0.97760000000000002</v>
      </c>
      <c r="G93" s="20"/>
    </row>
    <row r="94" spans="1:7" x14ac:dyDescent="0.25">
      <c r="A94" s="12"/>
      <c r="B94" s="30"/>
      <c r="C94" s="30"/>
      <c r="D94" s="13"/>
      <c r="E94" s="14"/>
      <c r="F94" s="15"/>
      <c r="G94" s="15"/>
    </row>
    <row r="95" spans="1:7" x14ac:dyDescent="0.25">
      <c r="A95" s="12"/>
      <c r="B95" s="30"/>
      <c r="C95" s="30"/>
      <c r="D95" s="13"/>
      <c r="E95" s="14"/>
      <c r="F95" s="15"/>
      <c r="G95" s="15"/>
    </row>
    <row r="96" spans="1:7" x14ac:dyDescent="0.25">
      <c r="A96" s="16" t="s">
        <v>169</v>
      </c>
      <c r="B96" s="30"/>
      <c r="C96" s="30"/>
      <c r="D96" s="13"/>
      <c r="E96" s="14"/>
      <c r="F96" s="15"/>
      <c r="G96" s="15"/>
    </row>
    <row r="97" spans="1:7" x14ac:dyDescent="0.25">
      <c r="A97" s="12" t="s">
        <v>170</v>
      </c>
      <c r="B97" s="30"/>
      <c r="C97" s="30"/>
      <c r="D97" s="13"/>
      <c r="E97" s="14">
        <v>2220.19</v>
      </c>
      <c r="F97" s="15">
        <v>1.1999999999999999E-3</v>
      </c>
      <c r="G97" s="15">
        <v>6.6299999999999998E-2</v>
      </c>
    </row>
    <row r="98" spans="1:7" x14ac:dyDescent="0.25">
      <c r="A98" s="16" t="s">
        <v>125</v>
      </c>
      <c r="B98" s="31"/>
      <c r="C98" s="31"/>
      <c r="D98" s="17"/>
      <c r="E98" s="18">
        <v>2220.19</v>
      </c>
      <c r="F98" s="19">
        <v>1.1999999999999999E-3</v>
      </c>
      <c r="G98" s="20"/>
    </row>
    <row r="99" spans="1:7" x14ac:dyDescent="0.25">
      <c r="A99" s="12"/>
      <c r="B99" s="30"/>
      <c r="C99" s="30"/>
      <c r="D99" s="13"/>
      <c r="E99" s="14"/>
      <c r="F99" s="15"/>
      <c r="G99" s="15"/>
    </row>
    <row r="100" spans="1:7" x14ac:dyDescent="0.25">
      <c r="A100" s="21" t="s">
        <v>165</v>
      </c>
      <c r="B100" s="32"/>
      <c r="C100" s="32"/>
      <c r="D100" s="22"/>
      <c r="E100" s="18">
        <v>2220.19</v>
      </c>
      <c r="F100" s="19">
        <v>1.1999999999999999E-3</v>
      </c>
      <c r="G100" s="20"/>
    </row>
    <row r="101" spans="1:7" x14ac:dyDescent="0.25">
      <c r="A101" s="12" t="s">
        <v>171</v>
      </c>
      <c r="B101" s="30"/>
      <c r="C101" s="30"/>
      <c r="D101" s="13"/>
      <c r="E101" s="14">
        <v>39980.962383899998</v>
      </c>
      <c r="F101" s="15">
        <v>2.1389999999999999E-2</v>
      </c>
      <c r="G101" s="15"/>
    </row>
    <row r="102" spans="1:7" x14ac:dyDescent="0.25">
      <c r="A102" s="12" t="s">
        <v>172</v>
      </c>
      <c r="B102" s="30"/>
      <c r="C102" s="30"/>
      <c r="D102" s="13"/>
      <c r="E102" s="14">
        <v>18.287616100000001</v>
      </c>
      <c r="F102" s="24">
        <v>-1.9000000000000001E-4</v>
      </c>
      <c r="G102" s="15">
        <v>6.6299999999999998E-2</v>
      </c>
    </row>
    <row r="103" spans="1:7" x14ac:dyDescent="0.25">
      <c r="A103" s="25" t="s">
        <v>173</v>
      </c>
      <c r="B103" s="33"/>
      <c r="C103" s="33"/>
      <c r="D103" s="26"/>
      <c r="E103" s="27">
        <v>1869129.92</v>
      </c>
      <c r="F103" s="28">
        <v>1</v>
      </c>
      <c r="G103" s="28"/>
    </row>
    <row r="105" spans="1:7" x14ac:dyDescent="0.25">
      <c r="A105" s="1" t="s">
        <v>175</v>
      </c>
    </row>
    <row r="108" spans="1:7" x14ac:dyDescent="0.25">
      <c r="A108" s="1" t="s">
        <v>176</v>
      </c>
    </row>
    <row r="109" spans="1:7" x14ac:dyDescent="0.25">
      <c r="A109" s="53" t="s">
        <v>177</v>
      </c>
      <c r="B109" s="34" t="s">
        <v>119</v>
      </c>
    </row>
    <row r="110" spans="1:7" x14ac:dyDescent="0.25">
      <c r="A110" t="s">
        <v>178</v>
      </c>
    </row>
    <row r="111" spans="1:7" x14ac:dyDescent="0.25">
      <c r="A111" t="s">
        <v>305</v>
      </c>
      <c r="B111" t="s">
        <v>180</v>
      </c>
      <c r="C111" t="s">
        <v>180</v>
      </c>
    </row>
    <row r="112" spans="1:7" x14ac:dyDescent="0.25">
      <c r="B112" s="54">
        <v>45382</v>
      </c>
      <c r="C112" s="54">
        <v>45412</v>
      </c>
    </row>
    <row r="113" spans="1:5" x14ac:dyDescent="0.25">
      <c r="A113" t="s">
        <v>306</v>
      </c>
      <c r="B113">
        <v>1354.5721000000001</v>
      </c>
      <c r="C113">
        <v>1356.4195999999999</v>
      </c>
      <c r="E113" s="2"/>
    </row>
    <row r="114" spans="1:5" x14ac:dyDescent="0.25">
      <c r="E114" s="2"/>
    </row>
    <row r="115" spans="1:5" x14ac:dyDescent="0.25">
      <c r="A115" t="s">
        <v>195</v>
      </c>
      <c r="B115" s="34" t="s">
        <v>119</v>
      </c>
    </row>
    <row r="116" spans="1:5" x14ac:dyDescent="0.25">
      <c r="A116" t="s">
        <v>196</v>
      </c>
      <c r="B116" s="34" t="s">
        <v>119</v>
      </c>
    </row>
    <row r="117" spans="1:5" ht="30" customHeight="1" x14ac:dyDescent="0.25">
      <c r="A117" s="53" t="s">
        <v>197</v>
      </c>
      <c r="B117" s="34" t="s">
        <v>119</v>
      </c>
    </row>
    <row r="118" spans="1:5" ht="30" customHeight="1" x14ac:dyDescent="0.25">
      <c r="A118" s="53" t="s">
        <v>198</v>
      </c>
      <c r="B118" s="34" t="s">
        <v>119</v>
      </c>
    </row>
    <row r="119" spans="1:5" x14ac:dyDescent="0.25">
      <c r="A119" t="s">
        <v>199</v>
      </c>
      <c r="B119" s="55">
        <f>+B133</f>
        <v>5.5221308952184156</v>
      </c>
    </row>
    <row r="120" spans="1:5" ht="45" customHeight="1" x14ac:dyDescent="0.25">
      <c r="A120" s="53" t="s">
        <v>200</v>
      </c>
      <c r="B120" s="34" t="s">
        <v>119</v>
      </c>
    </row>
    <row r="121" spans="1:5" ht="30" customHeight="1" x14ac:dyDescent="0.25">
      <c r="A121" s="53" t="s">
        <v>201</v>
      </c>
      <c r="B121" s="34" t="s">
        <v>119</v>
      </c>
    </row>
    <row r="122" spans="1:5" ht="30" customHeight="1" x14ac:dyDescent="0.25">
      <c r="A122" s="53" t="s">
        <v>202</v>
      </c>
      <c r="B122" s="55">
        <v>676378.40983690007</v>
      </c>
    </row>
    <row r="123" spans="1:5" x14ac:dyDescent="0.25">
      <c r="A123" t="s">
        <v>203</v>
      </c>
    </row>
    <row r="124" spans="1:5" x14ac:dyDescent="0.25">
      <c r="A124" t="s">
        <v>204</v>
      </c>
    </row>
    <row r="126" spans="1:5" x14ac:dyDescent="0.25">
      <c r="A126" t="s">
        <v>205</v>
      </c>
    </row>
    <row r="127" spans="1:5" ht="30" customHeight="1" x14ac:dyDescent="0.25">
      <c r="A127" s="61" t="s">
        <v>206</v>
      </c>
      <c r="B127" s="62" t="s">
        <v>456</v>
      </c>
    </row>
    <row r="128" spans="1:5" x14ac:dyDescent="0.25">
      <c r="A128" s="61" t="s">
        <v>208</v>
      </c>
      <c r="B128" s="61" t="s">
        <v>308</v>
      </c>
    </row>
    <row r="129" spans="1:4" x14ac:dyDescent="0.25">
      <c r="A129" s="61"/>
      <c r="B129" s="61"/>
    </row>
    <row r="130" spans="1:4" x14ac:dyDescent="0.25">
      <c r="A130" s="61" t="s">
        <v>210</v>
      </c>
      <c r="B130" s="63">
        <v>7.5592800940123119</v>
      </c>
    </row>
    <row r="131" spans="1:4" x14ac:dyDescent="0.25">
      <c r="A131" s="61"/>
      <c r="B131" s="61"/>
    </row>
    <row r="132" spans="1:4" x14ac:dyDescent="0.25">
      <c r="A132" s="61" t="s">
        <v>211</v>
      </c>
      <c r="B132" s="64">
        <v>4.5953999999999997</v>
      </c>
    </row>
    <row r="133" spans="1:4" x14ac:dyDescent="0.25">
      <c r="A133" s="61" t="s">
        <v>212</v>
      </c>
      <c r="B133" s="64">
        <v>5.5221308952184156</v>
      </c>
    </row>
    <row r="134" spans="1:4" x14ac:dyDescent="0.25">
      <c r="A134" s="61"/>
      <c r="B134" s="61"/>
    </row>
    <row r="135" spans="1:4" x14ac:dyDescent="0.25">
      <c r="A135" s="61" t="s">
        <v>213</v>
      </c>
      <c r="B135" s="65">
        <v>45412</v>
      </c>
    </row>
    <row r="137" spans="1:4" ht="69.95" customHeight="1" x14ac:dyDescent="0.25">
      <c r="A137" s="74" t="s">
        <v>214</v>
      </c>
      <c r="B137" s="74" t="s">
        <v>215</v>
      </c>
      <c r="C137" s="74" t="s">
        <v>5</v>
      </c>
      <c r="D137" s="74" t="s">
        <v>6</v>
      </c>
    </row>
    <row r="138" spans="1:4" ht="69.95" customHeight="1" x14ac:dyDescent="0.25">
      <c r="A138" s="74" t="s">
        <v>456</v>
      </c>
      <c r="B138" s="74"/>
      <c r="C138" s="74" t="s">
        <v>14</v>
      </c>
      <c r="D13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69"/>
  <sheetViews>
    <sheetView showGridLines="0" workbookViewId="0">
      <pane ySplit="4" topLeftCell="A161" activePane="bottomLeft" state="frozen"/>
      <selection pane="bottomLeft" activeCell="B161" sqref="B16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2303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2304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1285</v>
      </c>
      <c r="B8" s="30" t="s">
        <v>1286</v>
      </c>
      <c r="C8" s="30" t="s">
        <v>1179</v>
      </c>
      <c r="D8" s="13">
        <v>668195</v>
      </c>
      <c r="E8" s="14">
        <v>7686.92</v>
      </c>
      <c r="F8" s="15">
        <v>4.9099999999999998E-2</v>
      </c>
      <c r="G8" s="15"/>
    </row>
    <row r="9" spans="1:8" x14ac:dyDescent="0.25">
      <c r="A9" s="12" t="s">
        <v>1180</v>
      </c>
      <c r="B9" s="30" t="s">
        <v>1181</v>
      </c>
      <c r="C9" s="30" t="s">
        <v>1182</v>
      </c>
      <c r="D9" s="13">
        <v>166486</v>
      </c>
      <c r="E9" s="14">
        <v>4884.7</v>
      </c>
      <c r="F9" s="15">
        <v>3.1199999999999999E-2</v>
      </c>
      <c r="G9" s="15"/>
    </row>
    <row r="10" spans="1:8" x14ac:dyDescent="0.25">
      <c r="A10" s="12" t="s">
        <v>1192</v>
      </c>
      <c r="B10" s="30" t="s">
        <v>1193</v>
      </c>
      <c r="C10" s="30" t="s">
        <v>1194</v>
      </c>
      <c r="D10" s="13">
        <v>1336578</v>
      </c>
      <c r="E10" s="14">
        <v>4854.45</v>
      </c>
      <c r="F10" s="15">
        <v>3.1E-2</v>
      </c>
      <c r="G10" s="15"/>
    </row>
    <row r="11" spans="1:8" x14ac:dyDescent="0.25">
      <c r="A11" s="12" t="s">
        <v>1177</v>
      </c>
      <c r="B11" s="30" t="s">
        <v>1178</v>
      </c>
      <c r="C11" s="30" t="s">
        <v>1179</v>
      </c>
      <c r="D11" s="13">
        <v>304840</v>
      </c>
      <c r="E11" s="14">
        <v>4633.87</v>
      </c>
      <c r="F11" s="15">
        <v>2.9600000000000001E-2</v>
      </c>
      <c r="G11" s="15"/>
    </row>
    <row r="12" spans="1:8" x14ac:dyDescent="0.25">
      <c r="A12" s="12" t="s">
        <v>1186</v>
      </c>
      <c r="B12" s="30" t="s">
        <v>1187</v>
      </c>
      <c r="C12" s="30" t="s">
        <v>1188</v>
      </c>
      <c r="D12" s="13">
        <v>313328</v>
      </c>
      <c r="E12" s="14">
        <v>4143.1400000000003</v>
      </c>
      <c r="F12" s="15">
        <v>2.6499999999999999E-2</v>
      </c>
      <c r="G12" s="15"/>
    </row>
    <row r="13" spans="1:8" x14ac:dyDescent="0.25">
      <c r="A13" s="12" t="s">
        <v>1212</v>
      </c>
      <c r="B13" s="30" t="s">
        <v>1213</v>
      </c>
      <c r="C13" s="30" t="s">
        <v>1179</v>
      </c>
      <c r="D13" s="13">
        <v>467852</v>
      </c>
      <c r="E13" s="14">
        <v>3865.63</v>
      </c>
      <c r="F13" s="15">
        <v>2.47E-2</v>
      </c>
      <c r="G13" s="15"/>
    </row>
    <row r="14" spans="1:8" x14ac:dyDescent="0.25">
      <c r="A14" s="12" t="s">
        <v>1281</v>
      </c>
      <c r="B14" s="30" t="s">
        <v>1282</v>
      </c>
      <c r="C14" s="30" t="s">
        <v>1272</v>
      </c>
      <c r="D14" s="13">
        <v>253984</v>
      </c>
      <c r="E14" s="14">
        <v>3815.09</v>
      </c>
      <c r="F14" s="15">
        <v>2.4400000000000002E-2</v>
      </c>
      <c r="G14" s="15"/>
    </row>
    <row r="15" spans="1:8" x14ac:dyDescent="0.25">
      <c r="A15" s="12" t="s">
        <v>1264</v>
      </c>
      <c r="B15" s="30" t="s">
        <v>1265</v>
      </c>
      <c r="C15" s="30" t="s">
        <v>1266</v>
      </c>
      <c r="D15" s="13">
        <v>839944</v>
      </c>
      <c r="E15" s="14">
        <v>3659.22</v>
      </c>
      <c r="F15" s="15">
        <v>2.3400000000000001E-2</v>
      </c>
      <c r="G15" s="15"/>
    </row>
    <row r="16" spans="1:8" x14ac:dyDescent="0.25">
      <c r="A16" s="12" t="s">
        <v>1253</v>
      </c>
      <c r="B16" s="30" t="s">
        <v>1254</v>
      </c>
      <c r="C16" s="30" t="s">
        <v>1255</v>
      </c>
      <c r="D16" s="13">
        <v>98194</v>
      </c>
      <c r="E16" s="14">
        <v>3529.39</v>
      </c>
      <c r="F16" s="15">
        <v>2.2599999999999999E-2</v>
      </c>
      <c r="G16" s="15"/>
    </row>
    <row r="17" spans="1:7" x14ac:dyDescent="0.25">
      <c r="A17" s="12" t="s">
        <v>1529</v>
      </c>
      <c r="B17" s="30" t="s">
        <v>1530</v>
      </c>
      <c r="C17" s="30" t="s">
        <v>1250</v>
      </c>
      <c r="D17" s="13">
        <v>27353</v>
      </c>
      <c r="E17" s="14">
        <v>3505.97</v>
      </c>
      <c r="F17" s="15">
        <v>2.24E-2</v>
      </c>
      <c r="G17" s="15"/>
    </row>
    <row r="18" spans="1:7" x14ac:dyDescent="0.25">
      <c r="A18" s="12" t="s">
        <v>1317</v>
      </c>
      <c r="B18" s="30" t="s">
        <v>1771</v>
      </c>
      <c r="C18" s="30" t="s">
        <v>1250</v>
      </c>
      <c r="D18" s="13">
        <v>512002</v>
      </c>
      <c r="E18" s="14">
        <v>3493.13</v>
      </c>
      <c r="F18" s="15">
        <v>2.23E-2</v>
      </c>
      <c r="G18" s="15"/>
    </row>
    <row r="19" spans="1:7" x14ac:dyDescent="0.25">
      <c r="A19" s="12" t="s">
        <v>1202</v>
      </c>
      <c r="B19" s="30" t="s">
        <v>1203</v>
      </c>
      <c r="C19" s="30" t="s">
        <v>1204</v>
      </c>
      <c r="D19" s="13">
        <v>949874</v>
      </c>
      <c r="E19" s="14">
        <v>2686.72</v>
      </c>
      <c r="F19" s="15">
        <v>1.72E-2</v>
      </c>
      <c r="G19" s="15"/>
    </row>
    <row r="20" spans="1:7" x14ac:dyDescent="0.25">
      <c r="A20" s="12" t="s">
        <v>1208</v>
      </c>
      <c r="B20" s="30" t="s">
        <v>1209</v>
      </c>
      <c r="C20" s="30" t="s">
        <v>1179</v>
      </c>
      <c r="D20" s="13">
        <v>218667</v>
      </c>
      <c r="E20" s="14">
        <v>2549.44</v>
      </c>
      <c r="F20" s="15">
        <v>1.6299999999999999E-2</v>
      </c>
      <c r="G20" s="15"/>
    </row>
    <row r="21" spans="1:7" x14ac:dyDescent="0.25">
      <c r="A21" s="12" t="s">
        <v>1866</v>
      </c>
      <c r="B21" s="30" t="s">
        <v>1867</v>
      </c>
      <c r="C21" s="30" t="s">
        <v>1352</v>
      </c>
      <c r="D21" s="13">
        <v>119273</v>
      </c>
      <c r="E21" s="14">
        <v>2515.11</v>
      </c>
      <c r="F21" s="15">
        <v>1.61E-2</v>
      </c>
      <c r="G21" s="15"/>
    </row>
    <row r="22" spans="1:7" x14ac:dyDescent="0.25">
      <c r="A22" s="12" t="s">
        <v>1859</v>
      </c>
      <c r="B22" s="30" t="s">
        <v>1860</v>
      </c>
      <c r="C22" s="30" t="s">
        <v>1272</v>
      </c>
      <c r="D22" s="13">
        <v>100802</v>
      </c>
      <c r="E22" s="14">
        <v>2383.36</v>
      </c>
      <c r="F22" s="15">
        <v>1.52E-2</v>
      </c>
      <c r="G22" s="15"/>
    </row>
    <row r="23" spans="1:7" x14ac:dyDescent="0.25">
      <c r="A23" s="12" t="s">
        <v>1294</v>
      </c>
      <c r="B23" s="30" t="s">
        <v>1295</v>
      </c>
      <c r="C23" s="30" t="s">
        <v>1243</v>
      </c>
      <c r="D23" s="13">
        <v>162409</v>
      </c>
      <c r="E23" s="14">
        <v>2307.1</v>
      </c>
      <c r="F23" s="15">
        <v>1.47E-2</v>
      </c>
      <c r="G23" s="15"/>
    </row>
    <row r="24" spans="1:7" x14ac:dyDescent="0.25">
      <c r="A24" s="12" t="s">
        <v>1372</v>
      </c>
      <c r="B24" s="30" t="s">
        <v>1373</v>
      </c>
      <c r="C24" s="30" t="s">
        <v>1243</v>
      </c>
      <c r="D24" s="13">
        <v>168004</v>
      </c>
      <c r="E24" s="14">
        <v>2295.94</v>
      </c>
      <c r="F24" s="15">
        <v>1.47E-2</v>
      </c>
      <c r="G24" s="15"/>
    </row>
    <row r="25" spans="1:7" x14ac:dyDescent="0.25">
      <c r="A25" s="12" t="s">
        <v>1434</v>
      </c>
      <c r="B25" s="30" t="s">
        <v>1435</v>
      </c>
      <c r="C25" s="30" t="s">
        <v>1243</v>
      </c>
      <c r="D25" s="13">
        <v>51682</v>
      </c>
      <c r="E25" s="14">
        <v>1974.59</v>
      </c>
      <c r="F25" s="15">
        <v>1.26E-2</v>
      </c>
      <c r="G25" s="15"/>
    </row>
    <row r="26" spans="1:7" x14ac:dyDescent="0.25">
      <c r="A26" s="12" t="s">
        <v>1537</v>
      </c>
      <c r="B26" s="30" t="s">
        <v>1538</v>
      </c>
      <c r="C26" s="30" t="s">
        <v>1302</v>
      </c>
      <c r="D26" s="13">
        <v>49349</v>
      </c>
      <c r="E26" s="14">
        <v>1771.26</v>
      </c>
      <c r="F26" s="15">
        <v>1.1299999999999999E-2</v>
      </c>
      <c r="G26" s="15"/>
    </row>
    <row r="27" spans="1:7" x14ac:dyDescent="0.25">
      <c r="A27" s="12" t="s">
        <v>1278</v>
      </c>
      <c r="B27" s="30" t="s">
        <v>1279</v>
      </c>
      <c r="C27" s="30" t="s">
        <v>1280</v>
      </c>
      <c r="D27" s="13">
        <v>694424</v>
      </c>
      <c r="E27" s="14">
        <v>1766.61</v>
      </c>
      <c r="F27" s="15">
        <v>1.1299999999999999E-2</v>
      </c>
      <c r="G27" s="15"/>
    </row>
    <row r="28" spans="1:7" x14ac:dyDescent="0.25">
      <c r="A28" s="12" t="s">
        <v>1258</v>
      </c>
      <c r="B28" s="30" t="s">
        <v>1259</v>
      </c>
      <c r="C28" s="30" t="s">
        <v>1182</v>
      </c>
      <c r="D28" s="13">
        <v>264281</v>
      </c>
      <c r="E28" s="14">
        <v>1605.11</v>
      </c>
      <c r="F28" s="15">
        <v>1.03E-2</v>
      </c>
      <c r="G28" s="15"/>
    </row>
    <row r="29" spans="1:7" x14ac:dyDescent="0.25">
      <c r="A29" s="12" t="s">
        <v>1248</v>
      </c>
      <c r="B29" s="30" t="s">
        <v>1249</v>
      </c>
      <c r="C29" s="30" t="s">
        <v>1250</v>
      </c>
      <c r="D29" s="13">
        <v>70932</v>
      </c>
      <c r="E29" s="14">
        <v>1461.2</v>
      </c>
      <c r="F29" s="15">
        <v>9.2999999999999992E-3</v>
      </c>
      <c r="G29" s="15"/>
    </row>
    <row r="30" spans="1:7" x14ac:dyDescent="0.25">
      <c r="A30" s="12" t="s">
        <v>1864</v>
      </c>
      <c r="B30" s="30" t="s">
        <v>1865</v>
      </c>
      <c r="C30" s="30" t="s">
        <v>1188</v>
      </c>
      <c r="D30" s="13">
        <v>140348</v>
      </c>
      <c r="E30" s="14">
        <v>1216.1199999999999</v>
      </c>
      <c r="F30" s="15">
        <v>7.7999999999999996E-3</v>
      </c>
      <c r="G30" s="15"/>
    </row>
    <row r="31" spans="1:7" x14ac:dyDescent="0.25">
      <c r="A31" s="12" t="s">
        <v>1525</v>
      </c>
      <c r="B31" s="30" t="s">
        <v>1526</v>
      </c>
      <c r="C31" s="30" t="s">
        <v>1219</v>
      </c>
      <c r="D31" s="13">
        <v>47401</v>
      </c>
      <c r="E31" s="14">
        <v>1209.53</v>
      </c>
      <c r="F31" s="15">
        <v>7.7000000000000002E-3</v>
      </c>
      <c r="G31" s="15"/>
    </row>
    <row r="32" spans="1:7" x14ac:dyDescent="0.25">
      <c r="A32" s="12" t="s">
        <v>1210</v>
      </c>
      <c r="B32" s="30" t="s">
        <v>1211</v>
      </c>
      <c r="C32" s="30" t="s">
        <v>1179</v>
      </c>
      <c r="D32" s="13">
        <v>72225</v>
      </c>
      <c r="E32" s="14">
        <v>1172.9000000000001</v>
      </c>
      <c r="F32" s="15">
        <v>7.4999999999999997E-3</v>
      </c>
      <c r="G32" s="15"/>
    </row>
    <row r="33" spans="1:7" x14ac:dyDescent="0.25">
      <c r="A33" s="12" t="s">
        <v>1246</v>
      </c>
      <c r="B33" s="30" t="s">
        <v>1247</v>
      </c>
      <c r="C33" s="30" t="s">
        <v>1179</v>
      </c>
      <c r="D33" s="13">
        <v>77262</v>
      </c>
      <c r="E33" s="14">
        <v>1171.06</v>
      </c>
      <c r="F33" s="15">
        <v>7.4999999999999997E-3</v>
      </c>
      <c r="G33" s="15"/>
    </row>
    <row r="34" spans="1:7" x14ac:dyDescent="0.25">
      <c r="A34" s="12" t="s">
        <v>1287</v>
      </c>
      <c r="B34" s="30" t="s">
        <v>1288</v>
      </c>
      <c r="C34" s="30" t="s">
        <v>1219</v>
      </c>
      <c r="D34" s="13">
        <v>16784</v>
      </c>
      <c r="E34" s="14">
        <v>1162.05</v>
      </c>
      <c r="F34" s="15">
        <v>7.4000000000000003E-3</v>
      </c>
      <c r="G34" s="15"/>
    </row>
    <row r="35" spans="1:7" x14ac:dyDescent="0.25">
      <c r="A35" s="12" t="s">
        <v>1225</v>
      </c>
      <c r="B35" s="30" t="s">
        <v>1226</v>
      </c>
      <c r="C35" s="30" t="s">
        <v>1199</v>
      </c>
      <c r="D35" s="13">
        <v>703100</v>
      </c>
      <c r="E35" s="14">
        <v>1160.1199999999999</v>
      </c>
      <c r="F35" s="15">
        <v>7.4000000000000003E-3</v>
      </c>
      <c r="G35" s="15"/>
    </row>
    <row r="36" spans="1:7" x14ac:dyDescent="0.25">
      <c r="A36" s="12" t="s">
        <v>1786</v>
      </c>
      <c r="B36" s="30" t="s">
        <v>1787</v>
      </c>
      <c r="C36" s="30" t="s">
        <v>1179</v>
      </c>
      <c r="D36" s="13">
        <v>211540</v>
      </c>
      <c r="E36" s="14">
        <v>1159.77</v>
      </c>
      <c r="F36" s="15">
        <v>7.4000000000000003E-3</v>
      </c>
      <c r="G36" s="15"/>
    </row>
    <row r="37" spans="1:7" x14ac:dyDescent="0.25">
      <c r="A37" s="12" t="s">
        <v>1792</v>
      </c>
      <c r="B37" s="30" t="s">
        <v>1793</v>
      </c>
      <c r="C37" s="30" t="s">
        <v>1219</v>
      </c>
      <c r="D37" s="13">
        <v>107454</v>
      </c>
      <c r="E37" s="14">
        <v>1157.06</v>
      </c>
      <c r="F37" s="15">
        <v>7.4000000000000003E-3</v>
      </c>
      <c r="G37" s="15"/>
    </row>
    <row r="38" spans="1:7" x14ac:dyDescent="0.25">
      <c r="A38" s="12" t="s">
        <v>1319</v>
      </c>
      <c r="B38" s="30" t="s">
        <v>1320</v>
      </c>
      <c r="C38" s="30" t="s">
        <v>1207</v>
      </c>
      <c r="D38" s="13">
        <v>174569</v>
      </c>
      <c r="E38" s="14">
        <v>1124.92</v>
      </c>
      <c r="F38" s="15">
        <v>7.1999999999999998E-3</v>
      </c>
      <c r="G38" s="15"/>
    </row>
    <row r="39" spans="1:7" x14ac:dyDescent="0.25">
      <c r="A39" s="12" t="s">
        <v>1515</v>
      </c>
      <c r="B39" s="30" t="s">
        <v>1516</v>
      </c>
      <c r="C39" s="30" t="s">
        <v>1396</v>
      </c>
      <c r="D39" s="13">
        <v>22952</v>
      </c>
      <c r="E39" s="14">
        <v>1096.18</v>
      </c>
      <c r="F39" s="15">
        <v>7.0000000000000001E-3</v>
      </c>
      <c r="G39" s="15"/>
    </row>
    <row r="40" spans="1:7" x14ac:dyDescent="0.25">
      <c r="A40" s="12" t="s">
        <v>1413</v>
      </c>
      <c r="B40" s="30" t="s">
        <v>1414</v>
      </c>
      <c r="C40" s="30" t="s">
        <v>1194</v>
      </c>
      <c r="D40" s="13">
        <v>359098</v>
      </c>
      <c r="E40" s="14">
        <v>1083.94</v>
      </c>
      <c r="F40" s="15">
        <v>6.8999999999999999E-3</v>
      </c>
      <c r="G40" s="15"/>
    </row>
    <row r="41" spans="1:7" x14ac:dyDescent="0.25">
      <c r="A41" s="12" t="s">
        <v>1798</v>
      </c>
      <c r="B41" s="30" t="s">
        <v>1799</v>
      </c>
      <c r="C41" s="30" t="s">
        <v>1371</v>
      </c>
      <c r="D41" s="13">
        <v>34107</v>
      </c>
      <c r="E41" s="14">
        <v>1074.93</v>
      </c>
      <c r="F41" s="15">
        <v>6.8999999999999999E-3</v>
      </c>
      <c r="G41" s="15"/>
    </row>
    <row r="42" spans="1:7" x14ac:dyDescent="0.25">
      <c r="A42" s="12" t="s">
        <v>1283</v>
      </c>
      <c r="B42" s="30" t="s">
        <v>1284</v>
      </c>
      <c r="C42" s="30" t="s">
        <v>1272</v>
      </c>
      <c r="D42" s="13">
        <v>71573</v>
      </c>
      <c r="E42" s="14">
        <v>1002.02</v>
      </c>
      <c r="F42" s="15">
        <v>6.4000000000000003E-3</v>
      </c>
      <c r="G42" s="15"/>
    </row>
    <row r="43" spans="1:7" x14ac:dyDescent="0.25">
      <c r="A43" s="12" t="s">
        <v>1439</v>
      </c>
      <c r="B43" s="30" t="s">
        <v>1440</v>
      </c>
      <c r="C43" s="30" t="s">
        <v>1275</v>
      </c>
      <c r="D43" s="13">
        <v>39070</v>
      </c>
      <c r="E43" s="14">
        <v>989.17</v>
      </c>
      <c r="F43" s="15">
        <v>6.3E-3</v>
      </c>
      <c r="G43" s="15"/>
    </row>
    <row r="44" spans="1:7" x14ac:dyDescent="0.25">
      <c r="A44" s="12" t="s">
        <v>1910</v>
      </c>
      <c r="B44" s="30" t="s">
        <v>1911</v>
      </c>
      <c r="C44" s="30" t="s">
        <v>1863</v>
      </c>
      <c r="D44" s="13">
        <v>40167</v>
      </c>
      <c r="E44" s="14">
        <v>943.5</v>
      </c>
      <c r="F44" s="15">
        <v>6.0000000000000001E-3</v>
      </c>
      <c r="G44" s="15"/>
    </row>
    <row r="45" spans="1:7" x14ac:dyDescent="0.25">
      <c r="A45" s="12" t="s">
        <v>1807</v>
      </c>
      <c r="B45" s="30" t="s">
        <v>1808</v>
      </c>
      <c r="C45" s="30" t="s">
        <v>1272</v>
      </c>
      <c r="D45" s="13">
        <v>56676</v>
      </c>
      <c r="E45" s="14">
        <v>932.83</v>
      </c>
      <c r="F45" s="15">
        <v>6.0000000000000001E-3</v>
      </c>
      <c r="G45" s="15"/>
    </row>
    <row r="46" spans="1:7" x14ac:dyDescent="0.25">
      <c r="A46" s="12" t="s">
        <v>1464</v>
      </c>
      <c r="B46" s="30" t="s">
        <v>1465</v>
      </c>
      <c r="C46" s="30" t="s">
        <v>1438</v>
      </c>
      <c r="D46" s="13">
        <v>23410</v>
      </c>
      <c r="E46" s="14">
        <v>932.26</v>
      </c>
      <c r="F46" s="15">
        <v>6.0000000000000001E-3</v>
      </c>
      <c r="G46" s="15"/>
    </row>
    <row r="47" spans="1:7" x14ac:dyDescent="0.25">
      <c r="A47" s="12" t="s">
        <v>1523</v>
      </c>
      <c r="B47" s="30" t="s">
        <v>1524</v>
      </c>
      <c r="C47" s="30" t="s">
        <v>1237</v>
      </c>
      <c r="D47" s="13">
        <v>154272</v>
      </c>
      <c r="E47" s="14">
        <v>889.76</v>
      </c>
      <c r="F47" s="15">
        <v>5.7000000000000002E-3</v>
      </c>
      <c r="G47" s="15"/>
    </row>
    <row r="48" spans="1:7" x14ac:dyDescent="0.25">
      <c r="A48" s="12" t="s">
        <v>1782</v>
      </c>
      <c r="B48" s="30" t="s">
        <v>1783</v>
      </c>
      <c r="C48" s="30" t="s">
        <v>1272</v>
      </c>
      <c r="D48" s="13">
        <v>14197</v>
      </c>
      <c r="E48" s="14">
        <v>880.82</v>
      </c>
      <c r="F48" s="15">
        <v>5.5999999999999999E-3</v>
      </c>
      <c r="G48" s="15"/>
    </row>
    <row r="49" spans="1:7" x14ac:dyDescent="0.25">
      <c r="A49" s="12" t="s">
        <v>2239</v>
      </c>
      <c r="B49" s="30" t="s">
        <v>2240</v>
      </c>
      <c r="C49" s="30" t="s">
        <v>1250</v>
      </c>
      <c r="D49" s="13">
        <v>109323</v>
      </c>
      <c r="E49" s="14">
        <v>867.31</v>
      </c>
      <c r="F49" s="15">
        <v>5.4999999999999997E-3</v>
      </c>
      <c r="G49" s="15"/>
    </row>
    <row r="50" spans="1:7" x14ac:dyDescent="0.25">
      <c r="A50" s="12" t="s">
        <v>1796</v>
      </c>
      <c r="B50" s="30" t="s">
        <v>1797</v>
      </c>
      <c r="C50" s="30" t="s">
        <v>1219</v>
      </c>
      <c r="D50" s="13">
        <v>18120</v>
      </c>
      <c r="E50" s="14">
        <v>859.97</v>
      </c>
      <c r="F50" s="15">
        <v>5.4999999999999997E-3</v>
      </c>
      <c r="G50" s="15"/>
    </row>
    <row r="51" spans="1:7" x14ac:dyDescent="0.25">
      <c r="A51" s="12" t="s">
        <v>1449</v>
      </c>
      <c r="B51" s="30" t="s">
        <v>1450</v>
      </c>
      <c r="C51" s="30" t="s">
        <v>1272</v>
      </c>
      <c r="D51" s="13">
        <v>86412</v>
      </c>
      <c r="E51" s="14">
        <v>823.98</v>
      </c>
      <c r="F51" s="15">
        <v>5.3E-3</v>
      </c>
      <c r="G51" s="15"/>
    </row>
    <row r="52" spans="1:7" x14ac:dyDescent="0.25">
      <c r="A52" s="12" t="s">
        <v>1794</v>
      </c>
      <c r="B52" s="30" t="s">
        <v>1795</v>
      </c>
      <c r="C52" s="30" t="s">
        <v>1229</v>
      </c>
      <c r="D52" s="13">
        <v>324311</v>
      </c>
      <c r="E52" s="14">
        <v>810.78</v>
      </c>
      <c r="F52" s="15">
        <v>5.1999999999999998E-3</v>
      </c>
      <c r="G52" s="15"/>
    </row>
    <row r="53" spans="1:7" x14ac:dyDescent="0.25">
      <c r="A53" s="12" t="s">
        <v>1868</v>
      </c>
      <c r="B53" s="30" t="s">
        <v>1869</v>
      </c>
      <c r="C53" s="30" t="s">
        <v>1243</v>
      </c>
      <c r="D53" s="13">
        <v>53582</v>
      </c>
      <c r="E53" s="14">
        <v>800.62</v>
      </c>
      <c r="F53" s="15">
        <v>5.1000000000000004E-3</v>
      </c>
      <c r="G53" s="15"/>
    </row>
    <row r="54" spans="1:7" x14ac:dyDescent="0.25">
      <c r="A54" s="12" t="s">
        <v>1260</v>
      </c>
      <c r="B54" s="30" t="s">
        <v>1261</v>
      </c>
      <c r="C54" s="30" t="s">
        <v>1219</v>
      </c>
      <c r="D54" s="13">
        <v>157558</v>
      </c>
      <c r="E54" s="14">
        <v>799.06</v>
      </c>
      <c r="F54" s="15">
        <v>5.1000000000000004E-3</v>
      </c>
      <c r="G54" s="15"/>
    </row>
    <row r="55" spans="1:7" x14ac:dyDescent="0.25">
      <c r="A55" s="12" t="s">
        <v>1397</v>
      </c>
      <c r="B55" s="30" t="s">
        <v>1398</v>
      </c>
      <c r="C55" s="30" t="s">
        <v>1250</v>
      </c>
      <c r="D55" s="13">
        <v>16861</v>
      </c>
      <c r="E55" s="14">
        <v>775.17</v>
      </c>
      <c r="F55" s="15">
        <v>5.0000000000000001E-3</v>
      </c>
      <c r="G55" s="15"/>
    </row>
    <row r="56" spans="1:7" x14ac:dyDescent="0.25">
      <c r="A56" s="12" t="s">
        <v>1214</v>
      </c>
      <c r="B56" s="30" t="s">
        <v>1215</v>
      </c>
      <c r="C56" s="30" t="s">
        <v>1216</v>
      </c>
      <c r="D56" s="13">
        <v>19665</v>
      </c>
      <c r="E56" s="14">
        <v>774.67</v>
      </c>
      <c r="F56" s="15">
        <v>5.0000000000000001E-3</v>
      </c>
      <c r="G56" s="15"/>
    </row>
    <row r="57" spans="1:7" x14ac:dyDescent="0.25">
      <c r="A57" s="12" t="s">
        <v>1877</v>
      </c>
      <c r="B57" s="30" t="s">
        <v>1878</v>
      </c>
      <c r="C57" s="30" t="s">
        <v>1330</v>
      </c>
      <c r="D57" s="13">
        <v>49502</v>
      </c>
      <c r="E57" s="14">
        <v>770.87</v>
      </c>
      <c r="F57" s="15">
        <v>4.8999999999999998E-3</v>
      </c>
      <c r="G57" s="15"/>
    </row>
    <row r="58" spans="1:7" x14ac:dyDescent="0.25">
      <c r="A58" s="12" t="s">
        <v>1195</v>
      </c>
      <c r="B58" s="30" t="s">
        <v>1196</v>
      </c>
      <c r="C58" s="30" t="s">
        <v>1179</v>
      </c>
      <c r="D58" s="13">
        <v>273359</v>
      </c>
      <c r="E58" s="14">
        <v>769.51</v>
      </c>
      <c r="F58" s="15">
        <v>4.8999999999999998E-3</v>
      </c>
      <c r="G58" s="15"/>
    </row>
    <row r="59" spans="1:7" x14ac:dyDescent="0.25">
      <c r="A59" s="12" t="s">
        <v>2045</v>
      </c>
      <c r="B59" s="30" t="s">
        <v>2046</v>
      </c>
      <c r="C59" s="30" t="s">
        <v>1457</v>
      </c>
      <c r="D59" s="13">
        <v>128584</v>
      </c>
      <c r="E59" s="14">
        <v>760.64</v>
      </c>
      <c r="F59" s="15">
        <v>4.8999999999999998E-3</v>
      </c>
      <c r="G59" s="15"/>
    </row>
    <row r="60" spans="1:7" x14ac:dyDescent="0.25">
      <c r="A60" s="12" t="s">
        <v>1545</v>
      </c>
      <c r="B60" s="30" t="s">
        <v>1546</v>
      </c>
      <c r="C60" s="30" t="s">
        <v>1330</v>
      </c>
      <c r="D60" s="13">
        <v>23155</v>
      </c>
      <c r="E60" s="14">
        <v>758.43</v>
      </c>
      <c r="F60" s="15">
        <v>4.7999999999999996E-3</v>
      </c>
      <c r="G60" s="15"/>
    </row>
    <row r="61" spans="1:7" x14ac:dyDescent="0.25">
      <c r="A61" s="12" t="s">
        <v>1485</v>
      </c>
      <c r="B61" s="30" t="s">
        <v>1486</v>
      </c>
      <c r="C61" s="30" t="s">
        <v>1219</v>
      </c>
      <c r="D61" s="13">
        <v>46433</v>
      </c>
      <c r="E61" s="14">
        <v>749.89</v>
      </c>
      <c r="F61" s="15">
        <v>4.7999999999999996E-3</v>
      </c>
      <c r="G61" s="15"/>
    </row>
    <row r="62" spans="1:7" x14ac:dyDescent="0.25">
      <c r="A62" s="12" t="s">
        <v>2305</v>
      </c>
      <c r="B62" s="30" t="s">
        <v>2306</v>
      </c>
      <c r="C62" s="30" t="s">
        <v>1219</v>
      </c>
      <c r="D62" s="13">
        <v>322064</v>
      </c>
      <c r="E62" s="14">
        <v>723.03</v>
      </c>
      <c r="F62" s="15">
        <v>4.5999999999999999E-3</v>
      </c>
      <c r="G62" s="15"/>
    </row>
    <row r="63" spans="1:7" x14ac:dyDescent="0.25">
      <c r="A63" s="12" t="s">
        <v>1217</v>
      </c>
      <c r="B63" s="30" t="s">
        <v>1218</v>
      </c>
      <c r="C63" s="30" t="s">
        <v>1219</v>
      </c>
      <c r="D63" s="13">
        <v>162776</v>
      </c>
      <c r="E63" s="14">
        <v>718.74</v>
      </c>
      <c r="F63" s="15">
        <v>4.5999999999999999E-3</v>
      </c>
      <c r="G63" s="15"/>
    </row>
    <row r="64" spans="1:7" x14ac:dyDescent="0.25">
      <c r="A64" s="12" t="s">
        <v>1774</v>
      </c>
      <c r="B64" s="30" t="s">
        <v>1775</v>
      </c>
      <c r="C64" s="30" t="s">
        <v>1364</v>
      </c>
      <c r="D64" s="13">
        <v>371947</v>
      </c>
      <c r="E64" s="14">
        <v>718.42</v>
      </c>
      <c r="F64" s="15">
        <v>4.5999999999999999E-3</v>
      </c>
      <c r="G64" s="15"/>
    </row>
    <row r="65" spans="1:7" x14ac:dyDescent="0.25">
      <c r="A65" s="12" t="s">
        <v>1802</v>
      </c>
      <c r="B65" s="30" t="s">
        <v>1803</v>
      </c>
      <c r="C65" s="30" t="s">
        <v>1804</v>
      </c>
      <c r="D65" s="13">
        <v>56105</v>
      </c>
      <c r="E65" s="14">
        <v>709.67</v>
      </c>
      <c r="F65" s="15">
        <v>4.4999999999999997E-3</v>
      </c>
      <c r="G65" s="15"/>
    </row>
    <row r="66" spans="1:7" x14ac:dyDescent="0.25">
      <c r="A66" s="12" t="s">
        <v>1200</v>
      </c>
      <c r="B66" s="30" t="s">
        <v>1201</v>
      </c>
      <c r="C66" s="30" t="s">
        <v>1188</v>
      </c>
      <c r="D66" s="13">
        <v>5343421</v>
      </c>
      <c r="E66" s="14">
        <v>705.33</v>
      </c>
      <c r="F66" s="15">
        <v>4.4999999999999997E-3</v>
      </c>
      <c r="G66" s="15"/>
    </row>
    <row r="67" spans="1:7" x14ac:dyDescent="0.25">
      <c r="A67" s="12" t="s">
        <v>1256</v>
      </c>
      <c r="B67" s="30" t="s">
        <v>1257</v>
      </c>
      <c r="C67" s="30" t="s">
        <v>1216</v>
      </c>
      <c r="D67" s="13">
        <v>299685</v>
      </c>
      <c r="E67" s="14">
        <v>700.51</v>
      </c>
      <c r="F67" s="15">
        <v>4.4999999999999997E-3</v>
      </c>
      <c r="G67" s="15"/>
    </row>
    <row r="68" spans="1:7" x14ac:dyDescent="0.25">
      <c r="A68" s="12" t="s">
        <v>1509</v>
      </c>
      <c r="B68" s="30" t="s">
        <v>1510</v>
      </c>
      <c r="C68" s="30" t="s">
        <v>1470</v>
      </c>
      <c r="D68" s="13">
        <v>24794</v>
      </c>
      <c r="E68" s="14">
        <v>700.39</v>
      </c>
      <c r="F68" s="15">
        <v>4.4999999999999997E-3</v>
      </c>
      <c r="G68" s="15"/>
    </row>
    <row r="69" spans="1:7" x14ac:dyDescent="0.25">
      <c r="A69" s="12" t="s">
        <v>2037</v>
      </c>
      <c r="B69" s="30" t="s">
        <v>2038</v>
      </c>
      <c r="C69" s="30" t="s">
        <v>1237</v>
      </c>
      <c r="D69" s="13">
        <v>462247</v>
      </c>
      <c r="E69" s="14">
        <v>687.13</v>
      </c>
      <c r="F69" s="15">
        <v>4.4000000000000003E-3</v>
      </c>
      <c r="G69" s="15"/>
    </row>
    <row r="70" spans="1:7" x14ac:dyDescent="0.25">
      <c r="A70" s="12" t="s">
        <v>1861</v>
      </c>
      <c r="B70" s="30" t="s">
        <v>1862</v>
      </c>
      <c r="C70" s="30" t="s">
        <v>1863</v>
      </c>
      <c r="D70" s="13">
        <v>79973</v>
      </c>
      <c r="E70" s="14">
        <v>679.61</v>
      </c>
      <c r="F70" s="15">
        <v>4.3E-3</v>
      </c>
      <c r="G70" s="15"/>
    </row>
    <row r="71" spans="1:7" x14ac:dyDescent="0.25">
      <c r="A71" s="12" t="s">
        <v>1270</v>
      </c>
      <c r="B71" s="30" t="s">
        <v>1271</v>
      </c>
      <c r="C71" s="30" t="s">
        <v>1272</v>
      </c>
      <c r="D71" s="13">
        <v>58749</v>
      </c>
      <c r="E71" s="14">
        <v>677.67</v>
      </c>
      <c r="F71" s="15">
        <v>4.3E-3</v>
      </c>
      <c r="G71" s="15"/>
    </row>
    <row r="72" spans="1:7" x14ac:dyDescent="0.25">
      <c r="A72" s="12" t="s">
        <v>1267</v>
      </c>
      <c r="B72" s="30" t="s">
        <v>1268</v>
      </c>
      <c r="C72" s="30" t="s">
        <v>1269</v>
      </c>
      <c r="D72" s="13">
        <v>309352</v>
      </c>
      <c r="E72" s="14">
        <v>646.86</v>
      </c>
      <c r="F72" s="15">
        <v>4.1000000000000003E-3</v>
      </c>
      <c r="G72" s="15"/>
    </row>
    <row r="73" spans="1:7" x14ac:dyDescent="0.25">
      <c r="A73" s="12" t="s">
        <v>1875</v>
      </c>
      <c r="B73" s="30" t="s">
        <v>1876</v>
      </c>
      <c r="C73" s="30" t="s">
        <v>1237</v>
      </c>
      <c r="D73" s="13">
        <v>322656</v>
      </c>
      <c r="E73" s="14">
        <v>633.04999999999995</v>
      </c>
      <c r="F73" s="15">
        <v>4.0000000000000001E-3</v>
      </c>
      <c r="G73" s="15"/>
    </row>
    <row r="74" spans="1:7" x14ac:dyDescent="0.25">
      <c r="A74" s="12" t="s">
        <v>1394</v>
      </c>
      <c r="B74" s="30" t="s">
        <v>1395</v>
      </c>
      <c r="C74" s="30" t="s">
        <v>1396</v>
      </c>
      <c r="D74" s="13">
        <v>24454</v>
      </c>
      <c r="E74" s="14">
        <v>613.16</v>
      </c>
      <c r="F74" s="15">
        <v>3.8999999999999998E-3</v>
      </c>
      <c r="G74" s="15"/>
    </row>
    <row r="75" spans="1:7" x14ac:dyDescent="0.25">
      <c r="A75" s="12" t="s">
        <v>1296</v>
      </c>
      <c r="B75" s="30" t="s">
        <v>1297</v>
      </c>
      <c r="C75" s="30" t="s">
        <v>1219</v>
      </c>
      <c r="D75" s="13">
        <v>500000</v>
      </c>
      <c r="E75" s="14">
        <v>608.5</v>
      </c>
      <c r="F75" s="15">
        <v>3.8999999999999998E-3</v>
      </c>
      <c r="G75" s="15"/>
    </row>
    <row r="76" spans="1:7" x14ac:dyDescent="0.25">
      <c r="A76" s="12" t="s">
        <v>1541</v>
      </c>
      <c r="B76" s="30" t="s">
        <v>1542</v>
      </c>
      <c r="C76" s="30" t="s">
        <v>1272</v>
      </c>
      <c r="D76" s="13">
        <v>22973</v>
      </c>
      <c r="E76" s="14">
        <v>607.07000000000005</v>
      </c>
      <c r="F76" s="15">
        <v>3.8999999999999998E-3</v>
      </c>
      <c r="G76" s="15"/>
    </row>
    <row r="77" spans="1:7" x14ac:dyDescent="0.25">
      <c r="A77" s="12" t="s">
        <v>2245</v>
      </c>
      <c r="B77" s="30" t="s">
        <v>2246</v>
      </c>
      <c r="C77" s="30" t="s">
        <v>1237</v>
      </c>
      <c r="D77" s="13">
        <v>300000</v>
      </c>
      <c r="E77" s="14">
        <v>585.15</v>
      </c>
      <c r="F77" s="15">
        <v>3.7000000000000002E-3</v>
      </c>
      <c r="G77" s="15"/>
    </row>
    <row r="78" spans="1:7" x14ac:dyDescent="0.25">
      <c r="A78" s="12" t="s">
        <v>1879</v>
      </c>
      <c r="B78" s="30" t="s">
        <v>1880</v>
      </c>
      <c r="C78" s="30" t="s">
        <v>1291</v>
      </c>
      <c r="D78" s="13">
        <v>434</v>
      </c>
      <c r="E78" s="14">
        <v>577.29999999999995</v>
      </c>
      <c r="F78" s="15">
        <v>3.7000000000000002E-3</v>
      </c>
      <c r="G78" s="15"/>
    </row>
    <row r="79" spans="1:7" x14ac:dyDescent="0.25">
      <c r="A79" s="12" t="s">
        <v>2276</v>
      </c>
      <c r="B79" s="30" t="s">
        <v>2277</v>
      </c>
      <c r="C79" s="30" t="s">
        <v>1272</v>
      </c>
      <c r="D79" s="13">
        <v>144480</v>
      </c>
      <c r="E79" s="14">
        <v>560.29</v>
      </c>
      <c r="F79" s="15">
        <v>3.5999999999999999E-3</v>
      </c>
      <c r="G79" s="15"/>
    </row>
    <row r="80" spans="1:7" x14ac:dyDescent="0.25">
      <c r="A80" s="12" t="s">
        <v>2223</v>
      </c>
      <c r="B80" s="30" t="s">
        <v>2224</v>
      </c>
      <c r="C80" s="30" t="s">
        <v>1863</v>
      </c>
      <c r="D80" s="13">
        <v>20627</v>
      </c>
      <c r="E80" s="14">
        <v>549.61</v>
      </c>
      <c r="F80" s="15">
        <v>3.5000000000000001E-3</v>
      </c>
      <c r="G80" s="15"/>
    </row>
    <row r="81" spans="1:7" x14ac:dyDescent="0.25">
      <c r="A81" s="12" t="s">
        <v>1376</v>
      </c>
      <c r="B81" s="30" t="s">
        <v>1377</v>
      </c>
      <c r="C81" s="30" t="s">
        <v>1243</v>
      </c>
      <c r="D81" s="13">
        <v>6837</v>
      </c>
      <c r="E81" s="14">
        <v>519.52</v>
      </c>
      <c r="F81" s="15">
        <v>3.3E-3</v>
      </c>
      <c r="G81" s="15"/>
    </row>
    <row r="82" spans="1:7" x14ac:dyDescent="0.25">
      <c r="A82" s="12" t="s">
        <v>1919</v>
      </c>
      <c r="B82" s="30" t="s">
        <v>1920</v>
      </c>
      <c r="C82" s="30" t="s">
        <v>1272</v>
      </c>
      <c r="D82" s="13">
        <v>30764</v>
      </c>
      <c r="E82" s="14">
        <v>512.87</v>
      </c>
      <c r="F82" s="15">
        <v>3.3E-3</v>
      </c>
      <c r="G82" s="15"/>
    </row>
    <row r="83" spans="1:7" x14ac:dyDescent="0.25">
      <c r="A83" s="12" t="s">
        <v>1339</v>
      </c>
      <c r="B83" s="30" t="s">
        <v>1340</v>
      </c>
      <c r="C83" s="30" t="s">
        <v>1182</v>
      </c>
      <c r="D83" s="13">
        <v>100892</v>
      </c>
      <c r="E83" s="14">
        <v>499.82</v>
      </c>
      <c r="F83" s="15">
        <v>3.2000000000000002E-3</v>
      </c>
      <c r="G83" s="15"/>
    </row>
    <row r="84" spans="1:7" x14ac:dyDescent="0.25">
      <c r="A84" s="12" t="s">
        <v>1300</v>
      </c>
      <c r="B84" s="30" t="s">
        <v>1301</v>
      </c>
      <c r="C84" s="30" t="s">
        <v>1302</v>
      </c>
      <c r="D84" s="13">
        <v>5918</v>
      </c>
      <c r="E84" s="14">
        <v>493.66</v>
      </c>
      <c r="F84" s="15">
        <v>3.2000000000000002E-3</v>
      </c>
      <c r="G84" s="15"/>
    </row>
    <row r="85" spans="1:7" x14ac:dyDescent="0.25">
      <c r="A85" s="12" t="s">
        <v>2123</v>
      </c>
      <c r="B85" s="30" t="s">
        <v>2124</v>
      </c>
      <c r="C85" s="30" t="s">
        <v>1272</v>
      </c>
      <c r="D85" s="13">
        <v>28000</v>
      </c>
      <c r="E85" s="14">
        <v>479.14</v>
      </c>
      <c r="F85" s="15">
        <v>3.0999999999999999E-3</v>
      </c>
      <c r="G85" s="15"/>
    </row>
    <row r="86" spans="1:7" x14ac:dyDescent="0.25">
      <c r="A86" s="12" t="s">
        <v>1929</v>
      </c>
      <c r="B86" s="30" t="s">
        <v>1930</v>
      </c>
      <c r="C86" s="30" t="s">
        <v>1219</v>
      </c>
      <c r="D86" s="13">
        <v>50000</v>
      </c>
      <c r="E86" s="14">
        <v>456.28</v>
      </c>
      <c r="F86" s="15">
        <v>2.8999999999999998E-3</v>
      </c>
      <c r="G86" s="15"/>
    </row>
    <row r="87" spans="1:7" x14ac:dyDescent="0.25">
      <c r="A87" s="12" t="s">
        <v>2307</v>
      </c>
      <c r="B87" s="30" t="s">
        <v>2308</v>
      </c>
      <c r="C87" s="30" t="s">
        <v>1291</v>
      </c>
      <c r="D87" s="13">
        <v>16611</v>
      </c>
      <c r="E87" s="14">
        <v>426.74</v>
      </c>
      <c r="F87" s="15">
        <v>2.7000000000000001E-3</v>
      </c>
      <c r="G87" s="15"/>
    </row>
    <row r="88" spans="1:7" x14ac:dyDescent="0.25">
      <c r="A88" s="12" t="s">
        <v>2280</v>
      </c>
      <c r="B88" s="30" t="s">
        <v>2281</v>
      </c>
      <c r="C88" s="30" t="s">
        <v>1237</v>
      </c>
      <c r="D88" s="13">
        <v>83320</v>
      </c>
      <c r="E88" s="14">
        <v>387.52</v>
      </c>
      <c r="F88" s="15">
        <v>2.5000000000000001E-3</v>
      </c>
      <c r="G88" s="15"/>
    </row>
    <row r="89" spans="1:7" x14ac:dyDescent="0.25">
      <c r="A89" s="12" t="s">
        <v>1337</v>
      </c>
      <c r="B89" s="30" t="s">
        <v>1338</v>
      </c>
      <c r="C89" s="30" t="s">
        <v>1275</v>
      </c>
      <c r="D89" s="13">
        <v>3801</v>
      </c>
      <c r="E89" s="14">
        <v>379.03</v>
      </c>
      <c r="F89" s="15">
        <v>2.3999999999999998E-3</v>
      </c>
      <c r="G89" s="15"/>
    </row>
    <row r="90" spans="1:7" x14ac:dyDescent="0.25">
      <c r="A90" s="12" t="s">
        <v>1317</v>
      </c>
      <c r="B90" s="30" t="s">
        <v>1318</v>
      </c>
      <c r="C90" s="30" t="s">
        <v>1250</v>
      </c>
      <c r="D90" s="13">
        <v>36032</v>
      </c>
      <c r="E90" s="14">
        <v>363.17</v>
      </c>
      <c r="F90" s="15">
        <v>2.3E-3</v>
      </c>
      <c r="G90" s="15"/>
    </row>
    <row r="91" spans="1:7" x14ac:dyDescent="0.25">
      <c r="A91" s="12" t="s">
        <v>1990</v>
      </c>
      <c r="B91" s="30" t="s">
        <v>1991</v>
      </c>
      <c r="C91" s="30" t="s">
        <v>1275</v>
      </c>
      <c r="D91" s="13">
        <v>43982</v>
      </c>
      <c r="E91" s="14">
        <v>350.12</v>
      </c>
      <c r="F91" s="15">
        <v>2.2000000000000001E-3</v>
      </c>
      <c r="G91" s="15"/>
    </row>
    <row r="92" spans="1:7" x14ac:dyDescent="0.25">
      <c r="A92" s="12" t="s">
        <v>2278</v>
      </c>
      <c r="B92" s="30" t="s">
        <v>2279</v>
      </c>
      <c r="C92" s="30" t="s">
        <v>1272</v>
      </c>
      <c r="D92" s="13">
        <v>40005</v>
      </c>
      <c r="E92" s="14">
        <v>189.26</v>
      </c>
      <c r="F92" s="15">
        <v>1.1999999999999999E-3</v>
      </c>
      <c r="G92" s="15"/>
    </row>
    <row r="93" spans="1:7" x14ac:dyDescent="0.25">
      <c r="A93" s="12" t="s">
        <v>1817</v>
      </c>
      <c r="B93" s="30" t="s">
        <v>1818</v>
      </c>
      <c r="C93" s="30" t="s">
        <v>1396</v>
      </c>
      <c r="D93" s="13">
        <v>57391</v>
      </c>
      <c r="E93" s="14">
        <v>183.51</v>
      </c>
      <c r="F93" s="15">
        <v>1.1999999999999999E-3</v>
      </c>
      <c r="G93" s="15"/>
    </row>
    <row r="94" spans="1:7" x14ac:dyDescent="0.25">
      <c r="A94" s="12" t="s">
        <v>1815</v>
      </c>
      <c r="B94" s="30" t="s">
        <v>1816</v>
      </c>
      <c r="C94" s="30" t="s">
        <v>1371</v>
      </c>
      <c r="D94" s="13">
        <v>10400</v>
      </c>
      <c r="E94" s="14">
        <v>26.29</v>
      </c>
      <c r="F94" s="15">
        <v>2.0000000000000001E-4</v>
      </c>
      <c r="G94" s="15"/>
    </row>
    <row r="95" spans="1:7" x14ac:dyDescent="0.25">
      <c r="A95" s="12" t="s">
        <v>1819</v>
      </c>
      <c r="B95" s="30" t="s">
        <v>1820</v>
      </c>
      <c r="C95" s="30" t="s">
        <v>1275</v>
      </c>
      <c r="D95" s="13">
        <v>5148</v>
      </c>
      <c r="E95" s="14">
        <v>9.33</v>
      </c>
      <c r="F95" s="15">
        <v>1E-4</v>
      </c>
      <c r="G95" s="15"/>
    </row>
    <row r="96" spans="1:7" x14ac:dyDescent="0.25">
      <c r="A96" s="16" t="s">
        <v>125</v>
      </c>
      <c r="B96" s="31"/>
      <c r="C96" s="31"/>
      <c r="D96" s="17"/>
      <c r="E96" s="37">
        <v>119745.54</v>
      </c>
      <c r="F96" s="38">
        <v>0.76519999999999999</v>
      </c>
      <c r="G96" s="20"/>
    </row>
    <row r="97" spans="1:7" x14ac:dyDescent="0.25">
      <c r="A97" s="16" t="s">
        <v>1549</v>
      </c>
      <c r="B97" s="30"/>
      <c r="C97" s="30"/>
      <c r="D97" s="13"/>
      <c r="E97" s="14"/>
      <c r="F97" s="15"/>
      <c r="G97" s="15"/>
    </row>
    <row r="98" spans="1:7" x14ac:dyDescent="0.25">
      <c r="A98" s="16" t="s">
        <v>125</v>
      </c>
      <c r="B98" s="30"/>
      <c r="C98" s="30"/>
      <c r="D98" s="13"/>
      <c r="E98" s="39" t="s">
        <v>119</v>
      </c>
      <c r="F98" s="40" t="s">
        <v>119</v>
      </c>
      <c r="G98" s="15"/>
    </row>
    <row r="99" spans="1:7" x14ac:dyDescent="0.25">
      <c r="A99" s="21" t="s">
        <v>165</v>
      </c>
      <c r="B99" s="32"/>
      <c r="C99" s="32"/>
      <c r="D99" s="22"/>
      <c r="E99" s="27">
        <v>119745.54</v>
      </c>
      <c r="F99" s="28">
        <v>0.76519999999999999</v>
      </c>
      <c r="G99" s="20"/>
    </row>
    <row r="100" spans="1:7" x14ac:dyDescent="0.25">
      <c r="A100" s="12"/>
      <c r="B100" s="30"/>
      <c r="C100" s="30"/>
      <c r="D100" s="13"/>
      <c r="E100" s="14"/>
      <c r="F100" s="15"/>
      <c r="G100" s="15"/>
    </row>
    <row r="101" spans="1:7" x14ac:dyDescent="0.25">
      <c r="A101" s="16" t="s">
        <v>218</v>
      </c>
      <c r="B101" s="30"/>
      <c r="C101" s="30"/>
      <c r="D101" s="13"/>
      <c r="E101" s="14"/>
      <c r="F101" s="15"/>
      <c r="G101" s="15"/>
    </row>
    <row r="102" spans="1:7" x14ac:dyDescent="0.25">
      <c r="A102" s="16" t="s">
        <v>219</v>
      </c>
      <c r="B102" s="30"/>
      <c r="C102" s="30"/>
      <c r="D102" s="13"/>
      <c r="E102" s="14"/>
      <c r="F102" s="15"/>
      <c r="G102" s="15"/>
    </row>
    <row r="103" spans="1:7" x14ac:dyDescent="0.25">
      <c r="A103" s="12" t="s">
        <v>999</v>
      </c>
      <c r="B103" s="30" t="s">
        <v>1000</v>
      </c>
      <c r="C103" s="30" t="s">
        <v>238</v>
      </c>
      <c r="D103" s="13">
        <v>2500000</v>
      </c>
      <c r="E103" s="14">
        <v>2488.1999999999998</v>
      </c>
      <c r="F103" s="15">
        <v>1.5900000000000001E-2</v>
      </c>
      <c r="G103" s="15">
        <v>7.8187999999999994E-2</v>
      </c>
    </row>
    <row r="104" spans="1:7" x14ac:dyDescent="0.25">
      <c r="A104" s="12" t="s">
        <v>769</v>
      </c>
      <c r="B104" s="30" t="s">
        <v>770</v>
      </c>
      <c r="C104" s="30" t="s">
        <v>225</v>
      </c>
      <c r="D104" s="13">
        <v>2000000</v>
      </c>
      <c r="E104" s="14">
        <v>1993.07</v>
      </c>
      <c r="F104" s="15">
        <v>1.2699999999999999E-2</v>
      </c>
      <c r="G104" s="15">
        <v>7.6450000000000004E-2</v>
      </c>
    </row>
    <row r="105" spans="1:7" x14ac:dyDescent="0.25">
      <c r="A105" s="16" t="s">
        <v>125</v>
      </c>
      <c r="B105" s="31"/>
      <c r="C105" s="31"/>
      <c r="D105" s="17"/>
      <c r="E105" s="37">
        <v>4481.2700000000004</v>
      </c>
      <c r="F105" s="38">
        <v>2.86E-2</v>
      </c>
      <c r="G105" s="20"/>
    </row>
    <row r="106" spans="1:7" x14ac:dyDescent="0.25">
      <c r="A106" s="12"/>
      <c r="B106" s="30"/>
      <c r="C106" s="30"/>
      <c r="D106" s="13"/>
      <c r="E106" s="14"/>
      <c r="F106" s="15"/>
      <c r="G106" s="15"/>
    </row>
    <row r="107" spans="1:7" x14ac:dyDescent="0.25">
      <c r="A107" s="16" t="s">
        <v>453</v>
      </c>
      <c r="B107" s="30"/>
      <c r="C107" s="30"/>
      <c r="D107" s="13"/>
      <c r="E107" s="14"/>
      <c r="F107" s="15"/>
      <c r="G107" s="15"/>
    </row>
    <row r="108" spans="1:7" x14ac:dyDescent="0.25">
      <c r="A108" s="12" t="s">
        <v>711</v>
      </c>
      <c r="B108" s="30" t="s">
        <v>712</v>
      </c>
      <c r="C108" s="30" t="s">
        <v>124</v>
      </c>
      <c r="D108" s="13">
        <v>5000000</v>
      </c>
      <c r="E108" s="14">
        <v>4977</v>
      </c>
      <c r="F108" s="15">
        <v>3.1800000000000002E-2</v>
      </c>
      <c r="G108" s="15">
        <v>7.3235912841000006E-2</v>
      </c>
    </row>
    <row r="109" spans="1:7" x14ac:dyDescent="0.25">
      <c r="A109" s="12" t="s">
        <v>892</v>
      </c>
      <c r="B109" s="30" t="s">
        <v>893</v>
      </c>
      <c r="C109" s="30" t="s">
        <v>124</v>
      </c>
      <c r="D109" s="13">
        <v>3850000</v>
      </c>
      <c r="E109" s="14">
        <v>3845.51</v>
      </c>
      <c r="F109" s="15">
        <v>2.46E-2</v>
      </c>
      <c r="G109" s="15">
        <v>7.3245236599999999E-2</v>
      </c>
    </row>
    <row r="110" spans="1:7" x14ac:dyDescent="0.25">
      <c r="A110" s="12" t="s">
        <v>454</v>
      </c>
      <c r="B110" s="30" t="s">
        <v>455</v>
      </c>
      <c r="C110" s="30" t="s">
        <v>124</v>
      </c>
      <c r="D110" s="13">
        <v>3500000</v>
      </c>
      <c r="E110" s="14">
        <v>3485.82</v>
      </c>
      <c r="F110" s="15">
        <v>2.23E-2</v>
      </c>
      <c r="G110" s="15">
        <v>7.3270100155999995E-2</v>
      </c>
    </row>
    <row r="111" spans="1:7" x14ac:dyDescent="0.25">
      <c r="A111" s="16" t="s">
        <v>125</v>
      </c>
      <c r="B111" s="31"/>
      <c r="C111" s="31"/>
      <c r="D111" s="17"/>
      <c r="E111" s="37">
        <v>12308.33</v>
      </c>
      <c r="F111" s="38">
        <v>7.8700000000000006E-2</v>
      </c>
      <c r="G111" s="20"/>
    </row>
    <row r="112" spans="1:7" x14ac:dyDescent="0.25">
      <c r="A112" s="12"/>
      <c r="B112" s="30"/>
      <c r="C112" s="30"/>
      <c r="D112" s="13"/>
      <c r="E112" s="14"/>
      <c r="F112" s="15"/>
      <c r="G112" s="15"/>
    </row>
    <row r="113" spans="1:7" x14ac:dyDescent="0.25">
      <c r="A113" s="16" t="s">
        <v>301</v>
      </c>
      <c r="B113" s="30"/>
      <c r="C113" s="30"/>
      <c r="D113" s="13"/>
      <c r="E113" s="14"/>
      <c r="F113" s="15"/>
      <c r="G113" s="15"/>
    </row>
    <row r="114" spans="1:7" x14ac:dyDescent="0.25">
      <c r="A114" s="16" t="s">
        <v>125</v>
      </c>
      <c r="B114" s="30"/>
      <c r="C114" s="30"/>
      <c r="D114" s="13"/>
      <c r="E114" s="39" t="s">
        <v>119</v>
      </c>
      <c r="F114" s="40" t="s">
        <v>119</v>
      </c>
      <c r="G114" s="15"/>
    </row>
    <row r="115" spans="1:7" x14ac:dyDescent="0.25">
      <c r="A115" s="12"/>
      <c r="B115" s="30"/>
      <c r="C115" s="30"/>
      <c r="D115" s="13"/>
      <c r="E115" s="14"/>
      <c r="F115" s="15"/>
      <c r="G115" s="15"/>
    </row>
    <row r="116" spans="1:7" x14ac:dyDescent="0.25">
      <c r="A116" s="16" t="s">
        <v>302</v>
      </c>
      <c r="B116" s="30"/>
      <c r="C116" s="30"/>
      <c r="D116" s="13"/>
      <c r="E116" s="14"/>
      <c r="F116" s="15"/>
      <c r="G116" s="15"/>
    </row>
    <row r="117" spans="1:7" x14ac:dyDescent="0.25">
      <c r="A117" s="16" t="s">
        <v>125</v>
      </c>
      <c r="B117" s="30"/>
      <c r="C117" s="30"/>
      <c r="D117" s="13"/>
      <c r="E117" s="39" t="s">
        <v>119</v>
      </c>
      <c r="F117" s="40" t="s">
        <v>119</v>
      </c>
      <c r="G117" s="15"/>
    </row>
    <row r="118" spans="1:7" x14ac:dyDescent="0.25">
      <c r="A118" s="12"/>
      <c r="B118" s="30"/>
      <c r="C118" s="30"/>
      <c r="D118" s="13"/>
      <c r="E118" s="14"/>
      <c r="F118" s="15"/>
      <c r="G118" s="15"/>
    </row>
    <row r="119" spans="1:7" x14ac:dyDescent="0.25">
      <c r="A119" s="21" t="s">
        <v>165</v>
      </c>
      <c r="B119" s="32"/>
      <c r="C119" s="32"/>
      <c r="D119" s="22"/>
      <c r="E119" s="18">
        <v>16789.599999999999</v>
      </c>
      <c r="F119" s="19">
        <v>0.10730000000000001</v>
      </c>
      <c r="G119" s="20"/>
    </row>
    <row r="120" spans="1:7" x14ac:dyDescent="0.25">
      <c r="A120" s="12"/>
      <c r="B120" s="30"/>
      <c r="C120" s="30"/>
      <c r="D120" s="13"/>
      <c r="E120" s="14"/>
      <c r="F120" s="15"/>
      <c r="G120" s="15"/>
    </row>
    <row r="121" spans="1:7" x14ac:dyDescent="0.25">
      <c r="A121" s="12"/>
      <c r="B121" s="30"/>
      <c r="C121" s="30"/>
      <c r="D121" s="13"/>
      <c r="E121" s="14"/>
      <c r="F121" s="15"/>
      <c r="G121" s="15"/>
    </row>
    <row r="122" spans="1:7" x14ac:dyDescent="0.25">
      <c r="A122" s="16" t="s">
        <v>166</v>
      </c>
      <c r="B122" s="30"/>
      <c r="C122" s="30"/>
      <c r="D122" s="13"/>
      <c r="E122" s="14"/>
      <c r="F122" s="15"/>
      <c r="G122" s="15"/>
    </row>
    <row r="123" spans="1:7" x14ac:dyDescent="0.25">
      <c r="A123" s="12" t="s">
        <v>1764</v>
      </c>
      <c r="B123" s="30" t="s">
        <v>1765</v>
      </c>
      <c r="C123" s="30"/>
      <c r="D123" s="13">
        <v>239026.1562</v>
      </c>
      <c r="E123" s="14">
        <v>7500.88</v>
      </c>
      <c r="F123" s="15">
        <v>4.8000000000000001E-2</v>
      </c>
      <c r="G123" s="15"/>
    </row>
    <row r="124" spans="1:7" x14ac:dyDescent="0.25">
      <c r="A124" s="12" t="s">
        <v>2309</v>
      </c>
      <c r="B124" s="30" t="s">
        <v>2310</v>
      </c>
      <c r="C124" s="30"/>
      <c r="D124" s="13">
        <v>1634279.088</v>
      </c>
      <c r="E124" s="14">
        <v>213.43</v>
      </c>
      <c r="F124" s="15">
        <v>1.4E-3</v>
      </c>
      <c r="G124" s="15"/>
    </row>
    <row r="125" spans="1:7" x14ac:dyDescent="0.25">
      <c r="A125" s="12"/>
      <c r="B125" s="30"/>
      <c r="C125" s="30"/>
      <c r="D125" s="13"/>
      <c r="E125" s="14"/>
      <c r="F125" s="15"/>
      <c r="G125" s="15"/>
    </row>
    <row r="126" spans="1:7" x14ac:dyDescent="0.25">
      <c r="A126" s="21" t="s">
        <v>165</v>
      </c>
      <c r="B126" s="32"/>
      <c r="C126" s="32"/>
      <c r="D126" s="22"/>
      <c r="E126" s="18">
        <v>7714.31</v>
      </c>
      <c r="F126" s="19">
        <v>4.9399999999999999E-2</v>
      </c>
      <c r="G126" s="20"/>
    </row>
    <row r="127" spans="1:7" x14ac:dyDescent="0.25">
      <c r="A127" s="12"/>
      <c r="B127" s="30"/>
      <c r="C127" s="30"/>
      <c r="D127" s="13"/>
      <c r="E127" s="14"/>
      <c r="F127" s="15"/>
      <c r="G127" s="15"/>
    </row>
    <row r="128" spans="1:7" x14ac:dyDescent="0.25">
      <c r="A128" s="16" t="s">
        <v>169</v>
      </c>
      <c r="B128" s="30"/>
      <c r="C128" s="30"/>
      <c r="D128" s="13"/>
      <c r="E128" s="14"/>
      <c r="F128" s="15"/>
      <c r="G128" s="15"/>
    </row>
    <row r="129" spans="1:7" x14ac:dyDescent="0.25">
      <c r="A129" s="12" t="s">
        <v>170</v>
      </c>
      <c r="B129" s="30"/>
      <c r="C129" s="30"/>
      <c r="D129" s="13"/>
      <c r="E129" s="14">
        <v>11743.73</v>
      </c>
      <c r="F129" s="15">
        <v>7.51E-2</v>
      </c>
      <c r="G129" s="15">
        <v>6.6299999999999998E-2</v>
      </c>
    </row>
    <row r="130" spans="1:7" x14ac:dyDescent="0.25">
      <c r="A130" s="16" t="s">
        <v>125</v>
      </c>
      <c r="B130" s="31"/>
      <c r="C130" s="31"/>
      <c r="D130" s="17"/>
      <c r="E130" s="37">
        <v>11743.73</v>
      </c>
      <c r="F130" s="38">
        <v>7.51E-2</v>
      </c>
      <c r="G130" s="20"/>
    </row>
    <row r="131" spans="1:7" x14ac:dyDescent="0.25">
      <c r="A131" s="12"/>
      <c r="B131" s="30"/>
      <c r="C131" s="30"/>
      <c r="D131" s="13"/>
      <c r="E131" s="14"/>
      <c r="F131" s="15"/>
      <c r="G131" s="15"/>
    </row>
    <row r="132" spans="1:7" x14ac:dyDescent="0.25">
      <c r="A132" s="21" t="s">
        <v>165</v>
      </c>
      <c r="B132" s="32"/>
      <c r="C132" s="32"/>
      <c r="D132" s="22"/>
      <c r="E132" s="18">
        <v>11743.73</v>
      </c>
      <c r="F132" s="19">
        <v>7.51E-2</v>
      </c>
      <c r="G132" s="20"/>
    </row>
    <row r="133" spans="1:7" x14ac:dyDescent="0.25">
      <c r="A133" s="12" t="s">
        <v>171</v>
      </c>
      <c r="B133" s="30"/>
      <c r="C133" s="30"/>
      <c r="D133" s="13"/>
      <c r="E133" s="14">
        <v>300.55244870000001</v>
      </c>
      <c r="F133" s="15">
        <v>1.921E-3</v>
      </c>
      <c r="G133" s="15"/>
    </row>
    <row r="134" spans="1:7" x14ac:dyDescent="0.25">
      <c r="A134" s="12" t="s">
        <v>172</v>
      </c>
      <c r="B134" s="30"/>
      <c r="C134" s="30"/>
      <c r="D134" s="13"/>
      <c r="E134" s="14">
        <v>130.87755129999999</v>
      </c>
      <c r="F134" s="15">
        <v>1.0790000000000001E-3</v>
      </c>
      <c r="G134" s="15">
        <v>6.6299999999999998E-2</v>
      </c>
    </row>
    <row r="135" spans="1:7" x14ac:dyDescent="0.25">
      <c r="A135" s="25" t="s">
        <v>173</v>
      </c>
      <c r="B135" s="33"/>
      <c r="C135" s="33"/>
      <c r="D135" s="26"/>
      <c r="E135" s="27">
        <v>156424.60999999999</v>
      </c>
      <c r="F135" s="28">
        <v>1</v>
      </c>
      <c r="G135" s="28"/>
    </row>
    <row r="137" spans="1:7" x14ac:dyDescent="0.25">
      <c r="A137" s="1" t="s">
        <v>175</v>
      </c>
    </row>
    <row r="140" spans="1:7" x14ac:dyDescent="0.25">
      <c r="A140" s="1" t="s">
        <v>176</v>
      </c>
    </row>
    <row r="141" spans="1:7" x14ac:dyDescent="0.25">
      <c r="A141" s="53" t="s">
        <v>177</v>
      </c>
      <c r="B141" s="34" t="s">
        <v>119</v>
      </c>
    </row>
    <row r="142" spans="1:7" x14ac:dyDescent="0.25">
      <c r="A142" t="s">
        <v>178</v>
      </c>
    </row>
    <row r="143" spans="1:7" x14ac:dyDescent="0.25">
      <c r="A143" t="s">
        <v>179</v>
      </c>
      <c r="B143" t="s">
        <v>180</v>
      </c>
      <c r="C143" t="s">
        <v>180</v>
      </c>
    </row>
    <row r="144" spans="1:7" x14ac:dyDescent="0.25">
      <c r="B144" s="54">
        <v>45382</v>
      </c>
      <c r="C144" s="54">
        <v>45412</v>
      </c>
    </row>
    <row r="145" spans="1:5" x14ac:dyDescent="0.25">
      <c r="A145" t="s">
        <v>184</v>
      </c>
      <c r="B145">
        <v>61.01</v>
      </c>
      <c r="C145">
        <v>62.65</v>
      </c>
      <c r="E145" s="2"/>
    </row>
    <row r="146" spans="1:5" x14ac:dyDescent="0.25">
      <c r="A146" t="s">
        <v>185</v>
      </c>
      <c r="B146">
        <v>30.94</v>
      </c>
      <c r="C146">
        <v>31.6</v>
      </c>
      <c r="E146" s="2"/>
    </row>
    <row r="147" spans="1:5" x14ac:dyDescent="0.25">
      <c r="A147" t="s">
        <v>1883</v>
      </c>
      <c r="B147">
        <v>53.51</v>
      </c>
      <c r="C147">
        <v>54.87</v>
      </c>
      <c r="E147" s="2"/>
    </row>
    <row r="148" spans="1:5" x14ac:dyDescent="0.25">
      <c r="A148" t="s">
        <v>1884</v>
      </c>
      <c r="B148">
        <v>54.53</v>
      </c>
      <c r="C148">
        <v>55.92</v>
      </c>
      <c r="E148" s="2"/>
    </row>
    <row r="149" spans="1:5" x14ac:dyDescent="0.25">
      <c r="A149" t="s">
        <v>666</v>
      </c>
      <c r="B149">
        <v>54.08</v>
      </c>
      <c r="C149">
        <v>55.45</v>
      </c>
      <c r="E149" s="2"/>
    </row>
    <row r="150" spans="1:5" x14ac:dyDescent="0.25">
      <c r="A150" t="s">
        <v>667</v>
      </c>
      <c r="B150">
        <v>26.2</v>
      </c>
      <c r="C150">
        <v>26.69</v>
      </c>
      <c r="E150" s="2"/>
    </row>
    <row r="151" spans="1:5" x14ac:dyDescent="0.25">
      <c r="E151" s="2"/>
    </row>
    <row r="152" spans="1:5" x14ac:dyDescent="0.25">
      <c r="A152" t="s">
        <v>670</v>
      </c>
    </row>
    <row r="154" spans="1:5" x14ac:dyDescent="0.25">
      <c r="A154" s="56" t="s">
        <v>671</v>
      </c>
      <c r="B154" s="56" t="s">
        <v>672</v>
      </c>
      <c r="C154" s="56" t="s">
        <v>673</v>
      </c>
      <c r="D154" s="56" t="s">
        <v>674</v>
      </c>
    </row>
    <row r="155" spans="1:5" x14ac:dyDescent="0.25">
      <c r="A155" s="56" t="s">
        <v>2311</v>
      </c>
      <c r="B155" s="56"/>
      <c r="C155" s="56">
        <v>0.17</v>
      </c>
      <c r="D155" s="56">
        <v>0.17</v>
      </c>
    </row>
    <row r="156" spans="1:5" x14ac:dyDescent="0.25">
      <c r="A156" s="56" t="s">
        <v>680</v>
      </c>
      <c r="B156" s="56"/>
      <c r="C156" s="56">
        <v>0.17</v>
      </c>
      <c r="D156" s="56">
        <v>0.17</v>
      </c>
    </row>
    <row r="158" spans="1:5" x14ac:dyDescent="0.25">
      <c r="A158" t="s">
        <v>196</v>
      </c>
      <c r="B158" s="34" t="s">
        <v>119</v>
      </c>
    </row>
    <row r="159" spans="1:5" ht="30" customHeight="1" x14ac:dyDescent="0.25">
      <c r="A159" s="53" t="s">
        <v>197</v>
      </c>
      <c r="B159" s="34" t="s">
        <v>119</v>
      </c>
    </row>
    <row r="160" spans="1:5" ht="30" customHeight="1" x14ac:dyDescent="0.25">
      <c r="A160" s="53" t="s">
        <v>198</v>
      </c>
      <c r="B160" s="34" t="s">
        <v>119</v>
      </c>
    </row>
    <row r="161" spans="1:4" x14ac:dyDescent="0.25">
      <c r="A161" t="s">
        <v>1767</v>
      </c>
      <c r="B161" s="55">
        <v>1.3305340000000001</v>
      </c>
    </row>
    <row r="162" spans="1:4" ht="45" customHeight="1" x14ac:dyDescent="0.25">
      <c r="A162" s="53" t="s">
        <v>200</v>
      </c>
      <c r="B162" s="34" t="s">
        <v>119</v>
      </c>
    </row>
    <row r="163" spans="1:4" ht="30" customHeight="1" x14ac:dyDescent="0.25">
      <c r="A163" s="53" t="s">
        <v>201</v>
      </c>
      <c r="B163" s="34" t="s">
        <v>119</v>
      </c>
    </row>
    <row r="164" spans="1:4" ht="30" customHeight="1" x14ac:dyDescent="0.25">
      <c r="A164" s="53" t="s">
        <v>202</v>
      </c>
    </row>
    <row r="165" spans="1:4" x14ac:dyDescent="0.25">
      <c r="A165" t="s">
        <v>203</v>
      </c>
    </row>
    <row r="166" spans="1:4" x14ac:dyDescent="0.25">
      <c r="A166" t="s">
        <v>204</v>
      </c>
    </row>
    <row r="168" spans="1:4" ht="69.95" customHeight="1" x14ac:dyDescent="0.25">
      <c r="A168" s="74" t="s">
        <v>214</v>
      </c>
      <c r="B168" s="74" t="s">
        <v>215</v>
      </c>
      <c r="C168" s="74" t="s">
        <v>5</v>
      </c>
      <c r="D168" s="74" t="s">
        <v>6</v>
      </c>
    </row>
    <row r="169" spans="1:4" ht="69.95" customHeight="1" x14ac:dyDescent="0.25">
      <c r="A169" s="74" t="s">
        <v>2312</v>
      </c>
      <c r="B169" s="74"/>
      <c r="C169" s="74" t="s">
        <v>80</v>
      </c>
      <c r="D16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298"/>
  <sheetViews>
    <sheetView showGridLines="0" workbookViewId="0">
      <pane ySplit="4" topLeftCell="A123" activePane="bottomLeft" state="frozen"/>
      <selection pane="bottomLeft" activeCell="A137" sqref="A137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2313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2314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1419</v>
      </c>
      <c r="B8" s="30" t="s">
        <v>1420</v>
      </c>
      <c r="C8" s="30" t="s">
        <v>1291</v>
      </c>
      <c r="D8" s="13">
        <v>13440</v>
      </c>
      <c r="E8" s="14">
        <v>63.49</v>
      </c>
      <c r="F8" s="15">
        <v>1.3299999999999999E-2</v>
      </c>
      <c r="G8" s="15"/>
    </row>
    <row r="9" spans="1:8" x14ac:dyDescent="0.25">
      <c r="A9" s="12" t="s">
        <v>1350</v>
      </c>
      <c r="B9" s="30" t="s">
        <v>1351</v>
      </c>
      <c r="C9" s="30" t="s">
        <v>1352</v>
      </c>
      <c r="D9" s="13">
        <v>1521</v>
      </c>
      <c r="E9" s="14">
        <v>62.5</v>
      </c>
      <c r="F9" s="15">
        <v>1.2999999999999999E-2</v>
      </c>
      <c r="G9" s="15"/>
    </row>
    <row r="10" spans="1:8" x14ac:dyDescent="0.25">
      <c r="A10" s="12" t="s">
        <v>1493</v>
      </c>
      <c r="B10" s="30" t="s">
        <v>1494</v>
      </c>
      <c r="C10" s="30" t="s">
        <v>1302</v>
      </c>
      <c r="D10" s="13">
        <v>19185</v>
      </c>
      <c r="E10" s="14">
        <v>61.09</v>
      </c>
      <c r="F10" s="15">
        <v>1.2800000000000001E-2</v>
      </c>
      <c r="G10" s="15"/>
    </row>
    <row r="11" spans="1:8" x14ac:dyDescent="0.25">
      <c r="A11" s="12" t="s">
        <v>2315</v>
      </c>
      <c r="B11" s="30" t="s">
        <v>2316</v>
      </c>
      <c r="C11" s="30" t="s">
        <v>1302</v>
      </c>
      <c r="D11" s="13">
        <v>3864</v>
      </c>
      <c r="E11" s="14">
        <v>57.81</v>
      </c>
      <c r="F11" s="15">
        <v>1.21E-2</v>
      </c>
      <c r="G11" s="15"/>
    </row>
    <row r="12" spans="1:8" x14ac:dyDescent="0.25">
      <c r="A12" s="12" t="s">
        <v>1866</v>
      </c>
      <c r="B12" s="30" t="s">
        <v>1867</v>
      </c>
      <c r="C12" s="30" t="s">
        <v>1352</v>
      </c>
      <c r="D12" s="13">
        <v>2650</v>
      </c>
      <c r="E12" s="14">
        <v>55.88</v>
      </c>
      <c r="F12" s="15">
        <v>1.17E-2</v>
      </c>
      <c r="G12" s="15"/>
    </row>
    <row r="13" spans="1:8" x14ac:dyDescent="0.25">
      <c r="A13" s="12" t="s">
        <v>1205</v>
      </c>
      <c r="B13" s="30" t="s">
        <v>1206</v>
      </c>
      <c r="C13" s="30" t="s">
        <v>1207</v>
      </c>
      <c r="D13" s="13">
        <v>26848</v>
      </c>
      <c r="E13" s="14">
        <v>49.74</v>
      </c>
      <c r="F13" s="15">
        <v>1.04E-2</v>
      </c>
      <c r="G13" s="15"/>
    </row>
    <row r="14" spans="1:8" x14ac:dyDescent="0.25">
      <c r="A14" s="12" t="s">
        <v>1296</v>
      </c>
      <c r="B14" s="30" t="s">
        <v>1297</v>
      </c>
      <c r="C14" s="30" t="s">
        <v>1219</v>
      </c>
      <c r="D14" s="13">
        <v>39617</v>
      </c>
      <c r="E14" s="14">
        <v>48.21</v>
      </c>
      <c r="F14" s="15">
        <v>1.01E-2</v>
      </c>
      <c r="G14" s="15"/>
    </row>
    <row r="15" spans="1:8" x14ac:dyDescent="0.25">
      <c r="A15" s="12" t="s">
        <v>1900</v>
      </c>
      <c r="B15" s="30" t="s">
        <v>1901</v>
      </c>
      <c r="C15" s="30" t="s">
        <v>1179</v>
      </c>
      <c r="D15" s="13">
        <v>23269</v>
      </c>
      <c r="E15" s="14">
        <v>47.46</v>
      </c>
      <c r="F15" s="15">
        <v>9.9000000000000008E-3</v>
      </c>
      <c r="G15" s="15"/>
    </row>
    <row r="16" spans="1:8" x14ac:dyDescent="0.25">
      <c r="A16" s="12" t="s">
        <v>1382</v>
      </c>
      <c r="B16" s="30" t="s">
        <v>1383</v>
      </c>
      <c r="C16" s="30" t="s">
        <v>1272</v>
      </c>
      <c r="D16" s="13">
        <v>4462</v>
      </c>
      <c r="E16" s="14">
        <v>47.17</v>
      </c>
      <c r="F16" s="15">
        <v>9.7999999999999997E-3</v>
      </c>
      <c r="G16" s="15"/>
    </row>
    <row r="17" spans="1:7" x14ac:dyDescent="0.25">
      <c r="A17" s="12" t="s">
        <v>1276</v>
      </c>
      <c r="B17" s="30" t="s">
        <v>1277</v>
      </c>
      <c r="C17" s="30" t="s">
        <v>1179</v>
      </c>
      <c r="D17" s="13">
        <v>17871</v>
      </c>
      <c r="E17" s="14">
        <v>46.52</v>
      </c>
      <c r="F17" s="15">
        <v>9.7000000000000003E-3</v>
      </c>
      <c r="G17" s="15"/>
    </row>
    <row r="18" spans="1:7" x14ac:dyDescent="0.25">
      <c r="A18" s="12" t="s">
        <v>2317</v>
      </c>
      <c r="B18" s="30" t="s">
        <v>2318</v>
      </c>
      <c r="C18" s="30" t="s">
        <v>1960</v>
      </c>
      <c r="D18" s="13">
        <v>2513</v>
      </c>
      <c r="E18" s="14">
        <v>45.4</v>
      </c>
      <c r="F18" s="15">
        <v>9.4999999999999998E-3</v>
      </c>
      <c r="G18" s="15"/>
    </row>
    <row r="19" spans="1:7" x14ac:dyDescent="0.25">
      <c r="A19" s="12" t="s">
        <v>1341</v>
      </c>
      <c r="B19" s="30" t="s">
        <v>1342</v>
      </c>
      <c r="C19" s="30" t="s">
        <v>1343</v>
      </c>
      <c r="D19" s="13">
        <v>5948</v>
      </c>
      <c r="E19" s="14">
        <v>44.12</v>
      </c>
      <c r="F19" s="15">
        <v>9.1999999999999998E-3</v>
      </c>
      <c r="G19" s="15"/>
    </row>
    <row r="20" spans="1:7" x14ac:dyDescent="0.25">
      <c r="A20" s="12" t="s">
        <v>2319</v>
      </c>
      <c r="B20" s="30" t="s">
        <v>2320</v>
      </c>
      <c r="C20" s="30" t="s">
        <v>1352</v>
      </c>
      <c r="D20" s="13">
        <v>1363</v>
      </c>
      <c r="E20" s="14">
        <v>43.65</v>
      </c>
      <c r="F20" s="15">
        <v>9.1000000000000004E-3</v>
      </c>
      <c r="G20" s="15"/>
    </row>
    <row r="21" spans="1:7" x14ac:dyDescent="0.25">
      <c r="A21" s="12" t="s">
        <v>2321</v>
      </c>
      <c r="B21" s="30" t="s">
        <v>2322</v>
      </c>
      <c r="C21" s="30" t="s">
        <v>1352</v>
      </c>
      <c r="D21" s="13">
        <v>1529</v>
      </c>
      <c r="E21" s="14">
        <v>42.61</v>
      </c>
      <c r="F21" s="15">
        <v>8.8999999999999999E-3</v>
      </c>
      <c r="G21" s="15"/>
    </row>
    <row r="22" spans="1:7" x14ac:dyDescent="0.25">
      <c r="A22" s="12" t="s">
        <v>2323</v>
      </c>
      <c r="B22" s="30" t="s">
        <v>2324</v>
      </c>
      <c r="C22" s="30" t="s">
        <v>1330</v>
      </c>
      <c r="D22" s="13">
        <v>6429</v>
      </c>
      <c r="E22" s="14">
        <v>41.85</v>
      </c>
      <c r="F22" s="15">
        <v>8.6999999999999994E-3</v>
      </c>
      <c r="G22" s="15"/>
    </row>
    <row r="23" spans="1:7" x14ac:dyDescent="0.25">
      <c r="A23" s="12" t="s">
        <v>1906</v>
      </c>
      <c r="B23" s="30" t="s">
        <v>1907</v>
      </c>
      <c r="C23" s="30" t="s">
        <v>1427</v>
      </c>
      <c r="D23" s="13">
        <v>2314</v>
      </c>
      <c r="E23" s="14">
        <v>40.659999999999997</v>
      </c>
      <c r="F23" s="15">
        <v>8.5000000000000006E-3</v>
      </c>
      <c r="G23" s="15"/>
    </row>
    <row r="24" spans="1:7" x14ac:dyDescent="0.25">
      <c r="A24" s="12" t="s">
        <v>1894</v>
      </c>
      <c r="B24" s="30" t="s">
        <v>1895</v>
      </c>
      <c r="C24" s="30" t="s">
        <v>1272</v>
      </c>
      <c r="D24" s="13">
        <v>2130</v>
      </c>
      <c r="E24" s="14">
        <v>40.58</v>
      </c>
      <c r="F24" s="15">
        <v>8.5000000000000006E-3</v>
      </c>
      <c r="G24" s="15"/>
    </row>
    <row r="25" spans="1:7" x14ac:dyDescent="0.25">
      <c r="A25" s="12" t="s">
        <v>2325</v>
      </c>
      <c r="B25" s="30" t="s">
        <v>2326</v>
      </c>
      <c r="C25" s="30" t="s">
        <v>1291</v>
      </c>
      <c r="D25" s="13">
        <v>3669</v>
      </c>
      <c r="E25" s="14">
        <v>40.35</v>
      </c>
      <c r="F25" s="15">
        <v>8.3999999999999995E-3</v>
      </c>
      <c r="G25" s="15"/>
    </row>
    <row r="26" spans="1:7" x14ac:dyDescent="0.25">
      <c r="A26" s="12" t="s">
        <v>2327</v>
      </c>
      <c r="B26" s="30" t="s">
        <v>2328</v>
      </c>
      <c r="C26" s="30" t="s">
        <v>1243</v>
      </c>
      <c r="D26" s="13">
        <v>5772</v>
      </c>
      <c r="E26" s="14">
        <v>39.89</v>
      </c>
      <c r="F26" s="15">
        <v>8.3000000000000001E-3</v>
      </c>
      <c r="G26" s="15"/>
    </row>
    <row r="27" spans="1:7" x14ac:dyDescent="0.25">
      <c r="A27" s="12" t="s">
        <v>2329</v>
      </c>
      <c r="B27" s="30" t="s">
        <v>2330</v>
      </c>
      <c r="C27" s="30" t="s">
        <v>1240</v>
      </c>
      <c r="D27" s="13">
        <v>503</v>
      </c>
      <c r="E27" s="14">
        <v>39.64</v>
      </c>
      <c r="F27" s="15">
        <v>8.3000000000000001E-3</v>
      </c>
      <c r="G27" s="15"/>
    </row>
    <row r="28" spans="1:7" x14ac:dyDescent="0.25">
      <c r="A28" s="12" t="s">
        <v>2231</v>
      </c>
      <c r="B28" s="30" t="s">
        <v>2232</v>
      </c>
      <c r="C28" s="30" t="s">
        <v>1313</v>
      </c>
      <c r="D28" s="13">
        <v>2723</v>
      </c>
      <c r="E28" s="14">
        <v>39.35</v>
      </c>
      <c r="F28" s="15">
        <v>8.2000000000000007E-3</v>
      </c>
      <c r="G28" s="15"/>
    </row>
    <row r="29" spans="1:7" x14ac:dyDescent="0.25">
      <c r="A29" s="12" t="s">
        <v>2331</v>
      </c>
      <c r="B29" s="30" t="s">
        <v>2332</v>
      </c>
      <c r="C29" s="30" t="s">
        <v>1974</v>
      </c>
      <c r="D29" s="13">
        <v>17725</v>
      </c>
      <c r="E29" s="14">
        <v>38.75</v>
      </c>
      <c r="F29" s="15">
        <v>8.0999999999999996E-3</v>
      </c>
      <c r="G29" s="15"/>
    </row>
    <row r="30" spans="1:7" x14ac:dyDescent="0.25">
      <c r="A30" s="12" t="s">
        <v>1772</v>
      </c>
      <c r="B30" s="30" t="s">
        <v>1773</v>
      </c>
      <c r="C30" s="30" t="s">
        <v>1371</v>
      </c>
      <c r="D30" s="13">
        <v>3723</v>
      </c>
      <c r="E30" s="14">
        <v>38.450000000000003</v>
      </c>
      <c r="F30" s="15">
        <v>8.0000000000000002E-3</v>
      </c>
      <c r="G30" s="15"/>
    </row>
    <row r="31" spans="1:7" x14ac:dyDescent="0.25">
      <c r="A31" s="12" t="s">
        <v>1307</v>
      </c>
      <c r="B31" s="30" t="s">
        <v>1308</v>
      </c>
      <c r="C31" s="30" t="s">
        <v>1207</v>
      </c>
      <c r="D31" s="13">
        <v>9809</v>
      </c>
      <c r="E31" s="14">
        <v>37.86</v>
      </c>
      <c r="F31" s="15">
        <v>7.9000000000000008E-3</v>
      </c>
      <c r="G31" s="15"/>
    </row>
    <row r="32" spans="1:7" x14ac:dyDescent="0.25">
      <c r="A32" s="12" t="s">
        <v>2333</v>
      </c>
      <c r="B32" s="30" t="s">
        <v>2334</v>
      </c>
      <c r="C32" s="30" t="s">
        <v>1255</v>
      </c>
      <c r="D32" s="13">
        <v>14610</v>
      </c>
      <c r="E32" s="14">
        <v>35.39</v>
      </c>
      <c r="F32" s="15">
        <v>7.4000000000000003E-3</v>
      </c>
      <c r="G32" s="15"/>
    </row>
    <row r="33" spans="1:7" x14ac:dyDescent="0.25">
      <c r="A33" s="12" t="s">
        <v>1507</v>
      </c>
      <c r="B33" s="30" t="s">
        <v>1508</v>
      </c>
      <c r="C33" s="30" t="s">
        <v>1343</v>
      </c>
      <c r="D33" s="13">
        <v>1035</v>
      </c>
      <c r="E33" s="14">
        <v>35.39</v>
      </c>
      <c r="F33" s="15">
        <v>7.4000000000000003E-3</v>
      </c>
      <c r="G33" s="15"/>
    </row>
    <row r="34" spans="1:7" x14ac:dyDescent="0.25">
      <c r="A34" s="12" t="s">
        <v>1360</v>
      </c>
      <c r="B34" s="30" t="s">
        <v>1361</v>
      </c>
      <c r="C34" s="30" t="s">
        <v>1352</v>
      </c>
      <c r="D34" s="13">
        <v>22611</v>
      </c>
      <c r="E34" s="14">
        <v>35.340000000000003</v>
      </c>
      <c r="F34" s="15">
        <v>7.4000000000000003E-3</v>
      </c>
      <c r="G34" s="15"/>
    </row>
    <row r="35" spans="1:7" x14ac:dyDescent="0.25">
      <c r="A35" s="12" t="s">
        <v>2335</v>
      </c>
      <c r="B35" s="30" t="s">
        <v>2336</v>
      </c>
      <c r="C35" s="30" t="s">
        <v>1255</v>
      </c>
      <c r="D35" s="13">
        <v>2859</v>
      </c>
      <c r="E35" s="14">
        <v>35.04</v>
      </c>
      <c r="F35" s="15">
        <v>7.3000000000000001E-3</v>
      </c>
      <c r="G35" s="15"/>
    </row>
    <row r="36" spans="1:7" x14ac:dyDescent="0.25">
      <c r="A36" s="12" t="s">
        <v>1481</v>
      </c>
      <c r="B36" s="30" t="s">
        <v>1482</v>
      </c>
      <c r="C36" s="30" t="s">
        <v>1179</v>
      </c>
      <c r="D36" s="13">
        <v>21433</v>
      </c>
      <c r="E36" s="14">
        <v>34.44</v>
      </c>
      <c r="F36" s="15">
        <v>7.1999999999999998E-3</v>
      </c>
      <c r="G36" s="15"/>
    </row>
    <row r="37" spans="1:7" x14ac:dyDescent="0.25">
      <c r="A37" s="12" t="s">
        <v>2305</v>
      </c>
      <c r="B37" s="30" t="s">
        <v>2306</v>
      </c>
      <c r="C37" s="30" t="s">
        <v>1219</v>
      </c>
      <c r="D37" s="13">
        <v>14930</v>
      </c>
      <c r="E37" s="14">
        <v>33.520000000000003</v>
      </c>
      <c r="F37" s="15">
        <v>7.0000000000000001E-3</v>
      </c>
      <c r="G37" s="15"/>
    </row>
    <row r="38" spans="1:7" x14ac:dyDescent="0.25">
      <c r="A38" s="12" t="s">
        <v>1931</v>
      </c>
      <c r="B38" s="30" t="s">
        <v>1932</v>
      </c>
      <c r="C38" s="30" t="s">
        <v>1179</v>
      </c>
      <c r="D38" s="13">
        <v>33857</v>
      </c>
      <c r="E38" s="14">
        <v>32.86</v>
      </c>
      <c r="F38" s="15">
        <v>6.8999999999999999E-3</v>
      </c>
      <c r="G38" s="15"/>
    </row>
    <row r="39" spans="1:7" x14ac:dyDescent="0.25">
      <c r="A39" s="12" t="s">
        <v>1331</v>
      </c>
      <c r="B39" s="30" t="s">
        <v>1332</v>
      </c>
      <c r="C39" s="30" t="s">
        <v>1219</v>
      </c>
      <c r="D39" s="13">
        <v>16161</v>
      </c>
      <c r="E39" s="14">
        <v>32.35</v>
      </c>
      <c r="F39" s="15">
        <v>6.7999999999999996E-3</v>
      </c>
      <c r="G39" s="15"/>
    </row>
    <row r="40" spans="1:7" x14ac:dyDescent="0.25">
      <c r="A40" s="12" t="s">
        <v>2337</v>
      </c>
      <c r="B40" s="30" t="s">
        <v>2338</v>
      </c>
      <c r="C40" s="30" t="s">
        <v>1438</v>
      </c>
      <c r="D40" s="13">
        <v>2939</v>
      </c>
      <c r="E40" s="14">
        <v>32.04</v>
      </c>
      <c r="F40" s="15">
        <v>6.7000000000000002E-3</v>
      </c>
      <c r="G40" s="15"/>
    </row>
    <row r="41" spans="1:7" x14ac:dyDescent="0.25">
      <c r="A41" s="12" t="s">
        <v>1451</v>
      </c>
      <c r="B41" s="30" t="s">
        <v>1452</v>
      </c>
      <c r="C41" s="30" t="s">
        <v>1243</v>
      </c>
      <c r="D41" s="13">
        <v>4857</v>
      </c>
      <c r="E41" s="14">
        <v>31.58</v>
      </c>
      <c r="F41" s="15">
        <v>6.6E-3</v>
      </c>
      <c r="G41" s="15"/>
    </row>
    <row r="42" spans="1:7" x14ac:dyDescent="0.25">
      <c r="A42" s="12" t="s">
        <v>1792</v>
      </c>
      <c r="B42" s="30" t="s">
        <v>1793</v>
      </c>
      <c r="C42" s="30" t="s">
        <v>1219</v>
      </c>
      <c r="D42" s="13">
        <v>2913</v>
      </c>
      <c r="E42" s="14">
        <v>31.37</v>
      </c>
      <c r="F42" s="15">
        <v>6.4999999999999997E-3</v>
      </c>
      <c r="G42" s="15"/>
    </row>
    <row r="43" spans="1:7" x14ac:dyDescent="0.25">
      <c r="A43" s="12" t="s">
        <v>2339</v>
      </c>
      <c r="B43" s="30" t="s">
        <v>2340</v>
      </c>
      <c r="C43" s="30" t="s">
        <v>2341</v>
      </c>
      <c r="D43" s="13">
        <v>1566</v>
      </c>
      <c r="E43" s="14">
        <v>31.28</v>
      </c>
      <c r="F43" s="15">
        <v>6.4999999999999997E-3</v>
      </c>
      <c r="G43" s="15"/>
    </row>
    <row r="44" spans="1:7" x14ac:dyDescent="0.25">
      <c r="A44" s="12" t="s">
        <v>2342</v>
      </c>
      <c r="B44" s="30" t="s">
        <v>2343</v>
      </c>
      <c r="C44" s="30" t="s">
        <v>1182</v>
      </c>
      <c r="D44" s="13">
        <v>14459</v>
      </c>
      <c r="E44" s="14">
        <v>30.49</v>
      </c>
      <c r="F44" s="15">
        <v>6.4000000000000003E-3</v>
      </c>
      <c r="G44" s="15"/>
    </row>
    <row r="45" spans="1:7" x14ac:dyDescent="0.25">
      <c r="A45" s="12" t="s">
        <v>2344</v>
      </c>
      <c r="B45" s="30" t="s">
        <v>2345</v>
      </c>
      <c r="C45" s="30" t="s">
        <v>1237</v>
      </c>
      <c r="D45" s="13">
        <v>6343</v>
      </c>
      <c r="E45" s="14">
        <v>30.34</v>
      </c>
      <c r="F45" s="15">
        <v>6.3E-3</v>
      </c>
      <c r="G45" s="15"/>
    </row>
    <row r="46" spans="1:7" x14ac:dyDescent="0.25">
      <c r="A46" s="12" t="s">
        <v>2346</v>
      </c>
      <c r="B46" s="30" t="s">
        <v>2347</v>
      </c>
      <c r="C46" s="30" t="s">
        <v>1240</v>
      </c>
      <c r="D46" s="13">
        <v>316</v>
      </c>
      <c r="E46" s="14">
        <v>30.27</v>
      </c>
      <c r="F46" s="15">
        <v>6.3E-3</v>
      </c>
      <c r="G46" s="15"/>
    </row>
    <row r="47" spans="1:7" x14ac:dyDescent="0.25">
      <c r="A47" s="12" t="s">
        <v>2348</v>
      </c>
      <c r="B47" s="30" t="s">
        <v>2349</v>
      </c>
      <c r="C47" s="30" t="s">
        <v>1352</v>
      </c>
      <c r="D47" s="13">
        <v>5074</v>
      </c>
      <c r="E47" s="14">
        <v>29.87</v>
      </c>
      <c r="F47" s="15">
        <v>6.1999999999999998E-3</v>
      </c>
      <c r="G47" s="15"/>
    </row>
    <row r="48" spans="1:7" x14ac:dyDescent="0.25">
      <c r="A48" s="12" t="s">
        <v>1970</v>
      </c>
      <c r="B48" s="30" t="s">
        <v>1971</v>
      </c>
      <c r="C48" s="30" t="s">
        <v>1313</v>
      </c>
      <c r="D48" s="13">
        <v>1456</v>
      </c>
      <c r="E48" s="14">
        <v>29.61</v>
      </c>
      <c r="F48" s="15">
        <v>6.1999999999999998E-3</v>
      </c>
      <c r="G48" s="15"/>
    </row>
    <row r="49" spans="1:7" x14ac:dyDescent="0.25">
      <c r="A49" s="12" t="s">
        <v>2350</v>
      </c>
      <c r="B49" s="30" t="s">
        <v>2351</v>
      </c>
      <c r="C49" s="30" t="s">
        <v>1255</v>
      </c>
      <c r="D49" s="13">
        <v>43238</v>
      </c>
      <c r="E49" s="14">
        <v>29.4</v>
      </c>
      <c r="F49" s="15">
        <v>6.1000000000000004E-3</v>
      </c>
      <c r="G49" s="15"/>
    </row>
    <row r="50" spans="1:7" x14ac:dyDescent="0.25">
      <c r="A50" s="12" t="s">
        <v>2352</v>
      </c>
      <c r="B50" s="30" t="s">
        <v>2353</v>
      </c>
      <c r="C50" s="30" t="s">
        <v>1352</v>
      </c>
      <c r="D50" s="13">
        <v>3746</v>
      </c>
      <c r="E50" s="14">
        <v>29.37</v>
      </c>
      <c r="F50" s="15">
        <v>6.1000000000000004E-3</v>
      </c>
      <c r="G50" s="15"/>
    </row>
    <row r="51" spans="1:7" x14ac:dyDescent="0.25">
      <c r="A51" s="12" t="s">
        <v>1374</v>
      </c>
      <c r="B51" s="30" t="s">
        <v>1375</v>
      </c>
      <c r="C51" s="30" t="s">
        <v>1234</v>
      </c>
      <c r="D51" s="13">
        <v>2108</v>
      </c>
      <c r="E51" s="14">
        <v>28.69</v>
      </c>
      <c r="F51" s="15">
        <v>6.0000000000000001E-3</v>
      </c>
      <c r="G51" s="15"/>
    </row>
    <row r="52" spans="1:7" x14ac:dyDescent="0.25">
      <c r="A52" s="12" t="s">
        <v>2354</v>
      </c>
      <c r="B52" s="30" t="s">
        <v>2355</v>
      </c>
      <c r="C52" s="30" t="s">
        <v>1243</v>
      </c>
      <c r="D52" s="13">
        <v>2653</v>
      </c>
      <c r="E52" s="14">
        <v>28.65</v>
      </c>
      <c r="F52" s="15">
        <v>6.0000000000000001E-3</v>
      </c>
      <c r="G52" s="15"/>
    </row>
    <row r="53" spans="1:7" x14ac:dyDescent="0.25">
      <c r="A53" s="12" t="s">
        <v>2356</v>
      </c>
      <c r="B53" s="30" t="s">
        <v>2357</v>
      </c>
      <c r="C53" s="30" t="s">
        <v>1255</v>
      </c>
      <c r="D53" s="13">
        <v>20405</v>
      </c>
      <c r="E53" s="14">
        <v>28.52</v>
      </c>
      <c r="F53" s="15">
        <v>6.0000000000000001E-3</v>
      </c>
      <c r="G53" s="15"/>
    </row>
    <row r="54" spans="1:7" x14ac:dyDescent="0.25">
      <c r="A54" s="12" t="s">
        <v>2358</v>
      </c>
      <c r="B54" s="30" t="s">
        <v>2359</v>
      </c>
      <c r="C54" s="30" t="s">
        <v>1219</v>
      </c>
      <c r="D54" s="13">
        <v>6956</v>
      </c>
      <c r="E54" s="14">
        <v>28.24</v>
      </c>
      <c r="F54" s="15">
        <v>5.8999999999999999E-3</v>
      </c>
      <c r="G54" s="15"/>
    </row>
    <row r="55" spans="1:7" x14ac:dyDescent="0.25">
      <c r="A55" s="12" t="s">
        <v>2360</v>
      </c>
      <c r="B55" s="30" t="s">
        <v>2361</v>
      </c>
      <c r="C55" s="30" t="s">
        <v>1863</v>
      </c>
      <c r="D55" s="13">
        <v>2119</v>
      </c>
      <c r="E55" s="14">
        <v>27.63</v>
      </c>
      <c r="F55" s="15">
        <v>5.7999999999999996E-3</v>
      </c>
      <c r="G55" s="15"/>
    </row>
    <row r="56" spans="1:7" x14ac:dyDescent="0.25">
      <c r="A56" s="12" t="s">
        <v>2362</v>
      </c>
      <c r="B56" s="30" t="s">
        <v>2363</v>
      </c>
      <c r="C56" s="30" t="s">
        <v>1272</v>
      </c>
      <c r="D56" s="13">
        <v>2710</v>
      </c>
      <c r="E56" s="14">
        <v>27.59</v>
      </c>
      <c r="F56" s="15">
        <v>5.7999999999999996E-3</v>
      </c>
      <c r="G56" s="15"/>
    </row>
    <row r="57" spans="1:7" x14ac:dyDescent="0.25">
      <c r="A57" s="12" t="s">
        <v>2364</v>
      </c>
      <c r="B57" s="30" t="s">
        <v>2365</v>
      </c>
      <c r="C57" s="30" t="s">
        <v>1194</v>
      </c>
      <c r="D57" s="13">
        <v>18586</v>
      </c>
      <c r="E57" s="14">
        <v>27.39</v>
      </c>
      <c r="F57" s="15">
        <v>5.7000000000000002E-3</v>
      </c>
      <c r="G57" s="15"/>
    </row>
    <row r="58" spans="1:7" x14ac:dyDescent="0.25">
      <c r="A58" s="12" t="s">
        <v>1935</v>
      </c>
      <c r="B58" s="30" t="s">
        <v>1936</v>
      </c>
      <c r="C58" s="30" t="s">
        <v>1255</v>
      </c>
      <c r="D58" s="13">
        <v>3605</v>
      </c>
      <c r="E58" s="14">
        <v>26.99</v>
      </c>
      <c r="F58" s="15">
        <v>5.5999999999999999E-3</v>
      </c>
      <c r="G58" s="15"/>
    </row>
    <row r="59" spans="1:7" x14ac:dyDescent="0.25">
      <c r="A59" s="12" t="s">
        <v>2366</v>
      </c>
      <c r="B59" s="30" t="s">
        <v>2367</v>
      </c>
      <c r="C59" s="30" t="s">
        <v>1240</v>
      </c>
      <c r="D59" s="13">
        <v>4279</v>
      </c>
      <c r="E59" s="14">
        <v>26.86</v>
      </c>
      <c r="F59" s="15">
        <v>5.5999999999999999E-3</v>
      </c>
      <c r="G59" s="15"/>
    </row>
    <row r="60" spans="1:7" x14ac:dyDescent="0.25">
      <c r="A60" s="12" t="s">
        <v>2368</v>
      </c>
      <c r="B60" s="30" t="s">
        <v>2369</v>
      </c>
      <c r="C60" s="30" t="s">
        <v>1188</v>
      </c>
      <c r="D60" s="13">
        <v>26612</v>
      </c>
      <c r="E60" s="14">
        <v>26.75</v>
      </c>
      <c r="F60" s="15">
        <v>5.5999999999999999E-3</v>
      </c>
      <c r="G60" s="15"/>
    </row>
    <row r="61" spans="1:7" x14ac:dyDescent="0.25">
      <c r="A61" s="12" t="s">
        <v>2237</v>
      </c>
      <c r="B61" s="30" t="s">
        <v>2238</v>
      </c>
      <c r="C61" s="30" t="s">
        <v>1219</v>
      </c>
      <c r="D61" s="13">
        <v>3488</v>
      </c>
      <c r="E61" s="14">
        <v>26.45</v>
      </c>
      <c r="F61" s="15">
        <v>5.4999999999999997E-3</v>
      </c>
      <c r="G61" s="15"/>
    </row>
    <row r="62" spans="1:7" x14ac:dyDescent="0.25">
      <c r="A62" s="12" t="s">
        <v>2370</v>
      </c>
      <c r="B62" s="30" t="s">
        <v>2371</v>
      </c>
      <c r="C62" s="30" t="s">
        <v>1272</v>
      </c>
      <c r="D62" s="13">
        <v>18155</v>
      </c>
      <c r="E62" s="14">
        <v>26.08</v>
      </c>
      <c r="F62" s="15">
        <v>5.4000000000000003E-3</v>
      </c>
      <c r="G62" s="15"/>
    </row>
    <row r="63" spans="1:7" x14ac:dyDescent="0.25">
      <c r="A63" s="12" t="s">
        <v>2372</v>
      </c>
      <c r="B63" s="30" t="s">
        <v>2373</v>
      </c>
      <c r="C63" s="30" t="s">
        <v>1219</v>
      </c>
      <c r="D63" s="13">
        <v>392</v>
      </c>
      <c r="E63" s="14">
        <v>25.99</v>
      </c>
      <c r="F63" s="15">
        <v>5.4000000000000003E-3</v>
      </c>
      <c r="G63" s="15"/>
    </row>
    <row r="64" spans="1:7" x14ac:dyDescent="0.25">
      <c r="A64" s="12" t="s">
        <v>2374</v>
      </c>
      <c r="B64" s="30" t="s">
        <v>2375</v>
      </c>
      <c r="C64" s="30" t="s">
        <v>1269</v>
      </c>
      <c r="D64" s="13">
        <v>3770</v>
      </c>
      <c r="E64" s="14">
        <v>25.91</v>
      </c>
      <c r="F64" s="15">
        <v>5.4000000000000003E-3</v>
      </c>
      <c r="G64" s="15"/>
    </row>
    <row r="65" spans="1:7" x14ac:dyDescent="0.25">
      <c r="A65" s="12" t="s">
        <v>2376</v>
      </c>
      <c r="B65" s="30" t="s">
        <v>2377</v>
      </c>
      <c r="C65" s="30" t="s">
        <v>1313</v>
      </c>
      <c r="D65" s="13">
        <v>2012</v>
      </c>
      <c r="E65" s="14">
        <v>25.9</v>
      </c>
      <c r="F65" s="15">
        <v>5.4000000000000003E-3</v>
      </c>
      <c r="G65" s="15"/>
    </row>
    <row r="66" spans="1:7" x14ac:dyDescent="0.25">
      <c r="A66" s="12" t="s">
        <v>1979</v>
      </c>
      <c r="B66" s="30" t="s">
        <v>1980</v>
      </c>
      <c r="C66" s="30" t="s">
        <v>1981</v>
      </c>
      <c r="D66" s="13">
        <v>2240</v>
      </c>
      <c r="E66" s="14">
        <v>25.63</v>
      </c>
      <c r="F66" s="15">
        <v>5.4000000000000003E-3</v>
      </c>
      <c r="G66" s="15"/>
    </row>
    <row r="67" spans="1:7" x14ac:dyDescent="0.25">
      <c r="A67" s="12" t="s">
        <v>2378</v>
      </c>
      <c r="B67" s="30" t="s">
        <v>2379</v>
      </c>
      <c r="C67" s="30" t="s">
        <v>1872</v>
      </c>
      <c r="D67" s="13">
        <v>4115</v>
      </c>
      <c r="E67" s="14">
        <v>25.53</v>
      </c>
      <c r="F67" s="15">
        <v>5.3E-3</v>
      </c>
      <c r="G67" s="15"/>
    </row>
    <row r="68" spans="1:7" x14ac:dyDescent="0.25">
      <c r="A68" s="12" t="s">
        <v>2380</v>
      </c>
      <c r="B68" s="30" t="s">
        <v>2381</v>
      </c>
      <c r="C68" s="30" t="s">
        <v>1269</v>
      </c>
      <c r="D68" s="13">
        <v>8584</v>
      </c>
      <c r="E68" s="14">
        <v>25.41</v>
      </c>
      <c r="F68" s="15">
        <v>5.3E-3</v>
      </c>
      <c r="G68" s="15"/>
    </row>
    <row r="69" spans="1:7" x14ac:dyDescent="0.25">
      <c r="A69" s="12" t="s">
        <v>2382</v>
      </c>
      <c r="B69" s="30" t="s">
        <v>2383</v>
      </c>
      <c r="C69" s="30" t="s">
        <v>1352</v>
      </c>
      <c r="D69" s="13">
        <v>1066</v>
      </c>
      <c r="E69" s="14">
        <v>25.34</v>
      </c>
      <c r="F69" s="15">
        <v>5.3E-3</v>
      </c>
      <c r="G69" s="15"/>
    </row>
    <row r="70" spans="1:7" x14ac:dyDescent="0.25">
      <c r="A70" s="12" t="s">
        <v>2384</v>
      </c>
      <c r="B70" s="30" t="s">
        <v>2385</v>
      </c>
      <c r="C70" s="30" t="s">
        <v>1255</v>
      </c>
      <c r="D70" s="13">
        <v>9820</v>
      </c>
      <c r="E70" s="14">
        <v>24.6</v>
      </c>
      <c r="F70" s="15">
        <v>5.1000000000000004E-3</v>
      </c>
      <c r="G70" s="15"/>
    </row>
    <row r="71" spans="1:7" x14ac:dyDescent="0.25">
      <c r="A71" s="12" t="s">
        <v>1988</v>
      </c>
      <c r="B71" s="30" t="s">
        <v>1989</v>
      </c>
      <c r="C71" s="30" t="s">
        <v>1330</v>
      </c>
      <c r="D71" s="13">
        <v>774</v>
      </c>
      <c r="E71" s="14">
        <v>24.46</v>
      </c>
      <c r="F71" s="15">
        <v>5.1000000000000004E-3</v>
      </c>
      <c r="G71" s="15"/>
    </row>
    <row r="72" spans="1:7" x14ac:dyDescent="0.25">
      <c r="A72" s="12" t="s">
        <v>1453</v>
      </c>
      <c r="B72" s="30" t="s">
        <v>1454</v>
      </c>
      <c r="C72" s="30" t="s">
        <v>1269</v>
      </c>
      <c r="D72" s="13">
        <v>1680</v>
      </c>
      <c r="E72" s="14">
        <v>24.25</v>
      </c>
      <c r="F72" s="15">
        <v>5.1000000000000004E-3</v>
      </c>
      <c r="G72" s="15"/>
    </row>
    <row r="73" spans="1:7" x14ac:dyDescent="0.25">
      <c r="A73" s="12" t="s">
        <v>2386</v>
      </c>
      <c r="B73" s="30" t="s">
        <v>2387</v>
      </c>
      <c r="C73" s="30" t="s">
        <v>1219</v>
      </c>
      <c r="D73" s="13">
        <v>3021</v>
      </c>
      <c r="E73" s="14">
        <v>24.04</v>
      </c>
      <c r="F73" s="15">
        <v>5.0000000000000001E-3</v>
      </c>
      <c r="G73" s="15"/>
    </row>
    <row r="74" spans="1:7" x14ac:dyDescent="0.25">
      <c r="A74" s="12" t="s">
        <v>1788</v>
      </c>
      <c r="B74" s="30" t="s">
        <v>1789</v>
      </c>
      <c r="C74" s="30" t="s">
        <v>1219</v>
      </c>
      <c r="D74" s="13">
        <v>1569</v>
      </c>
      <c r="E74" s="14">
        <v>23.67</v>
      </c>
      <c r="F74" s="15">
        <v>4.8999999999999998E-3</v>
      </c>
      <c r="G74" s="15"/>
    </row>
    <row r="75" spans="1:7" x14ac:dyDescent="0.25">
      <c r="A75" s="12" t="s">
        <v>2388</v>
      </c>
      <c r="B75" s="30" t="s">
        <v>2389</v>
      </c>
      <c r="C75" s="30" t="s">
        <v>1364</v>
      </c>
      <c r="D75" s="13">
        <v>895</v>
      </c>
      <c r="E75" s="14">
        <v>23.66</v>
      </c>
      <c r="F75" s="15">
        <v>4.8999999999999998E-3</v>
      </c>
      <c r="G75" s="15"/>
    </row>
    <row r="76" spans="1:7" x14ac:dyDescent="0.25">
      <c r="A76" s="12" t="s">
        <v>2390</v>
      </c>
      <c r="B76" s="30" t="s">
        <v>2391</v>
      </c>
      <c r="C76" s="30" t="s">
        <v>1330</v>
      </c>
      <c r="D76" s="13">
        <v>2236</v>
      </c>
      <c r="E76" s="14">
        <v>23.55</v>
      </c>
      <c r="F76" s="15">
        <v>4.8999999999999998E-3</v>
      </c>
      <c r="G76" s="15"/>
    </row>
    <row r="77" spans="1:7" x14ac:dyDescent="0.25">
      <c r="A77" s="12" t="s">
        <v>2233</v>
      </c>
      <c r="B77" s="30" t="s">
        <v>2234</v>
      </c>
      <c r="C77" s="30" t="s">
        <v>1352</v>
      </c>
      <c r="D77" s="13">
        <v>3110</v>
      </c>
      <c r="E77" s="14">
        <v>23.32</v>
      </c>
      <c r="F77" s="15">
        <v>4.8999999999999998E-3</v>
      </c>
      <c r="G77" s="15"/>
    </row>
    <row r="78" spans="1:7" x14ac:dyDescent="0.25">
      <c r="A78" s="12" t="s">
        <v>2392</v>
      </c>
      <c r="B78" s="30" t="s">
        <v>2393</v>
      </c>
      <c r="C78" s="30" t="s">
        <v>1343</v>
      </c>
      <c r="D78" s="13">
        <v>6179</v>
      </c>
      <c r="E78" s="14">
        <v>23.17</v>
      </c>
      <c r="F78" s="15">
        <v>4.7999999999999996E-3</v>
      </c>
      <c r="G78" s="15"/>
    </row>
    <row r="79" spans="1:7" x14ac:dyDescent="0.25">
      <c r="A79" s="12" t="s">
        <v>2394</v>
      </c>
      <c r="B79" s="30" t="s">
        <v>2395</v>
      </c>
      <c r="C79" s="30" t="s">
        <v>1194</v>
      </c>
      <c r="D79" s="13">
        <v>9514</v>
      </c>
      <c r="E79" s="14">
        <v>23.06</v>
      </c>
      <c r="F79" s="15">
        <v>4.7999999999999996E-3</v>
      </c>
      <c r="G79" s="15"/>
    </row>
    <row r="80" spans="1:7" x14ac:dyDescent="0.25">
      <c r="A80" s="12" t="s">
        <v>2396</v>
      </c>
      <c r="B80" s="30" t="s">
        <v>2397</v>
      </c>
      <c r="C80" s="30" t="s">
        <v>1330</v>
      </c>
      <c r="D80" s="13">
        <v>8515</v>
      </c>
      <c r="E80" s="14">
        <v>22.69</v>
      </c>
      <c r="F80" s="15">
        <v>4.7000000000000002E-3</v>
      </c>
      <c r="G80" s="15"/>
    </row>
    <row r="81" spans="1:7" x14ac:dyDescent="0.25">
      <c r="A81" s="12" t="s">
        <v>2398</v>
      </c>
      <c r="B81" s="30" t="s">
        <v>2399</v>
      </c>
      <c r="C81" s="30" t="s">
        <v>1291</v>
      </c>
      <c r="D81" s="13">
        <v>3020</v>
      </c>
      <c r="E81" s="14">
        <v>22.68</v>
      </c>
      <c r="F81" s="15">
        <v>4.7000000000000002E-3</v>
      </c>
      <c r="G81" s="15"/>
    </row>
    <row r="82" spans="1:7" x14ac:dyDescent="0.25">
      <c r="A82" s="12" t="s">
        <v>2400</v>
      </c>
      <c r="B82" s="30" t="s">
        <v>2401</v>
      </c>
      <c r="C82" s="30" t="s">
        <v>1219</v>
      </c>
      <c r="D82" s="13">
        <v>1393</v>
      </c>
      <c r="E82" s="14">
        <v>22.62</v>
      </c>
      <c r="F82" s="15">
        <v>4.7000000000000002E-3</v>
      </c>
      <c r="G82" s="15"/>
    </row>
    <row r="83" spans="1:7" x14ac:dyDescent="0.25">
      <c r="A83" s="12" t="s">
        <v>2402</v>
      </c>
      <c r="B83" s="30" t="s">
        <v>2403</v>
      </c>
      <c r="C83" s="30" t="s">
        <v>1237</v>
      </c>
      <c r="D83" s="13">
        <v>14654</v>
      </c>
      <c r="E83" s="14">
        <v>22.39</v>
      </c>
      <c r="F83" s="15">
        <v>4.7000000000000002E-3</v>
      </c>
      <c r="G83" s="15"/>
    </row>
    <row r="84" spans="1:7" x14ac:dyDescent="0.25">
      <c r="A84" s="12" t="s">
        <v>2404</v>
      </c>
      <c r="B84" s="30" t="s">
        <v>2405</v>
      </c>
      <c r="C84" s="30" t="s">
        <v>1272</v>
      </c>
      <c r="D84" s="13">
        <v>268</v>
      </c>
      <c r="E84" s="14">
        <v>22.31</v>
      </c>
      <c r="F84" s="15">
        <v>4.7000000000000002E-3</v>
      </c>
      <c r="G84" s="15"/>
    </row>
    <row r="85" spans="1:7" x14ac:dyDescent="0.25">
      <c r="A85" s="12" t="s">
        <v>2406</v>
      </c>
      <c r="B85" s="30" t="s">
        <v>2407</v>
      </c>
      <c r="C85" s="30" t="s">
        <v>1219</v>
      </c>
      <c r="D85" s="13">
        <v>13075</v>
      </c>
      <c r="E85" s="14">
        <v>22.25</v>
      </c>
      <c r="F85" s="15">
        <v>4.5999999999999999E-3</v>
      </c>
      <c r="G85" s="15"/>
    </row>
    <row r="86" spans="1:7" x14ac:dyDescent="0.25">
      <c r="A86" s="12" t="s">
        <v>2408</v>
      </c>
      <c r="B86" s="30" t="s">
        <v>2409</v>
      </c>
      <c r="C86" s="30" t="s">
        <v>2410</v>
      </c>
      <c r="D86" s="13">
        <v>1346</v>
      </c>
      <c r="E86" s="14">
        <v>22.12</v>
      </c>
      <c r="F86" s="15">
        <v>4.5999999999999999E-3</v>
      </c>
      <c r="G86" s="15"/>
    </row>
    <row r="87" spans="1:7" x14ac:dyDescent="0.25">
      <c r="A87" s="12" t="s">
        <v>2411</v>
      </c>
      <c r="B87" s="30" t="s">
        <v>2412</v>
      </c>
      <c r="C87" s="30" t="s">
        <v>1863</v>
      </c>
      <c r="D87" s="13">
        <v>2089</v>
      </c>
      <c r="E87" s="14">
        <v>22.1</v>
      </c>
      <c r="F87" s="15">
        <v>4.5999999999999999E-3</v>
      </c>
      <c r="G87" s="15"/>
    </row>
    <row r="88" spans="1:7" x14ac:dyDescent="0.25">
      <c r="A88" s="12" t="s">
        <v>2413</v>
      </c>
      <c r="B88" s="30" t="s">
        <v>2414</v>
      </c>
      <c r="C88" s="30" t="s">
        <v>1330</v>
      </c>
      <c r="D88" s="13">
        <v>3903</v>
      </c>
      <c r="E88" s="14">
        <v>22.03</v>
      </c>
      <c r="F88" s="15">
        <v>4.5999999999999999E-3</v>
      </c>
      <c r="G88" s="15"/>
    </row>
    <row r="89" spans="1:7" x14ac:dyDescent="0.25">
      <c r="A89" s="12" t="s">
        <v>2415</v>
      </c>
      <c r="B89" s="30" t="s">
        <v>2416</v>
      </c>
      <c r="C89" s="30" t="s">
        <v>1199</v>
      </c>
      <c r="D89" s="13">
        <v>34097</v>
      </c>
      <c r="E89" s="14">
        <v>21.99</v>
      </c>
      <c r="F89" s="15">
        <v>4.5999999999999999E-3</v>
      </c>
      <c r="G89" s="15"/>
    </row>
    <row r="90" spans="1:7" x14ac:dyDescent="0.25">
      <c r="A90" s="12" t="s">
        <v>2417</v>
      </c>
      <c r="B90" s="30" t="s">
        <v>2418</v>
      </c>
      <c r="C90" s="30" t="s">
        <v>1255</v>
      </c>
      <c r="D90" s="13">
        <v>3268</v>
      </c>
      <c r="E90" s="14">
        <v>21.44</v>
      </c>
      <c r="F90" s="15">
        <v>4.4999999999999997E-3</v>
      </c>
      <c r="G90" s="15"/>
    </row>
    <row r="91" spans="1:7" x14ac:dyDescent="0.25">
      <c r="A91" s="12" t="s">
        <v>2223</v>
      </c>
      <c r="B91" s="30" t="s">
        <v>2224</v>
      </c>
      <c r="C91" s="30" t="s">
        <v>1863</v>
      </c>
      <c r="D91" s="13">
        <v>801</v>
      </c>
      <c r="E91" s="14">
        <v>21.34</v>
      </c>
      <c r="F91" s="15">
        <v>4.4999999999999997E-3</v>
      </c>
      <c r="G91" s="15"/>
    </row>
    <row r="92" spans="1:7" x14ac:dyDescent="0.25">
      <c r="A92" s="12" t="s">
        <v>2247</v>
      </c>
      <c r="B92" s="30" t="s">
        <v>2248</v>
      </c>
      <c r="C92" s="30" t="s">
        <v>1216</v>
      </c>
      <c r="D92" s="13">
        <v>718</v>
      </c>
      <c r="E92" s="14">
        <v>21.32</v>
      </c>
      <c r="F92" s="15">
        <v>4.4999999999999997E-3</v>
      </c>
      <c r="G92" s="15"/>
    </row>
    <row r="93" spans="1:7" x14ac:dyDescent="0.25">
      <c r="A93" s="12" t="s">
        <v>2419</v>
      </c>
      <c r="B93" s="30" t="s">
        <v>2420</v>
      </c>
      <c r="C93" s="30" t="s">
        <v>1250</v>
      </c>
      <c r="D93" s="13">
        <v>1224</v>
      </c>
      <c r="E93" s="14">
        <v>21.13</v>
      </c>
      <c r="F93" s="15">
        <v>4.4000000000000003E-3</v>
      </c>
      <c r="G93" s="15"/>
    </row>
    <row r="94" spans="1:7" x14ac:dyDescent="0.25">
      <c r="A94" s="12" t="s">
        <v>2421</v>
      </c>
      <c r="B94" s="30" t="s">
        <v>2422</v>
      </c>
      <c r="C94" s="30" t="s">
        <v>1352</v>
      </c>
      <c r="D94" s="13">
        <v>524</v>
      </c>
      <c r="E94" s="14">
        <v>20.95</v>
      </c>
      <c r="F94" s="15">
        <v>4.4000000000000003E-3</v>
      </c>
      <c r="G94" s="15"/>
    </row>
    <row r="95" spans="1:7" x14ac:dyDescent="0.25">
      <c r="A95" s="12" t="s">
        <v>2423</v>
      </c>
      <c r="B95" s="30" t="s">
        <v>2424</v>
      </c>
      <c r="C95" s="30" t="s">
        <v>1825</v>
      </c>
      <c r="D95" s="13">
        <v>993</v>
      </c>
      <c r="E95" s="14">
        <v>20.89</v>
      </c>
      <c r="F95" s="15">
        <v>4.4000000000000003E-3</v>
      </c>
      <c r="G95" s="15"/>
    </row>
    <row r="96" spans="1:7" x14ac:dyDescent="0.25">
      <c r="A96" s="12" t="s">
        <v>1902</v>
      </c>
      <c r="B96" s="30" t="s">
        <v>1903</v>
      </c>
      <c r="C96" s="30" t="s">
        <v>1302</v>
      </c>
      <c r="D96" s="13">
        <v>543</v>
      </c>
      <c r="E96" s="14">
        <v>20.89</v>
      </c>
      <c r="F96" s="15">
        <v>4.4000000000000003E-3</v>
      </c>
      <c r="G96" s="15"/>
    </row>
    <row r="97" spans="1:7" x14ac:dyDescent="0.25">
      <c r="A97" s="12" t="s">
        <v>1914</v>
      </c>
      <c r="B97" s="30" t="s">
        <v>1915</v>
      </c>
      <c r="C97" s="30" t="s">
        <v>1243</v>
      </c>
      <c r="D97" s="13">
        <v>3380</v>
      </c>
      <c r="E97" s="14">
        <v>20.73</v>
      </c>
      <c r="F97" s="15">
        <v>4.3E-3</v>
      </c>
      <c r="G97" s="15"/>
    </row>
    <row r="98" spans="1:7" x14ac:dyDescent="0.25">
      <c r="A98" s="12" t="s">
        <v>2272</v>
      </c>
      <c r="B98" s="30" t="s">
        <v>2273</v>
      </c>
      <c r="C98" s="30" t="s">
        <v>1313</v>
      </c>
      <c r="D98" s="13">
        <v>1484</v>
      </c>
      <c r="E98" s="14">
        <v>20.41</v>
      </c>
      <c r="F98" s="15">
        <v>4.3E-3</v>
      </c>
      <c r="G98" s="15"/>
    </row>
    <row r="99" spans="1:7" x14ac:dyDescent="0.25">
      <c r="A99" s="12" t="s">
        <v>2022</v>
      </c>
      <c r="B99" s="30" t="s">
        <v>2023</v>
      </c>
      <c r="C99" s="30" t="s">
        <v>1863</v>
      </c>
      <c r="D99" s="13">
        <v>3674</v>
      </c>
      <c r="E99" s="14">
        <v>20.12</v>
      </c>
      <c r="F99" s="15">
        <v>4.1999999999999997E-3</v>
      </c>
      <c r="G99" s="15"/>
    </row>
    <row r="100" spans="1:7" x14ac:dyDescent="0.25">
      <c r="A100" s="12" t="s">
        <v>2425</v>
      </c>
      <c r="B100" s="30" t="s">
        <v>2426</v>
      </c>
      <c r="C100" s="30" t="s">
        <v>1255</v>
      </c>
      <c r="D100" s="13">
        <v>8216</v>
      </c>
      <c r="E100" s="14">
        <v>20.100000000000001</v>
      </c>
      <c r="F100" s="15">
        <v>4.1999999999999997E-3</v>
      </c>
      <c r="G100" s="15"/>
    </row>
    <row r="101" spans="1:7" x14ac:dyDescent="0.25">
      <c r="A101" s="12" t="s">
        <v>2010</v>
      </c>
      <c r="B101" s="30" t="s">
        <v>2011</v>
      </c>
      <c r="C101" s="30" t="s">
        <v>1272</v>
      </c>
      <c r="D101" s="13">
        <v>3038</v>
      </c>
      <c r="E101" s="14">
        <v>20.059999999999999</v>
      </c>
      <c r="F101" s="15">
        <v>4.1999999999999997E-3</v>
      </c>
      <c r="G101" s="15"/>
    </row>
    <row r="102" spans="1:7" x14ac:dyDescent="0.25">
      <c r="A102" s="12" t="s">
        <v>2427</v>
      </c>
      <c r="B102" s="30" t="s">
        <v>2428</v>
      </c>
      <c r="C102" s="30" t="s">
        <v>1316</v>
      </c>
      <c r="D102" s="13">
        <v>571</v>
      </c>
      <c r="E102" s="14">
        <v>20.03</v>
      </c>
      <c r="F102" s="15">
        <v>4.1999999999999997E-3</v>
      </c>
      <c r="G102" s="15"/>
    </row>
    <row r="103" spans="1:7" x14ac:dyDescent="0.25">
      <c r="A103" s="12" t="s">
        <v>2429</v>
      </c>
      <c r="B103" s="30" t="s">
        <v>2430</v>
      </c>
      <c r="C103" s="30" t="s">
        <v>1974</v>
      </c>
      <c r="D103" s="13">
        <v>9357</v>
      </c>
      <c r="E103" s="14">
        <v>19.79</v>
      </c>
      <c r="F103" s="15">
        <v>4.1000000000000003E-3</v>
      </c>
      <c r="G103" s="15"/>
    </row>
    <row r="104" spans="1:7" x14ac:dyDescent="0.25">
      <c r="A104" s="12" t="s">
        <v>2431</v>
      </c>
      <c r="B104" s="30" t="s">
        <v>2432</v>
      </c>
      <c r="C104" s="30" t="s">
        <v>1291</v>
      </c>
      <c r="D104" s="13">
        <v>3263</v>
      </c>
      <c r="E104" s="14">
        <v>19.63</v>
      </c>
      <c r="F104" s="15">
        <v>4.1000000000000003E-3</v>
      </c>
      <c r="G104" s="15"/>
    </row>
    <row r="105" spans="1:7" x14ac:dyDescent="0.25">
      <c r="A105" s="12" t="s">
        <v>2433</v>
      </c>
      <c r="B105" s="30" t="s">
        <v>2434</v>
      </c>
      <c r="C105" s="30" t="s">
        <v>1243</v>
      </c>
      <c r="D105" s="13">
        <v>2126</v>
      </c>
      <c r="E105" s="14">
        <v>19.47</v>
      </c>
      <c r="F105" s="15">
        <v>4.1000000000000003E-3</v>
      </c>
      <c r="G105" s="15"/>
    </row>
    <row r="106" spans="1:7" x14ac:dyDescent="0.25">
      <c r="A106" s="12" t="s">
        <v>1388</v>
      </c>
      <c r="B106" s="30" t="s">
        <v>1389</v>
      </c>
      <c r="C106" s="30" t="s">
        <v>1359</v>
      </c>
      <c r="D106" s="13">
        <v>4542</v>
      </c>
      <c r="E106" s="14">
        <v>19.28</v>
      </c>
      <c r="F106" s="15">
        <v>4.0000000000000001E-3</v>
      </c>
      <c r="G106" s="15"/>
    </row>
    <row r="107" spans="1:7" x14ac:dyDescent="0.25">
      <c r="A107" s="12" t="s">
        <v>2435</v>
      </c>
      <c r="B107" s="30" t="s">
        <v>2436</v>
      </c>
      <c r="C107" s="30" t="s">
        <v>1371</v>
      </c>
      <c r="D107" s="13">
        <v>1075</v>
      </c>
      <c r="E107" s="14">
        <v>19.100000000000001</v>
      </c>
      <c r="F107" s="15">
        <v>4.0000000000000001E-3</v>
      </c>
      <c r="G107" s="15"/>
    </row>
    <row r="108" spans="1:7" x14ac:dyDescent="0.25">
      <c r="A108" s="12" t="s">
        <v>1513</v>
      </c>
      <c r="B108" s="30" t="s">
        <v>1514</v>
      </c>
      <c r="C108" s="30" t="s">
        <v>1219</v>
      </c>
      <c r="D108" s="13">
        <v>2503</v>
      </c>
      <c r="E108" s="14">
        <v>19.09</v>
      </c>
      <c r="F108" s="15">
        <v>4.0000000000000001E-3</v>
      </c>
      <c r="G108" s="15"/>
    </row>
    <row r="109" spans="1:7" x14ac:dyDescent="0.25">
      <c r="A109" s="12" t="s">
        <v>2437</v>
      </c>
      <c r="B109" s="30" t="s">
        <v>2438</v>
      </c>
      <c r="C109" s="30" t="s">
        <v>1330</v>
      </c>
      <c r="D109" s="13">
        <v>3434</v>
      </c>
      <c r="E109" s="14">
        <v>19.059999999999999</v>
      </c>
      <c r="F109" s="15">
        <v>4.0000000000000001E-3</v>
      </c>
      <c r="G109" s="15"/>
    </row>
    <row r="110" spans="1:7" x14ac:dyDescent="0.25">
      <c r="A110" s="12" t="s">
        <v>2439</v>
      </c>
      <c r="B110" s="30" t="s">
        <v>2440</v>
      </c>
      <c r="C110" s="30" t="s">
        <v>1359</v>
      </c>
      <c r="D110" s="13">
        <v>3019</v>
      </c>
      <c r="E110" s="14">
        <v>18.670000000000002</v>
      </c>
      <c r="F110" s="15">
        <v>3.8999999999999998E-3</v>
      </c>
      <c r="G110" s="15"/>
    </row>
    <row r="111" spans="1:7" x14ac:dyDescent="0.25">
      <c r="A111" s="12" t="s">
        <v>2441</v>
      </c>
      <c r="B111" s="30" t="s">
        <v>2442</v>
      </c>
      <c r="C111" s="30" t="s">
        <v>1219</v>
      </c>
      <c r="D111" s="13">
        <v>5656</v>
      </c>
      <c r="E111" s="14">
        <v>18.5</v>
      </c>
      <c r="F111" s="15">
        <v>3.8999999999999998E-3</v>
      </c>
      <c r="G111" s="15"/>
    </row>
    <row r="112" spans="1:7" x14ac:dyDescent="0.25">
      <c r="A112" s="12" t="s">
        <v>2443</v>
      </c>
      <c r="B112" s="30" t="s">
        <v>2444</v>
      </c>
      <c r="C112" s="30" t="s">
        <v>1237</v>
      </c>
      <c r="D112" s="13">
        <v>1292</v>
      </c>
      <c r="E112" s="14">
        <v>18.38</v>
      </c>
      <c r="F112" s="15">
        <v>3.8E-3</v>
      </c>
      <c r="G112" s="15"/>
    </row>
    <row r="113" spans="1:7" x14ac:dyDescent="0.25">
      <c r="A113" s="12" t="s">
        <v>2445</v>
      </c>
      <c r="B113" s="30" t="s">
        <v>2446</v>
      </c>
      <c r="C113" s="30" t="s">
        <v>1302</v>
      </c>
      <c r="D113" s="13">
        <v>5310</v>
      </c>
      <c r="E113" s="14">
        <v>18.21</v>
      </c>
      <c r="F113" s="15">
        <v>3.8E-3</v>
      </c>
      <c r="G113" s="15"/>
    </row>
    <row r="114" spans="1:7" x14ac:dyDescent="0.25">
      <c r="A114" s="12" t="s">
        <v>2447</v>
      </c>
      <c r="B114" s="30" t="s">
        <v>2448</v>
      </c>
      <c r="C114" s="30" t="s">
        <v>1330</v>
      </c>
      <c r="D114" s="13">
        <v>4818</v>
      </c>
      <c r="E114" s="14">
        <v>18.170000000000002</v>
      </c>
      <c r="F114" s="15">
        <v>3.8E-3</v>
      </c>
      <c r="G114" s="15"/>
    </row>
    <row r="115" spans="1:7" x14ac:dyDescent="0.25">
      <c r="A115" s="12" t="s">
        <v>1986</v>
      </c>
      <c r="B115" s="30" t="s">
        <v>1987</v>
      </c>
      <c r="C115" s="30" t="s">
        <v>1240</v>
      </c>
      <c r="D115" s="13">
        <v>3319</v>
      </c>
      <c r="E115" s="14">
        <v>17.84</v>
      </c>
      <c r="F115" s="15">
        <v>3.7000000000000002E-3</v>
      </c>
      <c r="G115" s="15"/>
    </row>
    <row r="116" spans="1:7" x14ac:dyDescent="0.25">
      <c r="A116" s="12" t="s">
        <v>1462</v>
      </c>
      <c r="B116" s="30" t="s">
        <v>1463</v>
      </c>
      <c r="C116" s="30" t="s">
        <v>1343</v>
      </c>
      <c r="D116" s="13">
        <v>2499</v>
      </c>
      <c r="E116" s="14">
        <v>17.809999999999999</v>
      </c>
      <c r="F116" s="15">
        <v>3.7000000000000002E-3</v>
      </c>
      <c r="G116" s="15"/>
    </row>
    <row r="117" spans="1:7" x14ac:dyDescent="0.25">
      <c r="A117" s="12" t="s">
        <v>2449</v>
      </c>
      <c r="B117" s="30" t="s">
        <v>2450</v>
      </c>
      <c r="C117" s="30" t="s">
        <v>1960</v>
      </c>
      <c r="D117" s="13">
        <v>1589</v>
      </c>
      <c r="E117" s="14">
        <v>17.8</v>
      </c>
      <c r="F117" s="15">
        <v>3.7000000000000002E-3</v>
      </c>
      <c r="G117" s="15"/>
    </row>
    <row r="118" spans="1:7" x14ac:dyDescent="0.25">
      <c r="A118" s="12" t="s">
        <v>1998</v>
      </c>
      <c r="B118" s="30" t="s">
        <v>1999</v>
      </c>
      <c r="C118" s="30" t="s">
        <v>1316</v>
      </c>
      <c r="D118" s="13">
        <v>1172</v>
      </c>
      <c r="E118" s="14">
        <v>17.8</v>
      </c>
      <c r="F118" s="15">
        <v>3.7000000000000002E-3</v>
      </c>
      <c r="G118" s="15"/>
    </row>
    <row r="119" spans="1:7" x14ac:dyDescent="0.25">
      <c r="A119" s="12" t="s">
        <v>2451</v>
      </c>
      <c r="B119" s="30" t="s">
        <v>2452</v>
      </c>
      <c r="C119" s="30" t="s">
        <v>1291</v>
      </c>
      <c r="D119" s="13">
        <v>3622</v>
      </c>
      <c r="E119" s="14">
        <v>17.78</v>
      </c>
      <c r="F119" s="15">
        <v>3.7000000000000002E-3</v>
      </c>
      <c r="G119" s="15"/>
    </row>
    <row r="120" spans="1:7" x14ac:dyDescent="0.25">
      <c r="A120" s="12" t="s">
        <v>2453</v>
      </c>
      <c r="B120" s="30" t="s">
        <v>2454</v>
      </c>
      <c r="C120" s="30" t="s">
        <v>1199</v>
      </c>
      <c r="D120" s="13">
        <v>1723</v>
      </c>
      <c r="E120" s="14">
        <v>17.7</v>
      </c>
      <c r="F120" s="15">
        <v>3.7000000000000002E-3</v>
      </c>
      <c r="G120" s="15"/>
    </row>
    <row r="121" spans="1:7" x14ac:dyDescent="0.25">
      <c r="A121" s="12" t="s">
        <v>2455</v>
      </c>
      <c r="B121" s="30" t="s">
        <v>2456</v>
      </c>
      <c r="C121" s="30" t="s">
        <v>2263</v>
      </c>
      <c r="D121" s="13">
        <v>4053</v>
      </c>
      <c r="E121" s="14">
        <v>17.600000000000001</v>
      </c>
      <c r="F121" s="15">
        <v>3.7000000000000002E-3</v>
      </c>
      <c r="G121" s="15"/>
    </row>
    <row r="122" spans="1:7" x14ac:dyDescent="0.25">
      <c r="A122" s="12" t="s">
        <v>2457</v>
      </c>
      <c r="B122" s="30" t="s">
        <v>2458</v>
      </c>
      <c r="C122" s="30" t="s">
        <v>1243</v>
      </c>
      <c r="D122" s="13">
        <v>2135</v>
      </c>
      <c r="E122" s="14">
        <v>17.39</v>
      </c>
      <c r="F122" s="15">
        <v>3.5999999999999999E-3</v>
      </c>
      <c r="G122" s="15"/>
    </row>
    <row r="123" spans="1:7" x14ac:dyDescent="0.25">
      <c r="A123" s="12" t="s">
        <v>2459</v>
      </c>
      <c r="B123" s="30" t="s">
        <v>2460</v>
      </c>
      <c r="C123" s="30" t="s">
        <v>1291</v>
      </c>
      <c r="D123" s="13">
        <v>3390</v>
      </c>
      <c r="E123" s="14">
        <v>17.36</v>
      </c>
      <c r="F123" s="15">
        <v>3.5999999999999999E-3</v>
      </c>
      <c r="G123" s="15"/>
    </row>
    <row r="124" spans="1:7" x14ac:dyDescent="0.25">
      <c r="A124" s="12" t="s">
        <v>2461</v>
      </c>
      <c r="B124" s="30" t="s">
        <v>2462</v>
      </c>
      <c r="C124" s="30" t="s">
        <v>1272</v>
      </c>
      <c r="D124" s="13">
        <v>4049</v>
      </c>
      <c r="E124" s="14">
        <v>17.14</v>
      </c>
      <c r="F124" s="15">
        <v>3.5999999999999999E-3</v>
      </c>
      <c r="G124" s="15"/>
    </row>
    <row r="125" spans="1:7" x14ac:dyDescent="0.25">
      <c r="A125" s="12" t="s">
        <v>2463</v>
      </c>
      <c r="B125" s="30" t="s">
        <v>2464</v>
      </c>
      <c r="C125" s="30" t="s">
        <v>1229</v>
      </c>
      <c r="D125" s="13">
        <v>8076</v>
      </c>
      <c r="E125" s="14">
        <v>17.04</v>
      </c>
      <c r="F125" s="15">
        <v>3.5999999999999999E-3</v>
      </c>
      <c r="G125" s="15"/>
    </row>
    <row r="126" spans="1:7" x14ac:dyDescent="0.25">
      <c r="A126" s="12" t="s">
        <v>1805</v>
      </c>
      <c r="B126" s="30" t="s">
        <v>1806</v>
      </c>
      <c r="C126" s="30" t="s">
        <v>1237</v>
      </c>
      <c r="D126" s="13">
        <v>2000</v>
      </c>
      <c r="E126" s="14">
        <v>16.96</v>
      </c>
      <c r="F126" s="15">
        <v>3.5000000000000001E-3</v>
      </c>
      <c r="G126" s="15"/>
    </row>
    <row r="127" spans="1:7" x14ac:dyDescent="0.25">
      <c r="A127" s="12" t="s">
        <v>2465</v>
      </c>
      <c r="B127" s="30" t="s">
        <v>2466</v>
      </c>
      <c r="C127" s="30" t="s">
        <v>1359</v>
      </c>
      <c r="D127" s="13">
        <v>6657</v>
      </c>
      <c r="E127" s="14">
        <v>16.420000000000002</v>
      </c>
      <c r="F127" s="15">
        <v>3.3999999999999998E-3</v>
      </c>
      <c r="G127" s="15"/>
    </row>
    <row r="128" spans="1:7" x14ac:dyDescent="0.25">
      <c r="A128" s="12" t="s">
        <v>2467</v>
      </c>
      <c r="B128" s="30" t="s">
        <v>2468</v>
      </c>
      <c r="C128" s="30" t="s">
        <v>1272</v>
      </c>
      <c r="D128" s="13">
        <v>1642</v>
      </c>
      <c r="E128" s="14">
        <v>16.41</v>
      </c>
      <c r="F128" s="15">
        <v>3.3999999999999998E-3</v>
      </c>
      <c r="G128" s="15"/>
    </row>
    <row r="129" spans="1:7" x14ac:dyDescent="0.25">
      <c r="A129" s="12" t="s">
        <v>2469</v>
      </c>
      <c r="B129" s="30" t="s">
        <v>2470</v>
      </c>
      <c r="C129" s="30" t="s">
        <v>1219</v>
      </c>
      <c r="D129" s="13">
        <v>7383</v>
      </c>
      <c r="E129" s="14">
        <v>16.32</v>
      </c>
      <c r="F129" s="15">
        <v>3.3999999999999998E-3</v>
      </c>
      <c r="G129" s="15"/>
    </row>
    <row r="130" spans="1:7" x14ac:dyDescent="0.25">
      <c r="A130" s="12" t="s">
        <v>2471</v>
      </c>
      <c r="B130" s="30" t="s">
        <v>2472</v>
      </c>
      <c r="C130" s="30" t="s">
        <v>1179</v>
      </c>
      <c r="D130" s="13">
        <v>3354</v>
      </c>
      <c r="E130" s="14">
        <v>16.3</v>
      </c>
      <c r="F130" s="15">
        <v>3.3999999999999998E-3</v>
      </c>
      <c r="G130" s="15"/>
    </row>
    <row r="131" spans="1:7" x14ac:dyDescent="0.25">
      <c r="A131" s="12" t="s">
        <v>2473</v>
      </c>
      <c r="B131" s="30" t="s">
        <v>2474</v>
      </c>
      <c r="C131" s="30" t="s">
        <v>1974</v>
      </c>
      <c r="D131" s="13">
        <v>658</v>
      </c>
      <c r="E131" s="14">
        <v>16.21</v>
      </c>
      <c r="F131" s="15">
        <v>3.3999999999999998E-3</v>
      </c>
      <c r="G131" s="15"/>
    </row>
    <row r="132" spans="1:7" x14ac:dyDescent="0.25">
      <c r="A132" s="12" t="s">
        <v>2475</v>
      </c>
      <c r="B132" s="30" t="s">
        <v>2476</v>
      </c>
      <c r="C132" s="30" t="s">
        <v>1470</v>
      </c>
      <c r="D132" s="13">
        <v>243</v>
      </c>
      <c r="E132" s="14">
        <v>16.2</v>
      </c>
      <c r="F132" s="15">
        <v>3.3999999999999998E-3</v>
      </c>
      <c r="G132" s="15"/>
    </row>
    <row r="133" spans="1:7" x14ac:dyDescent="0.25">
      <c r="A133" s="12" t="s">
        <v>2307</v>
      </c>
      <c r="B133" s="30" t="s">
        <v>2308</v>
      </c>
      <c r="C133" s="30" t="s">
        <v>1291</v>
      </c>
      <c r="D133" s="13">
        <v>627</v>
      </c>
      <c r="E133" s="14">
        <v>16.11</v>
      </c>
      <c r="F133" s="15">
        <v>3.3999999999999998E-3</v>
      </c>
      <c r="G133" s="15"/>
    </row>
    <row r="134" spans="1:7" x14ac:dyDescent="0.25">
      <c r="A134" s="12" t="s">
        <v>2477</v>
      </c>
      <c r="B134" s="30" t="s">
        <v>2478</v>
      </c>
      <c r="C134" s="30" t="s">
        <v>1179</v>
      </c>
      <c r="D134" s="13">
        <v>22556</v>
      </c>
      <c r="E134" s="14">
        <v>15.36</v>
      </c>
      <c r="F134" s="15">
        <v>3.2000000000000002E-3</v>
      </c>
      <c r="G134" s="15"/>
    </row>
    <row r="135" spans="1:7" x14ac:dyDescent="0.25">
      <c r="A135" s="12" t="s">
        <v>2479</v>
      </c>
      <c r="B135" s="30" t="s">
        <v>2480</v>
      </c>
      <c r="C135" s="30" t="s">
        <v>1179</v>
      </c>
      <c r="D135" s="13">
        <v>11169</v>
      </c>
      <c r="E135" s="14">
        <v>15.25</v>
      </c>
      <c r="F135" s="15">
        <v>3.2000000000000002E-3</v>
      </c>
      <c r="G135" s="15"/>
    </row>
    <row r="136" spans="1:7" x14ac:dyDescent="0.25">
      <c r="A136" s="12" t="s">
        <v>1984</v>
      </c>
      <c r="B136" s="30" t="s">
        <v>1985</v>
      </c>
      <c r="C136" s="30" t="s">
        <v>1255</v>
      </c>
      <c r="D136" s="13">
        <v>3367</v>
      </c>
      <c r="E136" s="14">
        <v>15.1</v>
      </c>
      <c r="F136" s="15">
        <v>3.2000000000000002E-3</v>
      </c>
      <c r="G136" s="15"/>
    </row>
    <row r="137" spans="1:7" x14ac:dyDescent="0.25">
      <c r="A137" s="12" t="s">
        <v>2481</v>
      </c>
      <c r="B137" s="30" t="s">
        <v>2482</v>
      </c>
      <c r="C137" s="30" t="s">
        <v>1863</v>
      </c>
      <c r="D137" s="13">
        <v>3690</v>
      </c>
      <c r="E137" s="14">
        <v>15.07</v>
      </c>
      <c r="F137" s="15">
        <v>3.0999999999999999E-3</v>
      </c>
      <c r="G137" s="15"/>
    </row>
    <row r="138" spans="1:7" x14ac:dyDescent="0.25">
      <c r="A138" s="12" t="s">
        <v>2483</v>
      </c>
      <c r="B138" s="30" t="s">
        <v>2484</v>
      </c>
      <c r="C138" s="30" t="s">
        <v>1272</v>
      </c>
      <c r="D138" s="13">
        <v>2233</v>
      </c>
      <c r="E138" s="14">
        <v>15.05</v>
      </c>
      <c r="F138" s="15">
        <v>3.0999999999999999E-3</v>
      </c>
      <c r="G138" s="15"/>
    </row>
    <row r="139" spans="1:7" x14ac:dyDescent="0.25">
      <c r="A139" s="12" t="s">
        <v>1912</v>
      </c>
      <c r="B139" s="30" t="s">
        <v>1913</v>
      </c>
      <c r="C139" s="30" t="s">
        <v>1237</v>
      </c>
      <c r="D139" s="13">
        <v>1716</v>
      </c>
      <c r="E139" s="14">
        <v>14.84</v>
      </c>
      <c r="F139" s="15">
        <v>3.0999999999999999E-3</v>
      </c>
      <c r="G139" s="15"/>
    </row>
    <row r="140" spans="1:7" x14ac:dyDescent="0.25">
      <c r="A140" s="12" t="s">
        <v>1990</v>
      </c>
      <c r="B140" s="30" t="s">
        <v>1991</v>
      </c>
      <c r="C140" s="30" t="s">
        <v>1275</v>
      </c>
      <c r="D140" s="13">
        <v>1861</v>
      </c>
      <c r="E140" s="14">
        <v>14.81</v>
      </c>
      <c r="F140" s="15">
        <v>3.0999999999999999E-3</v>
      </c>
      <c r="G140" s="15"/>
    </row>
    <row r="141" spans="1:7" x14ac:dyDescent="0.25">
      <c r="A141" s="12" t="s">
        <v>2485</v>
      </c>
      <c r="B141" s="30" t="s">
        <v>2486</v>
      </c>
      <c r="C141" s="30" t="s">
        <v>1863</v>
      </c>
      <c r="D141" s="13">
        <v>1305</v>
      </c>
      <c r="E141" s="14">
        <v>14.8</v>
      </c>
      <c r="F141" s="15">
        <v>3.0999999999999999E-3</v>
      </c>
      <c r="G141" s="15"/>
    </row>
    <row r="142" spans="1:7" x14ac:dyDescent="0.25">
      <c r="A142" s="12" t="s">
        <v>2487</v>
      </c>
      <c r="B142" s="30" t="s">
        <v>2488</v>
      </c>
      <c r="C142" s="30" t="s">
        <v>1182</v>
      </c>
      <c r="D142" s="13">
        <v>1422</v>
      </c>
      <c r="E142" s="14">
        <v>14.54</v>
      </c>
      <c r="F142" s="15">
        <v>3.0000000000000001E-3</v>
      </c>
      <c r="G142" s="15"/>
    </row>
    <row r="143" spans="1:7" x14ac:dyDescent="0.25">
      <c r="A143" s="12" t="s">
        <v>2489</v>
      </c>
      <c r="B143" s="30" t="s">
        <v>2490</v>
      </c>
      <c r="C143" s="30" t="s">
        <v>1825</v>
      </c>
      <c r="D143" s="13">
        <v>36486</v>
      </c>
      <c r="E143" s="14">
        <v>14.36</v>
      </c>
      <c r="F143" s="15">
        <v>3.0000000000000001E-3</v>
      </c>
      <c r="G143" s="15"/>
    </row>
    <row r="144" spans="1:7" x14ac:dyDescent="0.25">
      <c r="A144" s="12" t="s">
        <v>2491</v>
      </c>
      <c r="B144" s="30" t="s">
        <v>2492</v>
      </c>
      <c r="C144" s="30" t="s">
        <v>1302</v>
      </c>
      <c r="D144" s="13">
        <v>946</v>
      </c>
      <c r="E144" s="14">
        <v>14.25</v>
      </c>
      <c r="F144" s="15">
        <v>3.0000000000000001E-3</v>
      </c>
      <c r="G144" s="15"/>
    </row>
    <row r="145" spans="1:7" x14ac:dyDescent="0.25">
      <c r="A145" s="12" t="s">
        <v>1956</v>
      </c>
      <c r="B145" s="30" t="s">
        <v>1957</v>
      </c>
      <c r="C145" s="30" t="s">
        <v>1863</v>
      </c>
      <c r="D145" s="13">
        <v>992</v>
      </c>
      <c r="E145" s="14">
        <v>14.19</v>
      </c>
      <c r="F145" s="15">
        <v>3.0000000000000001E-3</v>
      </c>
      <c r="G145" s="15"/>
    </row>
    <row r="146" spans="1:7" x14ac:dyDescent="0.25">
      <c r="A146" s="12" t="s">
        <v>2493</v>
      </c>
      <c r="B146" s="30" t="s">
        <v>2494</v>
      </c>
      <c r="C146" s="30" t="s">
        <v>1371</v>
      </c>
      <c r="D146" s="13">
        <v>2219</v>
      </c>
      <c r="E146" s="14">
        <v>14.14</v>
      </c>
      <c r="F146" s="15">
        <v>3.0000000000000001E-3</v>
      </c>
      <c r="G146" s="15"/>
    </row>
    <row r="147" spans="1:7" x14ac:dyDescent="0.25">
      <c r="A147" s="12" t="s">
        <v>2495</v>
      </c>
      <c r="B147" s="30" t="s">
        <v>2496</v>
      </c>
      <c r="C147" s="30" t="s">
        <v>1330</v>
      </c>
      <c r="D147" s="13">
        <v>312</v>
      </c>
      <c r="E147" s="14">
        <v>14.08</v>
      </c>
      <c r="F147" s="15">
        <v>2.8999999999999998E-3</v>
      </c>
      <c r="G147" s="15"/>
    </row>
    <row r="148" spans="1:7" x14ac:dyDescent="0.25">
      <c r="A148" s="12" t="s">
        <v>2497</v>
      </c>
      <c r="B148" s="30" t="s">
        <v>2498</v>
      </c>
      <c r="C148" s="30" t="s">
        <v>1343</v>
      </c>
      <c r="D148" s="13">
        <v>5180</v>
      </c>
      <c r="E148" s="14">
        <v>14.02</v>
      </c>
      <c r="F148" s="15">
        <v>2.8999999999999998E-3</v>
      </c>
      <c r="G148" s="15"/>
    </row>
    <row r="149" spans="1:7" x14ac:dyDescent="0.25">
      <c r="A149" s="12" t="s">
        <v>2499</v>
      </c>
      <c r="B149" s="30" t="s">
        <v>2500</v>
      </c>
      <c r="C149" s="30" t="s">
        <v>2501</v>
      </c>
      <c r="D149" s="13">
        <v>419</v>
      </c>
      <c r="E149" s="14">
        <v>14.02</v>
      </c>
      <c r="F149" s="15">
        <v>2.8999999999999998E-3</v>
      </c>
      <c r="G149" s="15"/>
    </row>
    <row r="150" spans="1:7" x14ac:dyDescent="0.25">
      <c r="A150" s="12" t="s">
        <v>2502</v>
      </c>
      <c r="B150" s="30" t="s">
        <v>2503</v>
      </c>
      <c r="C150" s="30" t="s">
        <v>1872</v>
      </c>
      <c r="D150" s="13">
        <v>1442</v>
      </c>
      <c r="E150" s="14">
        <v>13.93</v>
      </c>
      <c r="F150" s="15">
        <v>2.8999999999999998E-3</v>
      </c>
      <c r="G150" s="15"/>
    </row>
    <row r="151" spans="1:7" x14ac:dyDescent="0.25">
      <c r="A151" s="12" t="s">
        <v>2504</v>
      </c>
      <c r="B151" s="30" t="s">
        <v>2505</v>
      </c>
      <c r="C151" s="30" t="s">
        <v>1313</v>
      </c>
      <c r="D151" s="13">
        <v>764</v>
      </c>
      <c r="E151" s="14">
        <v>13.89</v>
      </c>
      <c r="F151" s="15">
        <v>2.8999999999999998E-3</v>
      </c>
      <c r="G151" s="15"/>
    </row>
    <row r="152" spans="1:7" x14ac:dyDescent="0.25">
      <c r="A152" s="12" t="s">
        <v>2506</v>
      </c>
      <c r="B152" s="30" t="s">
        <v>2507</v>
      </c>
      <c r="C152" s="30" t="s">
        <v>1330</v>
      </c>
      <c r="D152" s="13">
        <v>1556</v>
      </c>
      <c r="E152" s="14">
        <v>13.85</v>
      </c>
      <c r="F152" s="15">
        <v>2.8999999999999998E-3</v>
      </c>
      <c r="G152" s="15"/>
    </row>
    <row r="153" spans="1:7" x14ac:dyDescent="0.25">
      <c r="A153" s="12" t="s">
        <v>2508</v>
      </c>
      <c r="B153" s="30" t="s">
        <v>2509</v>
      </c>
      <c r="C153" s="30" t="s">
        <v>1240</v>
      </c>
      <c r="D153" s="13">
        <v>1712</v>
      </c>
      <c r="E153" s="14">
        <v>13.82</v>
      </c>
      <c r="F153" s="15">
        <v>2.8999999999999998E-3</v>
      </c>
      <c r="G153" s="15"/>
    </row>
    <row r="154" spans="1:7" x14ac:dyDescent="0.25">
      <c r="A154" s="12" t="s">
        <v>2510</v>
      </c>
      <c r="B154" s="30" t="s">
        <v>2511</v>
      </c>
      <c r="C154" s="30" t="s">
        <v>1352</v>
      </c>
      <c r="D154" s="13">
        <v>263</v>
      </c>
      <c r="E154" s="14">
        <v>13.75</v>
      </c>
      <c r="F154" s="15">
        <v>2.8999999999999998E-3</v>
      </c>
      <c r="G154" s="15"/>
    </row>
    <row r="155" spans="1:7" x14ac:dyDescent="0.25">
      <c r="A155" s="12" t="s">
        <v>2512</v>
      </c>
      <c r="B155" s="30" t="s">
        <v>2513</v>
      </c>
      <c r="C155" s="30" t="s">
        <v>1255</v>
      </c>
      <c r="D155" s="13">
        <v>2007</v>
      </c>
      <c r="E155" s="14">
        <v>13.73</v>
      </c>
      <c r="F155" s="15">
        <v>2.8999999999999998E-3</v>
      </c>
      <c r="G155" s="15"/>
    </row>
    <row r="156" spans="1:7" x14ac:dyDescent="0.25">
      <c r="A156" s="12" t="s">
        <v>1455</v>
      </c>
      <c r="B156" s="30" t="s">
        <v>1456</v>
      </c>
      <c r="C156" s="30" t="s">
        <v>1457</v>
      </c>
      <c r="D156" s="13">
        <v>3431</v>
      </c>
      <c r="E156" s="14">
        <v>13.57</v>
      </c>
      <c r="F156" s="15">
        <v>2.8E-3</v>
      </c>
      <c r="G156" s="15"/>
    </row>
    <row r="157" spans="1:7" x14ac:dyDescent="0.25">
      <c r="A157" s="12" t="s">
        <v>2514</v>
      </c>
      <c r="B157" s="30" t="s">
        <v>2515</v>
      </c>
      <c r="C157" s="30" t="s">
        <v>1825</v>
      </c>
      <c r="D157" s="13">
        <v>3019</v>
      </c>
      <c r="E157" s="14">
        <v>13.45</v>
      </c>
      <c r="F157" s="15">
        <v>2.8E-3</v>
      </c>
      <c r="G157" s="15"/>
    </row>
    <row r="158" spans="1:7" x14ac:dyDescent="0.25">
      <c r="A158" s="12" t="s">
        <v>2516</v>
      </c>
      <c r="B158" s="30" t="s">
        <v>2517</v>
      </c>
      <c r="C158" s="30" t="s">
        <v>1330</v>
      </c>
      <c r="D158" s="13">
        <v>1982</v>
      </c>
      <c r="E158" s="14">
        <v>13.41</v>
      </c>
      <c r="F158" s="15">
        <v>2.8E-3</v>
      </c>
      <c r="G158" s="15"/>
    </row>
    <row r="159" spans="1:7" x14ac:dyDescent="0.25">
      <c r="A159" s="12" t="s">
        <v>2518</v>
      </c>
      <c r="B159" s="30" t="s">
        <v>2519</v>
      </c>
      <c r="C159" s="30" t="s">
        <v>1330</v>
      </c>
      <c r="D159" s="13">
        <v>2082</v>
      </c>
      <c r="E159" s="14">
        <v>13.1</v>
      </c>
      <c r="F159" s="15">
        <v>2.7000000000000001E-3</v>
      </c>
      <c r="G159" s="15"/>
    </row>
    <row r="160" spans="1:7" x14ac:dyDescent="0.25">
      <c r="A160" s="12" t="s">
        <v>2520</v>
      </c>
      <c r="B160" s="30" t="s">
        <v>2521</v>
      </c>
      <c r="C160" s="30" t="s">
        <v>1182</v>
      </c>
      <c r="D160" s="13">
        <v>5228</v>
      </c>
      <c r="E160" s="14">
        <v>13.08</v>
      </c>
      <c r="F160" s="15">
        <v>2.7000000000000001E-3</v>
      </c>
      <c r="G160" s="15"/>
    </row>
    <row r="161" spans="1:7" x14ac:dyDescent="0.25">
      <c r="A161" s="12" t="s">
        <v>2522</v>
      </c>
      <c r="B161" s="30" t="s">
        <v>2523</v>
      </c>
      <c r="C161" s="30" t="s">
        <v>1302</v>
      </c>
      <c r="D161" s="13">
        <v>3964</v>
      </c>
      <c r="E161" s="14">
        <v>12.58</v>
      </c>
      <c r="F161" s="15">
        <v>2.5999999999999999E-3</v>
      </c>
      <c r="G161" s="15"/>
    </row>
    <row r="162" spans="1:7" x14ac:dyDescent="0.25">
      <c r="A162" s="12" t="s">
        <v>2020</v>
      </c>
      <c r="B162" s="30" t="s">
        <v>2021</v>
      </c>
      <c r="C162" s="30" t="s">
        <v>1302</v>
      </c>
      <c r="D162" s="13">
        <v>175</v>
      </c>
      <c r="E162" s="14">
        <v>12.58</v>
      </c>
      <c r="F162" s="15">
        <v>2.5999999999999999E-3</v>
      </c>
      <c r="G162" s="15"/>
    </row>
    <row r="163" spans="1:7" x14ac:dyDescent="0.25">
      <c r="A163" s="12" t="s">
        <v>1811</v>
      </c>
      <c r="B163" s="30" t="s">
        <v>1812</v>
      </c>
      <c r="C163" s="30" t="s">
        <v>1291</v>
      </c>
      <c r="D163" s="13">
        <v>284</v>
      </c>
      <c r="E163" s="14">
        <v>12.57</v>
      </c>
      <c r="F163" s="15">
        <v>2.5999999999999999E-3</v>
      </c>
      <c r="G163" s="15"/>
    </row>
    <row r="164" spans="1:7" x14ac:dyDescent="0.25">
      <c r="A164" s="12" t="s">
        <v>1929</v>
      </c>
      <c r="B164" s="30" t="s">
        <v>1930</v>
      </c>
      <c r="C164" s="30" t="s">
        <v>1219</v>
      </c>
      <c r="D164" s="13">
        <v>1373</v>
      </c>
      <c r="E164" s="14">
        <v>12.53</v>
      </c>
      <c r="F164" s="15">
        <v>2.5999999999999999E-3</v>
      </c>
      <c r="G164" s="15"/>
    </row>
    <row r="165" spans="1:7" x14ac:dyDescent="0.25">
      <c r="A165" s="12" t="s">
        <v>2524</v>
      </c>
      <c r="B165" s="30" t="s">
        <v>2525</v>
      </c>
      <c r="C165" s="30" t="s">
        <v>1188</v>
      </c>
      <c r="D165" s="13">
        <v>15163</v>
      </c>
      <c r="E165" s="14">
        <v>12.47</v>
      </c>
      <c r="F165" s="15">
        <v>2.5999999999999999E-3</v>
      </c>
      <c r="G165" s="15"/>
    </row>
    <row r="166" spans="1:7" x14ac:dyDescent="0.25">
      <c r="A166" s="12" t="s">
        <v>2045</v>
      </c>
      <c r="B166" s="30" t="s">
        <v>2046</v>
      </c>
      <c r="C166" s="30" t="s">
        <v>1457</v>
      </c>
      <c r="D166" s="13">
        <v>2103</v>
      </c>
      <c r="E166" s="14">
        <v>12.44</v>
      </c>
      <c r="F166" s="15">
        <v>2.5999999999999999E-3</v>
      </c>
      <c r="G166" s="15"/>
    </row>
    <row r="167" spans="1:7" x14ac:dyDescent="0.25">
      <c r="A167" s="12" t="s">
        <v>2526</v>
      </c>
      <c r="B167" s="30" t="s">
        <v>2527</v>
      </c>
      <c r="C167" s="30" t="s">
        <v>1302</v>
      </c>
      <c r="D167" s="13">
        <v>582</v>
      </c>
      <c r="E167" s="14">
        <v>12.3</v>
      </c>
      <c r="F167" s="15">
        <v>2.5999999999999999E-3</v>
      </c>
      <c r="G167" s="15"/>
    </row>
    <row r="168" spans="1:7" x14ac:dyDescent="0.25">
      <c r="A168" s="12" t="s">
        <v>2221</v>
      </c>
      <c r="B168" s="30" t="s">
        <v>2222</v>
      </c>
      <c r="C168" s="30" t="s">
        <v>1275</v>
      </c>
      <c r="D168" s="13">
        <v>850</v>
      </c>
      <c r="E168" s="14">
        <v>12.26</v>
      </c>
      <c r="F168" s="15">
        <v>2.5999999999999999E-3</v>
      </c>
      <c r="G168" s="15"/>
    </row>
    <row r="169" spans="1:7" x14ac:dyDescent="0.25">
      <c r="A169" s="12" t="s">
        <v>2528</v>
      </c>
      <c r="B169" s="30" t="s">
        <v>2529</v>
      </c>
      <c r="C169" s="30" t="s">
        <v>1179</v>
      </c>
      <c r="D169" s="13">
        <v>18128</v>
      </c>
      <c r="E169" s="14">
        <v>12.19</v>
      </c>
      <c r="F169" s="15">
        <v>2.5000000000000001E-3</v>
      </c>
      <c r="G169" s="15"/>
    </row>
    <row r="170" spans="1:7" x14ac:dyDescent="0.25">
      <c r="A170" s="12" t="s">
        <v>2530</v>
      </c>
      <c r="B170" s="30" t="s">
        <v>2531</v>
      </c>
      <c r="C170" s="30" t="s">
        <v>1825</v>
      </c>
      <c r="D170" s="13">
        <v>8118</v>
      </c>
      <c r="E170" s="14">
        <v>12.17</v>
      </c>
      <c r="F170" s="15">
        <v>2.5000000000000001E-3</v>
      </c>
      <c r="G170" s="15"/>
    </row>
    <row r="171" spans="1:7" x14ac:dyDescent="0.25">
      <c r="A171" s="12" t="s">
        <v>2532</v>
      </c>
      <c r="B171" s="30" t="s">
        <v>2533</v>
      </c>
      <c r="C171" s="30" t="s">
        <v>1243</v>
      </c>
      <c r="D171" s="13">
        <v>451</v>
      </c>
      <c r="E171" s="14">
        <v>12.15</v>
      </c>
      <c r="F171" s="15">
        <v>2.5000000000000001E-3</v>
      </c>
      <c r="G171" s="15"/>
    </row>
    <row r="172" spans="1:7" x14ac:dyDescent="0.25">
      <c r="A172" s="12" t="s">
        <v>1964</v>
      </c>
      <c r="B172" s="30" t="s">
        <v>1965</v>
      </c>
      <c r="C172" s="30" t="s">
        <v>1343</v>
      </c>
      <c r="D172" s="13">
        <v>2186</v>
      </c>
      <c r="E172" s="14">
        <v>12.09</v>
      </c>
      <c r="F172" s="15">
        <v>2.5000000000000001E-3</v>
      </c>
      <c r="G172" s="15"/>
    </row>
    <row r="173" spans="1:7" x14ac:dyDescent="0.25">
      <c r="A173" s="12" t="s">
        <v>2534</v>
      </c>
      <c r="B173" s="30" t="s">
        <v>2535</v>
      </c>
      <c r="C173" s="30" t="s">
        <v>1343</v>
      </c>
      <c r="D173" s="13">
        <v>1996</v>
      </c>
      <c r="E173" s="14">
        <v>12.08</v>
      </c>
      <c r="F173" s="15">
        <v>2.5000000000000001E-3</v>
      </c>
      <c r="G173" s="15"/>
    </row>
    <row r="174" spans="1:7" x14ac:dyDescent="0.25">
      <c r="A174" s="12" t="s">
        <v>2536</v>
      </c>
      <c r="B174" s="30" t="s">
        <v>2537</v>
      </c>
      <c r="C174" s="30" t="s">
        <v>1237</v>
      </c>
      <c r="D174" s="13">
        <v>3439</v>
      </c>
      <c r="E174" s="14">
        <v>12.05</v>
      </c>
      <c r="F174" s="15">
        <v>2.5000000000000001E-3</v>
      </c>
      <c r="G174" s="15"/>
    </row>
    <row r="175" spans="1:7" x14ac:dyDescent="0.25">
      <c r="A175" s="12" t="s">
        <v>2538</v>
      </c>
      <c r="B175" s="30" t="s">
        <v>2539</v>
      </c>
      <c r="C175" s="30" t="s">
        <v>1272</v>
      </c>
      <c r="D175" s="13">
        <v>1339</v>
      </c>
      <c r="E175" s="14">
        <v>12</v>
      </c>
      <c r="F175" s="15">
        <v>2.5000000000000001E-3</v>
      </c>
      <c r="G175" s="15"/>
    </row>
    <row r="176" spans="1:7" x14ac:dyDescent="0.25">
      <c r="A176" s="12" t="s">
        <v>2540</v>
      </c>
      <c r="B176" s="30" t="s">
        <v>2541</v>
      </c>
      <c r="C176" s="30" t="s">
        <v>1188</v>
      </c>
      <c r="D176" s="13">
        <v>787</v>
      </c>
      <c r="E176" s="14">
        <v>11.99</v>
      </c>
      <c r="F176" s="15">
        <v>2.5000000000000001E-3</v>
      </c>
      <c r="G176" s="15"/>
    </row>
    <row r="177" spans="1:7" x14ac:dyDescent="0.25">
      <c r="A177" s="12" t="s">
        <v>2542</v>
      </c>
      <c r="B177" s="30" t="s">
        <v>2543</v>
      </c>
      <c r="C177" s="30" t="s">
        <v>1330</v>
      </c>
      <c r="D177" s="13">
        <v>507</v>
      </c>
      <c r="E177" s="14">
        <v>11.97</v>
      </c>
      <c r="F177" s="15">
        <v>2.5000000000000001E-3</v>
      </c>
      <c r="G177" s="15"/>
    </row>
    <row r="178" spans="1:7" x14ac:dyDescent="0.25">
      <c r="A178" s="12" t="s">
        <v>2544</v>
      </c>
      <c r="B178" s="30" t="s">
        <v>2545</v>
      </c>
      <c r="C178" s="30" t="s">
        <v>1313</v>
      </c>
      <c r="D178" s="13">
        <v>3427</v>
      </c>
      <c r="E178" s="14">
        <v>11.93</v>
      </c>
      <c r="F178" s="15">
        <v>2.5000000000000001E-3</v>
      </c>
      <c r="G178" s="15"/>
    </row>
    <row r="179" spans="1:7" x14ac:dyDescent="0.25">
      <c r="A179" s="12" t="s">
        <v>2546</v>
      </c>
      <c r="B179" s="30" t="s">
        <v>2547</v>
      </c>
      <c r="C179" s="30" t="s">
        <v>1974</v>
      </c>
      <c r="D179" s="13">
        <v>1905</v>
      </c>
      <c r="E179" s="14">
        <v>11.88</v>
      </c>
      <c r="F179" s="15">
        <v>2.5000000000000001E-3</v>
      </c>
      <c r="G179" s="15"/>
    </row>
    <row r="180" spans="1:7" x14ac:dyDescent="0.25">
      <c r="A180" s="12" t="s">
        <v>2002</v>
      </c>
      <c r="B180" s="30" t="s">
        <v>2003</v>
      </c>
      <c r="C180" s="30" t="s">
        <v>1330</v>
      </c>
      <c r="D180" s="13">
        <v>1787</v>
      </c>
      <c r="E180" s="14">
        <v>11.62</v>
      </c>
      <c r="F180" s="15">
        <v>2.3999999999999998E-3</v>
      </c>
      <c r="G180" s="15"/>
    </row>
    <row r="181" spans="1:7" x14ac:dyDescent="0.25">
      <c r="A181" s="12" t="s">
        <v>2548</v>
      </c>
      <c r="B181" s="30" t="s">
        <v>2549</v>
      </c>
      <c r="C181" s="30" t="s">
        <v>1352</v>
      </c>
      <c r="D181" s="13">
        <v>1215</v>
      </c>
      <c r="E181" s="14">
        <v>11.55</v>
      </c>
      <c r="F181" s="15">
        <v>2.3999999999999998E-3</v>
      </c>
      <c r="G181" s="15"/>
    </row>
    <row r="182" spans="1:7" x14ac:dyDescent="0.25">
      <c r="A182" s="12" t="s">
        <v>1952</v>
      </c>
      <c r="B182" s="30" t="s">
        <v>1953</v>
      </c>
      <c r="C182" s="30" t="s">
        <v>1302</v>
      </c>
      <c r="D182" s="13">
        <v>1790</v>
      </c>
      <c r="E182" s="14">
        <v>11.41</v>
      </c>
      <c r="F182" s="15">
        <v>2.3999999999999998E-3</v>
      </c>
      <c r="G182" s="15"/>
    </row>
    <row r="183" spans="1:7" x14ac:dyDescent="0.25">
      <c r="A183" s="12" t="s">
        <v>2550</v>
      </c>
      <c r="B183" s="30" t="s">
        <v>2551</v>
      </c>
      <c r="C183" s="30" t="s">
        <v>1470</v>
      </c>
      <c r="D183" s="13">
        <v>2612</v>
      </c>
      <c r="E183" s="14">
        <v>11.26</v>
      </c>
      <c r="F183" s="15">
        <v>2.3999999999999998E-3</v>
      </c>
      <c r="G183" s="15"/>
    </row>
    <row r="184" spans="1:7" x14ac:dyDescent="0.25">
      <c r="A184" s="12" t="s">
        <v>2552</v>
      </c>
      <c r="B184" s="30" t="s">
        <v>2553</v>
      </c>
      <c r="C184" s="30" t="s">
        <v>1330</v>
      </c>
      <c r="D184" s="13">
        <v>1239</v>
      </c>
      <c r="E184" s="14">
        <v>11.21</v>
      </c>
      <c r="F184" s="15">
        <v>2.3E-3</v>
      </c>
      <c r="G184" s="15"/>
    </row>
    <row r="185" spans="1:7" x14ac:dyDescent="0.25">
      <c r="A185" s="12" t="s">
        <v>2554</v>
      </c>
      <c r="B185" s="30" t="s">
        <v>2555</v>
      </c>
      <c r="C185" s="30" t="s">
        <v>1438</v>
      </c>
      <c r="D185" s="13">
        <v>177</v>
      </c>
      <c r="E185" s="14">
        <v>11.17</v>
      </c>
      <c r="F185" s="15">
        <v>2.3E-3</v>
      </c>
      <c r="G185" s="15"/>
    </row>
    <row r="186" spans="1:7" x14ac:dyDescent="0.25">
      <c r="A186" s="12" t="s">
        <v>2556</v>
      </c>
      <c r="B186" s="30" t="s">
        <v>2557</v>
      </c>
      <c r="C186" s="30" t="s">
        <v>1302</v>
      </c>
      <c r="D186" s="13">
        <v>1990</v>
      </c>
      <c r="E186" s="14">
        <v>10.94</v>
      </c>
      <c r="F186" s="15">
        <v>2.3E-3</v>
      </c>
      <c r="G186" s="15"/>
    </row>
    <row r="187" spans="1:7" x14ac:dyDescent="0.25">
      <c r="A187" s="12" t="s">
        <v>2024</v>
      </c>
      <c r="B187" s="30" t="s">
        <v>2025</v>
      </c>
      <c r="C187" s="30" t="s">
        <v>1255</v>
      </c>
      <c r="D187" s="13">
        <v>4111</v>
      </c>
      <c r="E187" s="14">
        <v>10.92</v>
      </c>
      <c r="F187" s="15">
        <v>2.3E-3</v>
      </c>
      <c r="G187" s="15"/>
    </row>
    <row r="188" spans="1:7" x14ac:dyDescent="0.25">
      <c r="A188" s="12" t="s">
        <v>2558</v>
      </c>
      <c r="B188" s="30" t="s">
        <v>2559</v>
      </c>
      <c r="C188" s="30" t="s">
        <v>1216</v>
      </c>
      <c r="D188" s="13">
        <v>578</v>
      </c>
      <c r="E188" s="14">
        <v>10.9</v>
      </c>
      <c r="F188" s="15">
        <v>2.3E-3</v>
      </c>
      <c r="G188" s="15"/>
    </row>
    <row r="189" spans="1:7" x14ac:dyDescent="0.25">
      <c r="A189" s="12" t="s">
        <v>2560</v>
      </c>
      <c r="B189" s="30" t="s">
        <v>2561</v>
      </c>
      <c r="C189" s="30" t="s">
        <v>1237</v>
      </c>
      <c r="D189" s="13">
        <v>10662</v>
      </c>
      <c r="E189" s="14">
        <v>10.65</v>
      </c>
      <c r="F189" s="15">
        <v>2.2000000000000001E-3</v>
      </c>
      <c r="G189" s="15"/>
    </row>
    <row r="190" spans="1:7" x14ac:dyDescent="0.25">
      <c r="A190" s="12" t="s">
        <v>2562</v>
      </c>
      <c r="B190" s="30" t="s">
        <v>2563</v>
      </c>
      <c r="C190" s="30" t="s">
        <v>1219</v>
      </c>
      <c r="D190" s="13">
        <v>11973</v>
      </c>
      <c r="E190" s="14">
        <v>10.64</v>
      </c>
      <c r="F190" s="15">
        <v>2.2000000000000001E-3</v>
      </c>
      <c r="G190" s="15"/>
    </row>
    <row r="191" spans="1:7" x14ac:dyDescent="0.25">
      <c r="A191" s="12" t="s">
        <v>2564</v>
      </c>
      <c r="B191" s="30" t="s">
        <v>2565</v>
      </c>
      <c r="C191" s="30" t="s">
        <v>1343</v>
      </c>
      <c r="D191" s="13">
        <v>2123</v>
      </c>
      <c r="E191" s="14">
        <v>10.6</v>
      </c>
      <c r="F191" s="15">
        <v>2.2000000000000001E-3</v>
      </c>
      <c r="G191" s="15"/>
    </row>
    <row r="192" spans="1:7" x14ac:dyDescent="0.25">
      <c r="A192" s="12" t="s">
        <v>2566</v>
      </c>
      <c r="B192" s="30" t="s">
        <v>2567</v>
      </c>
      <c r="C192" s="30" t="s">
        <v>1457</v>
      </c>
      <c r="D192" s="13">
        <v>23494</v>
      </c>
      <c r="E192" s="14">
        <v>10.51</v>
      </c>
      <c r="F192" s="15">
        <v>2.2000000000000001E-3</v>
      </c>
      <c r="G192" s="15"/>
    </row>
    <row r="193" spans="1:7" x14ac:dyDescent="0.25">
      <c r="A193" s="12" t="s">
        <v>2243</v>
      </c>
      <c r="B193" s="30" t="s">
        <v>2244</v>
      </c>
      <c r="C193" s="30" t="s">
        <v>1243</v>
      </c>
      <c r="D193" s="13">
        <v>2088</v>
      </c>
      <c r="E193" s="14">
        <v>10.4</v>
      </c>
      <c r="F193" s="15">
        <v>2.2000000000000001E-3</v>
      </c>
      <c r="G193" s="15"/>
    </row>
    <row r="194" spans="1:7" x14ac:dyDescent="0.25">
      <c r="A194" s="12" t="s">
        <v>1919</v>
      </c>
      <c r="B194" s="30" t="s">
        <v>1920</v>
      </c>
      <c r="C194" s="30" t="s">
        <v>1272</v>
      </c>
      <c r="D194" s="13">
        <v>624</v>
      </c>
      <c r="E194" s="14">
        <v>10.4</v>
      </c>
      <c r="F194" s="15">
        <v>2.2000000000000001E-3</v>
      </c>
      <c r="G194" s="15"/>
    </row>
    <row r="195" spans="1:7" x14ac:dyDescent="0.25">
      <c r="A195" s="12" t="s">
        <v>2568</v>
      </c>
      <c r="B195" s="30" t="s">
        <v>2569</v>
      </c>
      <c r="C195" s="30" t="s">
        <v>1280</v>
      </c>
      <c r="D195" s="13">
        <v>2467</v>
      </c>
      <c r="E195" s="14">
        <v>10.36</v>
      </c>
      <c r="F195" s="15">
        <v>2.2000000000000001E-3</v>
      </c>
      <c r="G195" s="15"/>
    </row>
    <row r="196" spans="1:7" x14ac:dyDescent="0.25">
      <c r="A196" s="12" t="s">
        <v>2570</v>
      </c>
      <c r="B196" s="30" t="s">
        <v>2571</v>
      </c>
      <c r="C196" s="30" t="s">
        <v>1188</v>
      </c>
      <c r="D196" s="13">
        <v>2585</v>
      </c>
      <c r="E196" s="14">
        <v>10.33</v>
      </c>
      <c r="F196" s="15">
        <v>2.2000000000000001E-3</v>
      </c>
      <c r="G196" s="15"/>
    </row>
    <row r="197" spans="1:7" x14ac:dyDescent="0.25">
      <c r="A197" s="12" t="s">
        <v>2572</v>
      </c>
      <c r="B197" s="30" t="s">
        <v>2573</v>
      </c>
      <c r="C197" s="30" t="s">
        <v>1179</v>
      </c>
      <c r="D197" s="13">
        <v>17834</v>
      </c>
      <c r="E197" s="14">
        <v>10.220000000000001</v>
      </c>
      <c r="F197" s="15">
        <v>2.0999999999999999E-3</v>
      </c>
      <c r="G197" s="15"/>
    </row>
    <row r="198" spans="1:7" x14ac:dyDescent="0.25">
      <c r="A198" s="12" t="s">
        <v>2574</v>
      </c>
      <c r="B198" s="30" t="s">
        <v>2575</v>
      </c>
      <c r="C198" s="30" t="s">
        <v>1825</v>
      </c>
      <c r="D198" s="13">
        <v>37031</v>
      </c>
      <c r="E198" s="14">
        <v>10.11</v>
      </c>
      <c r="F198" s="15">
        <v>2.0999999999999999E-3</v>
      </c>
      <c r="G198" s="15"/>
    </row>
    <row r="199" spans="1:7" x14ac:dyDescent="0.25">
      <c r="A199" s="12" t="s">
        <v>2576</v>
      </c>
      <c r="B199" s="30" t="s">
        <v>2577</v>
      </c>
      <c r="C199" s="30" t="s">
        <v>1275</v>
      </c>
      <c r="D199" s="13">
        <v>2983</v>
      </c>
      <c r="E199" s="14">
        <v>10.1</v>
      </c>
      <c r="F199" s="15">
        <v>2.0999999999999999E-3</v>
      </c>
      <c r="G199" s="15"/>
    </row>
    <row r="200" spans="1:7" x14ac:dyDescent="0.25">
      <c r="A200" s="12" t="s">
        <v>2578</v>
      </c>
      <c r="B200" s="30" t="s">
        <v>2579</v>
      </c>
      <c r="C200" s="30" t="s">
        <v>1343</v>
      </c>
      <c r="D200" s="13">
        <v>1546</v>
      </c>
      <c r="E200" s="14">
        <v>10.08</v>
      </c>
      <c r="F200" s="15">
        <v>2.0999999999999999E-3</v>
      </c>
      <c r="G200" s="15"/>
    </row>
    <row r="201" spans="1:7" x14ac:dyDescent="0.25">
      <c r="A201" s="12" t="s">
        <v>2580</v>
      </c>
      <c r="B201" s="30" t="s">
        <v>2581</v>
      </c>
      <c r="C201" s="30" t="s">
        <v>1291</v>
      </c>
      <c r="D201" s="13">
        <v>529</v>
      </c>
      <c r="E201" s="14">
        <v>10.07</v>
      </c>
      <c r="F201" s="15">
        <v>2.0999999999999999E-3</v>
      </c>
      <c r="G201" s="15"/>
    </row>
    <row r="202" spans="1:7" x14ac:dyDescent="0.25">
      <c r="A202" s="12" t="s">
        <v>2582</v>
      </c>
      <c r="B202" s="30" t="s">
        <v>2583</v>
      </c>
      <c r="C202" s="30" t="s">
        <v>1343</v>
      </c>
      <c r="D202" s="13">
        <v>229</v>
      </c>
      <c r="E202" s="14">
        <v>10.050000000000001</v>
      </c>
      <c r="F202" s="15">
        <v>2.0999999999999999E-3</v>
      </c>
      <c r="G202" s="15"/>
    </row>
    <row r="203" spans="1:7" x14ac:dyDescent="0.25">
      <c r="A203" s="12" t="s">
        <v>1898</v>
      </c>
      <c r="B203" s="30" t="s">
        <v>1899</v>
      </c>
      <c r="C203" s="30" t="s">
        <v>1396</v>
      </c>
      <c r="D203" s="13">
        <v>1867</v>
      </c>
      <c r="E203" s="14">
        <v>9.9499999999999993</v>
      </c>
      <c r="F203" s="15">
        <v>2.0999999999999999E-3</v>
      </c>
      <c r="G203" s="15"/>
    </row>
    <row r="204" spans="1:7" x14ac:dyDescent="0.25">
      <c r="A204" s="12" t="s">
        <v>2584</v>
      </c>
      <c r="B204" s="30" t="s">
        <v>2585</v>
      </c>
      <c r="C204" s="30" t="s">
        <v>1364</v>
      </c>
      <c r="D204" s="13">
        <v>1426</v>
      </c>
      <c r="E204" s="14">
        <v>9.94</v>
      </c>
      <c r="F204" s="15">
        <v>2.0999999999999999E-3</v>
      </c>
      <c r="G204" s="15"/>
    </row>
    <row r="205" spans="1:7" x14ac:dyDescent="0.25">
      <c r="A205" s="12" t="s">
        <v>2586</v>
      </c>
      <c r="B205" s="30" t="s">
        <v>2587</v>
      </c>
      <c r="C205" s="30" t="s">
        <v>1272</v>
      </c>
      <c r="D205" s="13">
        <v>186</v>
      </c>
      <c r="E205" s="14">
        <v>9.92</v>
      </c>
      <c r="F205" s="15">
        <v>2.0999999999999999E-3</v>
      </c>
      <c r="G205" s="15"/>
    </row>
    <row r="206" spans="1:7" x14ac:dyDescent="0.25">
      <c r="A206" s="12" t="s">
        <v>2588</v>
      </c>
      <c r="B206" s="30" t="s">
        <v>2589</v>
      </c>
      <c r="C206" s="30" t="s">
        <v>1234</v>
      </c>
      <c r="D206" s="13">
        <v>2243</v>
      </c>
      <c r="E206" s="14">
        <v>9.66</v>
      </c>
      <c r="F206" s="15">
        <v>2E-3</v>
      </c>
      <c r="G206" s="15"/>
    </row>
    <row r="207" spans="1:7" x14ac:dyDescent="0.25">
      <c r="A207" s="12" t="s">
        <v>2590</v>
      </c>
      <c r="B207" s="30" t="s">
        <v>2591</v>
      </c>
      <c r="C207" s="30" t="s">
        <v>1313</v>
      </c>
      <c r="D207" s="13">
        <v>1374</v>
      </c>
      <c r="E207" s="14">
        <v>9.61</v>
      </c>
      <c r="F207" s="15">
        <v>2E-3</v>
      </c>
      <c r="G207" s="15"/>
    </row>
    <row r="208" spans="1:7" x14ac:dyDescent="0.25">
      <c r="A208" s="12" t="s">
        <v>2000</v>
      </c>
      <c r="B208" s="30" t="s">
        <v>2001</v>
      </c>
      <c r="C208" s="30" t="s">
        <v>1291</v>
      </c>
      <c r="D208" s="13">
        <v>2354</v>
      </c>
      <c r="E208" s="14">
        <v>9.61</v>
      </c>
      <c r="F208" s="15">
        <v>2E-3</v>
      </c>
      <c r="G208" s="15"/>
    </row>
    <row r="209" spans="1:7" x14ac:dyDescent="0.25">
      <c r="A209" s="12" t="s">
        <v>2257</v>
      </c>
      <c r="B209" s="30" t="s">
        <v>2258</v>
      </c>
      <c r="C209" s="30" t="s">
        <v>1330</v>
      </c>
      <c r="D209" s="13">
        <v>572</v>
      </c>
      <c r="E209" s="14">
        <v>9.4600000000000009</v>
      </c>
      <c r="F209" s="15">
        <v>2E-3</v>
      </c>
      <c r="G209" s="15"/>
    </row>
    <row r="210" spans="1:7" x14ac:dyDescent="0.25">
      <c r="A210" s="12" t="s">
        <v>2592</v>
      </c>
      <c r="B210" s="30" t="s">
        <v>2593</v>
      </c>
      <c r="C210" s="30" t="s">
        <v>1234</v>
      </c>
      <c r="D210" s="13">
        <v>20457</v>
      </c>
      <c r="E210" s="14">
        <v>9.43</v>
      </c>
      <c r="F210" s="15">
        <v>2E-3</v>
      </c>
      <c r="G210" s="15"/>
    </row>
    <row r="211" spans="1:7" x14ac:dyDescent="0.25">
      <c r="A211" s="12" t="s">
        <v>2594</v>
      </c>
      <c r="B211" s="30" t="s">
        <v>2595</v>
      </c>
      <c r="C211" s="30" t="s">
        <v>1457</v>
      </c>
      <c r="D211" s="13">
        <v>2547</v>
      </c>
      <c r="E211" s="14">
        <v>9.23</v>
      </c>
      <c r="F211" s="15">
        <v>1.9E-3</v>
      </c>
      <c r="G211" s="15"/>
    </row>
    <row r="212" spans="1:7" x14ac:dyDescent="0.25">
      <c r="A212" s="12" t="s">
        <v>2268</v>
      </c>
      <c r="B212" s="30" t="s">
        <v>2269</v>
      </c>
      <c r="C212" s="30" t="s">
        <v>1302</v>
      </c>
      <c r="D212" s="13">
        <v>1013</v>
      </c>
      <c r="E212" s="14">
        <v>9.17</v>
      </c>
      <c r="F212" s="15">
        <v>1.9E-3</v>
      </c>
      <c r="G212" s="15"/>
    </row>
    <row r="213" spans="1:7" x14ac:dyDescent="0.25">
      <c r="A213" s="12" t="s">
        <v>2012</v>
      </c>
      <c r="B213" s="30" t="s">
        <v>2013</v>
      </c>
      <c r="C213" s="30" t="s">
        <v>1179</v>
      </c>
      <c r="D213" s="13">
        <v>2432</v>
      </c>
      <c r="E213" s="14">
        <v>9.07</v>
      </c>
      <c r="F213" s="15">
        <v>1.9E-3</v>
      </c>
      <c r="G213" s="15"/>
    </row>
    <row r="214" spans="1:7" x14ac:dyDescent="0.25">
      <c r="A214" s="12" t="s">
        <v>2596</v>
      </c>
      <c r="B214" s="30" t="s">
        <v>2597</v>
      </c>
      <c r="C214" s="30" t="s">
        <v>1371</v>
      </c>
      <c r="D214" s="13">
        <v>713</v>
      </c>
      <c r="E214" s="14">
        <v>8.98</v>
      </c>
      <c r="F214" s="15">
        <v>1.9E-3</v>
      </c>
      <c r="G214" s="15"/>
    </row>
    <row r="215" spans="1:7" x14ac:dyDescent="0.25">
      <c r="A215" s="12" t="s">
        <v>2598</v>
      </c>
      <c r="B215" s="30" t="s">
        <v>2599</v>
      </c>
      <c r="C215" s="30" t="s">
        <v>1981</v>
      </c>
      <c r="D215" s="13">
        <v>2867</v>
      </c>
      <c r="E215" s="14">
        <v>8.8000000000000007</v>
      </c>
      <c r="F215" s="15">
        <v>1.8E-3</v>
      </c>
      <c r="G215" s="15"/>
    </row>
    <row r="216" spans="1:7" x14ac:dyDescent="0.25">
      <c r="A216" s="12" t="s">
        <v>2294</v>
      </c>
      <c r="B216" s="30" t="s">
        <v>2295</v>
      </c>
      <c r="C216" s="30" t="s">
        <v>1343</v>
      </c>
      <c r="D216" s="13">
        <v>666</v>
      </c>
      <c r="E216" s="14">
        <v>8.8000000000000007</v>
      </c>
      <c r="F216" s="15">
        <v>1.8E-3</v>
      </c>
      <c r="G216" s="15"/>
    </row>
    <row r="217" spans="1:7" x14ac:dyDescent="0.25">
      <c r="A217" s="12" t="s">
        <v>2600</v>
      </c>
      <c r="B217" s="30" t="s">
        <v>2601</v>
      </c>
      <c r="C217" s="30" t="s">
        <v>1216</v>
      </c>
      <c r="D217" s="13">
        <v>889</v>
      </c>
      <c r="E217" s="14">
        <v>8.7899999999999991</v>
      </c>
      <c r="F217" s="15">
        <v>1.8E-3</v>
      </c>
      <c r="G217" s="15"/>
    </row>
    <row r="218" spans="1:7" x14ac:dyDescent="0.25">
      <c r="A218" s="12" t="s">
        <v>2602</v>
      </c>
      <c r="B218" s="30" t="s">
        <v>2603</v>
      </c>
      <c r="C218" s="30" t="s">
        <v>2341</v>
      </c>
      <c r="D218" s="13">
        <v>2274</v>
      </c>
      <c r="E218" s="14">
        <v>8.7100000000000009</v>
      </c>
      <c r="F218" s="15">
        <v>1.8E-3</v>
      </c>
      <c r="G218" s="15"/>
    </row>
    <row r="219" spans="1:7" x14ac:dyDescent="0.25">
      <c r="A219" s="12" t="s">
        <v>2264</v>
      </c>
      <c r="B219" s="30" t="s">
        <v>2265</v>
      </c>
      <c r="C219" s="30" t="s">
        <v>1863</v>
      </c>
      <c r="D219" s="13">
        <v>1748</v>
      </c>
      <c r="E219" s="14">
        <v>8.5299999999999994</v>
      </c>
      <c r="F219" s="15">
        <v>1.8E-3</v>
      </c>
      <c r="G219" s="15"/>
    </row>
    <row r="220" spans="1:7" x14ac:dyDescent="0.25">
      <c r="A220" s="12" t="s">
        <v>2604</v>
      </c>
      <c r="B220" s="30" t="s">
        <v>2605</v>
      </c>
      <c r="C220" s="30" t="s">
        <v>1343</v>
      </c>
      <c r="D220" s="13">
        <v>412</v>
      </c>
      <c r="E220" s="14">
        <v>8.43</v>
      </c>
      <c r="F220" s="15">
        <v>1.8E-3</v>
      </c>
      <c r="G220" s="15"/>
    </row>
    <row r="221" spans="1:7" x14ac:dyDescent="0.25">
      <c r="A221" s="12" t="s">
        <v>2606</v>
      </c>
      <c r="B221" s="30" t="s">
        <v>2607</v>
      </c>
      <c r="C221" s="30" t="s">
        <v>1237</v>
      </c>
      <c r="D221" s="13">
        <v>1988</v>
      </c>
      <c r="E221" s="14">
        <v>8.39</v>
      </c>
      <c r="F221" s="15">
        <v>1.8E-3</v>
      </c>
      <c r="G221" s="15"/>
    </row>
    <row r="222" spans="1:7" x14ac:dyDescent="0.25">
      <c r="A222" s="12" t="s">
        <v>1405</v>
      </c>
      <c r="B222" s="30" t="s">
        <v>1406</v>
      </c>
      <c r="C222" s="30" t="s">
        <v>1275</v>
      </c>
      <c r="D222" s="13">
        <v>3698</v>
      </c>
      <c r="E222" s="14">
        <v>8.3000000000000007</v>
      </c>
      <c r="F222" s="15">
        <v>1.6999999999999999E-3</v>
      </c>
      <c r="G222" s="15"/>
    </row>
    <row r="223" spans="1:7" x14ac:dyDescent="0.25">
      <c r="A223" s="12" t="s">
        <v>2608</v>
      </c>
      <c r="B223" s="30" t="s">
        <v>2609</v>
      </c>
      <c r="C223" s="30" t="s">
        <v>1179</v>
      </c>
      <c r="D223" s="13">
        <v>15193</v>
      </c>
      <c r="E223" s="14">
        <v>8.15</v>
      </c>
      <c r="F223" s="15">
        <v>1.6999999999999999E-3</v>
      </c>
      <c r="G223" s="15"/>
    </row>
    <row r="224" spans="1:7" x14ac:dyDescent="0.25">
      <c r="A224" s="12" t="s">
        <v>2610</v>
      </c>
      <c r="B224" s="30" t="s">
        <v>2611</v>
      </c>
      <c r="C224" s="30" t="s">
        <v>1237</v>
      </c>
      <c r="D224" s="13">
        <v>17445</v>
      </c>
      <c r="E224" s="14">
        <v>8.1199999999999992</v>
      </c>
      <c r="F224" s="15">
        <v>1.6999999999999999E-3</v>
      </c>
      <c r="G224" s="15"/>
    </row>
    <row r="225" spans="1:7" x14ac:dyDescent="0.25">
      <c r="A225" s="12" t="s">
        <v>2612</v>
      </c>
      <c r="B225" s="30" t="s">
        <v>2613</v>
      </c>
      <c r="C225" s="30" t="s">
        <v>1396</v>
      </c>
      <c r="D225" s="13">
        <v>520</v>
      </c>
      <c r="E225" s="14">
        <v>8.11</v>
      </c>
      <c r="F225" s="15">
        <v>1.6999999999999999E-3</v>
      </c>
      <c r="G225" s="15"/>
    </row>
    <row r="226" spans="1:7" x14ac:dyDescent="0.25">
      <c r="A226" s="12" t="s">
        <v>2614</v>
      </c>
      <c r="B226" s="30" t="s">
        <v>2615</v>
      </c>
      <c r="C226" s="30" t="s">
        <v>1330</v>
      </c>
      <c r="D226" s="13">
        <v>1253</v>
      </c>
      <c r="E226" s="14">
        <v>8.01</v>
      </c>
      <c r="F226" s="15">
        <v>1.6999999999999999E-3</v>
      </c>
      <c r="G226" s="15"/>
    </row>
    <row r="227" spans="1:7" x14ac:dyDescent="0.25">
      <c r="A227" s="12" t="s">
        <v>2616</v>
      </c>
      <c r="B227" s="30" t="s">
        <v>2617</v>
      </c>
      <c r="C227" s="30" t="s">
        <v>1272</v>
      </c>
      <c r="D227" s="13">
        <v>589</v>
      </c>
      <c r="E227" s="14">
        <v>7.99</v>
      </c>
      <c r="F227" s="15">
        <v>1.6999999999999999E-3</v>
      </c>
      <c r="G227" s="15"/>
    </row>
    <row r="228" spans="1:7" x14ac:dyDescent="0.25">
      <c r="A228" s="12" t="s">
        <v>2292</v>
      </c>
      <c r="B228" s="30" t="s">
        <v>2293</v>
      </c>
      <c r="C228" s="30" t="s">
        <v>1243</v>
      </c>
      <c r="D228" s="13">
        <v>387</v>
      </c>
      <c r="E228" s="14">
        <v>7.78</v>
      </c>
      <c r="F228" s="15">
        <v>1.6000000000000001E-3</v>
      </c>
      <c r="G228" s="15"/>
    </row>
    <row r="229" spans="1:7" x14ac:dyDescent="0.25">
      <c r="A229" s="12" t="s">
        <v>2618</v>
      </c>
      <c r="B229" s="30" t="s">
        <v>2619</v>
      </c>
      <c r="C229" s="30" t="s">
        <v>1364</v>
      </c>
      <c r="D229" s="13">
        <v>10309</v>
      </c>
      <c r="E229" s="14">
        <v>7.71</v>
      </c>
      <c r="F229" s="15">
        <v>1.6000000000000001E-3</v>
      </c>
      <c r="G229" s="15"/>
    </row>
    <row r="230" spans="1:7" x14ac:dyDescent="0.25">
      <c r="A230" s="12" t="s">
        <v>2620</v>
      </c>
      <c r="B230" s="30" t="s">
        <v>2621</v>
      </c>
      <c r="C230" s="30" t="s">
        <v>1364</v>
      </c>
      <c r="D230" s="13">
        <v>660</v>
      </c>
      <c r="E230" s="14">
        <v>7.61</v>
      </c>
      <c r="F230" s="15">
        <v>1.6000000000000001E-3</v>
      </c>
      <c r="G230" s="15"/>
    </row>
    <row r="231" spans="1:7" x14ac:dyDescent="0.25">
      <c r="A231" s="12" t="s">
        <v>2622</v>
      </c>
      <c r="B231" s="30" t="s">
        <v>2623</v>
      </c>
      <c r="C231" s="30" t="s">
        <v>1981</v>
      </c>
      <c r="D231" s="13">
        <v>5358</v>
      </c>
      <c r="E231" s="14">
        <v>7.37</v>
      </c>
      <c r="F231" s="15">
        <v>1.5E-3</v>
      </c>
      <c r="G231" s="15"/>
    </row>
    <row r="232" spans="1:7" x14ac:dyDescent="0.25">
      <c r="A232" s="12" t="s">
        <v>2624</v>
      </c>
      <c r="B232" s="30" t="s">
        <v>2625</v>
      </c>
      <c r="C232" s="30" t="s">
        <v>1330</v>
      </c>
      <c r="D232" s="13">
        <v>1402</v>
      </c>
      <c r="E232" s="14">
        <v>7.36</v>
      </c>
      <c r="F232" s="15">
        <v>1.5E-3</v>
      </c>
      <c r="G232" s="15"/>
    </row>
    <row r="233" spans="1:7" x14ac:dyDescent="0.25">
      <c r="A233" s="12" t="s">
        <v>2626</v>
      </c>
      <c r="B233" s="30" t="s">
        <v>2627</v>
      </c>
      <c r="C233" s="30" t="s">
        <v>1371</v>
      </c>
      <c r="D233" s="13">
        <v>1617</v>
      </c>
      <c r="E233" s="14">
        <v>7.09</v>
      </c>
      <c r="F233" s="15">
        <v>1.5E-3</v>
      </c>
      <c r="G233" s="15"/>
    </row>
    <row r="234" spans="1:7" x14ac:dyDescent="0.25">
      <c r="A234" s="12" t="s">
        <v>2628</v>
      </c>
      <c r="B234" s="30" t="s">
        <v>2629</v>
      </c>
      <c r="C234" s="30" t="s">
        <v>1330</v>
      </c>
      <c r="D234" s="13">
        <v>3895</v>
      </c>
      <c r="E234" s="14">
        <v>7.08</v>
      </c>
      <c r="F234" s="15">
        <v>1.5E-3</v>
      </c>
      <c r="G234" s="15"/>
    </row>
    <row r="235" spans="1:7" x14ac:dyDescent="0.25">
      <c r="A235" s="12" t="s">
        <v>2630</v>
      </c>
      <c r="B235" s="30" t="s">
        <v>2631</v>
      </c>
      <c r="C235" s="30" t="s">
        <v>1343</v>
      </c>
      <c r="D235" s="13">
        <v>319</v>
      </c>
      <c r="E235" s="14">
        <v>6.99</v>
      </c>
      <c r="F235" s="15">
        <v>1.5E-3</v>
      </c>
      <c r="G235" s="15"/>
    </row>
    <row r="236" spans="1:7" x14ac:dyDescent="0.25">
      <c r="A236" s="12" t="s">
        <v>2632</v>
      </c>
      <c r="B236" s="30" t="s">
        <v>2633</v>
      </c>
      <c r="C236" s="30" t="s">
        <v>1457</v>
      </c>
      <c r="D236" s="13">
        <v>4105</v>
      </c>
      <c r="E236" s="14">
        <v>6.93</v>
      </c>
      <c r="F236" s="15">
        <v>1.4E-3</v>
      </c>
      <c r="G236" s="15"/>
    </row>
    <row r="237" spans="1:7" x14ac:dyDescent="0.25">
      <c r="A237" s="12" t="s">
        <v>2634</v>
      </c>
      <c r="B237" s="30" t="s">
        <v>2635</v>
      </c>
      <c r="C237" s="30" t="s">
        <v>1302</v>
      </c>
      <c r="D237" s="13">
        <v>1631</v>
      </c>
      <c r="E237" s="14">
        <v>6.77</v>
      </c>
      <c r="F237" s="15">
        <v>1.4E-3</v>
      </c>
      <c r="G237" s="15"/>
    </row>
    <row r="238" spans="1:7" x14ac:dyDescent="0.25">
      <c r="A238" s="12" t="s">
        <v>2636</v>
      </c>
      <c r="B238" s="30" t="s">
        <v>2637</v>
      </c>
      <c r="C238" s="30" t="s">
        <v>1234</v>
      </c>
      <c r="D238" s="13">
        <v>7496</v>
      </c>
      <c r="E238" s="14">
        <v>6.66</v>
      </c>
      <c r="F238" s="15">
        <v>1.4E-3</v>
      </c>
      <c r="G238" s="15"/>
    </row>
    <row r="239" spans="1:7" x14ac:dyDescent="0.25">
      <c r="A239" s="12" t="s">
        <v>2638</v>
      </c>
      <c r="B239" s="30" t="s">
        <v>2639</v>
      </c>
      <c r="C239" s="30" t="s">
        <v>1272</v>
      </c>
      <c r="D239" s="13">
        <v>1457</v>
      </c>
      <c r="E239" s="14">
        <v>6.61</v>
      </c>
      <c r="F239" s="15">
        <v>1.4E-3</v>
      </c>
      <c r="G239" s="15"/>
    </row>
    <row r="240" spans="1:7" x14ac:dyDescent="0.25">
      <c r="A240" s="12" t="s">
        <v>2640</v>
      </c>
      <c r="B240" s="30" t="s">
        <v>2641</v>
      </c>
      <c r="C240" s="30" t="s">
        <v>1438</v>
      </c>
      <c r="D240" s="13">
        <v>8796</v>
      </c>
      <c r="E240" s="14">
        <v>6.45</v>
      </c>
      <c r="F240" s="15">
        <v>1.2999999999999999E-3</v>
      </c>
      <c r="G240" s="15"/>
    </row>
    <row r="241" spans="1:7" x14ac:dyDescent="0.25">
      <c r="A241" s="12" t="s">
        <v>2642</v>
      </c>
      <c r="B241" s="30" t="s">
        <v>2643</v>
      </c>
      <c r="C241" s="30" t="s">
        <v>1343</v>
      </c>
      <c r="D241" s="13">
        <v>2468</v>
      </c>
      <c r="E241" s="14">
        <v>6.32</v>
      </c>
      <c r="F241" s="15">
        <v>1.2999999999999999E-3</v>
      </c>
      <c r="G241" s="15"/>
    </row>
    <row r="242" spans="1:7" x14ac:dyDescent="0.25">
      <c r="A242" s="12" t="s">
        <v>2644</v>
      </c>
      <c r="B242" s="30" t="s">
        <v>2645</v>
      </c>
      <c r="C242" s="30" t="s">
        <v>1396</v>
      </c>
      <c r="D242" s="13">
        <v>1179</v>
      </c>
      <c r="E242" s="14">
        <v>6.28</v>
      </c>
      <c r="F242" s="15">
        <v>1.2999999999999999E-3</v>
      </c>
      <c r="G242" s="15"/>
    </row>
    <row r="243" spans="1:7" x14ac:dyDescent="0.25">
      <c r="A243" s="12" t="s">
        <v>2646</v>
      </c>
      <c r="B243" s="30" t="s">
        <v>2647</v>
      </c>
      <c r="C243" s="30" t="s">
        <v>1359</v>
      </c>
      <c r="D243" s="13">
        <v>4115</v>
      </c>
      <c r="E243" s="14">
        <v>6.2</v>
      </c>
      <c r="F243" s="15">
        <v>1.2999999999999999E-3</v>
      </c>
      <c r="G243" s="15"/>
    </row>
    <row r="244" spans="1:7" x14ac:dyDescent="0.25">
      <c r="A244" s="12" t="s">
        <v>2255</v>
      </c>
      <c r="B244" s="30" t="s">
        <v>2256</v>
      </c>
      <c r="C244" s="30" t="s">
        <v>1219</v>
      </c>
      <c r="D244" s="13">
        <v>7034</v>
      </c>
      <c r="E244" s="14">
        <v>6.14</v>
      </c>
      <c r="F244" s="15">
        <v>1.2999999999999999E-3</v>
      </c>
      <c r="G244" s="15"/>
    </row>
    <row r="245" spans="1:7" x14ac:dyDescent="0.25">
      <c r="A245" s="12" t="s">
        <v>2648</v>
      </c>
      <c r="B245" s="30" t="s">
        <v>2649</v>
      </c>
      <c r="C245" s="30" t="s">
        <v>1457</v>
      </c>
      <c r="D245" s="13">
        <v>2049</v>
      </c>
      <c r="E245" s="14">
        <v>6.05</v>
      </c>
      <c r="F245" s="15">
        <v>1.2999999999999999E-3</v>
      </c>
      <c r="G245" s="15"/>
    </row>
    <row r="246" spans="1:7" x14ac:dyDescent="0.25">
      <c r="A246" s="12" t="s">
        <v>2650</v>
      </c>
      <c r="B246" s="30" t="s">
        <v>2651</v>
      </c>
      <c r="C246" s="30" t="s">
        <v>1291</v>
      </c>
      <c r="D246" s="13">
        <v>1140</v>
      </c>
      <c r="E246" s="14">
        <v>5.99</v>
      </c>
      <c r="F246" s="15">
        <v>1.2999999999999999E-3</v>
      </c>
      <c r="G246" s="15"/>
    </row>
    <row r="247" spans="1:7" x14ac:dyDescent="0.25">
      <c r="A247" s="12" t="s">
        <v>2652</v>
      </c>
      <c r="B247" s="30" t="s">
        <v>2653</v>
      </c>
      <c r="C247" s="30" t="s">
        <v>1275</v>
      </c>
      <c r="D247" s="13">
        <v>3604</v>
      </c>
      <c r="E247" s="14">
        <v>5.94</v>
      </c>
      <c r="F247" s="15">
        <v>1.1999999999999999E-3</v>
      </c>
      <c r="G247" s="15"/>
    </row>
    <row r="248" spans="1:7" x14ac:dyDescent="0.25">
      <c r="A248" s="12" t="s">
        <v>2290</v>
      </c>
      <c r="B248" s="30" t="s">
        <v>2291</v>
      </c>
      <c r="C248" s="30" t="s">
        <v>1343</v>
      </c>
      <c r="D248" s="13">
        <v>712</v>
      </c>
      <c r="E248" s="14">
        <v>5.93</v>
      </c>
      <c r="F248" s="15">
        <v>1.1999999999999999E-3</v>
      </c>
      <c r="G248" s="15"/>
    </row>
    <row r="249" spans="1:7" x14ac:dyDescent="0.25">
      <c r="A249" s="12" t="s">
        <v>2654</v>
      </c>
      <c r="B249" s="30" t="s">
        <v>2655</v>
      </c>
      <c r="C249" s="30" t="s">
        <v>1302</v>
      </c>
      <c r="D249" s="13">
        <v>2368</v>
      </c>
      <c r="E249" s="14">
        <v>5.86</v>
      </c>
      <c r="F249" s="15">
        <v>1.1999999999999999E-3</v>
      </c>
      <c r="G249" s="15"/>
    </row>
    <row r="250" spans="1:7" x14ac:dyDescent="0.25">
      <c r="A250" s="12" t="s">
        <v>2656</v>
      </c>
      <c r="B250" s="30" t="s">
        <v>2657</v>
      </c>
      <c r="C250" s="30" t="s">
        <v>1343</v>
      </c>
      <c r="D250" s="13">
        <v>688</v>
      </c>
      <c r="E250" s="14">
        <v>5.73</v>
      </c>
      <c r="F250" s="15">
        <v>1.1999999999999999E-3</v>
      </c>
      <c r="G250" s="15"/>
    </row>
    <row r="251" spans="1:7" x14ac:dyDescent="0.25">
      <c r="A251" s="12" t="s">
        <v>2658</v>
      </c>
      <c r="B251" s="30" t="s">
        <v>2659</v>
      </c>
      <c r="C251" s="30" t="s">
        <v>1272</v>
      </c>
      <c r="D251" s="13">
        <v>2227</v>
      </c>
      <c r="E251" s="14">
        <v>5.17</v>
      </c>
      <c r="F251" s="15">
        <v>1.1000000000000001E-3</v>
      </c>
      <c r="G251" s="15"/>
    </row>
    <row r="252" spans="1:7" x14ac:dyDescent="0.25">
      <c r="A252" s="12" t="s">
        <v>2660</v>
      </c>
      <c r="B252" s="30" t="s">
        <v>2661</v>
      </c>
      <c r="C252" s="30" t="s">
        <v>1272</v>
      </c>
      <c r="D252" s="13">
        <v>621</v>
      </c>
      <c r="E252" s="14">
        <v>5.15</v>
      </c>
      <c r="F252" s="15">
        <v>1.1000000000000001E-3</v>
      </c>
      <c r="G252" s="15"/>
    </row>
    <row r="253" spans="1:7" x14ac:dyDescent="0.25">
      <c r="A253" s="12" t="s">
        <v>2241</v>
      </c>
      <c r="B253" s="30" t="s">
        <v>2242</v>
      </c>
      <c r="C253" s="30" t="s">
        <v>1330</v>
      </c>
      <c r="D253" s="13">
        <v>506</v>
      </c>
      <c r="E253" s="14">
        <v>4.7699999999999996</v>
      </c>
      <c r="F253" s="15">
        <v>1E-3</v>
      </c>
      <c r="G253" s="15"/>
    </row>
    <row r="254" spans="1:7" x14ac:dyDescent="0.25">
      <c r="A254" s="12" t="s">
        <v>2261</v>
      </c>
      <c r="B254" s="30" t="s">
        <v>2262</v>
      </c>
      <c r="C254" s="30" t="s">
        <v>2263</v>
      </c>
      <c r="D254" s="13">
        <v>253</v>
      </c>
      <c r="E254" s="14">
        <v>4.6500000000000004</v>
      </c>
      <c r="F254" s="15">
        <v>1E-3</v>
      </c>
      <c r="G254" s="15"/>
    </row>
    <row r="255" spans="1:7" x14ac:dyDescent="0.25">
      <c r="A255" s="12" t="s">
        <v>2662</v>
      </c>
      <c r="B255" s="30" t="s">
        <v>2663</v>
      </c>
      <c r="C255" s="30" t="s">
        <v>1302</v>
      </c>
      <c r="D255" s="13">
        <v>298</v>
      </c>
      <c r="E255" s="14">
        <v>4.09</v>
      </c>
      <c r="F255" s="15">
        <v>8.9999999999999998E-4</v>
      </c>
      <c r="G255" s="15"/>
    </row>
    <row r="256" spans="1:7" x14ac:dyDescent="0.25">
      <c r="A256" s="12" t="s">
        <v>2664</v>
      </c>
      <c r="B256" s="30" t="s">
        <v>2665</v>
      </c>
      <c r="C256" s="30" t="s">
        <v>1438</v>
      </c>
      <c r="D256" s="13">
        <v>2101</v>
      </c>
      <c r="E256" s="14">
        <v>3.75</v>
      </c>
      <c r="F256" s="15">
        <v>8.0000000000000004E-4</v>
      </c>
      <c r="G256" s="15"/>
    </row>
    <row r="257" spans="1:7" x14ac:dyDescent="0.25">
      <c r="A257" s="12" t="s">
        <v>2666</v>
      </c>
      <c r="B257" s="30" t="s">
        <v>2667</v>
      </c>
      <c r="C257" s="30" t="s">
        <v>1974</v>
      </c>
      <c r="D257" s="13">
        <v>4475</v>
      </c>
      <c r="E257" s="14">
        <v>3.32</v>
      </c>
      <c r="F257" s="15">
        <v>6.9999999999999999E-4</v>
      </c>
      <c r="G257" s="15"/>
    </row>
    <row r="258" spans="1:7" x14ac:dyDescent="0.25">
      <c r="A258" s="16" t="s">
        <v>125</v>
      </c>
      <c r="B258" s="31"/>
      <c r="C258" s="31"/>
      <c r="D258" s="17"/>
      <c r="E258" s="37">
        <v>4782.54</v>
      </c>
      <c r="F258" s="38">
        <v>0.99839999999999995</v>
      </c>
      <c r="G258" s="20"/>
    </row>
    <row r="259" spans="1:7" x14ac:dyDescent="0.25">
      <c r="A259" s="16" t="s">
        <v>1549</v>
      </c>
      <c r="B259" s="30"/>
      <c r="C259" s="30"/>
      <c r="D259" s="13"/>
      <c r="E259" s="14"/>
      <c r="F259" s="15"/>
      <c r="G259" s="15"/>
    </row>
    <row r="260" spans="1:7" x14ac:dyDescent="0.25">
      <c r="A260" s="16" t="s">
        <v>125</v>
      </c>
      <c r="B260" s="30"/>
      <c r="C260" s="30"/>
      <c r="D260" s="13"/>
      <c r="E260" s="39" t="s">
        <v>119</v>
      </c>
      <c r="F260" s="40" t="s">
        <v>119</v>
      </c>
      <c r="G260" s="15"/>
    </row>
    <row r="261" spans="1:7" x14ac:dyDescent="0.25">
      <c r="A261" s="21" t="s">
        <v>165</v>
      </c>
      <c r="B261" s="32"/>
      <c r="C261" s="32"/>
      <c r="D261" s="22"/>
      <c r="E261" s="27">
        <v>4782.54</v>
      </c>
      <c r="F261" s="28">
        <v>0.99839999999999995</v>
      </c>
      <c r="G261" s="20"/>
    </row>
    <row r="262" spans="1:7" x14ac:dyDescent="0.25">
      <c r="A262" s="12"/>
      <c r="B262" s="30"/>
      <c r="C262" s="30"/>
      <c r="D262" s="13"/>
      <c r="E262" s="14"/>
      <c r="F262" s="15"/>
      <c r="G262" s="15"/>
    </row>
    <row r="263" spans="1:7" x14ac:dyDescent="0.25">
      <c r="A263" s="12"/>
      <c r="B263" s="30"/>
      <c r="C263" s="30"/>
      <c r="D263" s="13"/>
      <c r="E263" s="14"/>
      <c r="F263" s="15"/>
      <c r="G263" s="15"/>
    </row>
    <row r="264" spans="1:7" x14ac:dyDescent="0.25">
      <c r="A264" s="16" t="s">
        <v>169</v>
      </c>
      <c r="B264" s="30"/>
      <c r="C264" s="30"/>
      <c r="D264" s="13"/>
      <c r="E264" s="14"/>
      <c r="F264" s="15"/>
      <c r="G264" s="15"/>
    </row>
    <row r="265" spans="1:7" x14ac:dyDescent="0.25">
      <c r="A265" s="12" t="s">
        <v>170</v>
      </c>
      <c r="B265" s="30"/>
      <c r="C265" s="30"/>
      <c r="D265" s="13"/>
      <c r="E265" s="14">
        <v>25.99</v>
      </c>
      <c r="F265" s="15">
        <v>5.4000000000000003E-3</v>
      </c>
      <c r="G265" s="15">
        <v>6.6299999999999998E-2</v>
      </c>
    </row>
    <row r="266" spans="1:7" x14ac:dyDescent="0.25">
      <c r="A266" s="16" t="s">
        <v>125</v>
      </c>
      <c r="B266" s="31"/>
      <c r="C266" s="31"/>
      <c r="D266" s="17"/>
      <c r="E266" s="37">
        <v>25.99</v>
      </c>
      <c r="F266" s="38">
        <v>5.4000000000000003E-3</v>
      </c>
      <c r="G266" s="20"/>
    </row>
    <row r="267" spans="1:7" x14ac:dyDescent="0.25">
      <c r="A267" s="12"/>
      <c r="B267" s="30"/>
      <c r="C267" s="30"/>
      <c r="D267" s="13"/>
      <c r="E267" s="14"/>
      <c r="F267" s="15"/>
      <c r="G267" s="15"/>
    </row>
    <row r="268" spans="1:7" x14ac:dyDescent="0.25">
      <c r="A268" s="21" t="s">
        <v>165</v>
      </c>
      <c r="B268" s="32"/>
      <c r="C268" s="32"/>
      <c r="D268" s="22"/>
      <c r="E268" s="18">
        <v>25.99</v>
      </c>
      <c r="F268" s="19">
        <v>5.4000000000000003E-3</v>
      </c>
      <c r="G268" s="20"/>
    </row>
    <row r="269" spans="1:7" x14ac:dyDescent="0.25">
      <c r="A269" s="12" t="s">
        <v>171</v>
      </c>
      <c r="B269" s="30"/>
      <c r="C269" s="30"/>
      <c r="D269" s="13"/>
      <c r="E269" s="14">
        <v>4.7210000000000004E-3</v>
      </c>
      <c r="F269" s="15">
        <v>0</v>
      </c>
      <c r="G269" s="15"/>
    </row>
    <row r="270" spans="1:7" x14ac:dyDescent="0.25">
      <c r="A270" s="12" t="s">
        <v>172</v>
      </c>
      <c r="B270" s="30"/>
      <c r="C270" s="30"/>
      <c r="D270" s="13"/>
      <c r="E270" s="23">
        <v>-18.774721</v>
      </c>
      <c r="F270" s="24">
        <v>-3.8E-3</v>
      </c>
      <c r="G270" s="15">
        <v>6.6299999999999998E-2</v>
      </c>
    </row>
    <row r="271" spans="1:7" x14ac:dyDescent="0.25">
      <c r="A271" s="25" t="s">
        <v>173</v>
      </c>
      <c r="B271" s="33"/>
      <c r="C271" s="33"/>
      <c r="D271" s="26"/>
      <c r="E271" s="27">
        <v>4789.76</v>
      </c>
      <c r="F271" s="28">
        <v>1</v>
      </c>
      <c r="G271" s="28"/>
    </row>
    <row r="276" spans="1:5" x14ac:dyDescent="0.25">
      <c r="A276" s="1" t="s">
        <v>176</v>
      </c>
    </row>
    <row r="277" spans="1:5" x14ac:dyDescent="0.25">
      <c r="A277" s="53" t="s">
        <v>177</v>
      </c>
      <c r="B277" s="34" t="s">
        <v>119</v>
      </c>
    </row>
    <row r="278" spans="1:5" x14ac:dyDescent="0.25">
      <c r="A278" t="s">
        <v>178</v>
      </c>
    </row>
    <row r="279" spans="1:5" x14ac:dyDescent="0.25">
      <c r="A279" t="s">
        <v>179</v>
      </c>
      <c r="B279" t="s">
        <v>180</v>
      </c>
      <c r="C279" t="s">
        <v>180</v>
      </c>
    </row>
    <row r="280" spans="1:5" x14ac:dyDescent="0.25">
      <c r="B280" s="54">
        <v>45382</v>
      </c>
      <c r="C280" s="54">
        <v>45412</v>
      </c>
    </row>
    <row r="281" spans="1:5" x14ac:dyDescent="0.25">
      <c r="A281" t="s">
        <v>704</v>
      </c>
      <c r="B281">
        <v>14.8551</v>
      </c>
      <c r="C281">
        <v>16.405100000000001</v>
      </c>
      <c r="E281" s="2"/>
    </row>
    <row r="282" spans="1:5" x14ac:dyDescent="0.25">
      <c r="A282" t="s">
        <v>185</v>
      </c>
      <c r="B282">
        <v>14.855499999999999</v>
      </c>
      <c r="C282">
        <v>16.4055</v>
      </c>
      <c r="E282" s="2"/>
    </row>
    <row r="283" spans="1:5" x14ac:dyDescent="0.25">
      <c r="A283" t="s">
        <v>705</v>
      </c>
      <c r="B283">
        <v>14.718400000000001</v>
      </c>
      <c r="C283">
        <v>16.244800000000001</v>
      </c>
      <c r="E283" s="2"/>
    </row>
    <row r="284" spans="1:5" x14ac:dyDescent="0.25">
      <c r="A284" t="s">
        <v>667</v>
      </c>
      <c r="B284">
        <v>14.718400000000001</v>
      </c>
      <c r="C284">
        <v>16.244800000000001</v>
      </c>
      <c r="E284" s="2"/>
    </row>
    <row r="285" spans="1:5" x14ac:dyDescent="0.25">
      <c r="E285" s="2"/>
    </row>
    <row r="286" spans="1:5" x14ac:dyDescent="0.25">
      <c r="A286" t="s">
        <v>195</v>
      </c>
      <c r="B286" s="34" t="s">
        <v>119</v>
      </c>
    </row>
    <row r="287" spans="1:5" x14ac:dyDescent="0.25">
      <c r="A287" t="s">
        <v>196</v>
      </c>
      <c r="B287" s="34" t="s">
        <v>119</v>
      </c>
    </row>
    <row r="288" spans="1:5" ht="30" customHeight="1" x14ac:dyDescent="0.25">
      <c r="A288" s="53" t="s">
        <v>197</v>
      </c>
      <c r="B288" s="34" t="s">
        <v>119</v>
      </c>
    </row>
    <row r="289" spans="1:4" ht="30" customHeight="1" x14ac:dyDescent="0.25">
      <c r="A289" s="53" t="s">
        <v>198</v>
      </c>
      <c r="B289" s="34" t="s">
        <v>119</v>
      </c>
    </row>
    <row r="290" spans="1:4" x14ac:dyDescent="0.25">
      <c r="A290" t="s">
        <v>1767</v>
      </c>
      <c r="B290" s="55">
        <v>0.81894299999999998</v>
      </c>
    </row>
    <row r="291" spans="1:4" ht="45" customHeight="1" x14ac:dyDescent="0.25">
      <c r="A291" s="53" t="s">
        <v>200</v>
      </c>
      <c r="B291" s="34" t="s">
        <v>119</v>
      </c>
    </row>
    <row r="292" spans="1:4" ht="30" customHeight="1" x14ac:dyDescent="0.25">
      <c r="A292" s="53" t="s">
        <v>201</v>
      </c>
      <c r="B292" s="34" t="s">
        <v>119</v>
      </c>
    </row>
    <row r="293" spans="1:4" ht="30" customHeight="1" x14ac:dyDescent="0.25">
      <c r="A293" s="53" t="s">
        <v>202</v>
      </c>
    </row>
    <row r="294" spans="1:4" x14ac:dyDescent="0.25">
      <c r="A294" t="s">
        <v>203</v>
      </c>
    </row>
    <row r="295" spans="1:4" x14ac:dyDescent="0.25">
      <c r="A295" t="s">
        <v>204</v>
      </c>
    </row>
    <row r="297" spans="1:4" ht="69.95" customHeight="1" x14ac:dyDescent="0.25">
      <c r="A297" s="74" t="s">
        <v>214</v>
      </c>
      <c r="B297" s="74" t="s">
        <v>215</v>
      </c>
      <c r="C297" s="74" t="s">
        <v>5</v>
      </c>
      <c r="D297" s="74" t="s">
        <v>6</v>
      </c>
    </row>
    <row r="298" spans="1:4" ht="69.95" customHeight="1" x14ac:dyDescent="0.25">
      <c r="A298" s="74" t="s">
        <v>2668</v>
      </c>
      <c r="B298" s="74"/>
      <c r="C298" s="74" t="s">
        <v>60</v>
      </c>
      <c r="D29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19"/>
  <sheetViews>
    <sheetView showGridLines="0" workbookViewId="0">
      <pane ySplit="4" topLeftCell="A111" activePane="bottomLeft" state="frozen"/>
      <selection pane="bottomLeft" activeCell="B111" sqref="B11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2669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2670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1362</v>
      </c>
      <c r="B8" s="30" t="s">
        <v>1363</v>
      </c>
      <c r="C8" s="30" t="s">
        <v>1364</v>
      </c>
      <c r="D8" s="13">
        <v>484903</v>
      </c>
      <c r="E8" s="14">
        <v>21383.74</v>
      </c>
      <c r="F8" s="15">
        <v>3.8600000000000002E-2</v>
      </c>
      <c r="G8" s="15"/>
    </row>
    <row r="9" spans="1:8" x14ac:dyDescent="0.25">
      <c r="A9" s="12" t="s">
        <v>1217</v>
      </c>
      <c r="B9" s="30" t="s">
        <v>1218</v>
      </c>
      <c r="C9" s="30" t="s">
        <v>1219</v>
      </c>
      <c r="D9" s="13">
        <v>4611908</v>
      </c>
      <c r="E9" s="14">
        <v>20363.88</v>
      </c>
      <c r="F9" s="15">
        <v>3.6799999999999999E-2</v>
      </c>
      <c r="G9" s="15"/>
    </row>
    <row r="10" spans="1:8" x14ac:dyDescent="0.25">
      <c r="A10" s="12" t="s">
        <v>1300</v>
      </c>
      <c r="B10" s="30" t="s">
        <v>1301</v>
      </c>
      <c r="C10" s="30" t="s">
        <v>1302</v>
      </c>
      <c r="D10" s="13">
        <v>240705</v>
      </c>
      <c r="E10" s="14">
        <v>20079.009999999998</v>
      </c>
      <c r="F10" s="15">
        <v>3.6299999999999999E-2</v>
      </c>
      <c r="G10" s="15"/>
    </row>
    <row r="11" spans="1:8" x14ac:dyDescent="0.25">
      <c r="A11" s="12" t="s">
        <v>1441</v>
      </c>
      <c r="B11" s="30" t="s">
        <v>1442</v>
      </c>
      <c r="C11" s="30" t="s">
        <v>1243</v>
      </c>
      <c r="D11" s="13">
        <v>572512</v>
      </c>
      <c r="E11" s="14">
        <v>19285.64</v>
      </c>
      <c r="F11" s="15">
        <v>3.4799999999999998E-2</v>
      </c>
      <c r="G11" s="15"/>
    </row>
    <row r="12" spans="1:8" x14ac:dyDescent="0.25">
      <c r="A12" s="12" t="s">
        <v>1786</v>
      </c>
      <c r="B12" s="30" t="s">
        <v>1787</v>
      </c>
      <c r="C12" s="30" t="s">
        <v>1179</v>
      </c>
      <c r="D12" s="13">
        <v>3298021</v>
      </c>
      <c r="E12" s="14">
        <v>18081.400000000001</v>
      </c>
      <c r="F12" s="15">
        <v>3.27E-2</v>
      </c>
      <c r="G12" s="15"/>
    </row>
    <row r="13" spans="1:8" x14ac:dyDescent="0.25">
      <c r="A13" s="12" t="s">
        <v>1890</v>
      </c>
      <c r="B13" s="30" t="s">
        <v>1891</v>
      </c>
      <c r="C13" s="30" t="s">
        <v>1194</v>
      </c>
      <c r="D13" s="13">
        <v>2723671</v>
      </c>
      <c r="E13" s="14">
        <v>17146.87</v>
      </c>
      <c r="F13" s="15">
        <v>3.1E-2</v>
      </c>
      <c r="G13" s="15"/>
    </row>
    <row r="14" spans="1:8" x14ac:dyDescent="0.25">
      <c r="A14" s="12" t="s">
        <v>1547</v>
      </c>
      <c r="B14" s="30" t="s">
        <v>1548</v>
      </c>
      <c r="C14" s="30" t="s">
        <v>1302</v>
      </c>
      <c r="D14" s="13">
        <v>1155971</v>
      </c>
      <c r="E14" s="14">
        <v>17047.68</v>
      </c>
      <c r="F14" s="15">
        <v>3.0800000000000001E-2</v>
      </c>
      <c r="G14" s="15"/>
    </row>
    <row r="15" spans="1:8" x14ac:dyDescent="0.25">
      <c r="A15" s="12" t="s">
        <v>1545</v>
      </c>
      <c r="B15" s="30" t="s">
        <v>1546</v>
      </c>
      <c r="C15" s="30" t="s">
        <v>1330</v>
      </c>
      <c r="D15" s="13">
        <v>517473</v>
      </c>
      <c r="E15" s="14">
        <v>16949.57</v>
      </c>
      <c r="F15" s="15">
        <v>3.0599999999999999E-2</v>
      </c>
      <c r="G15" s="15"/>
    </row>
    <row r="16" spans="1:8" x14ac:dyDescent="0.25">
      <c r="A16" s="12" t="s">
        <v>1230</v>
      </c>
      <c r="B16" s="30" t="s">
        <v>1231</v>
      </c>
      <c r="C16" s="30" t="s">
        <v>1179</v>
      </c>
      <c r="D16" s="13">
        <v>9637857</v>
      </c>
      <c r="E16" s="14">
        <v>15671.16</v>
      </c>
      <c r="F16" s="15">
        <v>2.8299999999999999E-2</v>
      </c>
      <c r="G16" s="15"/>
    </row>
    <row r="17" spans="1:7" x14ac:dyDescent="0.25">
      <c r="A17" s="12" t="s">
        <v>2079</v>
      </c>
      <c r="B17" s="30" t="s">
        <v>2080</v>
      </c>
      <c r="C17" s="30" t="s">
        <v>1343</v>
      </c>
      <c r="D17" s="13">
        <v>169704</v>
      </c>
      <c r="E17" s="14">
        <v>15219.31</v>
      </c>
      <c r="F17" s="15">
        <v>2.75E-2</v>
      </c>
      <c r="G17" s="15"/>
    </row>
    <row r="18" spans="1:7" x14ac:dyDescent="0.25">
      <c r="A18" s="12" t="s">
        <v>1241</v>
      </c>
      <c r="B18" s="30" t="s">
        <v>1242</v>
      </c>
      <c r="C18" s="30" t="s">
        <v>1243</v>
      </c>
      <c r="D18" s="13">
        <v>274464</v>
      </c>
      <c r="E18" s="14">
        <v>14006.58</v>
      </c>
      <c r="F18" s="15">
        <v>2.53E-2</v>
      </c>
      <c r="G18" s="15"/>
    </row>
    <row r="19" spans="1:7" x14ac:dyDescent="0.25">
      <c r="A19" s="12" t="s">
        <v>1248</v>
      </c>
      <c r="B19" s="30" t="s">
        <v>1249</v>
      </c>
      <c r="C19" s="30" t="s">
        <v>1250</v>
      </c>
      <c r="D19" s="13">
        <v>658248</v>
      </c>
      <c r="E19" s="14">
        <v>13559.91</v>
      </c>
      <c r="F19" s="15">
        <v>2.4500000000000001E-2</v>
      </c>
      <c r="G19" s="15"/>
    </row>
    <row r="20" spans="1:7" x14ac:dyDescent="0.25">
      <c r="A20" s="12" t="s">
        <v>1790</v>
      </c>
      <c r="B20" s="30" t="s">
        <v>1791</v>
      </c>
      <c r="C20" s="30" t="s">
        <v>1352</v>
      </c>
      <c r="D20" s="13">
        <v>464232</v>
      </c>
      <c r="E20" s="14">
        <v>12952.77</v>
      </c>
      <c r="F20" s="15">
        <v>2.3400000000000001E-2</v>
      </c>
      <c r="G20" s="15"/>
    </row>
    <row r="21" spans="1:7" x14ac:dyDescent="0.25">
      <c r="A21" s="12" t="s">
        <v>1256</v>
      </c>
      <c r="B21" s="30" t="s">
        <v>1257</v>
      </c>
      <c r="C21" s="30" t="s">
        <v>1216</v>
      </c>
      <c r="D21" s="13">
        <v>5012024</v>
      </c>
      <c r="E21" s="14">
        <v>11715.61</v>
      </c>
      <c r="F21" s="15">
        <v>2.12E-2</v>
      </c>
      <c r="G21" s="15"/>
    </row>
    <row r="22" spans="1:7" x14ac:dyDescent="0.25">
      <c r="A22" s="12" t="s">
        <v>1802</v>
      </c>
      <c r="B22" s="30" t="s">
        <v>1803</v>
      </c>
      <c r="C22" s="30" t="s">
        <v>1804</v>
      </c>
      <c r="D22" s="13">
        <v>872546</v>
      </c>
      <c r="E22" s="14">
        <v>11036.83</v>
      </c>
      <c r="F22" s="15">
        <v>1.9900000000000001E-2</v>
      </c>
      <c r="G22" s="15"/>
    </row>
    <row r="23" spans="1:7" x14ac:dyDescent="0.25">
      <c r="A23" s="12" t="s">
        <v>2125</v>
      </c>
      <c r="B23" s="30" t="s">
        <v>2126</v>
      </c>
      <c r="C23" s="30" t="s">
        <v>1291</v>
      </c>
      <c r="D23" s="13">
        <v>15881891</v>
      </c>
      <c r="E23" s="14">
        <v>10966.45</v>
      </c>
      <c r="F23" s="15">
        <v>1.9800000000000002E-2</v>
      </c>
      <c r="G23" s="15"/>
    </row>
    <row r="24" spans="1:7" x14ac:dyDescent="0.25">
      <c r="A24" s="12" t="s">
        <v>1523</v>
      </c>
      <c r="B24" s="30" t="s">
        <v>1524</v>
      </c>
      <c r="C24" s="30" t="s">
        <v>1237</v>
      </c>
      <c r="D24" s="13">
        <v>1894109</v>
      </c>
      <c r="E24" s="14">
        <v>10924.27</v>
      </c>
      <c r="F24" s="15">
        <v>1.9699999999999999E-2</v>
      </c>
      <c r="G24" s="15"/>
    </row>
    <row r="25" spans="1:7" x14ac:dyDescent="0.25">
      <c r="A25" s="12" t="s">
        <v>1896</v>
      </c>
      <c r="B25" s="30" t="s">
        <v>1897</v>
      </c>
      <c r="C25" s="30" t="s">
        <v>1216</v>
      </c>
      <c r="D25" s="13">
        <v>535737</v>
      </c>
      <c r="E25" s="14">
        <v>10594.47</v>
      </c>
      <c r="F25" s="15">
        <v>1.9099999999999999E-2</v>
      </c>
      <c r="G25" s="15"/>
    </row>
    <row r="26" spans="1:7" x14ac:dyDescent="0.25">
      <c r="A26" s="12" t="s">
        <v>1894</v>
      </c>
      <c r="B26" s="30" t="s">
        <v>1895</v>
      </c>
      <c r="C26" s="30" t="s">
        <v>1272</v>
      </c>
      <c r="D26" s="13">
        <v>551711</v>
      </c>
      <c r="E26" s="14">
        <v>10511.47</v>
      </c>
      <c r="F26" s="15">
        <v>1.9E-2</v>
      </c>
      <c r="G26" s="15"/>
    </row>
    <row r="27" spans="1:7" x14ac:dyDescent="0.25">
      <c r="A27" s="12" t="s">
        <v>1483</v>
      </c>
      <c r="B27" s="30" t="s">
        <v>1484</v>
      </c>
      <c r="C27" s="30" t="s">
        <v>1371</v>
      </c>
      <c r="D27" s="13">
        <v>383557</v>
      </c>
      <c r="E27" s="14">
        <v>10155.06</v>
      </c>
      <c r="F27" s="15">
        <v>1.83E-2</v>
      </c>
      <c r="G27" s="15"/>
    </row>
    <row r="28" spans="1:7" x14ac:dyDescent="0.25">
      <c r="A28" s="12" t="s">
        <v>1421</v>
      </c>
      <c r="B28" s="30" t="s">
        <v>1422</v>
      </c>
      <c r="C28" s="30" t="s">
        <v>1275</v>
      </c>
      <c r="D28" s="13">
        <v>253527</v>
      </c>
      <c r="E28" s="14">
        <v>10139.81</v>
      </c>
      <c r="F28" s="15">
        <v>1.83E-2</v>
      </c>
      <c r="G28" s="15"/>
    </row>
    <row r="29" spans="1:7" x14ac:dyDescent="0.25">
      <c r="A29" s="12" t="s">
        <v>1784</v>
      </c>
      <c r="B29" s="30" t="s">
        <v>1785</v>
      </c>
      <c r="C29" s="30" t="s">
        <v>1291</v>
      </c>
      <c r="D29" s="13">
        <v>1367980</v>
      </c>
      <c r="E29" s="14">
        <v>10095.69</v>
      </c>
      <c r="F29" s="15">
        <v>1.8200000000000001E-2</v>
      </c>
      <c r="G29" s="15"/>
    </row>
    <row r="30" spans="1:7" x14ac:dyDescent="0.25">
      <c r="A30" s="12" t="s">
        <v>1877</v>
      </c>
      <c r="B30" s="30" t="s">
        <v>1878</v>
      </c>
      <c r="C30" s="30" t="s">
        <v>1330</v>
      </c>
      <c r="D30" s="13">
        <v>623908</v>
      </c>
      <c r="E30" s="14">
        <v>9715.81</v>
      </c>
      <c r="F30" s="15">
        <v>1.7600000000000001E-2</v>
      </c>
      <c r="G30" s="15"/>
    </row>
    <row r="31" spans="1:7" x14ac:dyDescent="0.25">
      <c r="A31" s="12" t="s">
        <v>1933</v>
      </c>
      <c r="B31" s="30" t="s">
        <v>1934</v>
      </c>
      <c r="C31" s="30" t="s">
        <v>1272</v>
      </c>
      <c r="D31" s="13">
        <v>419742</v>
      </c>
      <c r="E31" s="14">
        <v>9299.17</v>
      </c>
      <c r="F31" s="15">
        <v>1.6799999999999999E-2</v>
      </c>
      <c r="G31" s="15"/>
    </row>
    <row r="32" spans="1:7" x14ac:dyDescent="0.25">
      <c r="A32" s="12" t="s">
        <v>1384</v>
      </c>
      <c r="B32" s="30" t="s">
        <v>1385</v>
      </c>
      <c r="C32" s="30" t="s">
        <v>1219</v>
      </c>
      <c r="D32" s="13">
        <v>768227</v>
      </c>
      <c r="E32" s="14">
        <v>9167.25</v>
      </c>
      <c r="F32" s="15">
        <v>1.66E-2</v>
      </c>
      <c r="G32" s="15"/>
    </row>
    <row r="33" spans="1:7" x14ac:dyDescent="0.25">
      <c r="A33" s="12" t="s">
        <v>1278</v>
      </c>
      <c r="B33" s="30" t="s">
        <v>1279</v>
      </c>
      <c r="C33" s="30" t="s">
        <v>1280</v>
      </c>
      <c r="D33" s="13">
        <v>3599173</v>
      </c>
      <c r="E33" s="14">
        <v>9156.2999999999993</v>
      </c>
      <c r="F33" s="15">
        <v>1.6500000000000001E-2</v>
      </c>
      <c r="G33" s="15"/>
    </row>
    <row r="34" spans="1:7" x14ac:dyDescent="0.25">
      <c r="A34" s="12" t="s">
        <v>1796</v>
      </c>
      <c r="B34" s="30" t="s">
        <v>1797</v>
      </c>
      <c r="C34" s="30" t="s">
        <v>1219</v>
      </c>
      <c r="D34" s="13">
        <v>190303</v>
      </c>
      <c r="E34" s="14">
        <v>9031.69</v>
      </c>
      <c r="F34" s="15">
        <v>1.6299999999999999E-2</v>
      </c>
      <c r="G34" s="15"/>
    </row>
    <row r="35" spans="1:7" x14ac:dyDescent="0.25">
      <c r="A35" s="12" t="s">
        <v>1477</v>
      </c>
      <c r="B35" s="30" t="s">
        <v>1478</v>
      </c>
      <c r="C35" s="30" t="s">
        <v>1275</v>
      </c>
      <c r="D35" s="13">
        <v>487250</v>
      </c>
      <c r="E35" s="14">
        <v>8956.39</v>
      </c>
      <c r="F35" s="15">
        <v>1.6199999999999999E-2</v>
      </c>
      <c r="G35" s="15"/>
    </row>
    <row r="36" spans="1:7" x14ac:dyDescent="0.25">
      <c r="A36" s="12" t="s">
        <v>1908</v>
      </c>
      <c r="B36" s="30" t="s">
        <v>1909</v>
      </c>
      <c r="C36" s="30" t="s">
        <v>1291</v>
      </c>
      <c r="D36" s="13">
        <v>448137</v>
      </c>
      <c r="E36" s="14">
        <v>8866.17</v>
      </c>
      <c r="F36" s="15">
        <v>1.6E-2</v>
      </c>
      <c r="G36" s="15"/>
    </row>
    <row r="37" spans="1:7" x14ac:dyDescent="0.25">
      <c r="A37" s="12" t="s">
        <v>1776</v>
      </c>
      <c r="B37" s="30" t="s">
        <v>1777</v>
      </c>
      <c r="C37" s="30" t="s">
        <v>1302</v>
      </c>
      <c r="D37" s="13">
        <v>724016</v>
      </c>
      <c r="E37" s="14">
        <v>8720.41</v>
      </c>
      <c r="F37" s="15">
        <v>1.5800000000000002E-2</v>
      </c>
      <c r="G37" s="15"/>
    </row>
    <row r="38" spans="1:7" x14ac:dyDescent="0.25">
      <c r="A38" s="12" t="s">
        <v>1780</v>
      </c>
      <c r="B38" s="30" t="s">
        <v>1781</v>
      </c>
      <c r="C38" s="30" t="s">
        <v>1313</v>
      </c>
      <c r="D38" s="13">
        <v>1037360</v>
      </c>
      <c r="E38" s="14">
        <v>8716.94</v>
      </c>
      <c r="F38" s="15">
        <v>1.5800000000000002E-2</v>
      </c>
      <c r="G38" s="15"/>
    </row>
    <row r="39" spans="1:7" x14ac:dyDescent="0.25">
      <c r="A39" s="12" t="s">
        <v>1892</v>
      </c>
      <c r="B39" s="30" t="s">
        <v>1893</v>
      </c>
      <c r="C39" s="30" t="s">
        <v>1330</v>
      </c>
      <c r="D39" s="13">
        <v>177401</v>
      </c>
      <c r="E39" s="14">
        <v>7088.23</v>
      </c>
      <c r="F39" s="15">
        <v>1.2800000000000001E-2</v>
      </c>
      <c r="G39" s="15"/>
    </row>
    <row r="40" spans="1:7" x14ac:dyDescent="0.25">
      <c r="A40" s="12" t="s">
        <v>1525</v>
      </c>
      <c r="B40" s="30" t="s">
        <v>1526</v>
      </c>
      <c r="C40" s="30" t="s">
        <v>1219</v>
      </c>
      <c r="D40" s="13">
        <v>272901</v>
      </c>
      <c r="E40" s="14">
        <v>6963.61</v>
      </c>
      <c r="F40" s="15">
        <v>1.26E-2</v>
      </c>
      <c r="G40" s="15"/>
    </row>
    <row r="41" spans="1:7" x14ac:dyDescent="0.25">
      <c r="A41" s="12" t="s">
        <v>1543</v>
      </c>
      <c r="B41" s="30" t="s">
        <v>1544</v>
      </c>
      <c r="C41" s="30" t="s">
        <v>1199</v>
      </c>
      <c r="D41" s="13">
        <v>641623</v>
      </c>
      <c r="E41" s="14">
        <v>5964.85</v>
      </c>
      <c r="F41" s="15">
        <v>1.0800000000000001E-2</v>
      </c>
      <c r="G41" s="15"/>
    </row>
    <row r="42" spans="1:7" x14ac:dyDescent="0.25">
      <c r="A42" s="12" t="s">
        <v>1900</v>
      </c>
      <c r="B42" s="30" t="s">
        <v>1901</v>
      </c>
      <c r="C42" s="30" t="s">
        <v>1179</v>
      </c>
      <c r="D42" s="13">
        <v>2906404</v>
      </c>
      <c r="E42" s="14">
        <v>5927.61</v>
      </c>
      <c r="F42" s="15">
        <v>1.0699999999999999E-2</v>
      </c>
      <c r="G42" s="15"/>
    </row>
    <row r="43" spans="1:7" x14ac:dyDescent="0.25">
      <c r="A43" s="12" t="s">
        <v>1798</v>
      </c>
      <c r="B43" s="30" t="s">
        <v>1799</v>
      </c>
      <c r="C43" s="30" t="s">
        <v>1371</v>
      </c>
      <c r="D43" s="13">
        <v>186433</v>
      </c>
      <c r="E43" s="14">
        <v>5875.72</v>
      </c>
      <c r="F43" s="15">
        <v>1.06E-2</v>
      </c>
      <c r="G43" s="15"/>
    </row>
    <row r="44" spans="1:7" x14ac:dyDescent="0.25">
      <c r="A44" s="12" t="s">
        <v>1910</v>
      </c>
      <c r="B44" s="30" t="s">
        <v>1911</v>
      </c>
      <c r="C44" s="30" t="s">
        <v>1863</v>
      </c>
      <c r="D44" s="13">
        <v>235974</v>
      </c>
      <c r="E44" s="14">
        <v>5542.91</v>
      </c>
      <c r="F44" s="15">
        <v>0.01</v>
      </c>
      <c r="G44" s="15"/>
    </row>
    <row r="45" spans="1:7" x14ac:dyDescent="0.25">
      <c r="A45" s="12" t="s">
        <v>1341</v>
      </c>
      <c r="B45" s="30" t="s">
        <v>1342</v>
      </c>
      <c r="C45" s="30" t="s">
        <v>1343</v>
      </c>
      <c r="D45" s="13">
        <v>739764</v>
      </c>
      <c r="E45" s="14">
        <v>5487.2</v>
      </c>
      <c r="F45" s="15">
        <v>9.9000000000000008E-3</v>
      </c>
      <c r="G45" s="15"/>
    </row>
    <row r="46" spans="1:7" x14ac:dyDescent="0.25">
      <c r="A46" s="12" t="s">
        <v>2105</v>
      </c>
      <c r="B46" s="30" t="s">
        <v>2106</v>
      </c>
      <c r="C46" s="30" t="s">
        <v>1330</v>
      </c>
      <c r="D46" s="13">
        <v>143620</v>
      </c>
      <c r="E46" s="14">
        <v>5453.54</v>
      </c>
      <c r="F46" s="15">
        <v>9.9000000000000008E-3</v>
      </c>
      <c r="G46" s="15"/>
    </row>
    <row r="47" spans="1:7" x14ac:dyDescent="0.25">
      <c r="A47" s="12" t="s">
        <v>1906</v>
      </c>
      <c r="B47" s="30" t="s">
        <v>1907</v>
      </c>
      <c r="C47" s="30" t="s">
        <v>1427</v>
      </c>
      <c r="D47" s="13">
        <v>306538</v>
      </c>
      <c r="E47" s="14">
        <v>5386.18</v>
      </c>
      <c r="F47" s="15">
        <v>9.7000000000000003E-3</v>
      </c>
      <c r="G47" s="15"/>
    </row>
    <row r="48" spans="1:7" x14ac:dyDescent="0.25">
      <c r="A48" s="12" t="s">
        <v>1443</v>
      </c>
      <c r="B48" s="30" t="s">
        <v>1444</v>
      </c>
      <c r="C48" s="30" t="s">
        <v>1330</v>
      </c>
      <c r="D48" s="13">
        <v>238961</v>
      </c>
      <c r="E48" s="14">
        <v>5061.43</v>
      </c>
      <c r="F48" s="15">
        <v>9.1000000000000004E-3</v>
      </c>
      <c r="G48" s="15"/>
    </row>
    <row r="49" spans="1:7" x14ac:dyDescent="0.25">
      <c r="A49" s="12" t="s">
        <v>1898</v>
      </c>
      <c r="B49" s="30" t="s">
        <v>1899</v>
      </c>
      <c r="C49" s="30" t="s">
        <v>1396</v>
      </c>
      <c r="D49" s="13">
        <v>940695</v>
      </c>
      <c r="E49" s="14">
        <v>5012.49</v>
      </c>
      <c r="F49" s="15">
        <v>9.1000000000000004E-3</v>
      </c>
      <c r="G49" s="15"/>
    </row>
    <row r="50" spans="1:7" x14ac:dyDescent="0.25">
      <c r="A50" s="12" t="s">
        <v>1244</v>
      </c>
      <c r="B50" s="30" t="s">
        <v>1245</v>
      </c>
      <c r="C50" s="30" t="s">
        <v>1188</v>
      </c>
      <c r="D50" s="13">
        <v>1410424</v>
      </c>
      <c r="E50" s="14">
        <v>5004.18</v>
      </c>
      <c r="F50" s="15">
        <v>8.9999999999999993E-3</v>
      </c>
      <c r="G50" s="15"/>
    </row>
    <row r="51" spans="1:7" x14ac:dyDescent="0.25">
      <c r="A51" s="12" t="s">
        <v>1411</v>
      </c>
      <c r="B51" s="30" t="s">
        <v>1412</v>
      </c>
      <c r="C51" s="30" t="s">
        <v>1313</v>
      </c>
      <c r="D51" s="13">
        <v>719689</v>
      </c>
      <c r="E51" s="14">
        <v>4959.74</v>
      </c>
      <c r="F51" s="15">
        <v>8.9999999999999993E-3</v>
      </c>
      <c r="G51" s="15"/>
    </row>
    <row r="52" spans="1:7" x14ac:dyDescent="0.25">
      <c r="A52" s="12" t="s">
        <v>1950</v>
      </c>
      <c r="B52" s="30" t="s">
        <v>1951</v>
      </c>
      <c r="C52" s="30" t="s">
        <v>1330</v>
      </c>
      <c r="D52" s="13">
        <v>208117</v>
      </c>
      <c r="E52" s="14">
        <v>4425.92</v>
      </c>
      <c r="F52" s="15">
        <v>8.0000000000000002E-3</v>
      </c>
      <c r="G52" s="15"/>
    </row>
    <row r="53" spans="1:7" x14ac:dyDescent="0.25">
      <c r="A53" s="12" t="s">
        <v>1353</v>
      </c>
      <c r="B53" s="30" t="s">
        <v>1354</v>
      </c>
      <c r="C53" s="30" t="s">
        <v>1219</v>
      </c>
      <c r="D53" s="13">
        <v>1646555</v>
      </c>
      <c r="E53" s="14">
        <v>4299.9799999999996</v>
      </c>
      <c r="F53" s="15">
        <v>7.7999999999999996E-3</v>
      </c>
      <c r="G53" s="15"/>
    </row>
    <row r="54" spans="1:7" x14ac:dyDescent="0.25">
      <c r="A54" s="12" t="s">
        <v>1415</v>
      </c>
      <c r="B54" s="30" t="s">
        <v>1416</v>
      </c>
      <c r="C54" s="30" t="s">
        <v>1291</v>
      </c>
      <c r="D54" s="13">
        <v>314444</v>
      </c>
      <c r="E54" s="14">
        <v>3997.21</v>
      </c>
      <c r="F54" s="15">
        <v>7.1999999999999998E-3</v>
      </c>
      <c r="G54" s="15"/>
    </row>
    <row r="55" spans="1:7" x14ac:dyDescent="0.25">
      <c r="A55" s="12" t="s">
        <v>1919</v>
      </c>
      <c r="B55" s="30" t="s">
        <v>1920</v>
      </c>
      <c r="C55" s="30" t="s">
        <v>1272</v>
      </c>
      <c r="D55" s="13">
        <v>236232</v>
      </c>
      <c r="E55" s="14">
        <v>3938.22</v>
      </c>
      <c r="F55" s="15">
        <v>7.1000000000000004E-3</v>
      </c>
      <c r="G55" s="15"/>
    </row>
    <row r="56" spans="1:7" x14ac:dyDescent="0.25">
      <c r="A56" s="12" t="s">
        <v>1479</v>
      </c>
      <c r="B56" s="30" t="s">
        <v>1480</v>
      </c>
      <c r="C56" s="30" t="s">
        <v>1323</v>
      </c>
      <c r="D56" s="13">
        <v>373457</v>
      </c>
      <c r="E56" s="14">
        <v>3775.28</v>
      </c>
      <c r="F56" s="15">
        <v>6.7999999999999996E-3</v>
      </c>
      <c r="G56" s="15"/>
    </row>
    <row r="57" spans="1:7" x14ac:dyDescent="0.25">
      <c r="A57" s="12" t="s">
        <v>1344</v>
      </c>
      <c r="B57" s="30" t="s">
        <v>1345</v>
      </c>
      <c r="C57" s="30" t="s">
        <v>1243</v>
      </c>
      <c r="D57" s="13">
        <v>157289</v>
      </c>
      <c r="E57" s="14">
        <v>3641</v>
      </c>
      <c r="F57" s="15">
        <v>6.6E-3</v>
      </c>
      <c r="G57" s="15"/>
    </row>
    <row r="58" spans="1:7" x14ac:dyDescent="0.25">
      <c r="A58" s="12" t="s">
        <v>1788</v>
      </c>
      <c r="B58" s="30" t="s">
        <v>1789</v>
      </c>
      <c r="C58" s="30" t="s">
        <v>1219</v>
      </c>
      <c r="D58" s="13">
        <v>240615</v>
      </c>
      <c r="E58" s="14">
        <v>3629.56</v>
      </c>
      <c r="F58" s="15">
        <v>6.6E-3</v>
      </c>
      <c r="G58" s="15"/>
    </row>
    <row r="59" spans="1:7" x14ac:dyDescent="0.25">
      <c r="A59" s="12" t="s">
        <v>1390</v>
      </c>
      <c r="B59" s="30" t="s">
        <v>1391</v>
      </c>
      <c r="C59" s="30" t="s">
        <v>1291</v>
      </c>
      <c r="D59" s="13">
        <v>137842</v>
      </c>
      <c r="E59" s="14">
        <v>3349.42</v>
      </c>
      <c r="F59" s="15">
        <v>6.1000000000000004E-3</v>
      </c>
      <c r="G59" s="15"/>
    </row>
    <row r="60" spans="1:7" x14ac:dyDescent="0.25">
      <c r="A60" s="12" t="s">
        <v>1904</v>
      </c>
      <c r="B60" s="30" t="s">
        <v>1905</v>
      </c>
      <c r="C60" s="30" t="s">
        <v>1255</v>
      </c>
      <c r="D60" s="13">
        <v>63167</v>
      </c>
      <c r="E60" s="14">
        <v>3312.41</v>
      </c>
      <c r="F60" s="15">
        <v>6.0000000000000001E-3</v>
      </c>
      <c r="G60" s="15"/>
    </row>
    <row r="61" spans="1:7" x14ac:dyDescent="0.25">
      <c r="A61" s="12" t="s">
        <v>1473</v>
      </c>
      <c r="B61" s="30" t="s">
        <v>1474</v>
      </c>
      <c r="C61" s="30" t="s">
        <v>1371</v>
      </c>
      <c r="D61" s="13">
        <v>222949</v>
      </c>
      <c r="E61" s="14">
        <v>3307.11</v>
      </c>
      <c r="F61" s="15">
        <v>6.0000000000000001E-3</v>
      </c>
      <c r="G61" s="15"/>
    </row>
    <row r="62" spans="1:7" x14ac:dyDescent="0.25">
      <c r="A62" s="12" t="s">
        <v>1866</v>
      </c>
      <c r="B62" s="30" t="s">
        <v>1867</v>
      </c>
      <c r="C62" s="30" t="s">
        <v>1352</v>
      </c>
      <c r="D62" s="13">
        <v>156512</v>
      </c>
      <c r="E62" s="14">
        <v>3300.37</v>
      </c>
      <c r="F62" s="15">
        <v>6.0000000000000001E-3</v>
      </c>
      <c r="G62" s="15"/>
    </row>
    <row r="63" spans="1:7" x14ac:dyDescent="0.25">
      <c r="A63" s="12" t="s">
        <v>1200</v>
      </c>
      <c r="B63" s="30" t="s">
        <v>1201</v>
      </c>
      <c r="C63" s="30" t="s">
        <v>1188</v>
      </c>
      <c r="D63" s="13">
        <v>24746869</v>
      </c>
      <c r="E63" s="14">
        <v>3266.59</v>
      </c>
      <c r="F63" s="15">
        <v>5.8999999999999999E-3</v>
      </c>
      <c r="G63" s="15"/>
    </row>
    <row r="64" spans="1:7" x14ac:dyDescent="0.25">
      <c r="A64" s="12" t="s">
        <v>1495</v>
      </c>
      <c r="B64" s="30" t="s">
        <v>1496</v>
      </c>
      <c r="C64" s="30" t="s">
        <v>1237</v>
      </c>
      <c r="D64" s="13">
        <v>655479</v>
      </c>
      <c r="E64" s="14">
        <v>3036.18</v>
      </c>
      <c r="F64" s="15">
        <v>5.4999999999999997E-3</v>
      </c>
      <c r="G64" s="15"/>
    </row>
    <row r="65" spans="1:7" x14ac:dyDescent="0.25">
      <c r="A65" s="12" t="s">
        <v>1948</v>
      </c>
      <c r="B65" s="30" t="s">
        <v>1949</v>
      </c>
      <c r="C65" s="30" t="s">
        <v>1313</v>
      </c>
      <c r="D65" s="13">
        <v>683757</v>
      </c>
      <c r="E65" s="14">
        <v>2998.62</v>
      </c>
      <c r="F65" s="15">
        <v>5.4000000000000003E-3</v>
      </c>
      <c r="G65" s="15"/>
    </row>
    <row r="66" spans="1:7" x14ac:dyDescent="0.25">
      <c r="A66" s="12" t="s">
        <v>1350</v>
      </c>
      <c r="B66" s="30" t="s">
        <v>1351</v>
      </c>
      <c r="C66" s="30" t="s">
        <v>1352</v>
      </c>
      <c r="D66" s="13">
        <v>71827</v>
      </c>
      <c r="E66" s="14">
        <v>2951.37</v>
      </c>
      <c r="F66" s="15">
        <v>5.3E-3</v>
      </c>
      <c r="G66" s="15"/>
    </row>
    <row r="67" spans="1:7" x14ac:dyDescent="0.25">
      <c r="A67" s="12" t="s">
        <v>1314</v>
      </c>
      <c r="B67" s="30" t="s">
        <v>1315</v>
      </c>
      <c r="C67" s="30" t="s">
        <v>1316</v>
      </c>
      <c r="D67" s="13">
        <v>1501479</v>
      </c>
      <c r="E67" s="14">
        <v>2892.6</v>
      </c>
      <c r="F67" s="15">
        <v>5.1999999999999998E-3</v>
      </c>
      <c r="G67" s="15"/>
    </row>
    <row r="68" spans="1:7" x14ac:dyDescent="0.25">
      <c r="A68" s="12" t="s">
        <v>1902</v>
      </c>
      <c r="B68" s="30" t="s">
        <v>1903</v>
      </c>
      <c r="C68" s="30" t="s">
        <v>1302</v>
      </c>
      <c r="D68" s="13">
        <v>73909</v>
      </c>
      <c r="E68" s="14">
        <v>2843.02</v>
      </c>
      <c r="F68" s="15">
        <v>5.1000000000000004E-3</v>
      </c>
      <c r="G68" s="15"/>
    </row>
    <row r="69" spans="1:7" x14ac:dyDescent="0.25">
      <c r="A69" s="12" t="s">
        <v>1937</v>
      </c>
      <c r="B69" s="30" t="s">
        <v>1938</v>
      </c>
      <c r="C69" s="30" t="s">
        <v>1204</v>
      </c>
      <c r="D69" s="13">
        <v>430809</v>
      </c>
      <c r="E69" s="14">
        <v>2671.66</v>
      </c>
      <c r="F69" s="15">
        <v>4.7999999999999996E-3</v>
      </c>
      <c r="G69" s="15"/>
    </row>
    <row r="70" spans="1:7" x14ac:dyDescent="0.25">
      <c r="A70" s="12" t="s">
        <v>1513</v>
      </c>
      <c r="B70" s="30" t="s">
        <v>1514</v>
      </c>
      <c r="C70" s="30" t="s">
        <v>1219</v>
      </c>
      <c r="D70" s="13">
        <v>339986</v>
      </c>
      <c r="E70" s="14">
        <v>2592.9</v>
      </c>
      <c r="F70" s="15">
        <v>4.7000000000000002E-3</v>
      </c>
      <c r="G70" s="15"/>
    </row>
    <row r="71" spans="1:7" x14ac:dyDescent="0.25">
      <c r="A71" s="12" t="s">
        <v>1925</v>
      </c>
      <c r="B71" s="30" t="s">
        <v>1926</v>
      </c>
      <c r="C71" s="30" t="s">
        <v>1219</v>
      </c>
      <c r="D71" s="13">
        <v>285866</v>
      </c>
      <c r="E71" s="14">
        <v>2496.61</v>
      </c>
      <c r="F71" s="15">
        <v>4.4999999999999997E-3</v>
      </c>
      <c r="G71" s="15"/>
    </row>
    <row r="72" spans="1:7" x14ac:dyDescent="0.25">
      <c r="A72" s="12" t="s">
        <v>1982</v>
      </c>
      <c r="B72" s="30" t="s">
        <v>1983</v>
      </c>
      <c r="C72" s="30" t="s">
        <v>1240</v>
      </c>
      <c r="D72" s="13">
        <v>21967</v>
      </c>
      <c r="E72" s="14">
        <v>2284.38</v>
      </c>
      <c r="F72" s="15">
        <v>4.1000000000000003E-3</v>
      </c>
      <c r="G72" s="15"/>
    </row>
    <row r="73" spans="1:7" x14ac:dyDescent="0.25">
      <c r="A73" s="12" t="s">
        <v>1992</v>
      </c>
      <c r="B73" s="30" t="s">
        <v>1993</v>
      </c>
      <c r="C73" s="30" t="s">
        <v>1825</v>
      </c>
      <c r="D73" s="13">
        <v>239525</v>
      </c>
      <c r="E73" s="14">
        <v>2028.42</v>
      </c>
      <c r="F73" s="15">
        <v>3.7000000000000002E-3</v>
      </c>
      <c r="G73" s="15"/>
    </row>
    <row r="74" spans="1:7" x14ac:dyDescent="0.25">
      <c r="A74" s="12" t="s">
        <v>2173</v>
      </c>
      <c r="B74" s="30" t="s">
        <v>2174</v>
      </c>
      <c r="C74" s="30" t="s">
        <v>1364</v>
      </c>
      <c r="D74" s="13">
        <v>113534</v>
      </c>
      <c r="E74" s="14">
        <v>1082.6600000000001</v>
      </c>
      <c r="F74" s="15">
        <v>2E-3</v>
      </c>
      <c r="G74" s="15"/>
    </row>
    <row r="75" spans="1:7" x14ac:dyDescent="0.25">
      <c r="A75" s="12" t="s">
        <v>1260</v>
      </c>
      <c r="B75" s="30" t="s">
        <v>1261</v>
      </c>
      <c r="C75" s="30" t="s">
        <v>1219</v>
      </c>
      <c r="D75" s="13">
        <v>207161</v>
      </c>
      <c r="E75" s="14">
        <v>1050.6199999999999</v>
      </c>
      <c r="F75" s="15">
        <v>1.9E-3</v>
      </c>
      <c r="G75" s="15"/>
    </row>
    <row r="76" spans="1:7" x14ac:dyDescent="0.25">
      <c r="A76" s="12" t="s">
        <v>2223</v>
      </c>
      <c r="B76" s="30" t="s">
        <v>2224</v>
      </c>
      <c r="C76" s="30" t="s">
        <v>1863</v>
      </c>
      <c r="D76" s="13">
        <v>38676</v>
      </c>
      <c r="E76" s="14">
        <v>1030.52</v>
      </c>
      <c r="F76" s="15">
        <v>1.9E-3</v>
      </c>
      <c r="G76" s="15"/>
    </row>
    <row r="77" spans="1:7" x14ac:dyDescent="0.25">
      <c r="A77" s="12" t="s">
        <v>1994</v>
      </c>
      <c r="B77" s="30" t="s">
        <v>1995</v>
      </c>
      <c r="C77" s="30" t="s">
        <v>1330</v>
      </c>
      <c r="D77" s="13">
        <v>113218</v>
      </c>
      <c r="E77" s="14">
        <v>974.81</v>
      </c>
      <c r="F77" s="15">
        <v>1.8E-3</v>
      </c>
      <c r="G77" s="15"/>
    </row>
    <row r="78" spans="1:7" x14ac:dyDescent="0.25">
      <c r="A78" s="12" t="s">
        <v>1813</v>
      </c>
      <c r="B78" s="30" t="s">
        <v>1814</v>
      </c>
      <c r="C78" s="30" t="s">
        <v>1240</v>
      </c>
      <c r="D78" s="13">
        <v>160516</v>
      </c>
      <c r="E78" s="14">
        <v>830.43</v>
      </c>
      <c r="F78" s="15">
        <v>1.5E-3</v>
      </c>
      <c r="G78" s="15"/>
    </row>
    <row r="79" spans="1:7" x14ac:dyDescent="0.25">
      <c r="A79" s="16" t="s">
        <v>125</v>
      </c>
      <c r="B79" s="31"/>
      <c r="C79" s="31"/>
      <c r="D79" s="17"/>
      <c r="E79" s="37">
        <v>549252.87</v>
      </c>
      <c r="F79" s="38">
        <v>0.99239999999999995</v>
      </c>
      <c r="G79" s="20"/>
    </row>
    <row r="80" spans="1:7" x14ac:dyDescent="0.25">
      <c r="A80" s="16" t="s">
        <v>1549</v>
      </c>
      <c r="B80" s="30"/>
      <c r="C80" s="30"/>
      <c r="D80" s="13"/>
      <c r="E80" s="14"/>
      <c r="F80" s="15"/>
      <c r="G80" s="15"/>
    </row>
    <row r="81" spans="1:7" x14ac:dyDescent="0.25">
      <c r="A81" s="16" t="s">
        <v>125</v>
      </c>
      <c r="B81" s="30"/>
      <c r="C81" s="30"/>
      <c r="D81" s="13"/>
      <c r="E81" s="39" t="s">
        <v>119</v>
      </c>
      <c r="F81" s="40" t="s">
        <v>119</v>
      </c>
      <c r="G81" s="15"/>
    </row>
    <row r="82" spans="1:7" x14ac:dyDescent="0.25">
      <c r="A82" s="21" t="s">
        <v>165</v>
      </c>
      <c r="B82" s="32"/>
      <c r="C82" s="32"/>
      <c r="D82" s="22"/>
      <c r="E82" s="27">
        <v>549252.87</v>
      </c>
      <c r="F82" s="28">
        <v>0.99239999999999995</v>
      </c>
      <c r="G82" s="20"/>
    </row>
    <row r="83" spans="1:7" x14ac:dyDescent="0.25">
      <c r="A83" s="12"/>
      <c r="B83" s="30"/>
      <c r="C83" s="30"/>
      <c r="D83" s="13"/>
      <c r="E83" s="14"/>
      <c r="F83" s="15"/>
      <c r="G83" s="15"/>
    </row>
    <row r="84" spans="1:7" x14ac:dyDescent="0.25">
      <c r="A84" s="12"/>
      <c r="B84" s="30"/>
      <c r="C84" s="30"/>
      <c r="D84" s="13"/>
      <c r="E84" s="14"/>
      <c r="F84" s="15"/>
      <c r="G84" s="15"/>
    </row>
    <row r="85" spans="1:7" x14ac:dyDescent="0.25">
      <c r="A85" s="16" t="s">
        <v>169</v>
      </c>
      <c r="B85" s="30"/>
      <c r="C85" s="30"/>
      <c r="D85" s="13"/>
      <c r="E85" s="14"/>
      <c r="F85" s="15"/>
      <c r="G85" s="15"/>
    </row>
    <row r="86" spans="1:7" x14ac:dyDescent="0.25">
      <c r="A86" s="12" t="s">
        <v>170</v>
      </c>
      <c r="B86" s="30"/>
      <c r="C86" s="30"/>
      <c r="D86" s="13"/>
      <c r="E86" s="14">
        <v>4939.21</v>
      </c>
      <c r="F86" s="15">
        <v>8.8999999999999999E-3</v>
      </c>
      <c r="G86" s="15">
        <v>6.6299999999999998E-2</v>
      </c>
    </row>
    <row r="87" spans="1:7" x14ac:dyDescent="0.25">
      <c r="A87" s="16" t="s">
        <v>125</v>
      </c>
      <c r="B87" s="31"/>
      <c r="C87" s="31"/>
      <c r="D87" s="17"/>
      <c r="E87" s="37">
        <v>4939.21</v>
      </c>
      <c r="F87" s="38">
        <v>8.8999999999999999E-3</v>
      </c>
      <c r="G87" s="20"/>
    </row>
    <row r="88" spans="1:7" x14ac:dyDescent="0.25">
      <c r="A88" s="12"/>
      <c r="B88" s="30"/>
      <c r="C88" s="30"/>
      <c r="D88" s="13"/>
      <c r="E88" s="14"/>
      <c r="F88" s="15"/>
      <c r="G88" s="15"/>
    </row>
    <row r="89" spans="1:7" x14ac:dyDescent="0.25">
      <c r="A89" s="21" t="s">
        <v>165</v>
      </c>
      <c r="B89" s="32"/>
      <c r="C89" s="32"/>
      <c r="D89" s="22"/>
      <c r="E89" s="18">
        <v>4939.21</v>
      </c>
      <c r="F89" s="19">
        <v>8.8999999999999999E-3</v>
      </c>
      <c r="G89" s="20"/>
    </row>
    <row r="90" spans="1:7" x14ac:dyDescent="0.25">
      <c r="A90" s="12" t="s">
        <v>171</v>
      </c>
      <c r="B90" s="30"/>
      <c r="C90" s="30"/>
      <c r="D90" s="13"/>
      <c r="E90" s="14">
        <v>0.89717630000000004</v>
      </c>
      <c r="F90" s="15">
        <v>9.9999999999999995E-7</v>
      </c>
      <c r="G90" s="15"/>
    </row>
    <row r="91" spans="1:7" x14ac:dyDescent="0.25">
      <c r="A91" s="12" t="s">
        <v>172</v>
      </c>
      <c r="B91" s="30"/>
      <c r="C91" s="30"/>
      <c r="D91" s="13"/>
      <c r="E91" s="23">
        <v>-759.82717630000002</v>
      </c>
      <c r="F91" s="24">
        <v>-1.3010000000000001E-3</v>
      </c>
      <c r="G91" s="15">
        <v>6.6299999999999998E-2</v>
      </c>
    </row>
    <row r="92" spans="1:7" x14ac:dyDescent="0.25">
      <c r="A92" s="25" t="s">
        <v>173</v>
      </c>
      <c r="B92" s="33"/>
      <c r="C92" s="33"/>
      <c r="D92" s="26"/>
      <c r="E92" s="27">
        <v>553433.15</v>
      </c>
      <c r="F92" s="28">
        <v>1</v>
      </c>
      <c r="G92" s="28"/>
    </row>
    <row r="97" spans="1:5" x14ac:dyDescent="0.25">
      <c r="A97" s="1" t="s">
        <v>176</v>
      </c>
    </row>
    <row r="98" spans="1:5" x14ac:dyDescent="0.25">
      <c r="A98" s="53" t="s">
        <v>177</v>
      </c>
      <c r="B98" s="34" t="s">
        <v>119</v>
      </c>
    </row>
    <row r="99" spans="1:5" x14ac:dyDescent="0.25">
      <c r="A99" t="s">
        <v>178</v>
      </c>
    </row>
    <row r="100" spans="1:5" x14ac:dyDescent="0.25">
      <c r="A100" t="s">
        <v>179</v>
      </c>
      <c r="B100" t="s">
        <v>180</v>
      </c>
      <c r="C100" t="s">
        <v>180</v>
      </c>
    </row>
    <row r="101" spans="1:5" x14ac:dyDescent="0.25">
      <c r="B101" s="54">
        <v>45382</v>
      </c>
      <c r="C101" s="54">
        <v>45412</v>
      </c>
    </row>
    <row r="102" spans="1:5" x14ac:dyDescent="0.25">
      <c r="A102" t="s">
        <v>184</v>
      </c>
      <c r="B102">
        <v>87.671000000000006</v>
      </c>
      <c r="C102">
        <v>93.295000000000002</v>
      </c>
      <c r="E102" s="2"/>
    </row>
    <row r="103" spans="1:5" x14ac:dyDescent="0.25">
      <c r="A103" t="s">
        <v>185</v>
      </c>
      <c r="B103">
        <v>63.927</v>
      </c>
      <c r="C103">
        <v>68.028000000000006</v>
      </c>
      <c r="E103" s="2"/>
    </row>
    <row r="104" spans="1:5" x14ac:dyDescent="0.25">
      <c r="A104" t="s">
        <v>666</v>
      </c>
      <c r="B104">
        <v>76.412000000000006</v>
      </c>
      <c r="C104">
        <v>81.221999999999994</v>
      </c>
      <c r="E104" s="2"/>
    </row>
    <row r="105" spans="1:5" x14ac:dyDescent="0.25">
      <c r="A105" t="s">
        <v>667</v>
      </c>
      <c r="B105">
        <v>44.054000000000002</v>
      </c>
      <c r="C105">
        <v>46.826999999999998</v>
      </c>
      <c r="E105" s="2"/>
    </row>
    <row r="106" spans="1:5" x14ac:dyDescent="0.25">
      <c r="E106" s="2"/>
    </row>
    <row r="107" spans="1:5" x14ac:dyDescent="0.25">
      <c r="A107" t="s">
        <v>195</v>
      </c>
      <c r="B107" s="34" t="s">
        <v>119</v>
      </c>
    </row>
    <row r="108" spans="1:5" x14ac:dyDescent="0.25">
      <c r="A108" t="s">
        <v>196</v>
      </c>
      <c r="B108" s="34" t="s">
        <v>119</v>
      </c>
    </row>
    <row r="109" spans="1:5" ht="30" customHeight="1" x14ac:dyDescent="0.25">
      <c r="A109" s="53" t="s">
        <v>197</v>
      </c>
      <c r="B109" s="34" t="s">
        <v>119</v>
      </c>
    </row>
    <row r="110" spans="1:5" ht="30" customHeight="1" x14ac:dyDescent="0.25">
      <c r="A110" s="53" t="s">
        <v>198</v>
      </c>
      <c r="B110" s="34" t="s">
        <v>119</v>
      </c>
    </row>
    <row r="111" spans="1:5" x14ac:dyDescent="0.25">
      <c r="A111" t="s">
        <v>1767</v>
      </c>
      <c r="B111" s="55">
        <v>0.47935899999999998</v>
      </c>
    </row>
    <row r="112" spans="1:5" ht="45" customHeight="1" x14ac:dyDescent="0.25">
      <c r="A112" s="53" t="s">
        <v>200</v>
      </c>
      <c r="B112" s="34" t="s">
        <v>119</v>
      </c>
    </row>
    <row r="113" spans="1:4" ht="30" customHeight="1" x14ac:dyDescent="0.25">
      <c r="A113" s="53" t="s">
        <v>201</v>
      </c>
      <c r="B113" s="34" t="s">
        <v>119</v>
      </c>
    </row>
    <row r="114" spans="1:4" ht="30" customHeight="1" x14ac:dyDescent="0.25">
      <c r="A114" s="53" t="s">
        <v>202</v>
      </c>
    </row>
    <row r="115" spans="1:4" x14ac:dyDescent="0.25">
      <c r="A115" t="s">
        <v>203</v>
      </c>
    </row>
    <row r="116" spans="1:4" x14ac:dyDescent="0.25">
      <c r="A116" t="s">
        <v>204</v>
      </c>
    </row>
    <row r="118" spans="1:4" ht="69.95" customHeight="1" x14ac:dyDescent="0.25">
      <c r="A118" s="74" t="s">
        <v>214</v>
      </c>
      <c r="B118" s="74" t="s">
        <v>215</v>
      </c>
      <c r="C118" s="74" t="s">
        <v>5</v>
      </c>
      <c r="D118" s="74" t="s">
        <v>6</v>
      </c>
    </row>
    <row r="119" spans="1:4" ht="69.95" customHeight="1" x14ac:dyDescent="0.25">
      <c r="A119" s="74" t="s">
        <v>2671</v>
      </c>
      <c r="B119" s="74"/>
      <c r="C119" s="74" t="s">
        <v>83</v>
      </c>
      <c r="D11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131"/>
  <sheetViews>
    <sheetView showGridLines="0" workbookViewId="0">
      <pane ySplit="4" topLeftCell="A83" activePane="bottomLeft" state="frozen"/>
      <selection pane="bottomLeft" activeCell="A8" sqref="A8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2672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2673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1294</v>
      </c>
      <c r="B8" s="30" t="s">
        <v>1295</v>
      </c>
      <c r="C8" s="30" t="s">
        <v>1243</v>
      </c>
      <c r="D8" s="13">
        <v>289766</v>
      </c>
      <c r="E8" s="14">
        <v>4116.2700000000004</v>
      </c>
      <c r="F8" s="15">
        <v>9.1300000000000006E-2</v>
      </c>
      <c r="G8" s="15"/>
    </row>
    <row r="9" spans="1:8" x14ac:dyDescent="0.25">
      <c r="A9" s="12" t="s">
        <v>1186</v>
      </c>
      <c r="B9" s="30" t="s">
        <v>1187</v>
      </c>
      <c r="C9" s="30" t="s">
        <v>1188</v>
      </c>
      <c r="D9" s="13">
        <v>310999</v>
      </c>
      <c r="E9" s="14">
        <v>4112.34</v>
      </c>
      <c r="F9" s="15">
        <v>9.1200000000000003E-2</v>
      </c>
      <c r="G9" s="15"/>
    </row>
    <row r="10" spans="1:8" x14ac:dyDescent="0.25">
      <c r="A10" s="12" t="s">
        <v>1335</v>
      </c>
      <c r="B10" s="30" t="s">
        <v>1336</v>
      </c>
      <c r="C10" s="30" t="s">
        <v>1243</v>
      </c>
      <c r="D10" s="13">
        <v>178046</v>
      </c>
      <c r="E10" s="14">
        <v>2249.61</v>
      </c>
      <c r="F10" s="15">
        <v>4.99E-2</v>
      </c>
      <c r="G10" s="15"/>
    </row>
    <row r="11" spans="1:8" x14ac:dyDescent="0.25">
      <c r="A11" s="12" t="s">
        <v>1774</v>
      </c>
      <c r="B11" s="30" t="s">
        <v>1775</v>
      </c>
      <c r="C11" s="30" t="s">
        <v>1364</v>
      </c>
      <c r="D11" s="13">
        <v>1000972</v>
      </c>
      <c r="E11" s="14">
        <v>1933.38</v>
      </c>
      <c r="F11" s="15">
        <v>4.2900000000000001E-2</v>
      </c>
      <c r="G11" s="15"/>
    </row>
    <row r="12" spans="1:8" x14ac:dyDescent="0.25">
      <c r="A12" s="12" t="s">
        <v>1372</v>
      </c>
      <c r="B12" s="30" t="s">
        <v>1373</v>
      </c>
      <c r="C12" s="30" t="s">
        <v>1243</v>
      </c>
      <c r="D12" s="13">
        <v>117199</v>
      </c>
      <c r="E12" s="14">
        <v>1601.64</v>
      </c>
      <c r="F12" s="15">
        <v>3.5499999999999997E-2</v>
      </c>
      <c r="G12" s="15"/>
    </row>
    <row r="13" spans="1:8" x14ac:dyDescent="0.25">
      <c r="A13" s="12" t="s">
        <v>1434</v>
      </c>
      <c r="B13" s="30" t="s">
        <v>1435</v>
      </c>
      <c r="C13" s="30" t="s">
        <v>1243</v>
      </c>
      <c r="D13" s="13">
        <v>41400</v>
      </c>
      <c r="E13" s="14">
        <v>1581.75</v>
      </c>
      <c r="F13" s="15">
        <v>3.5099999999999999E-2</v>
      </c>
      <c r="G13" s="15"/>
    </row>
    <row r="14" spans="1:8" x14ac:dyDescent="0.25">
      <c r="A14" s="12" t="s">
        <v>1441</v>
      </c>
      <c r="B14" s="30" t="s">
        <v>1442</v>
      </c>
      <c r="C14" s="30" t="s">
        <v>1243</v>
      </c>
      <c r="D14" s="13">
        <v>38318</v>
      </c>
      <c r="E14" s="14">
        <v>1290.78</v>
      </c>
      <c r="F14" s="15">
        <v>2.86E-2</v>
      </c>
      <c r="G14" s="15"/>
    </row>
    <row r="15" spans="1:8" x14ac:dyDescent="0.25">
      <c r="A15" s="12" t="s">
        <v>1241</v>
      </c>
      <c r="B15" s="30" t="s">
        <v>1242</v>
      </c>
      <c r="C15" s="30" t="s">
        <v>1243</v>
      </c>
      <c r="D15" s="13">
        <v>23642</v>
      </c>
      <c r="E15" s="14">
        <v>1206.51</v>
      </c>
      <c r="F15" s="15">
        <v>2.6800000000000001E-2</v>
      </c>
      <c r="G15" s="15"/>
    </row>
    <row r="16" spans="1:8" x14ac:dyDescent="0.25">
      <c r="A16" s="12" t="s">
        <v>1802</v>
      </c>
      <c r="B16" s="30" t="s">
        <v>1803</v>
      </c>
      <c r="C16" s="30" t="s">
        <v>1804</v>
      </c>
      <c r="D16" s="13">
        <v>90326</v>
      </c>
      <c r="E16" s="14">
        <v>1142.53</v>
      </c>
      <c r="F16" s="15">
        <v>2.53E-2</v>
      </c>
      <c r="G16" s="15"/>
    </row>
    <row r="17" spans="1:7" x14ac:dyDescent="0.25">
      <c r="A17" s="12" t="s">
        <v>1890</v>
      </c>
      <c r="B17" s="30" t="s">
        <v>1891</v>
      </c>
      <c r="C17" s="30" t="s">
        <v>1194</v>
      </c>
      <c r="D17" s="13">
        <v>152468</v>
      </c>
      <c r="E17" s="14">
        <v>959.86</v>
      </c>
      <c r="F17" s="15">
        <v>2.1299999999999999E-2</v>
      </c>
      <c r="G17" s="15"/>
    </row>
    <row r="18" spans="1:7" x14ac:dyDescent="0.25">
      <c r="A18" s="12" t="s">
        <v>1458</v>
      </c>
      <c r="B18" s="30" t="s">
        <v>1459</v>
      </c>
      <c r="C18" s="30" t="s">
        <v>1243</v>
      </c>
      <c r="D18" s="13">
        <v>18965</v>
      </c>
      <c r="E18" s="14">
        <v>892.57</v>
      </c>
      <c r="F18" s="15">
        <v>1.9800000000000002E-2</v>
      </c>
      <c r="G18" s="15"/>
    </row>
    <row r="19" spans="1:7" x14ac:dyDescent="0.25">
      <c r="A19" s="12" t="s">
        <v>1344</v>
      </c>
      <c r="B19" s="30" t="s">
        <v>1345</v>
      </c>
      <c r="C19" s="30" t="s">
        <v>1243</v>
      </c>
      <c r="D19" s="13">
        <v>37807</v>
      </c>
      <c r="E19" s="14">
        <v>875.18</v>
      </c>
      <c r="F19" s="15">
        <v>1.9400000000000001E-2</v>
      </c>
      <c r="G19" s="15"/>
    </row>
    <row r="20" spans="1:7" x14ac:dyDescent="0.25">
      <c r="A20" s="12" t="s">
        <v>2317</v>
      </c>
      <c r="B20" s="30" t="s">
        <v>2318</v>
      </c>
      <c r="C20" s="30" t="s">
        <v>1960</v>
      </c>
      <c r="D20" s="13">
        <v>47093</v>
      </c>
      <c r="E20" s="14">
        <v>850.74</v>
      </c>
      <c r="F20" s="15">
        <v>1.89E-2</v>
      </c>
      <c r="G20" s="15"/>
    </row>
    <row r="21" spans="1:7" x14ac:dyDescent="0.25">
      <c r="A21" s="12" t="s">
        <v>1914</v>
      </c>
      <c r="B21" s="30" t="s">
        <v>1915</v>
      </c>
      <c r="C21" s="30" t="s">
        <v>1243</v>
      </c>
      <c r="D21" s="13">
        <v>136388</v>
      </c>
      <c r="E21" s="14">
        <v>836.4</v>
      </c>
      <c r="F21" s="15">
        <v>1.8499999999999999E-2</v>
      </c>
      <c r="G21" s="15"/>
    </row>
    <row r="22" spans="1:7" x14ac:dyDescent="0.25">
      <c r="A22" s="12" t="s">
        <v>1317</v>
      </c>
      <c r="B22" s="30" t="s">
        <v>1318</v>
      </c>
      <c r="C22" s="30" t="s">
        <v>1250</v>
      </c>
      <c r="D22" s="13">
        <v>72509</v>
      </c>
      <c r="E22" s="14">
        <v>730.82</v>
      </c>
      <c r="F22" s="15">
        <v>1.6199999999999999E-2</v>
      </c>
      <c r="G22" s="15"/>
    </row>
    <row r="23" spans="1:7" x14ac:dyDescent="0.25">
      <c r="A23" s="12" t="s">
        <v>1979</v>
      </c>
      <c r="B23" s="30" t="s">
        <v>1980</v>
      </c>
      <c r="C23" s="30" t="s">
        <v>1981</v>
      </c>
      <c r="D23" s="13">
        <v>58830</v>
      </c>
      <c r="E23" s="14">
        <v>673.22</v>
      </c>
      <c r="F23" s="15">
        <v>1.49E-2</v>
      </c>
      <c r="G23" s="15"/>
    </row>
    <row r="24" spans="1:7" x14ac:dyDescent="0.25">
      <c r="A24" s="12" t="s">
        <v>1300</v>
      </c>
      <c r="B24" s="30" t="s">
        <v>1301</v>
      </c>
      <c r="C24" s="30" t="s">
        <v>1302</v>
      </c>
      <c r="D24" s="13">
        <v>7932</v>
      </c>
      <c r="E24" s="14">
        <v>661.67</v>
      </c>
      <c r="F24" s="15">
        <v>1.47E-2</v>
      </c>
      <c r="G24" s="15"/>
    </row>
    <row r="25" spans="1:7" x14ac:dyDescent="0.25">
      <c r="A25" s="12" t="s">
        <v>2225</v>
      </c>
      <c r="B25" s="30" t="s">
        <v>2226</v>
      </c>
      <c r="C25" s="30" t="s">
        <v>1863</v>
      </c>
      <c r="D25" s="13">
        <v>94573</v>
      </c>
      <c r="E25" s="14">
        <v>655.91</v>
      </c>
      <c r="F25" s="15">
        <v>1.4500000000000001E-2</v>
      </c>
      <c r="G25" s="15"/>
    </row>
    <row r="26" spans="1:7" x14ac:dyDescent="0.25">
      <c r="A26" s="12" t="s">
        <v>1946</v>
      </c>
      <c r="B26" s="30" t="s">
        <v>1947</v>
      </c>
      <c r="C26" s="30" t="s">
        <v>1291</v>
      </c>
      <c r="D26" s="13">
        <v>103564</v>
      </c>
      <c r="E26" s="14">
        <v>647.64</v>
      </c>
      <c r="F26" s="15">
        <v>1.44E-2</v>
      </c>
      <c r="G26" s="15"/>
    </row>
    <row r="27" spans="1:7" x14ac:dyDescent="0.25">
      <c r="A27" s="12" t="s">
        <v>1365</v>
      </c>
      <c r="B27" s="30" t="s">
        <v>1366</v>
      </c>
      <c r="C27" s="30" t="s">
        <v>1240</v>
      </c>
      <c r="D27" s="13">
        <v>9504</v>
      </c>
      <c r="E27" s="14">
        <v>621.63</v>
      </c>
      <c r="F27" s="15">
        <v>1.38E-2</v>
      </c>
      <c r="G27" s="15"/>
    </row>
    <row r="28" spans="1:7" x14ac:dyDescent="0.25">
      <c r="A28" s="12" t="s">
        <v>2247</v>
      </c>
      <c r="B28" s="30" t="s">
        <v>2248</v>
      </c>
      <c r="C28" s="30" t="s">
        <v>1216</v>
      </c>
      <c r="D28" s="13">
        <v>20449</v>
      </c>
      <c r="E28" s="14">
        <v>607.33000000000004</v>
      </c>
      <c r="F28" s="15">
        <v>1.35E-2</v>
      </c>
      <c r="G28" s="15"/>
    </row>
    <row r="29" spans="1:7" x14ac:dyDescent="0.25">
      <c r="A29" s="12" t="s">
        <v>1929</v>
      </c>
      <c r="B29" s="30" t="s">
        <v>1930</v>
      </c>
      <c r="C29" s="30" t="s">
        <v>1219</v>
      </c>
      <c r="D29" s="13">
        <v>65909</v>
      </c>
      <c r="E29" s="14">
        <v>601.45000000000005</v>
      </c>
      <c r="F29" s="15">
        <v>1.3299999999999999E-2</v>
      </c>
      <c r="G29" s="15"/>
    </row>
    <row r="30" spans="1:7" x14ac:dyDescent="0.25">
      <c r="A30" s="12" t="s">
        <v>1972</v>
      </c>
      <c r="B30" s="30" t="s">
        <v>1973</v>
      </c>
      <c r="C30" s="30" t="s">
        <v>1974</v>
      </c>
      <c r="D30" s="13">
        <v>17972</v>
      </c>
      <c r="E30" s="14">
        <v>596.54</v>
      </c>
      <c r="F30" s="15">
        <v>1.32E-2</v>
      </c>
      <c r="G30" s="15"/>
    </row>
    <row r="31" spans="1:7" x14ac:dyDescent="0.25">
      <c r="A31" s="12" t="s">
        <v>1868</v>
      </c>
      <c r="B31" s="30" t="s">
        <v>1869</v>
      </c>
      <c r="C31" s="30" t="s">
        <v>1243</v>
      </c>
      <c r="D31" s="13">
        <v>38638</v>
      </c>
      <c r="E31" s="14">
        <v>577.33000000000004</v>
      </c>
      <c r="F31" s="15">
        <v>1.2800000000000001E-2</v>
      </c>
      <c r="G31" s="15"/>
    </row>
    <row r="32" spans="1:7" x14ac:dyDescent="0.25">
      <c r="A32" s="12" t="s">
        <v>1460</v>
      </c>
      <c r="B32" s="30" t="s">
        <v>1461</v>
      </c>
      <c r="C32" s="30" t="s">
        <v>1188</v>
      </c>
      <c r="D32" s="13">
        <v>32449</v>
      </c>
      <c r="E32" s="14">
        <v>561.32000000000005</v>
      </c>
      <c r="F32" s="15">
        <v>1.24E-2</v>
      </c>
      <c r="G32" s="15"/>
    </row>
    <row r="33" spans="1:7" x14ac:dyDescent="0.25">
      <c r="A33" s="12" t="s">
        <v>1253</v>
      </c>
      <c r="B33" s="30" t="s">
        <v>1254</v>
      </c>
      <c r="C33" s="30" t="s">
        <v>1255</v>
      </c>
      <c r="D33" s="13">
        <v>14895</v>
      </c>
      <c r="E33" s="14">
        <v>535.37</v>
      </c>
      <c r="F33" s="15">
        <v>1.1900000000000001E-2</v>
      </c>
      <c r="G33" s="15"/>
    </row>
    <row r="34" spans="1:7" x14ac:dyDescent="0.25">
      <c r="A34" s="12" t="s">
        <v>1376</v>
      </c>
      <c r="B34" s="30" t="s">
        <v>1377</v>
      </c>
      <c r="C34" s="30" t="s">
        <v>1243</v>
      </c>
      <c r="D34" s="13">
        <v>6757</v>
      </c>
      <c r="E34" s="14">
        <v>513.44000000000005</v>
      </c>
      <c r="F34" s="15">
        <v>1.14E-2</v>
      </c>
      <c r="G34" s="15"/>
    </row>
    <row r="35" spans="1:7" x14ac:dyDescent="0.25">
      <c r="A35" s="12" t="s">
        <v>1451</v>
      </c>
      <c r="B35" s="30" t="s">
        <v>1452</v>
      </c>
      <c r="C35" s="30" t="s">
        <v>1243</v>
      </c>
      <c r="D35" s="13">
        <v>72391</v>
      </c>
      <c r="E35" s="14">
        <v>470.61</v>
      </c>
      <c r="F35" s="15">
        <v>1.04E-2</v>
      </c>
      <c r="G35" s="15"/>
    </row>
    <row r="36" spans="1:7" x14ac:dyDescent="0.25">
      <c r="A36" s="12" t="s">
        <v>2004</v>
      </c>
      <c r="B36" s="30" t="s">
        <v>2005</v>
      </c>
      <c r="C36" s="30" t="s">
        <v>1243</v>
      </c>
      <c r="D36" s="13">
        <v>54311</v>
      </c>
      <c r="E36" s="14">
        <v>378.6</v>
      </c>
      <c r="F36" s="15">
        <v>8.3999999999999995E-3</v>
      </c>
      <c r="G36" s="15"/>
    </row>
    <row r="37" spans="1:7" x14ac:dyDescent="0.25">
      <c r="A37" s="16" t="s">
        <v>125</v>
      </c>
      <c r="B37" s="31"/>
      <c r="C37" s="31"/>
      <c r="D37" s="17"/>
      <c r="E37" s="37">
        <f>SUM(E8:E36)</f>
        <v>32482.440000000002</v>
      </c>
      <c r="F37" s="38">
        <f>SUM(F8:F36)</f>
        <v>0.72029999999999983</v>
      </c>
      <c r="G37" s="20"/>
    </row>
    <row r="38" spans="1:7" x14ac:dyDescent="0.25">
      <c r="A38" s="16" t="s">
        <v>1549</v>
      </c>
      <c r="B38" s="30"/>
      <c r="C38" s="30"/>
      <c r="D38" s="13"/>
      <c r="E38" s="14"/>
      <c r="F38" s="15"/>
      <c r="G38" s="15"/>
    </row>
    <row r="39" spans="1:7" x14ac:dyDescent="0.25">
      <c r="A39" s="16" t="s">
        <v>125</v>
      </c>
      <c r="B39" s="30"/>
      <c r="C39" s="30"/>
      <c r="D39" s="13"/>
      <c r="E39" s="39" t="s">
        <v>119</v>
      </c>
      <c r="F39" s="40" t="s">
        <v>119</v>
      </c>
      <c r="G39" s="15"/>
    </row>
    <row r="40" spans="1:7" x14ac:dyDescent="0.25">
      <c r="A40" s="16" t="s">
        <v>2674</v>
      </c>
      <c r="B40" s="30"/>
      <c r="C40" s="30"/>
      <c r="D40" s="13"/>
      <c r="E40" s="72"/>
      <c r="F40" s="73"/>
      <c r="G40" s="15"/>
    </row>
    <row r="41" spans="1:7" x14ac:dyDescent="0.25">
      <c r="A41" s="12" t="s">
        <v>2675</v>
      </c>
      <c r="B41" s="30" t="s">
        <v>2676</v>
      </c>
      <c r="C41" s="30"/>
      <c r="D41" s="13">
        <v>8155</v>
      </c>
      <c r="E41" s="14">
        <v>2651.71</v>
      </c>
      <c r="F41" s="15">
        <v>5.8799999999999998E-2</v>
      </c>
      <c r="G41" s="15"/>
    </row>
    <row r="42" spans="1:7" x14ac:dyDescent="0.25">
      <c r="A42" s="12" t="s">
        <v>2677</v>
      </c>
      <c r="B42" s="30" t="s">
        <v>2678</v>
      </c>
      <c r="C42" s="30"/>
      <c r="D42" s="13">
        <v>16958</v>
      </c>
      <c r="E42" s="14">
        <v>2412.4</v>
      </c>
      <c r="F42" s="15">
        <v>5.3499999999999999E-2</v>
      </c>
      <c r="G42" s="15"/>
    </row>
    <row r="43" spans="1:7" x14ac:dyDescent="0.25">
      <c r="A43" s="12" t="s">
        <v>2679</v>
      </c>
      <c r="B43" s="30" t="s">
        <v>2680</v>
      </c>
      <c r="C43" s="30"/>
      <c r="D43" s="13">
        <v>2561</v>
      </c>
      <c r="E43" s="14">
        <v>1848.06</v>
      </c>
      <c r="F43" s="15">
        <v>4.1000000000000002E-2</v>
      </c>
      <c r="G43" s="15"/>
    </row>
    <row r="44" spans="1:7" x14ac:dyDescent="0.25">
      <c r="A44" s="12" t="s">
        <v>2681</v>
      </c>
      <c r="B44" s="30" t="s">
        <v>2682</v>
      </c>
      <c r="C44" s="30"/>
      <c r="D44" s="13">
        <v>524</v>
      </c>
      <c r="E44" s="14">
        <v>569.04999999999995</v>
      </c>
      <c r="F44" s="15">
        <v>1.26E-2</v>
      </c>
      <c r="G44" s="15"/>
    </row>
    <row r="45" spans="1:7" x14ac:dyDescent="0.25">
      <c r="A45" s="12" t="s">
        <v>2683</v>
      </c>
      <c r="B45" s="30" t="s">
        <v>2684</v>
      </c>
      <c r="C45" s="30"/>
      <c r="D45" s="13">
        <v>1099</v>
      </c>
      <c r="E45" s="14">
        <v>246.85</v>
      </c>
      <c r="F45" s="15">
        <v>5.4999999999999997E-3</v>
      </c>
      <c r="G45" s="15"/>
    </row>
    <row r="46" spans="1:7" x14ac:dyDescent="0.25">
      <c r="A46" s="12" t="s">
        <v>2685</v>
      </c>
      <c r="B46" s="30" t="s">
        <v>2686</v>
      </c>
      <c r="C46" s="30"/>
      <c r="D46" s="13">
        <v>1767</v>
      </c>
      <c r="E46" s="14">
        <v>233.73</v>
      </c>
      <c r="F46" s="15">
        <v>5.1999999999999998E-3</v>
      </c>
      <c r="G46" s="15"/>
    </row>
    <row r="47" spans="1:7" x14ac:dyDescent="0.25">
      <c r="A47" s="12" t="s">
        <v>2687</v>
      </c>
      <c r="B47" s="30" t="s">
        <v>2688</v>
      </c>
      <c r="C47" s="30"/>
      <c r="D47" s="13">
        <v>529</v>
      </c>
      <c r="E47" s="14">
        <v>204.48</v>
      </c>
      <c r="F47" s="15">
        <v>4.4999999999999997E-3</v>
      </c>
      <c r="G47" s="15"/>
    </row>
    <row r="48" spans="1:7" x14ac:dyDescent="0.25">
      <c r="A48" s="12" t="s">
        <v>2689</v>
      </c>
      <c r="B48" s="30" t="s">
        <v>2690</v>
      </c>
      <c r="C48" s="30"/>
      <c r="D48" s="13">
        <v>755</v>
      </c>
      <c r="E48" s="14">
        <v>189.74</v>
      </c>
      <c r="F48" s="15">
        <v>4.1999999999999997E-3</v>
      </c>
      <c r="G48" s="15"/>
    </row>
    <row r="49" spans="1:7" x14ac:dyDescent="0.25">
      <c r="A49" s="12" t="s">
        <v>2691</v>
      </c>
      <c r="B49" s="30" t="s">
        <v>2692</v>
      </c>
      <c r="C49" s="30"/>
      <c r="D49" s="13">
        <v>1826</v>
      </c>
      <c r="E49" s="14">
        <v>173.47</v>
      </c>
      <c r="F49" s="15">
        <v>3.8E-3</v>
      </c>
      <c r="G49" s="15"/>
    </row>
    <row r="50" spans="1:7" x14ac:dyDescent="0.25">
      <c r="A50" s="12" t="s">
        <v>2693</v>
      </c>
      <c r="B50" s="30" t="s">
        <v>2694</v>
      </c>
      <c r="C50" s="30"/>
      <c r="D50" s="13">
        <v>1222</v>
      </c>
      <c r="E50" s="14">
        <v>169.27</v>
      </c>
      <c r="F50" s="15">
        <v>3.8E-3</v>
      </c>
      <c r="G50" s="15"/>
    </row>
    <row r="51" spans="1:7" x14ac:dyDescent="0.25">
      <c r="A51" s="12" t="s">
        <v>2695</v>
      </c>
      <c r="B51" s="30" t="s">
        <v>2696</v>
      </c>
      <c r="C51" s="30"/>
      <c r="D51" s="13">
        <v>316</v>
      </c>
      <c r="E51" s="14">
        <v>165.11</v>
      </c>
      <c r="F51" s="15">
        <v>3.7000000000000002E-3</v>
      </c>
      <c r="G51" s="15"/>
    </row>
    <row r="52" spans="1:7" x14ac:dyDescent="0.25">
      <c r="A52" s="12" t="s">
        <v>2697</v>
      </c>
      <c r="B52" s="30" t="s">
        <v>2698</v>
      </c>
      <c r="C52" s="30"/>
      <c r="D52" s="13">
        <v>4179</v>
      </c>
      <c r="E52" s="14">
        <v>163.97</v>
      </c>
      <c r="F52" s="15">
        <v>3.5999999999999999E-3</v>
      </c>
      <c r="G52" s="15"/>
    </row>
    <row r="53" spans="1:7" x14ac:dyDescent="0.25">
      <c r="A53" s="12" t="s">
        <v>2699</v>
      </c>
      <c r="B53" s="30" t="s">
        <v>2700</v>
      </c>
      <c r="C53" s="30"/>
      <c r="D53" s="13">
        <v>921</v>
      </c>
      <c r="E53" s="14">
        <v>152.80000000000001</v>
      </c>
      <c r="F53" s="15">
        <v>3.3999999999999998E-3</v>
      </c>
      <c r="G53" s="15"/>
    </row>
    <row r="54" spans="1:7" x14ac:dyDescent="0.25">
      <c r="A54" s="12" t="s">
        <v>2701</v>
      </c>
      <c r="B54" s="30" t="s">
        <v>2702</v>
      </c>
      <c r="C54" s="30"/>
      <c r="D54" s="13">
        <v>1017</v>
      </c>
      <c r="E54" s="14">
        <v>149.85</v>
      </c>
      <c r="F54" s="15">
        <v>3.3E-3</v>
      </c>
      <c r="G54" s="15"/>
    </row>
    <row r="55" spans="1:7" x14ac:dyDescent="0.25">
      <c r="A55" s="12" t="s">
        <v>2703</v>
      </c>
      <c r="B55" s="30" t="s">
        <v>2704</v>
      </c>
      <c r="C55" s="30"/>
      <c r="D55" s="13">
        <v>1019</v>
      </c>
      <c r="E55" s="14">
        <v>141.44999999999999</v>
      </c>
      <c r="F55" s="15">
        <v>3.0999999999999999E-3</v>
      </c>
      <c r="G55" s="15"/>
    </row>
    <row r="56" spans="1:7" x14ac:dyDescent="0.25">
      <c r="A56" s="12" t="s">
        <v>2705</v>
      </c>
      <c r="B56" s="30" t="s">
        <v>2706</v>
      </c>
      <c r="C56" s="30"/>
      <c r="D56" s="13">
        <v>241</v>
      </c>
      <c r="E56" s="14">
        <v>139.55000000000001</v>
      </c>
      <c r="F56" s="15">
        <v>3.0999999999999999E-3</v>
      </c>
      <c r="G56" s="15"/>
    </row>
    <row r="57" spans="1:7" x14ac:dyDescent="0.25">
      <c r="A57" s="12" t="s">
        <v>2707</v>
      </c>
      <c r="B57" s="30" t="s">
        <v>2708</v>
      </c>
      <c r="C57" s="30"/>
      <c r="D57" s="13">
        <v>4805</v>
      </c>
      <c r="E57" s="14">
        <v>122.28</v>
      </c>
      <c r="F57" s="15">
        <v>2.7000000000000001E-3</v>
      </c>
      <c r="G57" s="15"/>
    </row>
    <row r="58" spans="1:7" x14ac:dyDescent="0.25">
      <c r="A58" s="12" t="s">
        <v>2709</v>
      </c>
      <c r="B58" s="30" t="s">
        <v>2710</v>
      </c>
      <c r="C58" s="30"/>
      <c r="D58" s="13">
        <v>1224</v>
      </c>
      <c r="E58" s="14">
        <v>115.48</v>
      </c>
      <c r="F58" s="15">
        <v>2.5999999999999999E-3</v>
      </c>
      <c r="G58" s="15"/>
    </row>
    <row r="59" spans="1:7" x14ac:dyDescent="0.25">
      <c r="A59" s="12" t="s">
        <v>2711</v>
      </c>
      <c r="B59" s="30" t="s">
        <v>2712</v>
      </c>
      <c r="C59" s="30"/>
      <c r="D59" s="13">
        <v>145</v>
      </c>
      <c r="E59" s="14">
        <v>108.31</v>
      </c>
      <c r="F59" s="15">
        <v>2.3999999999999998E-3</v>
      </c>
      <c r="G59" s="15"/>
    </row>
    <row r="60" spans="1:7" x14ac:dyDescent="0.25">
      <c r="A60" s="12" t="s">
        <v>2713</v>
      </c>
      <c r="B60" s="30" t="s">
        <v>2714</v>
      </c>
      <c r="C60" s="30"/>
      <c r="D60" s="13">
        <v>557</v>
      </c>
      <c r="E60" s="14">
        <v>93.32</v>
      </c>
      <c r="F60" s="15">
        <v>2.0999999999999999E-3</v>
      </c>
      <c r="G60" s="15"/>
    </row>
    <row r="61" spans="1:7" x14ac:dyDescent="0.25">
      <c r="A61" s="12" t="s">
        <v>2715</v>
      </c>
      <c r="B61" s="30" t="s">
        <v>2716</v>
      </c>
      <c r="C61" s="30"/>
      <c r="D61" s="13">
        <v>372</v>
      </c>
      <c r="E61" s="14">
        <v>90.38</v>
      </c>
      <c r="F61" s="15">
        <v>2E-3</v>
      </c>
      <c r="G61" s="15"/>
    </row>
    <row r="62" spans="1:7" x14ac:dyDescent="0.25">
      <c r="A62" s="12" t="s">
        <v>2717</v>
      </c>
      <c r="B62" s="30" t="s">
        <v>2718</v>
      </c>
      <c r="C62" s="30"/>
      <c r="D62" s="13">
        <v>152</v>
      </c>
      <c r="E62" s="14">
        <v>87.5</v>
      </c>
      <c r="F62" s="15">
        <v>1.9E-3</v>
      </c>
      <c r="G62" s="15"/>
    </row>
    <row r="63" spans="1:7" x14ac:dyDescent="0.25">
      <c r="A63" s="12" t="s">
        <v>2719</v>
      </c>
      <c r="B63" s="30" t="s">
        <v>2720</v>
      </c>
      <c r="C63" s="30"/>
      <c r="D63" s="13">
        <v>175</v>
      </c>
      <c r="E63" s="14">
        <v>77.55</v>
      </c>
      <c r="F63" s="15">
        <v>1.6999999999999999E-3</v>
      </c>
      <c r="G63" s="15"/>
    </row>
    <row r="64" spans="1:7" x14ac:dyDescent="0.25">
      <c r="A64" s="12" t="s">
        <v>2721</v>
      </c>
      <c r="B64" s="30" t="s">
        <v>2722</v>
      </c>
      <c r="C64" s="30"/>
      <c r="D64" s="13">
        <v>306</v>
      </c>
      <c r="E64" s="14">
        <v>70.44</v>
      </c>
      <c r="F64" s="15">
        <v>1.6000000000000001E-3</v>
      </c>
      <c r="G64" s="15"/>
    </row>
    <row r="65" spans="1:7" x14ac:dyDescent="0.25">
      <c r="A65" s="12" t="s">
        <v>2723</v>
      </c>
      <c r="B65" s="30" t="s">
        <v>2724</v>
      </c>
      <c r="C65" s="30"/>
      <c r="D65" s="13">
        <v>680</v>
      </c>
      <c r="E65" s="14">
        <v>68.59</v>
      </c>
      <c r="F65" s="15">
        <v>1.5E-3</v>
      </c>
      <c r="G65" s="15"/>
    </row>
    <row r="66" spans="1:7" x14ac:dyDescent="0.25">
      <c r="A66" s="12" t="s">
        <v>2725</v>
      </c>
      <c r="B66" s="30" t="s">
        <v>2726</v>
      </c>
      <c r="C66" s="30"/>
      <c r="D66" s="13">
        <v>285</v>
      </c>
      <c r="E66" s="14">
        <v>60.98</v>
      </c>
      <c r="F66" s="15">
        <v>1.4E-3</v>
      </c>
      <c r="G66" s="15"/>
    </row>
    <row r="67" spans="1:7" x14ac:dyDescent="0.25">
      <c r="A67" s="12" t="s">
        <v>2727</v>
      </c>
      <c r="B67" s="30" t="s">
        <v>2728</v>
      </c>
      <c r="C67" s="30"/>
      <c r="D67" s="13">
        <v>276</v>
      </c>
      <c r="E67" s="14">
        <v>59.14</v>
      </c>
      <c r="F67" s="15">
        <v>1.2999999999999999E-3</v>
      </c>
      <c r="G67" s="15"/>
    </row>
    <row r="68" spans="1:7" x14ac:dyDescent="0.25">
      <c r="A68" s="12" t="s">
        <v>2729</v>
      </c>
      <c r="B68" s="30" t="s">
        <v>2730</v>
      </c>
      <c r="C68" s="30"/>
      <c r="D68" s="13">
        <v>186</v>
      </c>
      <c r="E68" s="14">
        <v>52.69</v>
      </c>
      <c r="F68" s="15">
        <v>1.1999999999999999E-3</v>
      </c>
      <c r="G68" s="15"/>
    </row>
    <row r="69" spans="1:7" x14ac:dyDescent="0.25">
      <c r="A69" s="12" t="s">
        <v>2731</v>
      </c>
      <c r="B69" s="30" t="s">
        <v>2732</v>
      </c>
      <c r="C69" s="30"/>
      <c r="D69" s="13">
        <v>121</v>
      </c>
      <c r="E69" s="14">
        <v>51.69</v>
      </c>
      <c r="F69" s="15">
        <v>1.1000000000000001E-3</v>
      </c>
      <c r="G69" s="15"/>
    </row>
    <row r="70" spans="1:7" x14ac:dyDescent="0.25">
      <c r="A70" s="12" t="s">
        <v>2733</v>
      </c>
      <c r="B70" s="30" t="s">
        <v>2734</v>
      </c>
      <c r="C70" s="30"/>
      <c r="D70" s="13">
        <v>249</v>
      </c>
      <c r="E70" s="14">
        <v>44.26</v>
      </c>
      <c r="F70" s="15">
        <v>1E-3</v>
      </c>
      <c r="G70" s="15"/>
    </row>
    <row r="71" spans="1:7" x14ac:dyDescent="0.25">
      <c r="A71" s="12" t="s">
        <v>2735</v>
      </c>
      <c r="B71" s="30" t="s">
        <v>2736</v>
      </c>
      <c r="C71" s="30"/>
      <c r="D71" s="13">
        <v>573</v>
      </c>
      <c r="E71" s="14">
        <v>44.02</v>
      </c>
      <c r="F71" s="15">
        <v>1E-3</v>
      </c>
      <c r="G71" s="15"/>
    </row>
    <row r="72" spans="1:7" x14ac:dyDescent="0.25">
      <c r="A72" s="12" t="s">
        <v>2737</v>
      </c>
      <c r="B72" s="30" t="s">
        <v>2738</v>
      </c>
      <c r="C72" s="30"/>
      <c r="D72" s="13">
        <v>351</v>
      </c>
      <c r="E72" s="14">
        <v>41.47</v>
      </c>
      <c r="F72" s="15">
        <v>8.9999999999999998E-4</v>
      </c>
      <c r="G72" s="15"/>
    </row>
    <row r="73" spans="1:7" x14ac:dyDescent="0.25">
      <c r="A73" s="12" t="s">
        <v>2739</v>
      </c>
      <c r="B73" s="30" t="s">
        <v>2740</v>
      </c>
      <c r="C73" s="30"/>
      <c r="D73" s="13">
        <v>708</v>
      </c>
      <c r="E73" s="14">
        <v>37.36</v>
      </c>
      <c r="F73" s="15">
        <v>8.0000000000000004E-4</v>
      </c>
      <c r="G73" s="15"/>
    </row>
    <row r="74" spans="1:7" x14ac:dyDescent="0.25">
      <c r="A74" s="12" t="s">
        <v>2741</v>
      </c>
      <c r="B74" s="30" t="s">
        <v>2742</v>
      </c>
      <c r="C74" s="30"/>
      <c r="D74" s="13">
        <v>572</v>
      </c>
      <c r="E74" s="14">
        <v>31.38</v>
      </c>
      <c r="F74" s="15">
        <v>6.9999999999999999E-4</v>
      </c>
      <c r="G74" s="15"/>
    </row>
    <row r="75" spans="1:7" x14ac:dyDescent="0.25">
      <c r="A75" s="12" t="s">
        <v>2743</v>
      </c>
      <c r="B75" s="30" t="s">
        <v>2744</v>
      </c>
      <c r="C75" s="30"/>
      <c r="D75" s="13">
        <v>151</v>
      </c>
      <c r="E75" s="14">
        <v>30.5</v>
      </c>
      <c r="F75" s="15">
        <v>6.9999999999999999E-4</v>
      </c>
      <c r="G75" s="15"/>
    </row>
    <row r="76" spans="1:7" x14ac:dyDescent="0.25">
      <c r="A76" s="12" t="s">
        <v>2745</v>
      </c>
      <c r="B76" s="30" t="s">
        <v>2746</v>
      </c>
      <c r="C76" s="30"/>
      <c r="D76" s="13">
        <v>85</v>
      </c>
      <c r="E76" s="14">
        <v>29.29</v>
      </c>
      <c r="F76" s="15">
        <v>5.9999999999999995E-4</v>
      </c>
      <c r="G76" s="15"/>
    </row>
    <row r="77" spans="1:7" x14ac:dyDescent="0.25">
      <c r="A77" s="12" t="s">
        <v>2747</v>
      </c>
      <c r="B77" s="30" t="s">
        <v>2748</v>
      </c>
      <c r="C77" s="30"/>
      <c r="D77" s="13">
        <v>51</v>
      </c>
      <c r="E77" s="14">
        <v>28.51</v>
      </c>
      <c r="F77" s="15">
        <v>5.9999999999999995E-4</v>
      </c>
      <c r="G77" s="15"/>
    </row>
    <row r="78" spans="1:7" x14ac:dyDescent="0.25">
      <c r="A78" s="12" t="s">
        <v>2749</v>
      </c>
      <c r="B78" s="30" t="s">
        <v>2750</v>
      </c>
      <c r="C78" s="30"/>
      <c r="D78" s="13">
        <v>474</v>
      </c>
      <c r="E78" s="14">
        <v>27.77</v>
      </c>
      <c r="F78" s="15">
        <v>5.9999999999999995E-4</v>
      </c>
      <c r="G78" s="15"/>
    </row>
    <row r="79" spans="1:7" x14ac:dyDescent="0.25">
      <c r="A79" s="12" t="s">
        <v>2751</v>
      </c>
      <c r="B79" s="30" t="s">
        <v>2752</v>
      </c>
      <c r="C79" s="30"/>
      <c r="D79" s="13">
        <v>99</v>
      </c>
      <c r="E79" s="14">
        <v>26.86</v>
      </c>
      <c r="F79" s="15">
        <v>5.9999999999999995E-4</v>
      </c>
      <c r="G79" s="15"/>
    </row>
    <row r="80" spans="1:7" x14ac:dyDescent="0.25">
      <c r="A80" s="12" t="s">
        <v>2753</v>
      </c>
      <c r="B80" s="30" t="s">
        <v>2754</v>
      </c>
      <c r="C80" s="30"/>
      <c r="D80" s="13">
        <v>27</v>
      </c>
      <c r="E80" s="14">
        <v>25.56</v>
      </c>
      <c r="F80" s="15">
        <v>5.9999999999999995E-4</v>
      </c>
      <c r="G80" s="15"/>
    </row>
    <row r="81" spans="1:7" x14ac:dyDescent="0.25">
      <c r="A81" s="12" t="s">
        <v>2755</v>
      </c>
      <c r="B81" s="30" t="s">
        <v>2756</v>
      </c>
      <c r="C81" s="30"/>
      <c r="D81" s="13">
        <v>887</v>
      </c>
      <c r="E81" s="14">
        <v>24.73</v>
      </c>
      <c r="F81" s="15">
        <v>5.0000000000000001E-4</v>
      </c>
      <c r="G81" s="15"/>
    </row>
    <row r="82" spans="1:7" x14ac:dyDescent="0.25">
      <c r="A82" s="12" t="s">
        <v>2757</v>
      </c>
      <c r="B82" s="30" t="s">
        <v>2758</v>
      </c>
      <c r="C82" s="30"/>
      <c r="D82" s="13">
        <v>1036</v>
      </c>
      <c r="E82" s="14">
        <v>24.3</v>
      </c>
      <c r="F82" s="15">
        <v>5.0000000000000001E-4</v>
      </c>
      <c r="G82" s="15"/>
    </row>
    <row r="83" spans="1:7" x14ac:dyDescent="0.25">
      <c r="A83" s="12" t="s">
        <v>2759</v>
      </c>
      <c r="B83" s="30" t="s">
        <v>2760</v>
      </c>
      <c r="C83" s="30"/>
      <c r="D83" s="13">
        <v>196</v>
      </c>
      <c r="E83" s="14">
        <v>24.22</v>
      </c>
      <c r="F83" s="15">
        <v>5.0000000000000001E-4</v>
      </c>
      <c r="G83" s="15"/>
    </row>
    <row r="84" spans="1:7" x14ac:dyDescent="0.25">
      <c r="A84" s="12" t="s">
        <v>2761</v>
      </c>
      <c r="B84" s="30" t="s">
        <v>2762</v>
      </c>
      <c r="C84" s="30"/>
      <c r="D84" s="13">
        <v>363</v>
      </c>
      <c r="E84" s="14">
        <v>21.47</v>
      </c>
      <c r="F84" s="15">
        <v>5.0000000000000001E-4</v>
      </c>
      <c r="G84" s="15"/>
    </row>
    <row r="85" spans="1:7" x14ac:dyDescent="0.25">
      <c r="A85" s="12" t="s">
        <v>2763</v>
      </c>
      <c r="B85" s="30" t="s">
        <v>2764</v>
      </c>
      <c r="C85" s="30"/>
      <c r="D85" s="13">
        <v>228</v>
      </c>
      <c r="E85" s="14">
        <v>19.46</v>
      </c>
      <c r="F85" s="15">
        <v>4.0000000000000002E-4</v>
      </c>
      <c r="G85" s="15"/>
    </row>
    <row r="86" spans="1:7" x14ac:dyDescent="0.25">
      <c r="A86" s="12" t="s">
        <v>2765</v>
      </c>
      <c r="B86" s="30" t="s">
        <v>2766</v>
      </c>
      <c r="C86" s="30"/>
      <c r="D86" s="13">
        <v>129</v>
      </c>
      <c r="E86" s="14">
        <v>19.12</v>
      </c>
      <c r="F86" s="15">
        <v>4.0000000000000002E-4</v>
      </c>
      <c r="G86" s="15"/>
    </row>
    <row r="87" spans="1:7" x14ac:dyDescent="0.25">
      <c r="A87" s="12" t="s">
        <v>2767</v>
      </c>
      <c r="B87" s="30" t="s">
        <v>2768</v>
      </c>
      <c r="C87" s="30"/>
      <c r="D87" s="13">
        <v>1338</v>
      </c>
      <c r="E87" s="14">
        <v>19</v>
      </c>
      <c r="F87" s="15">
        <v>4.0000000000000002E-4</v>
      </c>
      <c r="G87" s="15"/>
    </row>
    <row r="88" spans="1:7" x14ac:dyDescent="0.25">
      <c r="A88" s="12" t="s">
        <v>2769</v>
      </c>
      <c r="B88" s="30" t="s">
        <v>2770</v>
      </c>
      <c r="C88" s="30"/>
      <c r="D88" s="13">
        <v>53</v>
      </c>
      <c r="E88" s="14">
        <v>16.89</v>
      </c>
      <c r="F88" s="15">
        <v>4.0000000000000002E-4</v>
      </c>
      <c r="G88" s="15"/>
    </row>
    <row r="89" spans="1:7" x14ac:dyDescent="0.25">
      <c r="A89" s="12" t="s">
        <v>2771</v>
      </c>
      <c r="B89" s="30" t="s">
        <v>2772</v>
      </c>
      <c r="C89" s="30"/>
      <c r="D89" s="13">
        <v>235</v>
      </c>
      <c r="E89" s="14">
        <v>16.86</v>
      </c>
      <c r="F89" s="15">
        <v>4.0000000000000002E-4</v>
      </c>
      <c r="G89" s="15"/>
    </row>
    <row r="90" spans="1:7" x14ac:dyDescent="0.25">
      <c r="A90" s="12" t="s">
        <v>2773</v>
      </c>
      <c r="B90" s="30" t="s">
        <v>2774</v>
      </c>
      <c r="C90" s="30"/>
      <c r="D90" s="13">
        <v>99</v>
      </c>
      <c r="E90" s="14">
        <v>14.01</v>
      </c>
      <c r="F90" s="15">
        <v>2.9999999999999997E-4</v>
      </c>
      <c r="G90" s="15"/>
    </row>
    <row r="91" spans="1:7" x14ac:dyDescent="0.25">
      <c r="A91" s="16" t="s">
        <v>125</v>
      </c>
      <c r="B91" s="31"/>
      <c r="C91" s="31"/>
      <c r="D91" s="17"/>
      <c r="E91" s="47">
        <f>SUM(E41:E90)</f>
        <v>11236.879999999997</v>
      </c>
      <c r="F91" s="48">
        <f>SUM(F41:F90)</f>
        <v>0.24900000000000003</v>
      </c>
      <c r="G91" s="15"/>
    </row>
    <row r="92" spans="1:7" x14ac:dyDescent="0.25">
      <c r="A92" s="16"/>
      <c r="B92" s="30"/>
      <c r="C92" s="30"/>
      <c r="D92" s="13"/>
      <c r="E92" s="58"/>
      <c r="F92" s="59"/>
      <c r="G92" s="15"/>
    </row>
    <row r="93" spans="1:7" x14ac:dyDescent="0.25">
      <c r="A93" s="21" t="s">
        <v>165</v>
      </c>
      <c r="B93" s="32"/>
      <c r="C93" s="32"/>
      <c r="D93" s="22"/>
      <c r="E93" s="27">
        <v>43719.32</v>
      </c>
      <c r="F93" s="28">
        <v>0.96930000000000005</v>
      </c>
      <c r="G93" s="20"/>
    </row>
    <row r="94" spans="1:7" x14ac:dyDescent="0.25">
      <c r="A94" s="12"/>
      <c r="B94" s="30"/>
      <c r="C94" s="30"/>
      <c r="D94" s="13"/>
      <c r="E94" s="14"/>
      <c r="F94" s="15"/>
      <c r="G94" s="15"/>
    </row>
    <row r="95" spans="1:7" x14ac:dyDescent="0.25">
      <c r="A95" s="12"/>
      <c r="B95" s="30"/>
      <c r="C95" s="30"/>
      <c r="D95" s="13"/>
      <c r="E95" s="14"/>
      <c r="F95" s="15"/>
      <c r="G95" s="15"/>
    </row>
    <row r="96" spans="1:7" x14ac:dyDescent="0.25">
      <c r="A96" s="16" t="s">
        <v>169</v>
      </c>
      <c r="B96" s="30"/>
      <c r="C96" s="30"/>
      <c r="D96" s="13"/>
      <c r="E96" s="14"/>
      <c r="F96" s="15"/>
      <c r="G96" s="15"/>
    </row>
    <row r="97" spans="1:7" x14ac:dyDescent="0.25">
      <c r="A97" s="12" t="s">
        <v>170</v>
      </c>
      <c r="B97" s="30"/>
      <c r="C97" s="30"/>
      <c r="D97" s="13"/>
      <c r="E97" s="14">
        <v>1582.43</v>
      </c>
      <c r="F97" s="15">
        <v>3.5099999999999999E-2</v>
      </c>
      <c r="G97" s="15">
        <v>6.6299999999999998E-2</v>
      </c>
    </row>
    <row r="98" spans="1:7" x14ac:dyDescent="0.25">
      <c r="A98" s="16" t="s">
        <v>125</v>
      </c>
      <c r="B98" s="31"/>
      <c r="C98" s="31"/>
      <c r="D98" s="17"/>
      <c r="E98" s="37">
        <v>1582.43</v>
      </c>
      <c r="F98" s="38">
        <v>3.5099999999999999E-2</v>
      </c>
      <c r="G98" s="20"/>
    </row>
    <row r="99" spans="1:7" x14ac:dyDescent="0.25">
      <c r="A99" s="12"/>
      <c r="B99" s="30"/>
      <c r="C99" s="30"/>
      <c r="D99" s="13"/>
      <c r="E99" s="14"/>
      <c r="F99" s="15"/>
      <c r="G99" s="15"/>
    </row>
    <row r="100" spans="1:7" x14ac:dyDescent="0.25">
      <c r="A100" s="21" t="s">
        <v>165</v>
      </c>
      <c r="B100" s="32"/>
      <c r="C100" s="32"/>
      <c r="D100" s="22"/>
      <c r="E100" s="18">
        <v>1582.43</v>
      </c>
      <c r="F100" s="19">
        <v>3.5099999999999999E-2</v>
      </c>
      <c r="G100" s="20"/>
    </row>
    <row r="101" spans="1:7" x14ac:dyDescent="0.25">
      <c r="A101" s="12" t="s">
        <v>171</v>
      </c>
      <c r="B101" s="30"/>
      <c r="C101" s="30"/>
      <c r="D101" s="13"/>
      <c r="E101" s="14">
        <v>0.28743780000000002</v>
      </c>
      <c r="F101" s="15">
        <v>6.0000000000000002E-6</v>
      </c>
      <c r="G101" s="15"/>
    </row>
    <row r="102" spans="1:7" x14ac:dyDescent="0.25">
      <c r="A102" s="12" t="s">
        <v>172</v>
      </c>
      <c r="B102" s="30"/>
      <c r="C102" s="30"/>
      <c r="D102" s="13"/>
      <c r="E102" s="23">
        <v>-200.72743779999999</v>
      </c>
      <c r="F102" s="24">
        <v>-4.4060000000000002E-3</v>
      </c>
      <c r="G102" s="15">
        <v>6.6299999999999998E-2</v>
      </c>
    </row>
    <row r="103" spans="1:7" x14ac:dyDescent="0.25">
      <c r="A103" s="25" t="s">
        <v>173</v>
      </c>
      <c r="B103" s="33"/>
      <c r="C103" s="33"/>
      <c r="D103" s="26"/>
      <c r="E103" s="27">
        <v>45101.31</v>
      </c>
      <c r="F103" s="28">
        <v>1</v>
      </c>
      <c r="G103" s="28"/>
    </row>
    <row r="108" spans="1:7" x14ac:dyDescent="0.25">
      <c r="A108" s="1" t="s">
        <v>176</v>
      </c>
    </row>
    <row r="109" spans="1:7" x14ac:dyDescent="0.25">
      <c r="A109" s="53" t="s">
        <v>177</v>
      </c>
      <c r="B109" s="34" t="s">
        <v>119</v>
      </c>
    </row>
    <row r="110" spans="1:7" x14ac:dyDescent="0.25">
      <c r="A110" t="s">
        <v>178</v>
      </c>
    </row>
    <row r="111" spans="1:7" x14ac:dyDescent="0.25">
      <c r="A111" t="s">
        <v>179</v>
      </c>
      <c r="B111" t="s">
        <v>180</v>
      </c>
      <c r="C111" t="s">
        <v>180</v>
      </c>
    </row>
    <row r="112" spans="1:7" x14ac:dyDescent="0.25">
      <c r="B112" s="54">
        <v>45382</v>
      </c>
      <c r="C112" s="54">
        <v>45412</v>
      </c>
    </row>
    <row r="113" spans="1:3" x14ac:dyDescent="0.25">
      <c r="B113" s="66"/>
      <c r="C113" s="66"/>
    </row>
    <row r="114" spans="1:3" x14ac:dyDescent="0.25">
      <c r="A114" t="s">
        <v>185</v>
      </c>
      <c r="B114" s="66">
        <v>9.8818999999999999</v>
      </c>
      <c r="C114" s="66">
        <v>9.7301000000000002</v>
      </c>
    </row>
    <row r="115" spans="1:3" x14ac:dyDescent="0.25">
      <c r="A115" t="s">
        <v>704</v>
      </c>
      <c r="B115" s="66">
        <v>9.8819999999999997</v>
      </c>
      <c r="C115" s="66">
        <v>9.7301000000000002</v>
      </c>
    </row>
    <row r="116" spans="1:3" x14ac:dyDescent="0.25">
      <c r="A116" t="s">
        <v>667</v>
      </c>
      <c r="B116" s="66">
        <v>9.8687000000000005</v>
      </c>
      <c r="C116" s="66">
        <v>9.7027000000000001</v>
      </c>
    </row>
    <row r="117" spans="1:3" x14ac:dyDescent="0.25">
      <c r="A117" t="s">
        <v>705</v>
      </c>
      <c r="B117" s="66">
        <v>9.8687000000000005</v>
      </c>
      <c r="C117" s="66">
        <v>9.7027000000000001</v>
      </c>
    </row>
    <row r="119" spans="1:3" x14ac:dyDescent="0.25">
      <c r="A119" t="s">
        <v>195</v>
      </c>
      <c r="B119" s="34" t="s">
        <v>119</v>
      </c>
    </row>
    <row r="120" spans="1:3" x14ac:dyDescent="0.25">
      <c r="A120" t="s">
        <v>196</v>
      </c>
      <c r="B120" s="34" t="s">
        <v>119</v>
      </c>
    </row>
    <row r="121" spans="1:3" ht="30" customHeight="1" x14ac:dyDescent="0.25">
      <c r="A121" s="53" t="s">
        <v>197</v>
      </c>
      <c r="B121" s="34" t="s">
        <v>119</v>
      </c>
    </row>
    <row r="122" spans="1:3" ht="30" customHeight="1" x14ac:dyDescent="0.25">
      <c r="A122" s="53" t="s">
        <v>198</v>
      </c>
      <c r="B122" s="34" t="s">
        <v>119</v>
      </c>
    </row>
    <row r="123" spans="1:3" ht="45" customHeight="1" x14ac:dyDescent="0.25">
      <c r="A123" s="53" t="s">
        <v>855</v>
      </c>
      <c r="B123" s="34" t="s">
        <v>119</v>
      </c>
    </row>
    <row r="124" spans="1:3" ht="30" customHeight="1" x14ac:dyDescent="0.25">
      <c r="A124" s="53" t="s">
        <v>856</v>
      </c>
      <c r="B124" s="34" t="s">
        <v>119</v>
      </c>
    </row>
    <row r="125" spans="1:3" ht="30" customHeight="1" x14ac:dyDescent="0.25">
      <c r="A125" s="53" t="s">
        <v>857</v>
      </c>
      <c r="B125" s="34" t="s">
        <v>119</v>
      </c>
    </row>
    <row r="126" spans="1:3" ht="30" customHeight="1" x14ac:dyDescent="0.25">
      <c r="A126" s="53" t="s">
        <v>202</v>
      </c>
    </row>
    <row r="127" spans="1:3" x14ac:dyDescent="0.25">
      <c r="A127" t="s">
        <v>203</v>
      </c>
    </row>
    <row r="128" spans="1:3" x14ac:dyDescent="0.25">
      <c r="A128" t="s">
        <v>204</v>
      </c>
    </row>
    <row r="130" spans="1:4" ht="69.95" customHeight="1" x14ac:dyDescent="0.25">
      <c r="A130" s="74" t="s">
        <v>214</v>
      </c>
      <c r="B130" s="74" t="s">
        <v>215</v>
      </c>
      <c r="C130" s="74" t="s">
        <v>5</v>
      </c>
      <c r="D130" s="74" t="s">
        <v>6</v>
      </c>
    </row>
    <row r="131" spans="1:4" ht="69.95" customHeight="1" x14ac:dyDescent="0.25">
      <c r="A131" s="74" t="s">
        <v>2775</v>
      </c>
      <c r="B131" s="74"/>
      <c r="C131" s="74" t="s">
        <v>85</v>
      </c>
      <c r="D131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45"/>
  <sheetViews>
    <sheetView showGridLines="0" workbookViewId="0">
      <pane ySplit="4" topLeftCell="A17" activePane="bottomLeft" state="frozen"/>
      <selection pane="bottomLeft" activeCell="C31" sqref="C31"/>
    </sheetView>
  </sheetViews>
  <sheetFormatPr defaultRowHeight="15" x14ac:dyDescent="0.25"/>
  <cols>
    <col min="1" max="1" width="50.5703125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2776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2777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68" t="s">
        <v>165</v>
      </c>
      <c r="B8" s="69"/>
      <c r="C8" s="69"/>
      <c r="D8" s="70"/>
      <c r="E8" s="47">
        <f>+E5</f>
        <v>0</v>
      </c>
      <c r="F8" s="48">
        <f>+F5</f>
        <v>0</v>
      </c>
      <c r="G8" s="15"/>
    </row>
    <row r="9" spans="1:8" x14ac:dyDescent="0.25">
      <c r="A9" s="16"/>
      <c r="B9" s="31"/>
      <c r="C9" s="31"/>
      <c r="D9" s="17"/>
      <c r="E9" s="46"/>
      <c r="F9" s="20"/>
      <c r="G9" s="15"/>
    </row>
    <row r="10" spans="1:8" x14ac:dyDescent="0.25">
      <c r="A10" s="16" t="s">
        <v>2214</v>
      </c>
      <c r="B10" s="31"/>
      <c r="C10" s="31"/>
      <c r="D10" s="17"/>
      <c r="E10" s="46"/>
      <c r="F10" s="20"/>
      <c r="G10" s="15"/>
    </row>
    <row r="11" spans="1:8" x14ac:dyDescent="0.25">
      <c r="A11" s="16" t="s">
        <v>2778</v>
      </c>
      <c r="B11" s="31"/>
      <c r="C11" s="31"/>
      <c r="D11" s="17"/>
      <c r="E11" s="46"/>
      <c r="F11" s="20"/>
      <c r="G11" s="15"/>
    </row>
    <row r="12" spans="1:8" x14ac:dyDescent="0.25">
      <c r="A12" s="12" t="s">
        <v>2779</v>
      </c>
      <c r="B12" s="30" t="s">
        <v>2780</v>
      </c>
      <c r="C12" s="31"/>
      <c r="D12" s="14">
        <v>60</v>
      </c>
      <c r="E12" s="14">
        <v>4291.74</v>
      </c>
      <c r="F12" s="15">
        <f>+E12/$E$22</f>
        <v>0.96900005418781487</v>
      </c>
      <c r="G12" s="15"/>
    </row>
    <row r="13" spans="1:8" x14ac:dyDescent="0.25">
      <c r="A13" s="68" t="s">
        <v>165</v>
      </c>
      <c r="B13" s="69"/>
      <c r="C13" s="69"/>
      <c r="D13" s="70"/>
      <c r="E13" s="47">
        <f>SUM(E12)</f>
        <v>4291.74</v>
      </c>
      <c r="F13" s="48">
        <f>SUM(F12)</f>
        <v>0.96900005418781487</v>
      </c>
      <c r="G13" s="15"/>
    </row>
    <row r="14" spans="1:8" x14ac:dyDescent="0.25">
      <c r="A14" s="12"/>
      <c r="B14" s="30"/>
      <c r="C14" s="30"/>
      <c r="D14" s="13"/>
      <c r="E14" s="14"/>
      <c r="F14" s="15"/>
      <c r="G14" s="15"/>
    </row>
    <row r="15" spans="1:8" x14ac:dyDescent="0.25">
      <c r="A15" s="16" t="s">
        <v>169</v>
      </c>
      <c r="B15" s="30"/>
      <c r="C15" s="30"/>
      <c r="D15" s="13"/>
      <c r="E15" s="14"/>
      <c r="F15" s="15"/>
      <c r="G15" s="15"/>
    </row>
    <row r="16" spans="1:8" x14ac:dyDescent="0.25">
      <c r="A16" s="12" t="s">
        <v>170</v>
      </c>
      <c r="B16" s="30"/>
      <c r="C16" s="30"/>
      <c r="D16" s="13"/>
      <c r="E16" s="14">
        <v>26.99</v>
      </c>
      <c r="F16" s="15">
        <v>6.0939999999999996E-3</v>
      </c>
      <c r="G16" s="15">
        <v>6.6299999999999998E-2</v>
      </c>
    </row>
    <row r="17" spans="1:7" x14ac:dyDescent="0.25">
      <c r="A17" s="16" t="s">
        <v>125</v>
      </c>
      <c r="B17" s="31"/>
      <c r="C17" s="31"/>
      <c r="D17" s="17"/>
      <c r="E17" s="18">
        <v>26.99</v>
      </c>
      <c r="F17" s="19">
        <v>6.0930000000000003E-3</v>
      </c>
      <c r="G17" s="20"/>
    </row>
    <row r="18" spans="1:7" x14ac:dyDescent="0.25">
      <c r="A18" s="12"/>
      <c r="B18" s="30"/>
      <c r="C18" s="30"/>
      <c r="D18" s="13"/>
      <c r="E18" s="14"/>
      <c r="F18" s="15"/>
      <c r="G18" s="15"/>
    </row>
    <row r="19" spans="1:7" x14ac:dyDescent="0.25">
      <c r="A19" s="21" t="s">
        <v>165</v>
      </c>
      <c r="B19" s="32"/>
      <c r="C19" s="32"/>
      <c r="D19" s="22"/>
      <c r="E19" s="18">
        <v>26.99</v>
      </c>
      <c r="F19" s="19">
        <v>6.0939999999999996E-3</v>
      </c>
      <c r="G19" s="20"/>
    </row>
    <row r="20" spans="1:7" x14ac:dyDescent="0.25">
      <c r="A20" s="12" t="s">
        <v>171</v>
      </c>
      <c r="B20" s="30"/>
      <c r="C20" s="30"/>
      <c r="D20" s="13"/>
      <c r="E20" s="14">
        <v>4.9026E-3</v>
      </c>
      <c r="F20" s="15">
        <v>9.9999999999999995E-7</v>
      </c>
      <c r="G20" s="15"/>
    </row>
    <row r="21" spans="1:7" x14ac:dyDescent="0.25">
      <c r="A21" s="12" t="s">
        <v>172</v>
      </c>
      <c r="B21" s="30"/>
      <c r="C21" s="30"/>
      <c r="D21" s="13"/>
      <c r="E21" s="14">
        <v>110.30509739999999</v>
      </c>
      <c r="F21" s="15">
        <v>2.4899000000000001E-2</v>
      </c>
      <c r="G21" s="15">
        <v>6.6299999999999998E-2</v>
      </c>
    </row>
    <row r="22" spans="1:7" x14ac:dyDescent="0.25">
      <c r="A22" s="25" t="s">
        <v>173</v>
      </c>
      <c r="B22" s="33"/>
      <c r="C22" s="33"/>
      <c r="D22" s="26"/>
      <c r="E22" s="27">
        <v>4429.04</v>
      </c>
      <c r="F22" s="28">
        <v>1</v>
      </c>
      <c r="G22" s="28"/>
    </row>
    <row r="27" spans="1:7" x14ac:dyDescent="0.25">
      <c r="A27" s="1" t="s">
        <v>176</v>
      </c>
    </row>
    <row r="28" spans="1:7" x14ac:dyDescent="0.25">
      <c r="A28" s="53" t="s">
        <v>177</v>
      </c>
      <c r="B28" s="34" t="s">
        <v>119</v>
      </c>
    </row>
    <row r="29" spans="1:7" x14ac:dyDescent="0.25">
      <c r="A29" t="s">
        <v>178</v>
      </c>
    </row>
    <row r="30" spans="1:7" x14ac:dyDescent="0.25">
      <c r="A30" t="s">
        <v>179</v>
      </c>
      <c r="B30" t="s">
        <v>180</v>
      </c>
      <c r="C30" t="s">
        <v>180</v>
      </c>
    </row>
    <row r="31" spans="1:7" x14ac:dyDescent="0.25">
      <c r="B31" s="54">
        <v>45382</v>
      </c>
      <c r="C31" s="54">
        <v>45412</v>
      </c>
    </row>
    <row r="32" spans="1:7" x14ac:dyDescent="0.25">
      <c r="A32" t="s">
        <v>705</v>
      </c>
      <c r="B32" s="66">
        <v>68.741399999999999</v>
      </c>
      <c r="C32" s="66">
        <v>73.235600000000005</v>
      </c>
    </row>
    <row r="34" spans="1:4" x14ac:dyDescent="0.25">
      <c r="A34" t="s">
        <v>195</v>
      </c>
      <c r="B34" s="34" t="s">
        <v>119</v>
      </c>
    </row>
    <row r="35" spans="1:4" x14ac:dyDescent="0.25">
      <c r="A35" t="s">
        <v>196</v>
      </c>
      <c r="B35" s="34" t="s">
        <v>119</v>
      </c>
    </row>
    <row r="36" spans="1:4" ht="30" customHeight="1" x14ac:dyDescent="0.25">
      <c r="A36" s="53" t="s">
        <v>197</v>
      </c>
      <c r="B36" s="34" t="s">
        <v>119</v>
      </c>
    </row>
    <row r="37" spans="1:4" ht="30" customHeight="1" x14ac:dyDescent="0.25">
      <c r="A37" s="53" t="s">
        <v>198</v>
      </c>
      <c r="B37" s="34" t="s">
        <v>119</v>
      </c>
    </row>
    <row r="38" spans="1:4" ht="45" customHeight="1" x14ac:dyDescent="0.25">
      <c r="A38" s="53" t="s">
        <v>200</v>
      </c>
      <c r="B38" s="34" t="s">
        <v>119</v>
      </c>
    </row>
    <row r="39" spans="1:4" ht="30" customHeight="1" x14ac:dyDescent="0.25">
      <c r="A39" s="53" t="s">
        <v>201</v>
      </c>
      <c r="B39" s="34" t="s">
        <v>119</v>
      </c>
    </row>
    <row r="40" spans="1:4" ht="30" customHeight="1" x14ac:dyDescent="0.25">
      <c r="A40" s="53" t="s">
        <v>202</v>
      </c>
      <c r="B40" s="60">
        <v>4312.1520524999996</v>
      </c>
    </row>
    <row r="41" spans="1:4" x14ac:dyDescent="0.25">
      <c r="A41" t="s">
        <v>203</v>
      </c>
    </row>
    <row r="42" spans="1:4" x14ac:dyDescent="0.25">
      <c r="A42" t="s">
        <v>204</v>
      </c>
    </row>
    <row r="44" spans="1:4" ht="69.95" customHeight="1" x14ac:dyDescent="0.25">
      <c r="A44" s="74" t="s">
        <v>214</v>
      </c>
      <c r="B44" s="74" t="s">
        <v>215</v>
      </c>
      <c r="C44" s="74" t="s">
        <v>5</v>
      </c>
      <c r="D44" s="74" t="s">
        <v>6</v>
      </c>
    </row>
    <row r="45" spans="1:4" ht="69.95" customHeight="1" x14ac:dyDescent="0.25">
      <c r="A45" s="74" t="s">
        <v>2781</v>
      </c>
      <c r="B45" s="74"/>
      <c r="C45" s="74" t="s">
        <v>87</v>
      </c>
      <c r="D45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49"/>
  <sheetViews>
    <sheetView showGridLines="0" workbookViewId="0">
      <pane ySplit="4" topLeftCell="A24" activePane="bottomLeft" state="frozen"/>
      <selection pane="bottomLeft" activeCell="B30" sqref="B30:C3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2782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2783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2"/>
      <c r="B7" s="30"/>
      <c r="C7" s="30"/>
      <c r="D7" s="13"/>
      <c r="E7" s="14"/>
      <c r="F7" s="15"/>
      <c r="G7" s="15"/>
    </row>
    <row r="8" spans="1:8" x14ac:dyDescent="0.25">
      <c r="A8" s="16" t="s">
        <v>166</v>
      </c>
      <c r="B8" s="30"/>
      <c r="C8" s="30"/>
      <c r="D8" s="13"/>
      <c r="E8" s="14"/>
      <c r="F8" s="15"/>
      <c r="G8" s="15"/>
    </row>
    <row r="9" spans="1:8" x14ac:dyDescent="0.25">
      <c r="A9" s="12" t="s">
        <v>2784</v>
      </c>
      <c r="B9" s="30" t="s">
        <v>2785</v>
      </c>
      <c r="C9" s="30"/>
      <c r="D9" s="13">
        <v>5272770</v>
      </c>
      <c r="E9" s="14">
        <v>4328.42</v>
      </c>
      <c r="F9" s="15">
        <v>0.50039999999999996</v>
      </c>
      <c r="G9" s="15"/>
    </row>
    <row r="10" spans="1:8" x14ac:dyDescent="0.25">
      <c r="A10" s="12" t="s">
        <v>2786</v>
      </c>
      <c r="B10" s="30" t="s">
        <v>2787</v>
      </c>
      <c r="C10" s="30"/>
      <c r="D10" s="13">
        <v>5886897</v>
      </c>
      <c r="E10" s="14">
        <v>4312.1499999999996</v>
      </c>
      <c r="F10" s="15">
        <v>0.4985</v>
      </c>
      <c r="G10" s="15"/>
    </row>
    <row r="11" spans="1:8" x14ac:dyDescent="0.25">
      <c r="A11" s="16" t="s">
        <v>125</v>
      </c>
      <c r="B11" s="31"/>
      <c r="C11" s="31"/>
      <c r="D11" s="17"/>
      <c r="E11" s="18">
        <v>8640.57</v>
      </c>
      <c r="F11" s="19">
        <v>0.99890000000000001</v>
      </c>
      <c r="G11" s="20"/>
    </row>
    <row r="12" spans="1:8" x14ac:dyDescent="0.25">
      <c r="A12" s="12"/>
      <c r="B12" s="30"/>
      <c r="C12" s="30"/>
      <c r="D12" s="13"/>
      <c r="E12" s="14"/>
      <c r="F12" s="15"/>
      <c r="G12" s="15"/>
    </row>
    <row r="13" spans="1:8" x14ac:dyDescent="0.25">
      <c r="A13" s="21" t="s">
        <v>165</v>
      </c>
      <c r="B13" s="32"/>
      <c r="C13" s="32"/>
      <c r="D13" s="22"/>
      <c r="E13" s="18">
        <v>8640.57</v>
      </c>
      <c r="F13" s="19">
        <v>0.99890000000000001</v>
      </c>
      <c r="G13" s="20"/>
    </row>
    <row r="14" spans="1:8" x14ac:dyDescent="0.25">
      <c r="A14" s="12"/>
      <c r="B14" s="30"/>
      <c r="C14" s="30"/>
      <c r="D14" s="13"/>
      <c r="E14" s="14"/>
      <c r="F14" s="15"/>
      <c r="G14" s="15"/>
    </row>
    <row r="15" spans="1:8" x14ac:dyDescent="0.25">
      <c r="A15" s="16" t="s">
        <v>169</v>
      </c>
      <c r="B15" s="30"/>
      <c r="C15" s="30"/>
      <c r="D15" s="13"/>
      <c r="E15" s="14"/>
      <c r="F15" s="15"/>
      <c r="G15" s="15"/>
    </row>
    <row r="16" spans="1:8" x14ac:dyDescent="0.25">
      <c r="A16" s="12" t="s">
        <v>170</v>
      </c>
      <c r="B16" s="30"/>
      <c r="C16" s="30"/>
      <c r="D16" s="13"/>
      <c r="E16" s="14">
        <v>36.99</v>
      </c>
      <c r="F16" s="15">
        <v>4.3E-3</v>
      </c>
      <c r="G16" s="15">
        <v>6.6299999999999998E-2</v>
      </c>
    </row>
    <row r="17" spans="1:7" x14ac:dyDescent="0.25">
      <c r="A17" s="16" t="s">
        <v>125</v>
      </c>
      <c r="B17" s="31"/>
      <c r="C17" s="31"/>
      <c r="D17" s="17"/>
      <c r="E17" s="18">
        <v>36.99</v>
      </c>
      <c r="F17" s="19">
        <v>4.3E-3</v>
      </c>
      <c r="G17" s="20"/>
    </row>
    <row r="18" spans="1:7" x14ac:dyDescent="0.25">
      <c r="A18" s="12"/>
      <c r="B18" s="30"/>
      <c r="C18" s="30"/>
      <c r="D18" s="13"/>
      <c r="E18" s="14"/>
      <c r="F18" s="15"/>
      <c r="G18" s="15"/>
    </row>
    <row r="19" spans="1:7" x14ac:dyDescent="0.25">
      <c r="A19" s="21" t="s">
        <v>165</v>
      </c>
      <c r="B19" s="32"/>
      <c r="C19" s="32"/>
      <c r="D19" s="22"/>
      <c r="E19" s="18">
        <v>36.99</v>
      </c>
      <c r="F19" s="19">
        <v>4.3E-3</v>
      </c>
      <c r="G19" s="20"/>
    </row>
    <row r="20" spans="1:7" x14ac:dyDescent="0.25">
      <c r="A20" s="12" t="s">
        <v>171</v>
      </c>
      <c r="B20" s="30"/>
      <c r="C20" s="30"/>
      <c r="D20" s="13"/>
      <c r="E20" s="14">
        <v>6.7184000000000002E-3</v>
      </c>
      <c r="F20" s="15">
        <v>0</v>
      </c>
      <c r="G20" s="15"/>
    </row>
    <row r="21" spans="1:7" x14ac:dyDescent="0.25">
      <c r="A21" s="12" t="s">
        <v>172</v>
      </c>
      <c r="B21" s="30"/>
      <c r="C21" s="30"/>
      <c r="D21" s="13"/>
      <c r="E21" s="23">
        <v>-27.266718399999998</v>
      </c>
      <c r="F21" s="24">
        <v>-3.2000000000000002E-3</v>
      </c>
      <c r="G21" s="15">
        <v>6.6299999999999998E-2</v>
      </c>
    </row>
    <row r="22" spans="1:7" x14ac:dyDescent="0.25">
      <c r="A22" s="25" t="s">
        <v>173</v>
      </c>
      <c r="B22" s="33"/>
      <c r="C22" s="33"/>
      <c r="D22" s="26"/>
      <c r="E22" s="27">
        <v>8650.2999999999993</v>
      </c>
      <c r="F22" s="28">
        <v>1</v>
      </c>
      <c r="G22" s="28"/>
    </row>
    <row r="27" spans="1:7" x14ac:dyDescent="0.25">
      <c r="A27" s="1" t="s">
        <v>176</v>
      </c>
    </row>
    <row r="28" spans="1:7" x14ac:dyDescent="0.25">
      <c r="A28" s="53" t="s">
        <v>177</v>
      </c>
      <c r="B28" s="34" t="s">
        <v>119</v>
      </c>
    </row>
    <row r="29" spans="1:7" x14ac:dyDescent="0.25">
      <c r="A29" t="s">
        <v>178</v>
      </c>
    </row>
    <row r="30" spans="1:7" x14ac:dyDescent="0.25">
      <c r="A30" t="s">
        <v>179</v>
      </c>
      <c r="B30" t="s">
        <v>180</v>
      </c>
      <c r="C30" t="s">
        <v>180</v>
      </c>
    </row>
    <row r="31" spans="1:7" x14ac:dyDescent="0.25">
      <c r="B31" s="54">
        <v>45382</v>
      </c>
      <c r="C31" s="54">
        <v>45412</v>
      </c>
    </row>
    <row r="32" spans="1:7" x14ac:dyDescent="0.25">
      <c r="A32" t="s">
        <v>184</v>
      </c>
      <c r="B32">
        <v>12.98</v>
      </c>
      <c r="C32">
        <v>13.929</v>
      </c>
      <c r="E32" s="2"/>
    </row>
    <row r="33" spans="1:5" x14ac:dyDescent="0.25">
      <c r="A33" t="s">
        <v>185</v>
      </c>
      <c r="B33">
        <v>12.98</v>
      </c>
      <c r="C33">
        <v>13.93</v>
      </c>
      <c r="E33" s="2"/>
    </row>
    <row r="34" spans="1:5" x14ac:dyDescent="0.25">
      <c r="A34" t="s">
        <v>666</v>
      </c>
      <c r="B34">
        <v>12.898</v>
      </c>
      <c r="C34">
        <v>13.837999999999999</v>
      </c>
      <c r="E34" s="2"/>
    </row>
    <row r="35" spans="1:5" x14ac:dyDescent="0.25">
      <c r="A35" t="s">
        <v>667</v>
      </c>
      <c r="B35">
        <v>12.898</v>
      </c>
      <c r="C35">
        <v>13.837999999999999</v>
      </c>
      <c r="E35" s="2"/>
    </row>
    <row r="36" spans="1:5" x14ac:dyDescent="0.25">
      <c r="E36" s="2"/>
    </row>
    <row r="37" spans="1:5" x14ac:dyDescent="0.25">
      <c r="A37" t="s">
        <v>195</v>
      </c>
      <c r="B37" s="34" t="s">
        <v>119</v>
      </c>
    </row>
    <row r="38" spans="1:5" x14ac:dyDescent="0.25">
      <c r="A38" t="s">
        <v>196</v>
      </c>
      <c r="B38" s="34" t="s">
        <v>119</v>
      </c>
    </row>
    <row r="39" spans="1:5" ht="30" customHeight="1" x14ac:dyDescent="0.25">
      <c r="A39" s="53" t="s">
        <v>197</v>
      </c>
      <c r="B39" s="34" t="s">
        <v>119</v>
      </c>
    </row>
    <row r="40" spans="1:5" ht="30" customHeight="1" x14ac:dyDescent="0.25">
      <c r="A40" s="53" t="s">
        <v>198</v>
      </c>
      <c r="B40" s="34" t="s">
        <v>119</v>
      </c>
    </row>
    <row r="41" spans="1:5" ht="45" customHeight="1" x14ac:dyDescent="0.25">
      <c r="A41" s="53" t="s">
        <v>855</v>
      </c>
      <c r="B41" s="34" t="s">
        <v>119</v>
      </c>
    </row>
    <row r="42" spans="1:5" ht="30" customHeight="1" x14ac:dyDescent="0.25">
      <c r="A42" s="53" t="s">
        <v>856</v>
      </c>
      <c r="B42" s="34" t="s">
        <v>119</v>
      </c>
    </row>
    <row r="43" spans="1:5" ht="30" customHeight="1" x14ac:dyDescent="0.25">
      <c r="A43" s="53" t="s">
        <v>857</v>
      </c>
      <c r="B43" s="34" t="s">
        <v>119</v>
      </c>
    </row>
    <row r="44" spans="1:5" ht="30" customHeight="1" x14ac:dyDescent="0.25">
      <c r="A44" s="53" t="s">
        <v>202</v>
      </c>
    </row>
    <row r="45" spans="1:5" x14ac:dyDescent="0.25">
      <c r="A45" t="s">
        <v>203</v>
      </c>
    </row>
    <row r="46" spans="1:5" x14ac:dyDescent="0.25">
      <c r="A46" t="s">
        <v>204</v>
      </c>
    </row>
    <row r="48" spans="1:5" ht="69.95" customHeight="1" x14ac:dyDescent="0.25">
      <c r="A48" s="74" t="s">
        <v>214</v>
      </c>
      <c r="B48" s="74" t="s">
        <v>215</v>
      </c>
      <c r="C48" s="74" t="s">
        <v>5</v>
      </c>
      <c r="D48" s="74" t="s">
        <v>6</v>
      </c>
    </row>
    <row r="49" spans="1:4" ht="69.95" customHeight="1" x14ac:dyDescent="0.25">
      <c r="A49" s="74" t="s">
        <v>2788</v>
      </c>
      <c r="B49" s="74"/>
      <c r="C49" s="74" t="s">
        <v>89</v>
      </c>
      <c r="D4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148"/>
  <sheetViews>
    <sheetView showGridLines="0" workbookViewId="0">
      <pane ySplit="4" topLeftCell="A128" activePane="bottomLeft" state="frozen"/>
      <selection pane="bottomLeft" activeCell="B129" sqref="B129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2789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2790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120</v>
      </c>
      <c r="B9" s="30"/>
      <c r="C9" s="30"/>
      <c r="D9" s="13"/>
      <c r="E9" s="14"/>
      <c r="F9" s="15"/>
      <c r="G9" s="15"/>
    </row>
    <row r="10" spans="1:8" x14ac:dyDescent="0.25">
      <c r="A10" s="12"/>
      <c r="B10" s="30"/>
      <c r="C10" s="30"/>
      <c r="D10" s="13"/>
      <c r="E10" s="14"/>
      <c r="F10" s="15"/>
      <c r="G10" s="15"/>
    </row>
    <row r="11" spans="1:8" x14ac:dyDescent="0.25">
      <c r="A11" s="16" t="s">
        <v>121</v>
      </c>
      <c r="B11" s="30"/>
      <c r="C11" s="30"/>
      <c r="D11" s="13"/>
      <c r="E11" s="14"/>
      <c r="F11" s="15"/>
      <c r="G11" s="15"/>
    </row>
    <row r="12" spans="1:8" x14ac:dyDescent="0.25">
      <c r="A12" s="12" t="s">
        <v>2791</v>
      </c>
      <c r="B12" s="30" t="s">
        <v>2792</v>
      </c>
      <c r="C12" s="30" t="s">
        <v>124</v>
      </c>
      <c r="D12" s="13">
        <v>17500000</v>
      </c>
      <c r="E12" s="14">
        <v>17219.7</v>
      </c>
      <c r="F12" s="15">
        <v>3.7999999999999999E-2</v>
      </c>
      <c r="G12" s="15">
        <v>6.9898000000000002E-2</v>
      </c>
    </row>
    <row r="13" spans="1:8" x14ac:dyDescent="0.25">
      <c r="A13" s="12" t="s">
        <v>2793</v>
      </c>
      <c r="B13" s="30" t="s">
        <v>2794</v>
      </c>
      <c r="C13" s="30" t="s">
        <v>124</v>
      </c>
      <c r="D13" s="13">
        <v>15000000</v>
      </c>
      <c r="E13" s="14">
        <v>14799.35</v>
      </c>
      <c r="F13" s="15">
        <v>3.27E-2</v>
      </c>
      <c r="G13" s="15">
        <v>6.9700999999999999E-2</v>
      </c>
    </row>
    <row r="14" spans="1:8" x14ac:dyDescent="0.25">
      <c r="A14" s="12" t="s">
        <v>2795</v>
      </c>
      <c r="B14" s="30" t="s">
        <v>2796</v>
      </c>
      <c r="C14" s="30" t="s">
        <v>124</v>
      </c>
      <c r="D14" s="13">
        <v>10000000</v>
      </c>
      <c r="E14" s="14">
        <v>9932.7800000000007</v>
      </c>
      <c r="F14" s="15">
        <v>2.1899999999999999E-2</v>
      </c>
      <c r="G14" s="15">
        <v>6.8614999999999995E-2</v>
      </c>
    </row>
    <row r="15" spans="1:8" x14ac:dyDescent="0.25">
      <c r="A15" s="12" t="s">
        <v>2797</v>
      </c>
      <c r="B15" s="30" t="s">
        <v>2798</v>
      </c>
      <c r="C15" s="30" t="s">
        <v>124</v>
      </c>
      <c r="D15" s="13">
        <v>10000000</v>
      </c>
      <c r="E15" s="14">
        <v>9919.81</v>
      </c>
      <c r="F15" s="15">
        <v>2.1899999999999999E-2</v>
      </c>
      <c r="G15" s="15">
        <v>6.8618999999999999E-2</v>
      </c>
    </row>
    <row r="16" spans="1:8" x14ac:dyDescent="0.25">
      <c r="A16" s="12" t="s">
        <v>1738</v>
      </c>
      <c r="B16" s="30" t="s">
        <v>1739</v>
      </c>
      <c r="C16" s="30" t="s">
        <v>124</v>
      </c>
      <c r="D16" s="13">
        <v>10000000</v>
      </c>
      <c r="E16" s="14">
        <v>9905.69</v>
      </c>
      <c r="F16" s="15">
        <v>2.1899999999999999E-2</v>
      </c>
      <c r="G16" s="15">
        <v>6.9501999999999994E-2</v>
      </c>
    </row>
    <row r="17" spans="1:7" x14ac:dyDescent="0.25">
      <c r="A17" s="12" t="s">
        <v>2799</v>
      </c>
      <c r="B17" s="30" t="s">
        <v>2800</v>
      </c>
      <c r="C17" s="30" t="s">
        <v>124</v>
      </c>
      <c r="D17" s="13">
        <v>10000000</v>
      </c>
      <c r="E17" s="14">
        <v>9866.23</v>
      </c>
      <c r="F17" s="15">
        <v>2.18E-2</v>
      </c>
      <c r="G17" s="15">
        <v>6.9700999999999999E-2</v>
      </c>
    </row>
    <row r="18" spans="1:7" x14ac:dyDescent="0.25">
      <c r="A18" s="12" t="s">
        <v>2801</v>
      </c>
      <c r="B18" s="30" t="s">
        <v>2802</v>
      </c>
      <c r="C18" s="30" t="s">
        <v>124</v>
      </c>
      <c r="D18" s="13">
        <v>10000000</v>
      </c>
      <c r="E18" s="14">
        <v>9852.01</v>
      </c>
      <c r="F18" s="15">
        <v>2.18E-2</v>
      </c>
      <c r="G18" s="15">
        <v>6.9402000000000005E-2</v>
      </c>
    </row>
    <row r="19" spans="1:7" x14ac:dyDescent="0.25">
      <c r="A19" s="12" t="s">
        <v>2803</v>
      </c>
      <c r="B19" s="30" t="s">
        <v>2804</v>
      </c>
      <c r="C19" s="30" t="s">
        <v>124</v>
      </c>
      <c r="D19" s="13">
        <v>7500000</v>
      </c>
      <c r="E19" s="14">
        <v>7390.4</v>
      </c>
      <c r="F19" s="15">
        <v>1.6299999999999999E-2</v>
      </c>
      <c r="G19" s="15">
        <v>6.9400000000000003E-2</v>
      </c>
    </row>
    <row r="20" spans="1:7" x14ac:dyDescent="0.25">
      <c r="A20" s="12" t="s">
        <v>2805</v>
      </c>
      <c r="B20" s="30" t="s">
        <v>2806</v>
      </c>
      <c r="C20" s="30" t="s">
        <v>124</v>
      </c>
      <c r="D20" s="13">
        <v>5000000</v>
      </c>
      <c r="E20" s="14">
        <v>4926.93</v>
      </c>
      <c r="F20" s="15">
        <v>1.09E-2</v>
      </c>
      <c r="G20" s="15">
        <v>6.9400000000000003E-2</v>
      </c>
    </row>
    <row r="21" spans="1:7" x14ac:dyDescent="0.25">
      <c r="A21" s="16" t="s">
        <v>125</v>
      </c>
      <c r="B21" s="31"/>
      <c r="C21" s="31"/>
      <c r="D21" s="17"/>
      <c r="E21" s="18">
        <v>93812.9</v>
      </c>
      <c r="F21" s="19">
        <v>0.2072</v>
      </c>
      <c r="G21" s="20"/>
    </row>
    <row r="22" spans="1:7" x14ac:dyDescent="0.25">
      <c r="A22" s="16" t="s">
        <v>126</v>
      </c>
      <c r="B22" s="30"/>
      <c r="C22" s="30"/>
      <c r="D22" s="13"/>
      <c r="E22" s="14"/>
      <c r="F22" s="15"/>
      <c r="G22" s="15"/>
    </row>
    <row r="23" spans="1:7" x14ac:dyDescent="0.25">
      <c r="A23" s="12" t="s">
        <v>2807</v>
      </c>
      <c r="B23" s="30" t="s">
        <v>2808</v>
      </c>
      <c r="C23" s="30" t="s">
        <v>149</v>
      </c>
      <c r="D23" s="13">
        <v>25000000</v>
      </c>
      <c r="E23" s="14">
        <v>24797.4</v>
      </c>
      <c r="F23" s="15">
        <v>5.4800000000000001E-2</v>
      </c>
      <c r="G23" s="15">
        <v>7.1002999999999997E-2</v>
      </c>
    </row>
    <row r="24" spans="1:7" x14ac:dyDescent="0.25">
      <c r="A24" s="12" t="s">
        <v>2809</v>
      </c>
      <c r="B24" s="30" t="s">
        <v>2810</v>
      </c>
      <c r="C24" s="30" t="s">
        <v>129</v>
      </c>
      <c r="D24" s="13">
        <v>20000000</v>
      </c>
      <c r="E24" s="14">
        <v>19887.02</v>
      </c>
      <c r="F24" s="15">
        <v>4.3900000000000002E-2</v>
      </c>
      <c r="G24" s="15">
        <v>7.1502999999999997E-2</v>
      </c>
    </row>
    <row r="25" spans="1:7" x14ac:dyDescent="0.25">
      <c r="A25" s="12" t="s">
        <v>2811</v>
      </c>
      <c r="B25" s="30" t="s">
        <v>2812</v>
      </c>
      <c r="C25" s="30" t="s">
        <v>146</v>
      </c>
      <c r="D25" s="13">
        <v>17500000</v>
      </c>
      <c r="E25" s="14">
        <v>17350.45</v>
      </c>
      <c r="F25" s="15">
        <v>3.8300000000000001E-2</v>
      </c>
      <c r="G25" s="15">
        <v>7.1503999999999998E-2</v>
      </c>
    </row>
    <row r="26" spans="1:7" x14ac:dyDescent="0.25">
      <c r="A26" s="12" t="s">
        <v>2813</v>
      </c>
      <c r="B26" s="30" t="s">
        <v>2814</v>
      </c>
      <c r="C26" s="30" t="s">
        <v>129</v>
      </c>
      <c r="D26" s="13">
        <v>10000000</v>
      </c>
      <c r="E26" s="14">
        <v>9959.26</v>
      </c>
      <c r="F26" s="15">
        <v>2.1999999999999999E-2</v>
      </c>
      <c r="G26" s="15">
        <v>7.1099999999999997E-2</v>
      </c>
    </row>
    <row r="27" spans="1:7" x14ac:dyDescent="0.25">
      <c r="A27" s="12" t="s">
        <v>2815</v>
      </c>
      <c r="B27" s="30" t="s">
        <v>2816</v>
      </c>
      <c r="C27" s="30" t="s">
        <v>149</v>
      </c>
      <c r="D27" s="13">
        <v>10000000</v>
      </c>
      <c r="E27" s="14">
        <v>9949.61</v>
      </c>
      <c r="F27" s="15">
        <v>2.1999999999999999E-2</v>
      </c>
      <c r="G27" s="15">
        <v>7.1097999999999995E-2</v>
      </c>
    </row>
    <row r="28" spans="1:7" x14ac:dyDescent="0.25">
      <c r="A28" s="12" t="s">
        <v>2817</v>
      </c>
      <c r="B28" s="30" t="s">
        <v>2818</v>
      </c>
      <c r="C28" s="30" t="s">
        <v>149</v>
      </c>
      <c r="D28" s="13">
        <v>10000000</v>
      </c>
      <c r="E28" s="14">
        <v>9943.83</v>
      </c>
      <c r="F28" s="15">
        <v>2.1999999999999999E-2</v>
      </c>
      <c r="G28" s="15">
        <v>7.1096000000000006E-2</v>
      </c>
    </row>
    <row r="29" spans="1:7" x14ac:dyDescent="0.25">
      <c r="A29" s="12" t="s">
        <v>2819</v>
      </c>
      <c r="B29" s="30" t="s">
        <v>2820</v>
      </c>
      <c r="C29" s="30" t="s">
        <v>129</v>
      </c>
      <c r="D29" s="13">
        <v>10000000</v>
      </c>
      <c r="E29" s="14">
        <v>9931.91</v>
      </c>
      <c r="F29" s="15">
        <v>2.1899999999999999E-2</v>
      </c>
      <c r="G29" s="15">
        <v>7.1495000000000003E-2</v>
      </c>
    </row>
    <row r="30" spans="1:7" x14ac:dyDescent="0.25">
      <c r="A30" s="12" t="s">
        <v>2821</v>
      </c>
      <c r="B30" s="30" t="s">
        <v>2822</v>
      </c>
      <c r="C30" s="30" t="s">
        <v>149</v>
      </c>
      <c r="D30" s="13">
        <v>5000000</v>
      </c>
      <c r="E30" s="14">
        <v>4980.63</v>
      </c>
      <c r="F30" s="15">
        <v>1.0999999999999999E-2</v>
      </c>
      <c r="G30" s="15">
        <v>7.0994000000000002E-2</v>
      </c>
    </row>
    <row r="31" spans="1:7" x14ac:dyDescent="0.25">
      <c r="A31" s="12" t="s">
        <v>2823</v>
      </c>
      <c r="B31" s="30" t="s">
        <v>2824</v>
      </c>
      <c r="C31" s="30" t="s">
        <v>129</v>
      </c>
      <c r="D31" s="13">
        <v>5000000</v>
      </c>
      <c r="E31" s="14">
        <v>4960.16</v>
      </c>
      <c r="F31" s="15">
        <v>1.0999999999999999E-2</v>
      </c>
      <c r="G31" s="15">
        <v>7.1503999999999998E-2</v>
      </c>
    </row>
    <row r="32" spans="1:7" x14ac:dyDescent="0.25">
      <c r="A32" s="16" t="s">
        <v>125</v>
      </c>
      <c r="B32" s="31"/>
      <c r="C32" s="31"/>
      <c r="D32" s="17"/>
      <c r="E32" s="18">
        <v>111760.27</v>
      </c>
      <c r="F32" s="19">
        <v>0.24690000000000001</v>
      </c>
      <c r="G32" s="20"/>
    </row>
    <row r="33" spans="1:7" x14ac:dyDescent="0.25">
      <c r="A33" s="12"/>
      <c r="B33" s="30"/>
      <c r="C33" s="30"/>
      <c r="D33" s="13"/>
      <c r="E33" s="14"/>
      <c r="F33" s="15"/>
      <c r="G33" s="15"/>
    </row>
    <row r="34" spans="1:7" x14ac:dyDescent="0.25">
      <c r="A34" s="16" t="s">
        <v>152</v>
      </c>
      <c r="B34" s="30"/>
      <c r="C34" s="30"/>
      <c r="D34" s="13"/>
      <c r="E34" s="14"/>
      <c r="F34" s="15"/>
      <c r="G34" s="15"/>
    </row>
    <row r="35" spans="1:7" x14ac:dyDescent="0.25">
      <c r="A35" s="12" t="s">
        <v>2825</v>
      </c>
      <c r="B35" s="30" t="s">
        <v>2826</v>
      </c>
      <c r="C35" s="30" t="s">
        <v>129</v>
      </c>
      <c r="D35" s="13">
        <v>20000000</v>
      </c>
      <c r="E35" s="14">
        <v>19918.3</v>
      </c>
      <c r="F35" s="15">
        <v>4.3999999999999997E-2</v>
      </c>
      <c r="G35" s="15">
        <v>7.1291999999999994E-2</v>
      </c>
    </row>
    <row r="36" spans="1:7" x14ac:dyDescent="0.25">
      <c r="A36" s="12" t="s">
        <v>2827</v>
      </c>
      <c r="B36" s="30" t="s">
        <v>2828</v>
      </c>
      <c r="C36" s="30" t="s">
        <v>129</v>
      </c>
      <c r="D36" s="13">
        <v>20000000</v>
      </c>
      <c r="E36" s="14">
        <v>19909.62</v>
      </c>
      <c r="F36" s="15">
        <v>4.3999999999999997E-2</v>
      </c>
      <c r="G36" s="15">
        <v>7.2048000000000001E-2</v>
      </c>
    </row>
    <row r="37" spans="1:7" x14ac:dyDescent="0.25">
      <c r="A37" s="12" t="s">
        <v>2829</v>
      </c>
      <c r="B37" s="30" t="s">
        <v>2830</v>
      </c>
      <c r="C37" s="30" t="s">
        <v>129</v>
      </c>
      <c r="D37" s="13">
        <v>20000000</v>
      </c>
      <c r="E37" s="14">
        <v>19865.939999999999</v>
      </c>
      <c r="F37" s="15">
        <v>4.3900000000000002E-2</v>
      </c>
      <c r="G37" s="15">
        <v>8.2103999999999996E-2</v>
      </c>
    </row>
    <row r="38" spans="1:7" x14ac:dyDescent="0.25">
      <c r="A38" s="12" t="s">
        <v>2831</v>
      </c>
      <c r="B38" s="30" t="s">
        <v>2832</v>
      </c>
      <c r="C38" s="30" t="s">
        <v>129</v>
      </c>
      <c r="D38" s="13">
        <v>15000000</v>
      </c>
      <c r="E38" s="14">
        <v>14920.65</v>
      </c>
      <c r="F38" s="15">
        <v>3.2899999999999999E-2</v>
      </c>
      <c r="G38" s="15">
        <v>7.1900000000000006E-2</v>
      </c>
    </row>
    <row r="39" spans="1:7" x14ac:dyDescent="0.25">
      <c r="A39" s="12" t="s">
        <v>2833</v>
      </c>
      <c r="B39" s="30" t="s">
        <v>2834</v>
      </c>
      <c r="C39" s="30" t="s">
        <v>129</v>
      </c>
      <c r="D39" s="13">
        <v>15000000</v>
      </c>
      <c r="E39" s="14">
        <v>14903.06</v>
      </c>
      <c r="F39" s="15">
        <v>3.2899999999999999E-2</v>
      </c>
      <c r="G39" s="15">
        <v>7.195E-2</v>
      </c>
    </row>
    <row r="40" spans="1:7" x14ac:dyDescent="0.25">
      <c r="A40" s="12" t="s">
        <v>2835</v>
      </c>
      <c r="B40" s="30" t="s">
        <v>2836</v>
      </c>
      <c r="C40" s="30" t="s">
        <v>129</v>
      </c>
      <c r="D40" s="13">
        <v>10000000</v>
      </c>
      <c r="E40" s="14">
        <v>9957.32</v>
      </c>
      <c r="F40" s="15">
        <v>2.1999999999999999E-2</v>
      </c>
      <c r="G40" s="15">
        <v>7.4499999999999997E-2</v>
      </c>
    </row>
    <row r="41" spans="1:7" x14ac:dyDescent="0.25">
      <c r="A41" s="12" t="s">
        <v>2837</v>
      </c>
      <c r="B41" s="30" t="s">
        <v>2838</v>
      </c>
      <c r="C41" s="30" t="s">
        <v>129</v>
      </c>
      <c r="D41" s="13">
        <v>10000000</v>
      </c>
      <c r="E41" s="14">
        <v>9955.06</v>
      </c>
      <c r="F41" s="15">
        <v>2.1999999999999999E-2</v>
      </c>
      <c r="G41" s="15">
        <v>7.1648000000000003E-2</v>
      </c>
    </row>
    <row r="42" spans="1:7" x14ac:dyDescent="0.25">
      <c r="A42" s="12" t="s">
        <v>2839</v>
      </c>
      <c r="B42" s="30" t="s">
        <v>2840</v>
      </c>
      <c r="C42" s="30" t="s">
        <v>129</v>
      </c>
      <c r="D42" s="13">
        <v>10000000</v>
      </c>
      <c r="E42" s="14">
        <v>9944.8799999999992</v>
      </c>
      <c r="F42" s="15">
        <v>2.1999999999999999E-2</v>
      </c>
      <c r="G42" s="15">
        <v>7.2250999999999996E-2</v>
      </c>
    </row>
    <row r="43" spans="1:7" x14ac:dyDescent="0.25">
      <c r="A43" s="12" t="s">
        <v>2841</v>
      </c>
      <c r="B43" s="30" t="s">
        <v>2842</v>
      </c>
      <c r="C43" s="30" t="s">
        <v>129</v>
      </c>
      <c r="D43" s="13">
        <v>10000000</v>
      </c>
      <c r="E43" s="14">
        <v>9935.2900000000009</v>
      </c>
      <c r="F43" s="15">
        <v>2.1899999999999999E-2</v>
      </c>
      <c r="G43" s="15">
        <v>7.2044999999999998E-2</v>
      </c>
    </row>
    <row r="44" spans="1:7" x14ac:dyDescent="0.25">
      <c r="A44" s="12" t="s">
        <v>2843</v>
      </c>
      <c r="B44" s="30" t="s">
        <v>2844</v>
      </c>
      <c r="C44" s="30" t="s">
        <v>129</v>
      </c>
      <c r="D44" s="13">
        <v>10000000</v>
      </c>
      <c r="E44" s="14">
        <v>9932.85</v>
      </c>
      <c r="F44" s="15">
        <v>2.1899999999999999E-2</v>
      </c>
      <c r="G44" s="15">
        <v>7.4773999999999993E-2</v>
      </c>
    </row>
    <row r="45" spans="1:7" x14ac:dyDescent="0.25">
      <c r="A45" s="12" t="s">
        <v>2845</v>
      </c>
      <c r="B45" s="30" t="s">
        <v>2846</v>
      </c>
      <c r="C45" s="30" t="s">
        <v>129</v>
      </c>
      <c r="D45" s="13">
        <v>10000000</v>
      </c>
      <c r="E45" s="14">
        <v>9932.65</v>
      </c>
      <c r="F45" s="15">
        <v>2.1899999999999999E-2</v>
      </c>
      <c r="G45" s="15">
        <v>7.4997999999999995E-2</v>
      </c>
    </row>
    <row r="46" spans="1:7" x14ac:dyDescent="0.25">
      <c r="A46" s="12" t="s">
        <v>2847</v>
      </c>
      <c r="B46" s="30" t="s">
        <v>2848</v>
      </c>
      <c r="C46" s="30" t="s">
        <v>129</v>
      </c>
      <c r="D46" s="13">
        <v>10000000</v>
      </c>
      <c r="E46" s="14">
        <v>9931.39</v>
      </c>
      <c r="F46" s="15">
        <v>2.1899999999999999E-2</v>
      </c>
      <c r="G46" s="15">
        <v>7.2044999999999998E-2</v>
      </c>
    </row>
    <row r="47" spans="1:7" x14ac:dyDescent="0.25">
      <c r="A47" s="12" t="s">
        <v>2849</v>
      </c>
      <c r="B47" s="30" t="s">
        <v>2850</v>
      </c>
      <c r="C47" s="30" t="s">
        <v>129</v>
      </c>
      <c r="D47" s="13">
        <v>10000000</v>
      </c>
      <c r="E47" s="14">
        <v>9927.2099999999991</v>
      </c>
      <c r="F47" s="15">
        <v>2.1899999999999999E-2</v>
      </c>
      <c r="G47" s="15">
        <v>7.4346999999999996E-2</v>
      </c>
    </row>
    <row r="48" spans="1:7" x14ac:dyDescent="0.25">
      <c r="A48" s="12" t="s">
        <v>2851</v>
      </c>
      <c r="B48" s="30" t="s">
        <v>2852</v>
      </c>
      <c r="C48" s="30" t="s">
        <v>129</v>
      </c>
      <c r="D48" s="13">
        <v>10000000</v>
      </c>
      <c r="E48" s="14">
        <v>9918.7099999999991</v>
      </c>
      <c r="F48" s="15">
        <v>2.1899999999999999E-2</v>
      </c>
      <c r="G48" s="15">
        <v>8.3099999999999993E-2</v>
      </c>
    </row>
    <row r="49" spans="1:7" x14ac:dyDescent="0.25">
      <c r="A49" s="12" t="s">
        <v>2853</v>
      </c>
      <c r="B49" s="30" t="s">
        <v>2854</v>
      </c>
      <c r="C49" s="30" t="s">
        <v>129</v>
      </c>
      <c r="D49" s="13">
        <v>10000000</v>
      </c>
      <c r="E49" s="14">
        <v>9827.4699999999993</v>
      </c>
      <c r="F49" s="15">
        <v>2.1700000000000001E-2</v>
      </c>
      <c r="G49" s="15">
        <v>7.1998999999999994E-2</v>
      </c>
    </row>
    <row r="50" spans="1:7" x14ac:dyDescent="0.25">
      <c r="A50" s="12" t="s">
        <v>2855</v>
      </c>
      <c r="B50" s="30" t="s">
        <v>2856</v>
      </c>
      <c r="C50" s="30" t="s">
        <v>129</v>
      </c>
      <c r="D50" s="13">
        <v>7500000</v>
      </c>
      <c r="E50" s="14">
        <v>7488.17</v>
      </c>
      <c r="F50" s="15">
        <v>1.6500000000000001E-2</v>
      </c>
      <c r="G50" s="15">
        <v>8.2359000000000002E-2</v>
      </c>
    </row>
    <row r="51" spans="1:7" x14ac:dyDescent="0.25">
      <c r="A51" s="12" t="s">
        <v>2857</v>
      </c>
      <c r="B51" s="30" t="s">
        <v>2858</v>
      </c>
      <c r="C51" s="30" t="s">
        <v>129</v>
      </c>
      <c r="D51" s="13">
        <v>7500000</v>
      </c>
      <c r="E51" s="14">
        <v>7479.45</v>
      </c>
      <c r="F51" s="15">
        <v>1.6500000000000001E-2</v>
      </c>
      <c r="G51" s="15">
        <v>7.1645E-2</v>
      </c>
    </row>
    <row r="52" spans="1:7" x14ac:dyDescent="0.25">
      <c r="A52" s="12" t="s">
        <v>2859</v>
      </c>
      <c r="B52" s="30" t="s">
        <v>2860</v>
      </c>
      <c r="C52" s="30" t="s">
        <v>129</v>
      </c>
      <c r="D52" s="13">
        <v>7500000</v>
      </c>
      <c r="E52" s="14">
        <v>7436.88</v>
      </c>
      <c r="F52" s="15">
        <v>1.6400000000000001E-2</v>
      </c>
      <c r="G52" s="15">
        <v>7.2043999999999997E-2</v>
      </c>
    </row>
    <row r="53" spans="1:7" x14ac:dyDescent="0.25">
      <c r="A53" s="12" t="s">
        <v>2861</v>
      </c>
      <c r="B53" s="30" t="s">
        <v>2862</v>
      </c>
      <c r="C53" s="30" t="s">
        <v>129</v>
      </c>
      <c r="D53" s="13">
        <v>5000000</v>
      </c>
      <c r="E53" s="14">
        <v>4983.8900000000003</v>
      </c>
      <c r="F53" s="15">
        <v>1.0999999999999999E-2</v>
      </c>
      <c r="G53" s="15">
        <v>7.3750999999999997E-2</v>
      </c>
    </row>
    <row r="54" spans="1:7" x14ac:dyDescent="0.25">
      <c r="A54" s="12" t="s">
        <v>2863</v>
      </c>
      <c r="B54" s="30" t="s">
        <v>2864</v>
      </c>
      <c r="C54" s="30" t="s">
        <v>129</v>
      </c>
      <c r="D54" s="13">
        <v>5000000</v>
      </c>
      <c r="E54" s="14">
        <v>4973.6099999999997</v>
      </c>
      <c r="F54" s="15">
        <v>1.0999999999999999E-2</v>
      </c>
      <c r="G54" s="15">
        <v>7.4501999999999999E-2</v>
      </c>
    </row>
    <row r="55" spans="1:7" x14ac:dyDescent="0.25">
      <c r="A55" s="12" t="s">
        <v>2865</v>
      </c>
      <c r="B55" s="30" t="s">
        <v>2866</v>
      </c>
      <c r="C55" s="30" t="s">
        <v>129</v>
      </c>
      <c r="D55" s="13">
        <v>2500000</v>
      </c>
      <c r="E55" s="14">
        <v>2494.94</v>
      </c>
      <c r="F55" s="15">
        <v>5.4999999999999997E-3</v>
      </c>
      <c r="G55" s="15">
        <v>8.2352999999999996E-2</v>
      </c>
    </row>
    <row r="56" spans="1:7" x14ac:dyDescent="0.25">
      <c r="A56" s="12" t="s">
        <v>2867</v>
      </c>
      <c r="B56" s="30" t="s">
        <v>2868</v>
      </c>
      <c r="C56" s="30" t="s">
        <v>129</v>
      </c>
      <c r="D56" s="13">
        <v>2500000</v>
      </c>
      <c r="E56" s="14">
        <v>2477.5</v>
      </c>
      <c r="F56" s="15">
        <v>5.4999999999999997E-3</v>
      </c>
      <c r="G56" s="15">
        <v>7.535E-2</v>
      </c>
    </row>
    <row r="57" spans="1:7" x14ac:dyDescent="0.25">
      <c r="A57" s="16" t="s">
        <v>125</v>
      </c>
      <c r="B57" s="31"/>
      <c r="C57" s="31"/>
      <c r="D57" s="17"/>
      <c r="E57" s="18">
        <v>226114.84</v>
      </c>
      <c r="F57" s="19">
        <v>0.49919999999999998</v>
      </c>
      <c r="G57" s="20"/>
    </row>
    <row r="58" spans="1:7" x14ac:dyDescent="0.25">
      <c r="A58" s="12"/>
      <c r="B58" s="30"/>
      <c r="C58" s="30"/>
      <c r="D58" s="13"/>
      <c r="E58" s="14"/>
      <c r="F58" s="15"/>
      <c r="G58" s="15"/>
    </row>
    <row r="59" spans="1:7" x14ac:dyDescent="0.25">
      <c r="A59" s="21" t="s">
        <v>165</v>
      </c>
      <c r="B59" s="32"/>
      <c r="C59" s="32"/>
      <c r="D59" s="22"/>
      <c r="E59" s="18">
        <v>431688.01</v>
      </c>
      <c r="F59" s="19">
        <v>0.95330000000000004</v>
      </c>
      <c r="G59" s="20"/>
    </row>
    <row r="60" spans="1:7" x14ac:dyDescent="0.25">
      <c r="A60" s="12"/>
      <c r="B60" s="30"/>
      <c r="C60" s="30"/>
      <c r="D60" s="13"/>
      <c r="E60" s="14"/>
      <c r="F60" s="15"/>
      <c r="G60" s="15"/>
    </row>
    <row r="61" spans="1:7" x14ac:dyDescent="0.25">
      <c r="A61" s="12"/>
      <c r="B61" s="30"/>
      <c r="C61" s="30"/>
      <c r="D61" s="13"/>
      <c r="E61" s="14"/>
      <c r="F61" s="15"/>
      <c r="G61" s="15"/>
    </row>
    <row r="62" spans="1:7" x14ac:dyDescent="0.25">
      <c r="A62" s="16" t="s">
        <v>166</v>
      </c>
      <c r="B62" s="30"/>
      <c r="C62" s="30"/>
      <c r="D62" s="13"/>
      <c r="E62" s="14"/>
      <c r="F62" s="15"/>
      <c r="G62" s="15"/>
    </row>
    <row r="63" spans="1:7" x14ac:dyDescent="0.25">
      <c r="A63" s="12" t="s">
        <v>167</v>
      </c>
      <c r="B63" s="30" t="s">
        <v>168</v>
      </c>
      <c r="C63" s="30"/>
      <c r="D63" s="13">
        <v>13229.966</v>
      </c>
      <c r="E63" s="14">
        <v>1351.18</v>
      </c>
      <c r="F63" s="15">
        <v>3.0000000000000001E-3</v>
      </c>
      <c r="G63" s="15"/>
    </row>
    <row r="64" spans="1:7" x14ac:dyDescent="0.25">
      <c r="A64" s="12"/>
      <c r="B64" s="30"/>
      <c r="C64" s="30"/>
      <c r="D64" s="13"/>
      <c r="E64" s="14"/>
      <c r="F64" s="15"/>
      <c r="G64" s="15"/>
    </row>
    <row r="65" spans="1:7" x14ac:dyDescent="0.25">
      <c r="A65" s="21" t="s">
        <v>165</v>
      </c>
      <c r="B65" s="32"/>
      <c r="C65" s="32"/>
      <c r="D65" s="22"/>
      <c r="E65" s="18">
        <v>1351.18</v>
      </c>
      <c r="F65" s="19">
        <v>3.0000000000000001E-3</v>
      </c>
      <c r="G65" s="20"/>
    </row>
    <row r="66" spans="1:7" x14ac:dyDescent="0.25">
      <c r="A66" s="12"/>
      <c r="B66" s="30"/>
      <c r="C66" s="30"/>
      <c r="D66" s="13"/>
      <c r="E66" s="14"/>
      <c r="F66" s="15"/>
      <c r="G66" s="15"/>
    </row>
    <row r="67" spans="1:7" x14ac:dyDescent="0.25">
      <c r="A67" s="16" t="s">
        <v>169</v>
      </c>
      <c r="B67" s="30"/>
      <c r="C67" s="30"/>
      <c r="D67" s="13"/>
      <c r="E67" s="14"/>
      <c r="F67" s="15"/>
      <c r="G67" s="15"/>
    </row>
    <row r="68" spans="1:7" x14ac:dyDescent="0.25">
      <c r="A68" s="12" t="s">
        <v>170</v>
      </c>
      <c r="B68" s="30"/>
      <c r="C68" s="30"/>
      <c r="D68" s="13"/>
      <c r="E68" s="14">
        <v>30135.05</v>
      </c>
      <c r="F68" s="15">
        <v>6.6500000000000004E-2</v>
      </c>
      <c r="G68" s="15">
        <v>6.6299999999999998E-2</v>
      </c>
    </row>
    <row r="69" spans="1:7" x14ac:dyDescent="0.25">
      <c r="A69" s="16" t="s">
        <v>125</v>
      </c>
      <c r="B69" s="31"/>
      <c r="C69" s="31"/>
      <c r="D69" s="17"/>
      <c r="E69" s="18">
        <v>30135.05</v>
      </c>
      <c r="F69" s="19">
        <v>6.6500000000000004E-2</v>
      </c>
      <c r="G69" s="20"/>
    </row>
    <row r="70" spans="1:7" x14ac:dyDescent="0.25">
      <c r="A70" s="12"/>
      <c r="B70" s="30"/>
      <c r="C70" s="30"/>
      <c r="D70" s="13"/>
      <c r="E70" s="14"/>
      <c r="F70" s="15"/>
      <c r="G70" s="15"/>
    </row>
    <row r="71" spans="1:7" x14ac:dyDescent="0.25">
      <c r="A71" s="21" t="s">
        <v>165</v>
      </c>
      <c r="B71" s="32"/>
      <c r="C71" s="32"/>
      <c r="D71" s="22"/>
      <c r="E71" s="18">
        <v>30135.05</v>
      </c>
      <c r="F71" s="19">
        <v>6.6500000000000004E-2</v>
      </c>
      <c r="G71" s="20"/>
    </row>
    <row r="72" spans="1:7" x14ac:dyDescent="0.25">
      <c r="A72" s="12" t="s">
        <v>171</v>
      </c>
      <c r="B72" s="30"/>
      <c r="C72" s="30"/>
      <c r="D72" s="13"/>
      <c r="E72" s="14">
        <v>5.4738464999999996</v>
      </c>
      <c r="F72" s="15">
        <v>1.2E-5</v>
      </c>
      <c r="G72" s="15"/>
    </row>
    <row r="73" spans="1:7" x14ac:dyDescent="0.25">
      <c r="A73" s="12" t="s">
        <v>172</v>
      </c>
      <c r="B73" s="30"/>
      <c r="C73" s="30"/>
      <c r="D73" s="13"/>
      <c r="E73" s="23">
        <v>-10338.5338465</v>
      </c>
      <c r="F73" s="24">
        <v>-2.2811999999999999E-2</v>
      </c>
      <c r="G73" s="15">
        <v>6.6299999999999998E-2</v>
      </c>
    </row>
    <row r="74" spans="1:7" x14ac:dyDescent="0.25">
      <c r="A74" s="25" t="s">
        <v>173</v>
      </c>
      <c r="B74" s="33"/>
      <c r="C74" s="33"/>
      <c r="D74" s="26"/>
      <c r="E74" s="27">
        <v>452841.18</v>
      </c>
      <c r="F74" s="28">
        <v>1</v>
      </c>
      <c r="G74" s="28"/>
    </row>
    <row r="76" spans="1:7" x14ac:dyDescent="0.25">
      <c r="A76" s="1" t="s">
        <v>174</v>
      </c>
    </row>
    <row r="77" spans="1:7" x14ac:dyDescent="0.25">
      <c r="A77" s="1" t="s">
        <v>175</v>
      </c>
    </row>
    <row r="79" spans="1:7" x14ac:dyDescent="0.25">
      <c r="A79" s="1" t="s">
        <v>176</v>
      </c>
    </row>
    <row r="80" spans="1:7" x14ac:dyDescent="0.25">
      <c r="A80" s="53" t="s">
        <v>177</v>
      </c>
      <c r="B80" s="34" t="s">
        <v>119</v>
      </c>
    </row>
    <row r="81" spans="1:5" x14ac:dyDescent="0.25">
      <c r="A81" t="s">
        <v>178</v>
      </c>
    </row>
    <row r="82" spans="1:5" x14ac:dyDescent="0.25">
      <c r="A82" t="s">
        <v>305</v>
      </c>
      <c r="B82" t="s">
        <v>180</v>
      </c>
      <c r="C82" t="s">
        <v>180</v>
      </c>
    </row>
    <row r="83" spans="1:5" x14ac:dyDescent="0.25">
      <c r="B83" s="54">
        <v>45382</v>
      </c>
      <c r="C83" s="54">
        <v>45412</v>
      </c>
    </row>
    <row r="84" spans="1:5" x14ac:dyDescent="0.25">
      <c r="A84" t="s">
        <v>181</v>
      </c>
      <c r="B84">
        <v>3118.3326000000002</v>
      </c>
      <c r="C84">
        <v>3138.0799000000002</v>
      </c>
      <c r="E84" s="2"/>
    </row>
    <row r="85" spans="1:5" x14ac:dyDescent="0.25">
      <c r="A85" t="s">
        <v>182</v>
      </c>
      <c r="B85">
        <v>1814.2029</v>
      </c>
      <c r="C85">
        <v>1825.6909000000001</v>
      </c>
      <c r="E85" s="2"/>
    </row>
    <row r="86" spans="1:5" x14ac:dyDescent="0.25">
      <c r="A86" t="s">
        <v>1158</v>
      </c>
      <c r="B86">
        <v>1066.1284000000001</v>
      </c>
      <c r="C86">
        <v>1072.8798999999999</v>
      </c>
      <c r="E86" s="2"/>
    </row>
    <row r="87" spans="1:5" x14ac:dyDescent="0.25">
      <c r="A87" t="s">
        <v>662</v>
      </c>
      <c r="B87">
        <v>2464.56</v>
      </c>
      <c r="C87">
        <v>2473.8209000000002</v>
      </c>
      <c r="E87" s="2"/>
    </row>
    <row r="88" spans="1:5" x14ac:dyDescent="0.25">
      <c r="A88" t="s">
        <v>184</v>
      </c>
      <c r="B88">
        <v>3118.3534</v>
      </c>
      <c r="C88">
        <v>3138.1007</v>
      </c>
      <c r="E88" s="2"/>
    </row>
    <row r="89" spans="1:5" x14ac:dyDescent="0.25">
      <c r="A89" t="s">
        <v>185</v>
      </c>
      <c r="B89">
        <v>3118.3575999999998</v>
      </c>
      <c r="C89">
        <v>3138.1051000000002</v>
      </c>
      <c r="E89" s="2"/>
    </row>
    <row r="90" spans="1:5" x14ac:dyDescent="0.25">
      <c r="A90" t="s">
        <v>663</v>
      </c>
      <c r="B90">
        <v>1005.9015000000001</v>
      </c>
      <c r="C90">
        <v>1005.1508</v>
      </c>
      <c r="E90" s="2"/>
    </row>
    <row r="91" spans="1:5" x14ac:dyDescent="0.25">
      <c r="A91" t="s">
        <v>664</v>
      </c>
      <c r="B91">
        <v>2176.1642000000002</v>
      </c>
      <c r="C91">
        <v>2173.0515999999998</v>
      </c>
      <c r="E91" s="2"/>
    </row>
    <row r="92" spans="1:5" x14ac:dyDescent="0.25">
      <c r="A92" t="s">
        <v>2869</v>
      </c>
      <c r="B92">
        <v>2117.6817999999998</v>
      </c>
      <c r="C92">
        <v>2130.7973999999999</v>
      </c>
      <c r="E92" s="2"/>
    </row>
    <row r="93" spans="1:5" x14ac:dyDescent="0.25">
      <c r="A93" t="s">
        <v>193</v>
      </c>
      <c r="B93">
        <v>1782.7141999999999</v>
      </c>
      <c r="C93">
        <v>1793.7669000000001</v>
      </c>
      <c r="E93" s="2"/>
    </row>
    <row r="94" spans="1:5" x14ac:dyDescent="0.25">
      <c r="A94" t="s">
        <v>2870</v>
      </c>
      <c r="B94">
        <v>1133.2628999999999</v>
      </c>
      <c r="C94">
        <v>1140.2801999999999</v>
      </c>
      <c r="E94" s="2"/>
    </row>
    <row r="95" spans="1:5" x14ac:dyDescent="0.25">
      <c r="A95" t="s">
        <v>679</v>
      </c>
      <c r="B95">
        <v>2153.9553999999998</v>
      </c>
      <c r="C95">
        <v>2153.3966</v>
      </c>
      <c r="E95" s="2"/>
    </row>
    <row r="96" spans="1:5" x14ac:dyDescent="0.25">
      <c r="A96" t="s">
        <v>2871</v>
      </c>
      <c r="B96">
        <v>3060.6302000000001</v>
      </c>
      <c r="C96">
        <v>3079.5817999999999</v>
      </c>
      <c r="E96" s="2"/>
    </row>
    <row r="97" spans="1:5" x14ac:dyDescent="0.25">
      <c r="A97" t="s">
        <v>680</v>
      </c>
      <c r="B97">
        <v>3060.6322</v>
      </c>
      <c r="C97">
        <v>3079.5837999999999</v>
      </c>
      <c r="E97" s="2"/>
    </row>
    <row r="98" spans="1:5" x14ac:dyDescent="0.25">
      <c r="A98" t="s">
        <v>681</v>
      </c>
      <c r="B98">
        <v>1075.9350999999999</v>
      </c>
      <c r="C98">
        <v>1077.1395</v>
      </c>
      <c r="E98" s="2"/>
    </row>
    <row r="99" spans="1:5" x14ac:dyDescent="0.25">
      <c r="A99" t="s">
        <v>682</v>
      </c>
      <c r="B99">
        <v>1148.6590000000001</v>
      </c>
      <c r="C99">
        <v>1155.7715000000001</v>
      </c>
      <c r="E99" s="2"/>
    </row>
    <row r="100" spans="1:5" x14ac:dyDescent="0.25">
      <c r="A100" t="s">
        <v>2872</v>
      </c>
      <c r="B100" t="s">
        <v>183</v>
      </c>
      <c r="C100" t="s">
        <v>183</v>
      </c>
      <c r="E100" s="2"/>
    </row>
    <row r="101" spans="1:5" x14ac:dyDescent="0.25">
      <c r="A101" t="s">
        <v>2873</v>
      </c>
      <c r="B101" t="s">
        <v>183</v>
      </c>
      <c r="C101" t="s">
        <v>183</v>
      </c>
      <c r="E101" s="2"/>
    </row>
    <row r="102" spans="1:5" x14ac:dyDescent="0.25">
      <c r="A102" t="s">
        <v>2874</v>
      </c>
      <c r="B102">
        <v>1057.6280999999999</v>
      </c>
      <c r="C102">
        <v>1057.9812999999999</v>
      </c>
      <c r="E102" s="2"/>
    </row>
    <row r="103" spans="1:5" x14ac:dyDescent="0.25">
      <c r="A103" t="s">
        <v>2875</v>
      </c>
      <c r="B103" t="s">
        <v>183</v>
      </c>
      <c r="C103" t="s">
        <v>183</v>
      </c>
      <c r="E103" s="2"/>
    </row>
    <row r="104" spans="1:5" x14ac:dyDescent="0.25">
      <c r="A104" t="s">
        <v>2876</v>
      </c>
      <c r="B104">
        <v>2783.3895000000002</v>
      </c>
      <c r="C104">
        <v>2800.6244999999999</v>
      </c>
      <c r="E104" s="2"/>
    </row>
    <row r="105" spans="1:5" x14ac:dyDescent="0.25">
      <c r="A105" t="s">
        <v>2877</v>
      </c>
      <c r="B105" t="s">
        <v>183</v>
      </c>
      <c r="C105" t="s">
        <v>183</v>
      </c>
      <c r="E105" s="2"/>
    </row>
    <row r="106" spans="1:5" x14ac:dyDescent="0.25">
      <c r="A106" t="s">
        <v>2878</v>
      </c>
      <c r="B106">
        <v>1245.5479</v>
      </c>
      <c r="C106">
        <v>1244.6361999999999</v>
      </c>
      <c r="E106" s="2"/>
    </row>
    <row r="107" spans="1:5" x14ac:dyDescent="0.25">
      <c r="A107" t="s">
        <v>2879</v>
      </c>
      <c r="B107">
        <v>1232.81</v>
      </c>
      <c r="C107">
        <v>1230.9637</v>
      </c>
      <c r="E107" s="2"/>
    </row>
    <row r="108" spans="1:5" x14ac:dyDescent="0.25">
      <c r="A108" t="s">
        <v>1161</v>
      </c>
      <c r="B108" t="s">
        <v>183</v>
      </c>
      <c r="C108" t="s">
        <v>183</v>
      </c>
      <c r="E108" s="2"/>
    </row>
    <row r="109" spans="1:5" x14ac:dyDescent="0.25">
      <c r="A109" t="s">
        <v>1162</v>
      </c>
      <c r="B109" t="s">
        <v>183</v>
      </c>
      <c r="C109" t="s">
        <v>183</v>
      </c>
      <c r="E109" s="2"/>
    </row>
    <row r="110" spans="1:5" x14ac:dyDescent="0.25">
      <c r="A110" t="s">
        <v>1163</v>
      </c>
      <c r="B110" t="s">
        <v>183</v>
      </c>
      <c r="C110" t="s">
        <v>183</v>
      </c>
      <c r="E110" s="2"/>
    </row>
    <row r="111" spans="1:5" x14ac:dyDescent="0.25">
      <c r="A111" t="s">
        <v>1164</v>
      </c>
      <c r="B111" t="s">
        <v>183</v>
      </c>
      <c r="C111" t="s">
        <v>183</v>
      </c>
      <c r="E111" s="2"/>
    </row>
    <row r="112" spans="1:5" x14ac:dyDescent="0.25">
      <c r="A112" t="s">
        <v>194</v>
      </c>
      <c r="E112" s="2"/>
    </row>
    <row r="114" spans="1:4" x14ac:dyDescent="0.25">
      <c r="A114" t="s">
        <v>670</v>
      </c>
    </row>
    <row r="116" spans="1:4" x14ac:dyDescent="0.25">
      <c r="A116" s="56" t="s">
        <v>671</v>
      </c>
      <c r="B116" s="56" t="s">
        <v>672</v>
      </c>
      <c r="C116" s="56" t="s">
        <v>673</v>
      </c>
      <c r="D116" s="56" t="s">
        <v>674</v>
      </c>
    </row>
    <row r="117" spans="1:4" x14ac:dyDescent="0.25">
      <c r="A117" s="56" t="s">
        <v>676</v>
      </c>
      <c r="B117" s="56"/>
      <c r="C117" s="56">
        <v>6.3446461000000003</v>
      </c>
      <c r="D117" s="56">
        <v>6.3446461000000003</v>
      </c>
    </row>
    <row r="118" spans="1:4" x14ac:dyDescent="0.25">
      <c r="A118" s="56" t="s">
        <v>677</v>
      </c>
      <c r="B118" s="56"/>
      <c r="C118" s="56">
        <v>7.1144692000000003</v>
      </c>
      <c r="D118" s="56">
        <v>7.1144692000000003</v>
      </c>
    </row>
    <row r="119" spans="1:4" x14ac:dyDescent="0.25">
      <c r="A119" s="56" t="s">
        <v>678</v>
      </c>
      <c r="B119" s="56"/>
      <c r="C119" s="56">
        <v>16.8484965</v>
      </c>
      <c r="D119" s="56">
        <v>16.8484965</v>
      </c>
    </row>
    <row r="120" spans="1:4" x14ac:dyDescent="0.25">
      <c r="A120" s="56" t="s">
        <v>679</v>
      </c>
      <c r="B120" s="56"/>
      <c r="C120" s="56">
        <v>13.8872483</v>
      </c>
      <c r="D120" s="56">
        <v>13.8872483</v>
      </c>
    </row>
    <row r="121" spans="1:4" x14ac:dyDescent="0.25">
      <c r="A121" s="56" t="s">
        <v>681</v>
      </c>
      <c r="B121" s="56"/>
      <c r="C121" s="56">
        <v>5.4565887999999996</v>
      </c>
      <c r="D121" s="56">
        <v>5.4565887999999996</v>
      </c>
    </row>
    <row r="122" spans="1:4" x14ac:dyDescent="0.25">
      <c r="A122" s="56" t="s">
        <v>2880</v>
      </c>
      <c r="B122" s="56"/>
      <c r="C122" s="56">
        <v>6.1779487</v>
      </c>
      <c r="D122" s="56">
        <v>6.1779487</v>
      </c>
    </row>
    <row r="123" spans="1:4" x14ac:dyDescent="0.25">
      <c r="A123" s="56" t="s">
        <v>2881</v>
      </c>
      <c r="B123" s="56"/>
      <c r="C123" s="56">
        <v>8.6147521999999999</v>
      </c>
      <c r="D123" s="56">
        <v>8.6147521999999999</v>
      </c>
    </row>
    <row r="124" spans="1:4" x14ac:dyDescent="0.25">
      <c r="A124" s="56" t="s">
        <v>2882</v>
      </c>
      <c r="B124" s="56"/>
      <c r="C124" s="56">
        <v>9.4517007999999993</v>
      </c>
      <c r="D124" s="56">
        <v>9.4517007999999993</v>
      </c>
    </row>
    <row r="126" spans="1:4" x14ac:dyDescent="0.25">
      <c r="A126" t="s">
        <v>196</v>
      </c>
      <c r="B126" s="34" t="s">
        <v>119</v>
      </c>
    </row>
    <row r="127" spans="1:4" ht="30" customHeight="1" x14ac:dyDescent="0.25">
      <c r="A127" s="53" t="s">
        <v>197</v>
      </c>
      <c r="B127" s="34" t="s">
        <v>119</v>
      </c>
    </row>
    <row r="128" spans="1:4" ht="30" customHeight="1" x14ac:dyDescent="0.25">
      <c r="A128" s="53" t="s">
        <v>198</v>
      </c>
      <c r="B128" s="34" t="s">
        <v>119</v>
      </c>
    </row>
    <row r="129" spans="1:2" x14ac:dyDescent="0.25">
      <c r="A129" t="s">
        <v>199</v>
      </c>
      <c r="B129" s="55">
        <f>+B143</f>
        <v>0.1022461143772132</v>
      </c>
    </row>
    <row r="130" spans="1:2" ht="45" customHeight="1" x14ac:dyDescent="0.25">
      <c r="A130" s="53" t="s">
        <v>200</v>
      </c>
      <c r="B130" s="34" t="s">
        <v>119</v>
      </c>
    </row>
    <row r="131" spans="1:2" ht="30" customHeight="1" x14ac:dyDescent="0.25">
      <c r="A131" s="53" t="s">
        <v>201</v>
      </c>
      <c r="B131" s="34" t="s">
        <v>119</v>
      </c>
    </row>
    <row r="132" spans="1:2" ht="30" customHeight="1" x14ac:dyDescent="0.25">
      <c r="A132" s="53" t="s">
        <v>202</v>
      </c>
      <c r="B132" s="55">
        <v>99306.307517199995</v>
      </c>
    </row>
    <row r="133" spans="1:2" x14ac:dyDescent="0.25">
      <c r="A133" t="s">
        <v>203</v>
      </c>
    </row>
    <row r="134" spans="1:2" x14ac:dyDescent="0.25">
      <c r="A134" t="s">
        <v>204</v>
      </c>
    </row>
    <row r="136" spans="1:2" x14ac:dyDescent="0.25">
      <c r="A136" t="s">
        <v>205</v>
      </c>
    </row>
    <row r="137" spans="1:2" ht="30" customHeight="1" x14ac:dyDescent="0.25">
      <c r="A137" s="61" t="s">
        <v>206</v>
      </c>
      <c r="B137" s="62" t="s">
        <v>2883</v>
      </c>
    </row>
    <row r="138" spans="1:2" x14ac:dyDescent="0.25">
      <c r="A138" s="61" t="s">
        <v>208</v>
      </c>
      <c r="B138" s="61" t="s">
        <v>2884</v>
      </c>
    </row>
    <row r="139" spans="1:2" x14ac:dyDescent="0.25">
      <c r="A139" s="61"/>
      <c r="B139" s="61"/>
    </row>
    <row r="140" spans="1:2" x14ac:dyDescent="0.25">
      <c r="A140" s="61" t="s">
        <v>210</v>
      </c>
      <c r="B140" s="63">
        <v>7.2008577968666447</v>
      </c>
    </row>
    <row r="141" spans="1:2" x14ac:dyDescent="0.25">
      <c r="A141" s="61"/>
      <c r="B141" s="61"/>
    </row>
    <row r="142" spans="1:2" x14ac:dyDescent="0.25">
      <c r="A142" s="61" t="s">
        <v>211</v>
      </c>
      <c r="B142" s="64">
        <v>0.1051</v>
      </c>
    </row>
    <row r="143" spans="1:2" x14ac:dyDescent="0.25">
      <c r="A143" s="61" t="s">
        <v>212</v>
      </c>
      <c r="B143" s="64">
        <v>0.1022461143772132</v>
      </c>
    </row>
    <row r="144" spans="1:2" x14ac:dyDescent="0.25">
      <c r="A144" s="61"/>
      <c r="B144" s="61"/>
    </row>
    <row r="145" spans="1:6" x14ac:dyDescent="0.25">
      <c r="A145" s="61" t="s">
        <v>213</v>
      </c>
      <c r="B145" s="65">
        <v>45412</v>
      </c>
    </row>
    <row r="147" spans="1:6" ht="69.95" customHeight="1" x14ac:dyDescent="0.25">
      <c r="A147" s="74" t="s">
        <v>214</v>
      </c>
      <c r="B147" s="74" t="s">
        <v>215</v>
      </c>
      <c r="C147" s="74" t="s">
        <v>5</v>
      </c>
      <c r="D147" s="74" t="s">
        <v>6</v>
      </c>
      <c r="E147" s="74" t="s">
        <v>5</v>
      </c>
      <c r="F147" s="74" t="s">
        <v>6</v>
      </c>
    </row>
    <row r="148" spans="1:6" ht="69.95" customHeight="1" x14ac:dyDescent="0.25">
      <c r="A148" s="74" t="s">
        <v>2883</v>
      </c>
      <c r="B148" s="74"/>
      <c r="C148" s="74" t="s">
        <v>91</v>
      </c>
      <c r="D148" s="74"/>
      <c r="E148" s="74" t="s">
        <v>92</v>
      </c>
      <c r="F14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45"/>
  <sheetViews>
    <sheetView showGridLines="0" workbookViewId="0">
      <pane ySplit="4" topLeftCell="A36" activePane="bottomLeft" state="frozen"/>
      <selection pane="bottomLeft" activeCell="A36" sqref="A3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2885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2886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2887</v>
      </c>
      <c r="B7" s="30"/>
      <c r="C7" s="30"/>
      <c r="D7" s="13"/>
      <c r="E7" s="14"/>
      <c r="F7" s="15"/>
      <c r="G7" s="15"/>
    </row>
    <row r="8" spans="1:8" x14ac:dyDescent="0.25">
      <c r="A8" s="16" t="s">
        <v>2888</v>
      </c>
      <c r="B8" s="31"/>
      <c r="C8" s="31"/>
      <c r="D8" s="17"/>
      <c r="E8" s="46"/>
      <c r="F8" s="20"/>
      <c r="G8" s="20"/>
    </row>
    <row r="9" spans="1:8" x14ac:dyDescent="0.25">
      <c r="A9" s="12" t="s">
        <v>2889</v>
      </c>
      <c r="B9" s="30" t="s">
        <v>2890</v>
      </c>
      <c r="C9" s="30"/>
      <c r="D9" s="13">
        <v>43076.237999999998</v>
      </c>
      <c r="E9" s="14">
        <v>6006.31</v>
      </c>
      <c r="F9" s="15">
        <v>0.99860000000000004</v>
      </c>
      <c r="G9" s="15"/>
    </row>
    <row r="10" spans="1:8" x14ac:dyDescent="0.25">
      <c r="A10" s="16" t="s">
        <v>125</v>
      </c>
      <c r="B10" s="31"/>
      <c r="C10" s="31"/>
      <c r="D10" s="17"/>
      <c r="E10" s="18">
        <v>6006.31</v>
      </c>
      <c r="F10" s="19">
        <v>0.99860000000000004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6006.31</v>
      </c>
      <c r="F12" s="19">
        <v>0.99860000000000004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32.99</v>
      </c>
      <c r="F15" s="15">
        <v>5.4999999999999997E-3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32.99</v>
      </c>
      <c r="F16" s="19">
        <v>5.4999999999999997E-3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32.99</v>
      </c>
      <c r="F18" s="19">
        <v>5.4999999999999997E-3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5.9921000000000002E-3</v>
      </c>
      <c r="F19" s="15">
        <v>0</v>
      </c>
      <c r="G19" s="15"/>
    </row>
    <row r="20" spans="1:7" x14ac:dyDescent="0.25">
      <c r="A20" s="12" t="s">
        <v>172</v>
      </c>
      <c r="B20" s="30"/>
      <c r="C20" s="30"/>
      <c r="D20" s="13"/>
      <c r="E20" s="23">
        <v>-24.5259921</v>
      </c>
      <c r="F20" s="24">
        <v>-4.1000000000000003E-3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6014.78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27.184000000000001</v>
      </c>
      <c r="C31">
        <v>26.792000000000002</v>
      </c>
      <c r="E31" s="2"/>
    </row>
    <row r="32" spans="1:7" x14ac:dyDescent="0.25">
      <c r="A32" t="s">
        <v>666</v>
      </c>
      <c r="B32">
        <v>24.577999999999999</v>
      </c>
      <c r="C32">
        <v>24.21</v>
      </c>
      <c r="E32" s="2"/>
    </row>
    <row r="33" spans="1:5" x14ac:dyDescent="0.25">
      <c r="E33" s="2"/>
    </row>
    <row r="34" spans="1:5" x14ac:dyDescent="0.25">
      <c r="A34" t="s">
        <v>195</v>
      </c>
      <c r="B34" s="34" t="s">
        <v>119</v>
      </c>
    </row>
    <row r="35" spans="1:5" x14ac:dyDescent="0.25">
      <c r="A35" t="s">
        <v>196</v>
      </c>
      <c r="B35" s="34" t="s">
        <v>119</v>
      </c>
    </row>
    <row r="36" spans="1:5" ht="30" customHeight="1" x14ac:dyDescent="0.25">
      <c r="A36" s="53" t="s">
        <v>197</v>
      </c>
      <c r="B36" s="34" t="s">
        <v>119</v>
      </c>
    </row>
    <row r="37" spans="1:5" ht="30" customHeight="1" x14ac:dyDescent="0.25">
      <c r="A37" s="53" t="s">
        <v>198</v>
      </c>
      <c r="B37" s="55">
        <v>6006.3123966000003</v>
      </c>
    </row>
    <row r="38" spans="1:5" ht="45" customHeight="1" x14ac:dyDescent="0.25">
      <c r="A38" s="53" t="s">
        <v>855</v>
      </c>
      <c r="B38" s="34" t="s">
        <v>119</v>
      </c>
    </row>
    <row r="39" spans="1:5" ht="30" customHeight="1" x14ac:dyDescent="0.25">
      <c r="A39" s="53" t="s">
        <v>856</v>
      </c>
      <c r="B39" s="34" t="s">
        <v>119</v>
      </c>
    </row>
    <row r="40" spans="1:5" ht="30" customHeight="1" x14ac:dyDescent="0.25">
      <c r="A40" s="53" t="s">
        <v>857</v>
      </c>
      <c r="B40" s="34" t="s">
        <v>119</v>
      </c>
    </row>
    <row r="41" spans="1:5" x14ac:dyDescent="0.25">
      <c r="A41" t="s">
        <v>2891</v>
      </c>
    </row>
    <row r="42" spans="1:5" x14ac:dyDescent="0.25">
      <c r="A42" t="s">
        <v>2892</v>
      </c>
    </row>
    <row r="44" spans="1:5" ht="69.95" customHeight="1" x14ac:dyDescent="0.25">
      <c r="A44" s="74" t="s">
        <v>214</v>
      </c>
      <c r="B44" s="74" t="s">
        <v>215</v>
      </c>
      <c r="C44" s="74" t="s">
        <v>5</v>
      </c>
      <c r="D44" s="74" t="s">
        <v>6</v>
      </c>
    </row>
    <row r="45" spans="1:5" ht="69.95" customHeight="1" x14ac:dyDescent="0.25">
      <c r="A45" s="74" t="s">
        <v>2893</v>
      </c>
      <c r="B45" s="74"/>
      <c r="C45" s="74" t="s">
        <v>94</v>
      </c>
      <c r="D45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45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2894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2895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2887</v>
      </c>
      <c r="B7" s="30"/>
      <c r="C7" s="30"/>
      <c r="D7" s="13"/>
      <c r="E7" s="14"/>
      <c r="F7" s="15"/>
      <c r="G7" s="15"/>
    </row>
    <row r="8" spans="1:8" x14ac:dyDescent="0.25">
      <c r="A8" s="16" t="s">
        <v>2888</v>
      </c>
      <c r="B8" s="31"/>
      <c r="C8" s="31"/>
      <c r="D8" s="17"/>
      <c r="E8" s="46"/>
      <c r="F8" s="20"/>
      <c r="G8" s="20"/>
    </row>
    <row r="9" spans="1:8" x14ac:dyDescent="0.25">
      <c r="A9" s="12" t="s">
        <v>2896</v>
      </c>
      <c r="B9" s="30" t="s">
        <v>2897</v>
      </c>
      <c r="C9" s="30"/>
      <c r="D9" s="13">
        <v>1103275.1340000001</v>
      </c>
      <c r="E9" s="14">
        <v>124634.12</v>
      </c>
      <c r="F9" s="15">
        <v>0.99570000000000003</v>
      </c>
      <c r="G9" s="15"/>
    </row>
    <row r="10" spans="1:8" x14ac:dyDescent="0.25">
      <c r="A10" s="16" t="s">
        <v>125</v>
      </c>
      <c r="B10" s="31"/>
      <c r="C10" s="31"/>
      <c r="D10" s="17"/>
      <c r="E10" s="18">
        <v>124634.12</v>
      </c>
      <c r="F10" s="19">
        <v>0.99570000000000003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124634.12</v>
      </c>
      <c r="F12" s="19">
        <v>0.99570000000000003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1341.51</v>
      </c>
      <c r="F15" s="15">
        <v>1.0699999999999999E-2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1341.51</v>
      </c>
      <c r="F16" s="19">
        <v>1.0699999999999999E-2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1341.51</v>
      </c>
      <c r="F18" s="19">
        <v>1.0699999999999999E-2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0.24367749999999999</v>
      </c>
      <c r="F19" s="15">
        <v>9.9999999999999995E-7</v>
      </c>
      <c r="G19" s="15"/>
    </row>
    <row r="20" spans="1:7" x14ac:dyDescent="0.25">
      <c r="A20" s="12" t="s">
        <v>172</v>
      </c>
      <c r="B20" s="30"/>
      <c r="C20" s="30"/>
      <c r="D20" s="13"/>
      <c r="E20" s="23">
        <v>-805.3536775</v>
      </c>
      <c r="F20" s="24">
        <v>-6.4009999999999996E-3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125170.52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36.514000000000003</v>
      </c>
      <c r="C31">
        <v>38.012999999999998</v>
      </c>
      <c r="E31" s="2"/>
    </row>
    <row r="32" spans="1:7" x14ac:dyDescent="0.25">
      <c r="A32" t="s">
        <v>666</v>
      </c>
      <c r="B32">
        <v>32.877000000000002</v>
      </c>
      <c r="C32">
        <v>34.201000000000001</v>
      </c>
      <c r="E32" s="2"/>
    </row>
    <row r="33" spans="1:5" x14ac:dyDescent="0.25">
      <c r="E33" s="2"/>
    </row>
    <row r="34" spans="1:5" x14ac:dyDescent="0.25">
      <c r="A34" t="s">
        <v>195</v>
      </c>
      <c r="B34" s="34" t="s">
        <v>119</v>
      </c>
    </row>
    <row r="35" spans="1:5" x14ac:dyDescent="0.25">
      <c r="A35" t="s">
        <v>196</v>
      </c>
      <c r="B35" s="34" t="s">
        <v>119</v>
      </c>
    </row>
    <row r="36" spans="1:5" ht="30" customHeight="1" x14ac:dyDescent="0.25">
      <c r="A36" s="53" t="s">
        <v>197</v>
      </c>
      <c r="B36" s="34" t="s">
        <v>119</v>
      </c>
    </row>
    <row r="37" spans="1:5" ht="30" customHeight="1" x14ac:dyDescent="0.25">
      <c r="A37" s="53" t="s">
        <v>198</v>
      </c>
      <c r="B37" s="55">
        <v>124634.1163297</v>
      </c>
    </row>
    <row r="38" spans="1:5" ht="45" customHeight="1" x14ac:dyDescent="0.25">
      <c r="A38" s="53" t="s">
        <v>855</v>
      </c>
      <c r="B38" s="34" t="s">
        <v>119</v>
      </c>
    </row>
    <row r="39" spans="1:5" ht="30" customHeight="1" x14ac:dyDescent="0.25">
      <c r="A39" s="53" t="s">
        <v>856</v>
      </c>
      <c r="B39" s="34" t="s">
        <v>119</v>
      </c>
    </row>
    <row r="40" spans="1:5" ht="30" customHeight="1" x14ac:dyDescent="0.25">
      <c r="A40" s="53" t="s">
        <v>857</v>
      </c>
      <c r="B40" s="34" t="s">
        <v>119</v>
      </c>
    </row>
    <row r="41" spans="1:5" x14ac:dyDescent="0.25">
      <c r="A41" t="s">
        <v>2891</v>
      </c>
    </row>
    <row r="42" spans="1:5" x14ac:dyDescent="0.25">
      <c r="A42" t="s">
        <v>2892</v>
      </c>
    </row>
    <row r="44" spans="1:5" ht="69.95" customHeight="1" x14ac:dyDescent="0.25">
      <c r="A44" s="74" t="s">
        <v>214</v>
      </c>
      <c r="B44" s="74" t="s">
        <v>215</v>
      </c>
      <c r="C44" s="74" t="s">
        <v>5</v>
      </c>
      <c r="D44" s="74" t="s">
        <v>6</v>
      </c>
    </row>
    <row r="45" spans="1:5" ht="69.95" customHeight="1" x14ac:dyDescent="0.25">
      <c r="A45" s="74" t="s">
        <v>2898</v>
      </c>
      <c r="B45" s="74"/>
      <c r="C45" s="74" t="s">
        <v>96</v>
      </c>
      <c r="D45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95"/>
  <sheetViews>
    <sheetView showGridLines="0" workbookViewId="0">
      <pane ySplit="4" topLeftCell="A6" activePane="bottomLeft" state="frozen"/>
      <selection pane="bottomLeft" activeCell="B8" sqref="B8:B32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2899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2900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6" t="s">
        <v>118</v>
      </c>
      <c r="B6" s="30"/>
      <c r="C6" s="30"/>
      <c r="D6" s="13"/>
      <c r="E6" s="14"/>
      <c r="F6" s="15"/>
      <c r="G6" s="15"/>
    </row>
    <row r="7" spans="1:8" x14ac:dyDescent="0.25">
      <c r="A7" s="16" t="s">
        <v>1176</v>
      </c>
      <c r="B7" s="30"/>
      <c r="C7" s="30"/>
      <c r="D7" s="13"/>
      <c r="E7" s="14"/>
      <c r="F7" s="15"/>
      <c r="G7" s="15"/>
    </row>
    <row r="8" spans="1:8" x14ac:dyDescent="0.25">
      <c r="A8" s="12" t="s">
        <v>1281</v>
      </c>
      <c r="B8" s="30" t="s">
        <v>1282</v>
      </c>
      <c r="C8" s="30" t="s">
        <v>1272</v>
      </c>
      <c r="D8" s="13">
        <v>129244</v>
      </c>
      <c r="E8" s="14">
        <v>1941.37</v>
      </c>
      <c r="F8" s="15">
        <v>0.13780000000000001</v>
      </c>
      <c r="G8" s="15"/>
    </row>
    <row r="9" spans="1:8" x14ac:dyDescent="0.25">
      <c r="A9" s="12" t="s">
        <v>1283</v>
      </c>
      <c r="B9" s="30" t="s">
        <v>1284</v>
      </c>
      <c r="C9" s="30" t="s">
        <v>1272</v>
      </c>
      <c r="D9" s="13">
        <v>70671</v>
      </c>
      <c r="E9" s="14">
        <v>989.39</v>
      </c>
      <c r="F9" s="15">
        <v>7.0199999999999999E-2</v>
      </c>
      <c r="G9" s="15"/>
    </row>
    <row r="10" spans="1:8" x14ac:dyDescent="0.25">
      <c r="A10" s="12" t="s">
        <v>1782</v>
      </c>
      <c r="B10" s="30" t="s">
        <v>1783</v>
      </c>
      <c r="C10" s="30" t="s">
        <v>1272</v>
      </c>
      <c r="D10" s="13">
        <v>15725</v>
      </c>
      <c r="E10" s="14">
        <v>975.63</v>
      </c>
      <c r="F10" s="15">
        <v>6.9199999999999998E-2</v>
      </c>
      <c r="G10" s="15"/>
    </row>
    <row r="11" spans="1:8" x14ac:dyDescent="0.25">
      <c r="A11" s="12" t="s">
        <v>1780</v>
      </c>
      <c r="B11" s="30" t="s">
        <v>1781</v>
      </c>
      <c r="C11" s="30" t="s">
        <v>1313</v>
      </c>
      <c r="D11" s="13">
        <v>104698</v>
      </c>
      <c r="E11" s="14">
        <v>879.78</v>
      </c>
      <c r="F11" s="15">
        <v>6.2399999999999997E-2</v>
      </c>
      <c r="G11" s="15"/>
    </row>
    <row r="12" spans="1:8" x14ac:dyDescent="0.25">
      <c r="A12" s="12" t="s">
        <v>1417</v>
      </c>
      <c r="B12" s="30" t="s">
        <v>1418</v>
      </c>
      <c r="C12" s="30" t="s">
        <v>1313</v>
      </c>
      <c r="D12" s="13">
        <v>13561</v>
      </c>
      <c r="E12" s="14">
        <v>806.49</v>
      </c>
      <c r="F12" s="15">
        <v>5.7200000000000001E-2</v>
      </c>
      <c r="G12" s="15"/>
    </row>
    <row r="13" spans="1:8" x14ac:dyDescent="0.25">
      <c r="A13" s="12" t="s">
        <v>1489</v>
      </c>
      <c r="B13" s="30" t="s">
        <v>1490</v>
      </c>
      <c r="C13" s="30" t="s">
        <v>1272</v>
      </c>
      <c r="D13" s="13">
        <v>16091</v>
      </c>
      <c r="E13" s="14">
        <v>644.03</v>
      </c>
      <c r="F13" s="15">
        <v>4.5699999999999998E-2</v>
      </c>
      <c r="G13" s="15"/>
    </row>
    <row r="14" spans="1:8" x14ac:dyDescent="0.25">
      <c r="A14" s="12" t="s">
        <v>1807</v>
      </c>
      <c r="B14" s="30" t="s">
        <v>1808</v>
      </c>
      <c r="C14" s="30" t="s">
        <v>1272</v>
      </c>
      <c r="D14" s="13">
        <v>30660</v>
      </c>
      <c r="E14" s="14">
        <v>504.63</v>
      </c>
      <c r="F14" s="15">
        <v>3.5799999999999998E-2</v>
      </c>
      <c r="G14" s="15"/>
    </row>
    <row r="15" spans="1:8" x14ac:dyDescent="0.25">
      <c r="A15" s="12" t="s">
        <v>1270</v>
      </c>
      <c r="B15" s="30" t="s">
        <v>1271</v>
      </c>
      <c r="C15" s="30" t="s">
        <v>1272</v>
      </c>
      <c r="D15" s="13">
        <v>35511</v>
      </c>
      <c r="E15" s="14">
        <v>409.62</v>
      </c>
      <c r="F15" s="15">
        <v>2.9100000000000001E-2</v>
      </c>
      <c r="G15" s="15"/>
    </row>
    <row r="16" spans="1:8" x14ac:dyDescent="0.25">
      <c r="A16" s="12" t="s">
        <v>1541</v>
      </c>
      <c r="B16" s="30" t="s">
        <v>1542</v>
      </c>
      <c r="C16" s="30" t="s">
        <v>1272</v>
      </c>
      <c r="D16" s="13">
        <v>13675</v>
      </c>
      <c r="E16" s="14">
        <v>361.37</v>
      </c>
      <c r="F16" s="15">
        <v>2.5600000000000001E-2</v>
      </c>
      <c r="G16" s="15"/>
    </row>
    <row r="17" spans="1:7" x14ac:dyDescent="0.25">
      <c r="A17" s="12" t="s">
        <v>1948</v>
      </c>
      <c r="B17" s="30" t="s">
        <v>1949</v>
      </c>
      <c r="C17" s="30" t="s">
        <v>1313</v>
      </c>
      <c r="D17" s="13">
        <v>61013</v>
      </c>
      <c r="E17" s="14">
        <v>267.57</v>
      </c>
      <c r="F17" s="15">
        <v>1.9E-2</v>
      </c>
      <c r="G17" s="15"/>
    </row>
    <row r="18" spans="1:7" x14ac:dyDescent="0.25">
      <c r="A18" s="12" t="s">
        <v>1346</v>
      </c>
      <c r="B18" s="30" t="s">
        <v>1347</v>
      </c>
      <c r="C18" s="30" t="s">
        <v>1272</v>
      </c>
      <c r="D18" s="13">
        <v>18796</v>
      </c>
      <c r="E18" s="14">
        <v>251.77</v>
      </c>
      <c r="F18" s="15">
        <v>1.7899999999999999E-2</v>
      </c>
      <c r="G18" s="15"/>
    </row>
    <row r="19" spans="1:7" x14ac:dyDescent="0.25">
      <c r="A19" s="12" t="s">
        <v>1399</v>
      </c>
      <c r="B19" s="30" t="s">
        <v>1400</v>
      </c>
      <c r="C19" s="30" t="s">
        <v>1272</v>
      </c>
      <c r="D19" s="13">
        <v>47178</v>
      </c>
      <c r="E19" s="14">
        <v>212.3</v>
      </c>
      <c r="F19" s="15">
        <v>1.5100000000000001E-2</v>
      </c>
      <c r="G19" s="15"/>
    </row>
    <row r="20" spans="1:7" x14ac:dyDescent="0.25">
      <c r="A20" s="12" t="s">
        <v>1382</v>
      </c>
      <c r="B20" s="30" t="s">
        <v>1383</v>
      </c>
      <c r="C20" s="30" t="s">
        <v>1272</v>
      </c>
      <c r="D20" s="13">
        <v>19004</v>
      </c>
      <c r="E20" s="14">
        <v>200.91</v>
      </c>
      <c r="F20" s="15">
        <v>1.43E-2</v>
      </c>
      <c r="G20" s="15"/>
    </row>
    <row r="21" spans="1:7" x14ac:dyDescent="0.25">
      <c r="A21" s="12" t="s">
        <v>1894</v>
      </c>
      <c r="B21" s="30" t="s">
        <v>1895</v>
      </c>
      <c r="C21" s="30" t="s">
        <v>1272</v>
      </c>
      <c r="D21" s="13">
        <v>9400</v>
      </c>
      <c r="E21" s="14">
        <v>179.09</v>
      </c>
      <c r="F21" s="15">
        <v>1.2699999999999999E-2</v>
      </c>
      <c r="G21" s="15"/>
    </row>
    <row r="22" spans="1:7" x14ac:dyDescent="0.25">
      <c r="A22" s="12" t="s">
        <v>1309</v>
      </c>
      <c r="B22" s="30" t="s">
        <v>1310</v>
      </c>
      <c r="C22" s="30" t="s">
        <v>1272</v>
      </c>
      <c r="D22" s="13">
        <v>56311</v>
      </c>
      <c r="E22" s="14">
        <v>168.12</v>
      </c>
      <c r="F22" s="15">
        <v>1.1900000000000001E-2</v>
      </c>
      <c r="G22" s="15"/>
    </row>
    <row r="23" spans="1:7" x14ac:dyDescent="0.25">
      <c r="A23" s="12" t="s">
        <v>1411</v>
      </c>
      <c r="B23" s="30" t="s">
        <v>1412</v>
      </c>
      <c r="C23" s="30" t="s">
        <v>1313</v>
      </c>
      <c r="D23" s="13">
        <v>24228</v>
      </c>
      <c r="E23" s="14">
        <v>166.97</v>
      </c>
      <c r="F23" s="15">
        <v>1.1900000000000001E-2</v>
      </c>
      <c r="G23" s="15"/>
    </row>
    <row r="24" spans="1:7" x14ac:dyDescent="0.25">
      <c r="A24" s="12" t="s">
        <v>2231</v>
      </c>
      <c r="B24" s="30" t="s">
        <v>2232</v>
      </c>
      <c r="C24" s="30" t="s">
        <v>1313</v>
      </c>
      <c r="D24" s="13">
        <v>10845</v>
      </c>
      <c r="E24" s="14">
        <v>156.72999999999999</v>
      </c>
      <c r="F24" s="15">
        <v>1.11E-2</v>
      </c>
      <c r="G24" s="15"/>
    </row>
    <row r="25" spans="1:7" x14ac:dyDescent="0.25">
      <c r="A25" s="12" t="s">
        <v>2123</v>
      </c>
      <c r="B25" s="30" t="s">
        <v>2124</v>
      </c>
      <c r="C25" s="30" t="s">
        <v>1272</v>
      </c>
      <c r="D25" s="13">
        <v>7765</v>
      </c>
      <c r="E25" s="14">
        <v>132.87</v>
      </c>
      <c r="F25" s="15">
        <v>9.4000000000000004E-3</v>
      </c>
      <c r="G25" s="15"/>
    </row>
    <row r="26" spans="1:7" x14ac:dyDescent="0.25">
      <c r="A26" s="12" t="s">
        <v>1933</v>
      </c>
      <c r="B26" s="30" t="s">
        <v>1934</v>
      </c>
      <c r="C26" s="30" t="s">
        <v>1272</v>
      </c>
      <c r="D26" s="13">
        <v>5938</v>
      </c>
      <c r="E26" s="14">
        <v>131.55000000000001</v>
      </c>
      <c r="F26" s="15">
        <v>9.2999999999999992E-3</v>
      </c>
      <c r="G26" s="15"/>
    </row>
    <row r="27" spans="1:7" x14ac:dyDescent="0.25">
      <c r="A27" s="12" t="s">
        <v>2376</v>
      </c>
      <c r="B27" s="30" t="s">
        <v>2377</v>
      </c>
      <c r="C27" s="30" t="s">
        <v>1313</v>
      </c>
      <c r="D27" s="13">
        <v>9576</v>
      </c>
      <c r="E27" s="14">
        <v>123.25</v>
      </c>
      <c r="F27" s="15">
        <v>8.6999999999999994E-3</v>
      </c>
      <c r="G27" s="15"/>
    </row>
    <row r="28" spans="1:7" x14ac:dyDescent="0.25">
      <c r="A28" s="12" t="s">
        <v>1311</v>
      </c>
      <c r="B28" s="30" t="s">
        <v>1312</v>
      </c>
      <c r="C28" s="30" t="s">
        <v>1313</v>
      </c>
      <c r="D28" s="13">
        <v>5063</v>
      </c>
      <c r="E28" s="14">
        <v>120.12</v>
      </c>
      <c r="F28" s="15">
        <v>8.5000000000000006E-3</v>
      </c>
      <c r="G28" s="15"/>
    </row>
    <row r="29" spans="1:7" x14ac:dyDescent="0.25">
      <c r="A29" s="12" t="s">
        <v>2147</v>
      </c>
      <c r="B29" s="30" t="s">
        <v>2148</v>
      </c>
      <c r="C29" s="30" t="s">
        <v>1272</v>
      </c>
      <c r="D29" s="13">
        <v>5704</v>
      </c>
      <c r="E29" s="14">
        <v>119.03</v>
      </c>
      <c r="F29" s="15">
        <v>8.3999999999999995E-3</v>
      </c>
      <c r="G29" s="15"/>
    </row>
    <row r="30" spans="1:7" x14ac:dyDescent="0.25">
      <c r="A30" s="12" t="s">
        <v>2010</v>
      </c>
      <c r="B30" s="30" t="s">
        <v>2011</v>
      </c>
      <c r="C30" s="30" t="s">
        <v>1272</v>
      </c>
      <c r="D30" s="13">
        <v>13714</v>
      </c>
      <c r="E30" s="14">
        <v>90.57</v>
      </c>
      <c r="F30" s="15">
        <v>6.4000000000000003E-3</v>
      </c>
      <c r="G30" s="15"/>
    </row>
    <row r="31" spans="1:7" x14ac:dyDescent="0.25">
      <c r="A31" s="12" t="s">
        <v>2404</v>
      </c>
      <c r="B31" s="30" t="s">
        <v>2405</v>
      </c>
      <c r="C31" s="30" t="s">
        <v>1272</v>
      </c>
      <c r="D31" s="13">
        <v>1087</v>
      </c>
      <c r="E31" s="14">
        <v>90.5</v>
      </c>
      <c r="F31" s="15">
        <v>6.4000000000000003E-3</v>
      </c>
      <c r="G31" s="15"/>
    </row>
    <row r="32" spans="1:7" x14ac:dyDescent="0.25">
      <c r="A32" s="12" t="s">
        <v>2901</v>
      </c>
      <c r="B32" s="30" t="s">
        <v>2902</v>
      </c>
      <c r="C32" s="30" t="s">
        <v>1272</v>
      </c>
      <c r="D32" s="13">
        <v>1849</v>
      </c>
      <c r="E32" s="14">
        <v>78.72</v>
      </c>
      <c r="F32" s="15">
        <v>5.5999999999999999E-3</v>
      </c>
      <c r="G32" s="15"/>
    </row>
    <row r="33" spans="1:7" x14ac:dyDescent="0.25">
      <c r="A33" s="16" t="s">
        <v>125</v>
      </c>
      <c r="B33" s="31"/>
      <c r="C33" s="31"/>
      <c r="D33" s="17"/>
      <c r="E33" s="37">
        <f>SUM(E8:E32)</f>
        <v>10002.379999999999</v>
      </c>
      <c r="F33" s="38">
        <f>SUM(F8:F32)</f>
        <v>0.70960000000000001</v>
      </c>
      <c r="G33" s="20"/>
    </row>
    <row r="34" spans="1:7" x14ac:dyDescent="0.25">
      <c r="A34" s="16" t="s">
        <v>1549</v>
      </c>
      <c r="B34" s="30"/>
      <c r="C34" s="30"/>
      <c r="D34" s="13"/>
      <c r="E34" s="14"/>
      <c r="F34" s="15"/>
      <c r="G34" s="15"/>
    </row>
    <row r="35" spans="1:7" x14ac:dyDescent="0.25">
      <c r="A35" s="16" t="s">
        <v>125</v>
      </c>
      <c r="B35" s="30"/>
      <c r="C35" s="30"/>
      <c r="D35" s="13"/>
      <c r="E35" s="39" t="s">
        <v>119</v>
      </c>
      <c r="F35" s="40" t="s">
        <v>119</v>
      </c>
      <c r="G35" s="15"/>
    </row>
    <row r="36" spans="1:7" x14ac:dyDescent="0.25">
      <c r="A36" s="16" t="s">
        <v>2674</v>
      </c>
      <c r="B36" s="30"/>
      <c r="C36" s="30"/>
      <c r="D36" s="13"/>
      <c r="E36" s="58"/>
      <c r="F36" s="59"/>
      <c r="G36" s="15"/>
    </row>
    <row r="37" spans="1:7" x14ac:dyDescent="0.25">
      <c r="A37" s="12" t="s">
        <v>2903</v>
      </c>
      <c r="B37" s="30" t="s">
        <v>2904</v>
      </c>
      <c r="C37" s="30" t="s">
        <v>2905</v>
      </c>
      <c r="D37" s="13">
        <v>1082</v>
      </c>
      <c r="E37" s="14">
        <v>705.86</v>
      </c>
      <c r="F37" s="15">
        <v>5.0099999999999999E-2</v>
      </c>
      <c r="G37" s="15"/>
    </row>
    <row r="38" spans="1:7" x14ac:dyDescent="0.25">
      <c r="A38" s="12" t="s">
        <v>2906</v>
      </c>
      <c r="B38" s="30" t="s">
        <v>2907</v>
      </c>
      <c r="C38" s="30" t="s">
        <v>1272</v>
      </c>
      <c r="D38" s="13">
        <v>4134</v>
      </c>
      <c r="E38" s="14">
        <v>443.01</v>
      </c>
      <c r="F38" s="15">
        <v>3.1399999999999997E-2</v>
      </c>
      <c r="G38" s="15"/>
    </row>
    <row r="39" spans="1:7" x14ac:dyDescent="0.25">
      <c r="A39" s="12" t="s">
        <v>2908</v>
      </c>
      <c r="B39" s="30" t="s">
        <v>2909</v>
      </c>
      <c r="C39" s="30" t="s">
        <v>2905</v>
      </c>
      <c r="D39" s="13">
        <v>3222</v>
      </c>
      <c r="E39" s="14">
        <v>389.09</v>
      </c>
      <c r="F39" s="15">
        <v>2.76E-2</v>
      </c>
      <c r="G39" s="15"/>
    </row>
    <row r="40" spans="1:7" x14ac:dyDescent="0.25">
      <c r="A40" s="12" t="s">
        <v>2910</v>
      </c>
      <c r="B40" s="30" t="s">
        <v>2911</v>
      </c>
      <c r="C40" s="30" t="s">
        <v>2905</v>
      </c>
      <c r="D40" s="13">
        <v>3392</v>
      </c>
      <c r="E40" s="14">
        <v>366.07</v>
      </c>
      <c r="F40" s="15">
        <v>2.5999999999999999E-2</v>
      </c>
      <c r="G40" s="15"/>
    </row>
    <row r="41" spans="1:7" x14ac:dyDescent="0.25">
      <c r="A41" s="12" t="s">
        <v>2912</v>
      </c>
      <c r="B41" s="30" t="s">
        <v>2913</v>
      </c>
      <c r="C41" s="30" t="s">
        <v>2914</v>
      </c>
      <c r="D41" s="13">
        <v>2364</v>
      </c>
      <c r="E41" s="14">
        <v>321.11</v>
      </c>
      <c r="F41" s="15">
        <v>2.2800000000000001E-2</v>
      </c>
      <c r="G41" s="15"/>
    </row>
    <row r="42" spans="1:7" x14ac:dyDescent="0.25">
      <c r="A42" s="12" t="s">
        <v>2915</v>
      </c>
      <c r="B42" s="30" t="s">
        <v>2916</v>
      </c>
      <c r="C42" s="30" t="s">
        <v>2917</v>
      </c>
      <c r="D42" s="13">
        <v>518</v>
      </c>
      <c r="E42" s="14">
        <v>246.04</v>
      </c>
      <c r="F42" s="15">
        <v>1.7500000000000002E-2</v>
      </c>
      <c r="G42" s="15"/>
    </row>
    <row r="43" spans="1:7" x14ac:dyDescent="0.25">
      <c r="A43" s="12" t="s">
        <v>2918</v>
      </c>
      <c r="B43" s="30" t="s">
        <v>2919</v>
      </c>
      <c r="C43" s="30" t="s">
        <v>2905</v>
      </c>
      <c r="D43" s="13">
        <v>2745</v>
      </c>
      <c r="E43" s="14">
        <v>222.68</v>
      </c>
      <c r="F43" s="15">
        <v>1.5800000000000002E-2</v>
      </c>
      <c r="G43" s="15"/>
    </row>
    <row r="44" spans="1:7" x14ac:dyDescent="0.25">
      <c r="A44" s="12" t="s">
        <v>2920</v>
      </c>
      <c r="B44" s="30" t="s">
        <v>2921</v>
      </c>
      <c r="C44" s="30" t="s">
        <v>2922</v>
      </c>
      <c r="D44" s="13">
        <v>2324</v>
      </c>
      <c r="E44" s="14">
        <v>205.69</v>
      </c>
      <c r="F44" s="15">
        <v>1.46E-2</v>
      </c>
      <c r="G44" s="15"/>
    </row>
    <row r="45" spans="1:7" x14ac:dyDescent="0.25">
      <c r="A45" s="12" t="s">
        <v>2923</v>
      </c>
      <c r="B45" s="30" t="s">
        <v>2924</v>
      </c>
      <c r="C45" s="30" t="s">
        <v>2922</v>
      </c>
      <c r="D45" s="13">
        <v>940</v>
      </c>
      <c r="E45" s="14">
        <v>193.62</v>
      </c>
      <c r="F45" s="15">
        <v>1.37E-2</v>
      </c>
      <c r="G45" s="15"/>
    </row>
    <row r="46" spans="1:7" x14ac:dyDescent="0.25">
      <c r="A46" s="12" t="s">
        <v>2925</v>
      </c>
      <c r="B46" s="30" t="s">
        <v>2926</v>
      </c>
      <c r="C46" s="30" t="s">
        <v>2914</v>
      </c>
      <c r="D46" s="13">
        <v>717</v>
      </c>
      <c r="E46" s="14">
        <v>164.04</v>
      </c>
      <c r="F46" s="15">
        <v>1.1599999999999999E-2</v>
      </c>
      <c r="G46" s="15"/>
    </row>
    <row r="47" spans="1:7" x14ac:dyDescent="0.25">
      <c r="A47" s="12" t="s">
        <v>2927</v>
      </c>
      <c r="B47" s="30" t="s">
        <v>2928</v>
      </c>
      <c r="C47" s="30" t="s">
        <v>2922</v>
      </c>
      <c r="D47" s="13">
        <v>472</v>
      </c>
      <c r="E47" s="14">
        <v>146.1</v>
      </c>
      <c r="F47" s="15">
        <v>1.04E-2</v>
      </c>
      <c r="G47" s="15"/>
    </row>
    <row r="48" spans="1:7" x14ac:dyDescent="0.25">
      <c r="A48" s="12" t="s">
        <v>2929</v>
      </c>
      <c r="B48" s="30" t="s">
        <v>2930</v>
      </c>
      <c r="C48" s="30" t="s">
        <v>2922</v>
      </c>
      <c r="D48" s="13">
        <v>459</v>
      </c>
      <c r="E48" s="14">
        <v>129</v>
      </c>
      <c r="F48" s="15">
        <v>9.1999999999999998E-3</v>
      </c>
      <c r="G48" s="15"/>
    </row>
    <row r="49" spans="1:11" x14ac:dyDescent="0.25">
      <c r="A49" s="12" t="s">
        <v>2931</v>
      </c>
      <c r="B49" s="30" t="s">
        <v>2932</v>
      </c>
      <c r="C49" s="30" t="s">
        <v>2922</v>
      </c>
      <c r="D49" s="13">
        <v>1780</v>
      </c>
      <c r="E49" s="14">
        <v>119.29</v>
      </c>
      <c r="F49" s="15">
        <v>8.5000000000000006E-3</v>
      </c>
      <c r="G49" s="15"/>
    </row>
    <row r="50" spans="1:11" x14ac:dyDescent="0.25">
      <c r="A50" s="12" t="s">
        <v>2933</v>
      </c>
      <c r="B50" s="30" t="s">
        <v>2934</v>
      </c>
      <c r="C50" s="30" t="s">
        <v>2914</v>
      </c>
      <c r="D50" s="13">
        <v>346</v>
      </c>
      <c r="E50" s="14">
        <v>113.51</v>
      </c>
      <c r="F50" s="15">
        <v>8.0999999999999996E-3</v>
      </c>
      <c r="G50" s="15"/>
    </row>
    <row r="51" spans="1:11" x14ac:dyDescent="0.25">
      <c r="A51" s="12" t="s">
        <v>2935</v>
      </c>
      <c r="B51" s="30" t="s">
        <v>2936</v>
      </c>
      <c r="C51" s="30" t="s">
        <v>2914</v>
      </c>
      <c r="D51" s="13">
        <v>1667</v>
      </c>
      <c r="E51" s="14">
        <v>90.78</v>
      </c>
      <c r="F51" s="15">
        <v>6.4000000000000003E-3</v>
      </c>
      <c r="G51" s="15"/>
    </row>
    <row r="52" spans="1:11" x14ac:dyDescent="0.25">
      <c r="A52" s="12" t="s">
        <v>2937</v>
      </c>
      <c r="B52" s="30" t="s">
        <v>2938</v>
      </c>
      <c r="C52" s="30" t="s">
        <v>2922</v>
      </c>
      <c r="D52" s="13">
        <v>388</v>
      </c>
      <c r="E52" s="14">
        <v>76.02</v>
      </c>
      <c r="F52" s="15">
        <v>5.4000000000000003E-3</v>
      </c>
      <c r="G52" s="15"/>
    </row>
    <row r="53" spans="1:11" x14ac:dyDescent="0.25">
      <c r="A53" s="12" t="s">
        <v>2939</v>
      </c>
      <c r="B53" s="30" t="s">
        <v>2940</v>
      </c>
      <c r="C53" s="30" t="s">
        <v>2917</v>
      </c>
      <c r="D53" s="13">
        <v>244</v>
      </c>
      <c r="E53" s="14">
        <v>47.23</v>
      </c>
      <c r="F53" s="15">
        <v>3.3999999999999998E-3</v>
      </c>
      <c r="G53" s="15"/>
    </row>
    <row r="54" spans="1:11" x14ac:dyDescent="0.25">
      <c r="A54" s="12" t="s">
        <v>2941</v>
      </c>
      <c r="B54" s="30" t="s">
        <v>2942</v>
      </c>
      <c r="C54" s="30" t="s">
        <v>2917</v>
      </c>
      <c r="D54" s="13">
        <v>393</v>
      </c>
      <c r="E54" s="14">
        <v>44.98</v>
      </c>
      <c r="F54" s="15">
        <v>3.2000000000000002E-3</v>
      </c>
      <c r="G54" s="15"/>
    </row>
    <row r="55" spans="1:11" x14ac:dyDescent="0.25">
      <c r="A55" s="12" t="s">
        <v>2943</v>
      </c>
      <c r="B55" s="30" t="s">
        <v>2944</v>
      </c>
      <c r="C55" s="30" t="s">
        <v>2945</v>
      </c>
      <c r="D55" s="13">
        <v>435</v>
      </c>
      <c r="E55" s="14">
        <v>40.08</v>
      </c>
      <c r="F55" s="15">
        <v>2.8E-3</v>
      </c>
      <c r="G55" s="15"/>
    </row>
    <row r="56" spans="1:11" x14ac:dyDescent="0.25">
      <c r="A56" s="12" t="s">
        <v>2946</v>
      </c>
      <c r="B56" s="30" t="s">
        <v>2947</v>
      </c>
      <c r="C56" s="30" t="s">
        <v>2917</v>
      </c>
      <c r="D56" s="13">
        <v>213</v>
      </c>
      <c r="E56" s="14">
        <v>21.89</v>
      </c>
      <c r="F56" s="15">
        <v>1.6000000000000001E-3</v>
      </c>
      <c r="G56" s="15"/>
    </row>
    <row r="57" spans="1:11" x14ac:dyDescent="0.25">
      <c r="A57" s="16" t="s">
        <v>125</v>
      </c>
      <c r="B57" s="31"/>
      <c r="C57" s="31"/>
      <c r="D57" s="17"/>
      <c r="E57" s="47">
        <f>SUM(E37:E56)</f>
        <v>4086.0899999999997</v>
      </c>
      <c r="F57" s="48">
        <f>SUM(F37:F56)</f>
        <v>0.29010000000000002</v>
      </c>
      <c r="G57" s="20"/>
      <c r="I57" s="60"/>
      <c r="K57" s="2"/>
    </row>
    <row r="58" spans="1:11" x14ac:dyDescent="0.25">
      <c r="A58" s="16"/>
      <c r="B58" s="30"/>
      <c r="C58" s="30"/>
      <c r="D58" s="13"/>
      <c r="E58" s="58"/>
      <c r="F58" s="59"/>
      <c r="G58" s="15"/>
    </row>
    <row r="59" spans="1:11" x14ac:dyDescent="0.25">
      <c r="A59" s="21" t="s">
        <v>165</v>
      </c>
      <c r="B59" s="32"/>
      <c r="C59" s="32"/>
      <c r="D59" s="22"/>
      <c r="E59" s="27">
        <v>14088.47</v>
      </c>
      <c r="F59" s="28">
        <v>0.99970000000000003</v>
      </c>
      <c r="G59" s="20"/>
    </row>
    <row r="60" spans="1:11" x14ac:dyDescent="0.25">
      <c r="A60" s="12"/>
      <c r="B60" s="30"/>
      <c r="C60" s="30"/>
      <c r="D60" s="13"/>
      <c r="E60" s="14"/>
      <c r="F60" s="15"/>
      <c r="G60" s="15"/>
    </row>
    <row r="61" spans="1:11" x14ac:dyDescent="0.25">
      <c r="A61" s="12"/>
      <c r="B61" s="30"/>
      <c r="C61" s="30"/>
      <c r="D61" s="13"/>
      <c r="E61" s="14"/>
      <c r="F61" s="15"/>
      <c r="G61" s="15"/>
    </row>
    <row r="62" spans="1:11" x14ac:dyDescent="0.25">
      <c r="A62" s="16" t="s">
        <v>169</v>
      </c>
      <c r="B62" s="30"/>
      <c r="C62" s="30"/>
      <c r="D62" s="13"/>
      <c r="E62" s="14"/>
      <c r="F62" s="15"/>
      <c r="G62" s="15"/>
    </row>
    <row r="63" spans="1:11" x14ac:dyDescent="0.25">
      <c r="A63" s="12" t="s">
        <v>170</v>
      </c>
      <c r="B63" s="30"/>
      <c r="C63" s="30"/>
      <c r="D63" s="13"/>
      <c r="E63" s="14">
        <v>14.99</v>
      </c>
      <c r="F63" s="15">
        <v>1.1000000000000001E-3</v>
      </c>
      <c r="G63" s="15">
        <v>6.6299999999999998E-2</v>
      </c>
    </row>
    <row r="64" spans="1:11" x14ac:dyDescent="0.25">
      <c r="A64" s="16" t="s">
        <v>125</v>
      </c>
      <c r="B64" s="31"/>
      <c r="C64" s="31"/>
      <c r="D64" s="17"/>
      <c r="E64" s="37">
        <v>14.99</v>
      </c>
      <c r="F64" s="38">
        <v>1.1000000000000001E-3</v>
      </c>
      <c r="G64" s="20"/>
    </row>
    <row r="65" spans="1:7" x14ac:dyDescent="0.25">
      <c r="A65" s="12"/>
      <c r="B65" s="30"/>
      <c r="C65" s="30"/>
      <c r="D65" s="13"/>
      <c r="E65" s="14"/>
      <c r="F65" s="15"/>
      <c r="G65" s="15"/>
    </row>
    <row r="66" spans="1:7" x14ac:dyDescent="0.25">
      <c r="A66" s="21" t="s">
        <v>165</v>
      </c>
      <c r="B66" s="32"/>
      <c r="C66" s="32"/>
      <c r="D66" s="22"/>
      <c r="E66" s="18">
        <v>14.99</v>
      </c>
      <c r="F66" s="19">
        <v>1.1000000000000001E-3</v>
      </c>
      <c r="G66" s="20"/>
    </row>
    <row r="67" spans="1:7" x14ac:dyDescent="0.25">
      <c r="A67" s="12" t="s">
        <v>171</v>
      </c>
      <c r="B67" s="30"/>
      <c r="C67" s="30"/>
      <c r="D67" s="13"/>
      <c r="E67" s="14">
        <v>2.7236999999999999E-3</v>
      </c>
      <c r="F67" s="15">
        <v>0</v>
      </c>
      <c r="G67" s="15"/>
    </row>
    <row r="68" spans="1:7" x14ac:dyDescent="0.25">
      <c r="A68" s="12" t="s">
        <v>172</v>
      </c>
      <c r="B68" s="30"/>
      <c r="C68" s="30"/>
      <c r="D68" s="13"/>
      <c r="E68" s="23">
        <v>-14.2827237</v>
      </c>
      <c r="F68" s="24">
        <v>-8.0000000000000004E-4</v>
      </c>
      <c r="G68" s="15">
        <v>6.6299999999999998E-2</v>
      </c>
    </row>
    <row r="69" spans="1:7" x14ac:dyDescent="0.25">
      <c r="A69" s="25" t="s">
        <v>173</v>
      </c>
      <c r="B69" s="33"/>
      <c r="C69" s="33"/>
      <c r="D69" s="26"/>
      <c r="E69" s="27">
        <v>14089.18</v>
      </c>
      <c r="F69" s="28">
        <v>1</v>
      </c>
      <c r="G69" s="28"/>
    </row>
    <row r="74" spans="1:7" x14ac:dyDescent="0.25">
      <c r="A74" s="1" t="s">
        <v>176</v>
      </c>
    </row>
    <row r="75" spans="1:7" x14ac:dyDescent="0.25">
      <c r="A75" s="53" t="s">
        <v>177</v>
      </c>
      <c r="B75" s="34" t="s">
        <v>119</v>
      </c>
    </row>
    <row r="76" spans="1:7" x14ac:dyDescent="0.25">
      <c r="A76" t="s">
        <v>178</v>
      </c>
    </row>
    <row r="77" spans="1:7" x14ac:dyDescent="0.25">
      <c r="A77" t="s">
        <v>179</v>
      </c>
      <c r="B77" t="s">
        <v>180</v>
      </c>
      <c r="C77" t="s">
        <v>180</v>
      </c>
    </row>
    <row r="78" spans="1:7" x14ac:dyDescent="0.25">
      <c r="B78" s="54">
        <v>45382</v>
      </c>
      <c r="C78" s="54">
        <v>45412</v>
      </c>
    </row>
    <row r="79" spans="1:7" x14ac:dyDescent="0.25">
      <c r="A79" t="s">
        <v>184</v>
      </c>
      <c r="B79">
        <v>17.511199999999999</v>
      </c>
      <c r="C79">
        <v>17.331499999999998</v>
      </c>
      <c r="E79" s="2"/>
    </row>
    <row r="80" spans="1:7" x14ac:dyDescent="0.25">
      <c r="A80" t="s">
        <v>185</v>
      </c>
      <c r="B80">
        <v>17.511199999999999</v>
      </c>
      <c r="C80">
        <v>17.331499999999998</v>
      </c>
      <c r="E80" s="2"/>
    </row>
    <row r="81" spans="1:5" x14ac:dyDescent="0.25">
      <c r="A81" t="s">
        <v>666</v>
      </c>
      <c r="B81">
        <v>17.164100000000001</v>
      </c>
      <c r="C81">
        <v>16.9802</v>
      </c>
      <c r="E81" s="2"/>
    </row>
    <row r="82" spans="1:5" x14ac:dyDescent="0.25">
      <c r="A82" t="s">
        <v>667</v>
      </c>
      <c r="B82">
        <v>17.164100000000001</v>
      </c>
      <c r="C82">
        <v>16.9802</v>
      </c>
      <c r="E82" s="2"/>
    </row>
    <row r="83" spans="1:5" x14ac:dyDescent="0.25">
      <c r="E83" s="2"/>
    </row>
    <row r="84" spans="1:5" x14ac:dyDescent="0.25">
      <c r="A84" t="s">
        <v>195</v>
      </c>
      <c r="B84" s="34" t="s">
        <v>119</v>
      </c>
    </row>
    <row r="85" spans="1:5" x14ac:dyDescent="0.25">
      <c r="A85" t="s">
        <v>196</v>
      </c>
      <c r="B85" s="34" t="s">
        <v>119</v>
      </c>
    </row>
    <row r="86" spans="1:5" ht="30" customHeight="1" x14ac:dyDescent="0.25">
      <c r="A86" s="53" t="s">
        <v>197</v>
      </c>
      <c r="B86" s="34" t="s">
        <v>119</v>
      </c>
    </row>
    <row r="87" spans="1:5" ht="30" customHeight="1" x14ac:dyDescent="0.25">
      <c r="A87" s="53" t="s">
        <v>198</v>
      </c>
      <c r="B87" s="55">
        <f>+E57</f>
        <v>4086.0899999999997</v>
      </c>
    </row>
    <row r="88" spans="1:5" ht="45" customHeight="1" x14ac:dyDescent="0.25">
      <c r="A88" s="53" t="s">
        <v>855</v>
      </c>
      <c r="B88" s="34" t="s">
        <v>119</v>
      </c>
    </row>
    <row r="89" spans="1:5" ht="30" customHeight="1" x14ac:dyDescent="0.25">
      <c r="A89" s="53" t="s">
        <v>856</v>
      </c>
      <c r="B89" s="34" t="s">
        <v>119</v>
      </c>
    </row>
    <row r="90" spans="1:5" ht="30" customHeight="1" x14ac:dyDescent="0.25">
      <c r="A90" s="53" t="s">
        <v>857</v>
      </c>
      <c r="B90" s="34" t="s">
        <v>119</v>
      </c>
    </row>
    <row r="91" spans="1:5" x14ac:dyDescent="0.25">
      <c r="A91" t="s">
        <v>2891</v>
      </c>
    </row>
    <row r="92" spans="1:5" x14ac:dyDescent="0.25">
      <c r="A92" t="s">
        <v>2892</v>
      </c>
    </row>
    <row r="94" spans="1:5" ht="69.95" customHeight="1" x14ac:dyDescent="0.25">
      <c r="A94" s="74" t="s">
        <v>214</v>
      </c>
      <c r="B94" s="74" t="s">
        <v>215</v>
      </c>
      <c r="C94" s="74" t="s">
        <v>5</v>
      </c>
      <c r="D94" s="74" t="s">
        <v>6</v>
      </c>
    </row>
    <row r="95" spans="1:5" ht="69.95" customHeight="1" x14ac:dyDescent="0.25">
      <c r="A95" s="74" t="s">
        <v>2948</v>
      </c>
      <c r="B95" s="74"/>
      <c r="C95" s="74" t="s">
        <v>98</v>
      </c>
      <c r="D95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9"/>
  <sheetViews>
    <sheetView showGridLines="0" workbookViewId="0">
      <pane ySplit="4" topLeftCell="A100" activePane="bottomLeft" state="frozen"/>
      <selection pane="bottomLeft" activeCell="B100" sqref="B100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457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458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218</v>
      </c>
      <c r="B9" s="30"/>
      <c r="C9" s="30"/>
      <c r="D9" s="13"/>
      <c r="E9" s="14"/>
      <c r="F9" s="15"/>
      <c r="G9" s="15"/>
    </row>
    <row r="10" spans="1:8" x14ac:dyDescent="0.25">
      <c r="A10" s="16" t="s">
        <v>219</v>
      </c>
      <c r="B10" s="30"/>
      <c r="C10" s="30"/>
      <c r="D10" s="13"/>
      <c r="E10" s="14"/>
      <c r="F10" s="15"/>
      <c r="G10" s="15"/>
    </row>
    <row r="11" spans="1:8" x14ac:dyDescent="0.25">
      <c r="A11" s="12" t="s">
        <v>459</v>
      </c>
      <c r="B11" s="30" t="s">
        <v>460</v>
      </c>
      <c r="C11" s="30" t="s">
        <v>225</v>
      </c>
      <c r="D11" s="13">
        <v>102000000</v>
      </c>
      <c r="E11" s="14">
        <v>96035.35</v>
      </c>
      <c r="F11" s="15">
        <v>7.1499999999999994E-2</v>
      </c>
      <c r="G11" s="15">
        <v>7.5200000000000003E-2</v>
      </c>
    </row>
    <row r="12" spans="1:8" x14ac:dyDescent="0.25">
      <c r="A12" s="12" t="s">
        <v>461</v>
      </c>
      <c r="B12" s="30" t="s">
        <v>462</v>
      </c>
      <c r="C12" s="30" t="s">
        <v>238</v>
      </c>
      <c r="D12" s="13">
        <v>100000000</v>
      </c>
      <c r="E12" s="14">
        <v>93954.3</v>
      </c>
      <c r="F12" s="15">
        <v>7.0000000000000007E-2</v>
      </c>
      <c r="G12" s="15">
        <v>7.5999999999999998E-2</v>
      </c>
    </row>
    <row r="13" spans="1:8" x14ac:dyDescent="0.25">
      <c r="A13" s="12" t="s">
        <v>463</v>
      </c>
      <c r="B13" s="30" t="s">
        <v>464</v>
      </c>
      <c r="C13" s="30" t="s">
        <v>225</v>
      </c>
      <c r="D13" s="13">
        <v>97500000</v>
      </c>
      <c r="E13" s="14">
        <v>93775.21</v>
      </c>
      <c r="F13" s="15">
        <v>6.9900000000000004E-2</v>
      </c>
      <c r="G13" s="15">
        <v>7.6286999999999994E-2</v>
      </c>
    </row>
    <row r="14" spans="1:8" x14ac:dyDescent="0.25">
      <c r="A14" s="12" t="s">
        <v>465</v>
      </c>
      <c r="B14" s="30" t="s">
        <v>466</v>
      </c>
      <c r="C14" s="30" t="s">
        <v>225</v>
      </c>
      <c r="D14" s="13">
        <v>98500000</v>
      </c>
      <c r="E14" s="14">
        <v>93325.3</v>
      </c>
      <c r="F14" s="15">
        <v>6.9500000000000006E-2</v>
      </c>
      <c r="G14" s="15">
        <v>7.4950000000000003E-2</v>
      </c>
    </row>
    <row r="15" spans="1:8" x14ac:dyDescent="0.25">
      <c r="A15" s="12" t="s">
        <v>467</v>
      </c>
      <c r="B15" s="30" t="s">
        <v>468</v>
      </c>
      <c r="C15" s="30" t="s">
        <v>238</v>
      </c>
      <c r="D15" s="13">
        <v>96000000</v>
      </c>
      <c r="E15" s="14">
        <v>92534.88</v>
      </c>
      <c r="F15" s="15">
        <v>6.8900000000000003E-2</v>
      </c>
      <c r="G15" s="15">
        <v>7.4854000000000004E-2</v>
      </c>
    </row>
    <row r="16" spans="1:8" x14ac:dyDescent="0.25">
      <c r="A16" s="12" t="s">
        <v>469</v>
      </c>
      <c r="B16" s="30" t="s">
        <v>470</v>
      </c>
      <c r="C16" s="30" t="s">
        <v>225</v>
      </c>
      <c r="D16" s="13">
        <v>95500000</v>
      </c>
      <c r="E16" s="14">
        <v>91829.84</v>
      </c>
      <c r="F16" s="15">
        <v>6.8400000000000002E-2</v>
      </c>
      <c r="G16" s="15">
        <v>7.6100000000000001E-2</v>
      </c>
    </row>
    <row r="17" spans="1:7" x14ac:dyDescent="0.25">
      <c r="A17" s="12" t="s">
        <v>471</v>
      </c>
      <c r="B17" s="30" t="s">
        <v>472</v>
      </c>
      <c r="C17" s="30" t="s">
        <v>238</v>
      </c>
      <c r="D17" s="13">
        <v>82000000</v>
      </c>
      <c r="E17" s="14">
        <v>77385.039999999994</v>
      </c>
      <c r="F17" s="15">
        <v>5.7599999999999998E-2</v>
      </c>
      <c r="G17" s="15">
        <v>7.4648999999999993E-2</v>
      </c>
    </row>
    <row r="18" spans="1:7" x14ac:dyDescent="0.25">
      <c r="A18" s="12" t="s">
        <v>473</v>
      </c>
      <c r="B18" s="30" t="s">
        <v>474</v>
      </c>
      <c r="C18" s="30" t="s">
        <v>225</v>
      </c>
      <c r="D18" s="13">
        <v>80000000</v>
      </c>
      <c r="E18" s="14">
        <v>76401.84</v>
      </c>
      <c r="F18" s="15">
        <v>5.6899999999999999E-2</v>
      </c>
      <c r="G18" s="15">
        <v>7.485E-2</v>
      </c>
    </row>
    <row r="19" spans="1:7" x14ac:dyDescent="0.25">
      <c r="A19" s="12" t="s">
        <v>475</v>
      </c>
      <c r="B19" s="30" t="s">
        <v>476</v>
      </c>
      <c r="C19" s="30" t="s">
        <v>225</v>
      </c>
      <c r="D19" s="13">
        <v>80000000</v>
      </c>
      <c r="E19" s="14">
        <v>75095.679999999993</v>
      </c>
      <c r="F19" s="15">
        <v>5.5899999999999998E-2</v>
      </c>
      <c r="G19" s="15">
        <v>7.4499999999999997E-2</v>
      </c>
    </row>
    <row r="20" spans="1:7" x14ac:dyDescent="0.25">
      <c r="A20" s="12" t="s">
        <v>477</v>
      </c>
      <c r="B20" s="30" t="s">
        <v>478</v>
      </c>
      <c r="C20" s="30" t="s">
        <v>479</v>
      </c>
      <c r="D20" s="13">
        <v>66500000</v>
      </c>
      <c r="E20" s="14">
        <v>63379.62</v>
      </c>
      <c r="F20" s="15">
        <v>4.7199999999999999E-2</v>
      </c>
      <c r="G20" s="15">
        <v>7.5811000000000003E-2</v>
      </c>
    </row>
    <row r="21" spans="1:7" x14ac:dyDescent="0.25">
      <c r="A21" s="12" t="s">
        <v>480</v>
      </c>
      <c r="B21" s="30" t="s">
        <v>481</v>
      </c>
      <c r="C21" s="30" t="s">
        <v>225</v>
      </c>
      <c r="D21" s="13">
        <v>56500000</v>
      </c>
      <c r="E21" s="14">
        <v>56648.6</v>
      </c>
      <c r="F21" s="15">
        <v>4.2200000000000001E-2</v>
      </c>
      <c r="G21" s="15">
        <v>7.5076000000000004E-2</v>
      </c>
    </row>
    <row r="22" spans="1:7" x14ac:dyDescent="0.25">
      <c r="A22" s="12" t="s">
        <v>482</v>
      </c>
      <c r="B22" s="30" t="s">
        <v>483</v>
      </c>
      <c r="C22" s="30" t="s">
        <v>225</v>
      </c>
      <c r="D22" s="13">
        <v>38500000</v>
      </c>
      <c r="E22" s="14">
        <v>36041.31</v>
      </c>
      <c r="F22" s="15">
        <v>2.6800000000000001E-2</v>
      </c>
      <c r="G22" s="15">
        <v>7.4899999999999994E-2</v>
      </c>
    </row>
    <row r="23" spans="1:7" x14ac:dyDescent="0.25">
      <c r="A23" s="12" t="s">
        <v>484</v>
      </c>
      <c r="B23" s="30" t="s">
        <v>485</v>
      </c>
      <c r="C23" s="30" t="s">
        <v>225</v>
      </c>
      <c r="D23" s="13">
        <v>33500000</v>
      </c>
      <c r="E23" s="14">
        <v>33326.97</v>
      </c>
      <c r="F23" s="15">
        <v>2.4799999999999999E-2</v>
      </c>
      <c r="G23" s="15">
        <v>7.6587000000000002E-2</v>
      </c>
    </row>
    <row r="24" spans="1:7" x14ac:dyDescent="0.25">
      <c r="A24" s="12" t="s">
        <v>486</v>
      </c>
      <c r="B24" s="30" t="s">
        <v>487</v>
      </c>
      <c r="C24" s="30" t="s">
        <v>225</v>
      </c>
      <c r="D24" s="13">
        <v>27000000</v>
      </c>
      <c r="E24" s="14">
        <v>27285.85</v>
      </c>
      <c r="F24" s="15">
        <v>2.0299999999999999E-2</v>
      </c>
      <c r="G24" s="15">
        <v>7.6100000000000001E-2</v>
      </c>
    </row>
    <row r="25" spans="1:7" x14ac:dyDescent="0.25">
      <c r="A25" s="12" t="s">
        <v>488</v>
      </c>
      <c r="B25" s="30" t="s">
        <v>489</v>
      </c>
      <c r="C25" s="30" t="s">
        <v>225</v>
      </c>
      <c r="D25" s="13">
        <v>28000000</v>
      </c>
      <c r="E25" s="14">
        <v>27185.82</v>
      </c>
      <c r="F25" s="15">
        <v>2.0299999999999999E-2</v>
      </c>
      <c r="G25" s="15">
        <v>7.6398999999999995E-2</v>
      </c>
    </row>
    <row r="26" spans="1:7" x14ac:dyDescent="0.25">
      <c r="A26" s="12" t="s">
        <v>490</v>
      </c>
      <c r="B26" s="30" t="s">
        <v>491</v>
      </c>
      <c r="C26" s="30" t="s">
        <v>225</v>
      </c>
      <c r="D26" s="13">
        <v>27500000</v>
      </c>
      <c r="E26" s="14">
        <v>26290.14</v>
      </c>
      <c r="F26" s="15">
        <v>1.9599999999999999E-2</v>
      </c>
      <c r="G26" s="15">
        <v>7.6587000000000002E-2</v>
      </c>
    </row>
    <row r="27" spans="1:7" x14ac:dyDescent="0.25">
      <c r="A27" s="12" t="s">
        <v>311</v>
      </c>
      <c r="B27" s="30" t="s">
        <v>312</v>
      </c>
      <c r="C27" s="30" t="s">
        <v>225</v>
      </c>
      <c r="D27" s="13">
        <v>13500000</v>
      </c>
      <c r="E27" s="14">
        <v>13641.18</v>
      </c>
      <c r="F27" s="15">
        <v>1.0200000000000001E-2</v>
      </c>
      <c r="G27" s="15">
        <v>7.6587000000000002E-2</v>
      </c>
    </row>
    <row r="28" spans="1:7" x14ac:dyDescent="0.25">
      <c r="A28" s="12" t="s">
        <v>492</v>
      </c>
      <c r="B28" s="30" t="s">
        <v>493</v>
      </c>
      <c r="C28" s="30" t="s">
        <v>225</v>
      </c>
      <c r="D28" s="13">
        <v>12500000</v>
      </c>
      <c r="E28" s="14">
        <v>12117.48</v>
      </c>
      <c r="F28" s="15">
        <v>8.9999999999999993E-3</v>
      </c>
      <c r="G28" s="15">
        <v>7.6398999999999995E-2</v>
      </c>
    </row>
    <row r="29" spans="1:7" x14ac:dyDescent="0.25">
      <c r="A29" s="12" t="s">
        <v>494</v>
      </c>
      <c r="B29" s="30" t="s">
        <v>495</v>
      </c>
      <c r="C29" s="30" t="s">
        <v>225</v>
      </c>
      <c r="D29" s="13">
        <v>11500000</v>
      </c>
      <c r="E29" s="14">
        <v>11064.78</v>
      </c>
      <c r="F29" s="15">
        <v>8.2000000000000007E-3</v>
      </c>
      <c r="G29" s="15">
        <v>7.6286999999999994E-2</v>
      </c>
    </row>
    <row r="30" spans="1:7" x14ac:dyDescent="0.25">
      <c r="A30" s="12" t="s">
        <v>429</v>
      </c>
      <c r="B30" s="30" t="s">
        <v>430</v>
      </c>
      <c r="C30" s="30" t="s">
        <v>225</v>
      </c>
      <c r="D30" s="13">
        <v>9500000</v>
      </c>
      <c r="E30" s="14">
        <v>9799.66</v>
      </c>
      <c r="F30" s="15">
        <v>7.3000000000000001E-3</v>
      </c>
      <c r="G30" s="15">
        <v>7.4899999999999994E-2</v>
      </c>
    </row>
    <row r="31" spans="1:7" x14ac:dyDescent="0.25">
      <c r="A31" s="12" t="s">
        <v>496</v>
      </c>
      <c r="B31" s="30" t="s">
        <v>497</v>
      </c>
      <c r="C31" s="30" t="s">
        <v>225</v>
      </c>
      <c r="D31" s="13">
        <v>6000000</v>
      </c>
      <c r="E31" s="14">
        <v>6342.71</v>
      </c>
      <c r="F31" s="15">
        <v>4.7000000000000002E-3</v>
      </c>
      <c r="G31" s="15">
        <v>7.6399999999999996E-2</v>
      </c>
    </row>
    <row r="32" spans="1:7" x14ac:dyDescent="0.25">
      <c r="A32" s="12" t="s">
        <v>498</v>
      </c>
      <c r="B32" s="30" t="s">
        <v>499</v>
      </c>
      <c r="C32" s="30" t="s">
        <v>225</v>
      </c>
      <c r="D32" s="13">
        <v>6000000</v>
      </c>
      <c r="E32" s="14">
        <v>6036.16</v>
      </c>
      <c r="F32" s="15">
        <v>4.4999999999999997E-3</v>
      </c>
      <c r="G32" s="15">
        <v>7.6587000000000002E-2</v>
      </c>
    </row>
    <row r="33" spans="1:7" x14ac:dyDescent="0.25">
      <c r="A33" s="12" t="s">
        <v>500</v>
      </c>
      <c r="B33" s="30" t="s">
        <v>501</v>
      </c>
      <c r="C33" s="30" t="s">
        <v>225</v>
      </c>
      <c r="D33" s="13">
        <v>6000000</v>
      </c>
      <c r="E33" s="14">
        <v>6029.6</v>
      </c>
      <c r="F33" s="15">
        <v>4.4999999999999997E-3</v>
      </c>
      <c r="G33" s="15">
        <v>7.6399999999999996E-2</v>
      </c>
    </row>
    <row r="34" spans="1:7" x14ac:dyDescent="0.25">
      <c r="A34" s="12" t="s">
        <v>502</v>
      </c>
      <c r="B34" s="30" t="s">
        <v>503</v>
      </c>
      <c r="C34" s="30" t="s">
        <v>225</v>
      </c>
      <c r="D34" s="13">
        <v>6000000</v>
      </c>
      <c r="E34" s="14">
        <v>5954.98</v>
      </c>
      <c r="F34" s="15">
        <v>4.4000000000000003E-3</v>
      </c>
      <c r="G34" s="15">
        <v>7.51E-2</v>
      </c>
    </row>
    <row r="35" spans="1:7" x14ac:dyDescent="0.25">
      <c r="A35" s="12" t="s">
        <v>504</v>
      </c>
      <c r="B35" s="30" t="s">
        <v>505</v>
      </c>
      <c r="C35" s="30" t="s">
        <v>222</v>
      </c>
      <c r="D35" s="13">
        <v>5000000</v>
      </c>
      <c r="E35" s="14">
        <v>5001.53</v>
      </c>
      <c r="F35" s="15">
        <v>3.7000000000000002E-3</v>
      </c>
      <c r="G35" s="15">
        <v>7.5052999999999995E-2</v>
      </c>
    </row>
    <row r="36" spans="1:7" x14ac:dyDescent="0.25">
      <c r="A36" s="12" t="s">
        <v>506</v>
      </c>
      <c r="B36" s="30" t="s">
        <v>507</v>
      </c>
      <c r="C36" s="30" t="s">
        <v>225</v>
      </c>
      <c r="D36" s="13">
        <v>3300000</v>
      </c>
      <c r="E36" s="14">
        <v>3437.12</v>
      </c>
      <c r="F36" s="15">
        <v>2.5999999999999999E-3</v>
      </c>
      <c r="G36" s="15">
        <v>7.4899999999999994E-2</v>
      </c>
    </row>
    <row r="37" spans="1:7" x14ac:dyDescent="0.25">
      <c r="A37" s="12" t="s">
        <v>508</v>
      </c>
      <c r="B37" s="30" t="s">
        <v>509</v>
      </c>
      <c r="C37" s="30" t="s">
        <v>225</v>
      </c>
      <c r="D37" s="13">
        <v>3500000</v>
      </c>
      <c r="E37" s="14">
        <v>3314.5</v>
      </c>
      <c r="F37" s="15">
        <v>2.5000000000000001E-3</v>
      </c>
      <c r="G37" s="15">
        <v>7.4499999999999997E-2</v>
      </c>
    </row>
    <row r="38" spans="1:7" x14ac:dyDescent="0.25">
      <c r="A38" s="12" t="s">
        <v>510</v>
      </c>
      <c r="B38" s="30" t="s">
        <v>511</v>
      </c>
      <c r="C38" s="30" t="s">
        <v>225</v>
      </c>
      <c r="D38" s="13">
        <v>3000000</v>
      </c>
      <c r="E38" s="14">
        <v>3124.13</v>
      </c>
      <c r="F38" s="15">
        <v>2.3E-3</v>
      </c>
      <c r="G38" s="15">
        <v>7.4883000000000005E-2</v>
      </c>
    </row>
    <row r="39" spans="1:7" x14ac:dyDescent="0.25">
      <c r="A39" s="12" t="s">
        <v>512</v>
      </c>
      <c r="B39" s="30" t="s">
        <v>513</v>
      </c>
      <c r="C39" s="30" t="s">
        <v>225</v>
      </c>
      <c r="D39" s="13">
        <v>2500000</v>
      </c>
      <c r="E39" s="14">
        <v>2574.84</v>
      </c>
      <c r="F39" s="15">
        <v>1.9E-3</v>
      </c>
      <c r="G39" s="15">
        <v>7.4899999999999994E-2</v>
      </c>
    </row>
    <row r="40" spans="1:7" x14ac:dyDescent="0.25">
      <c r="A40" s="12" t="s">
        <v>313</v>
      </c>
      <c r="B40" s="30" t="s">
        <v>314</v>
      </c>
      <c r="C40" s="30" t="s">
        <v>225</v>
      </c>
      <c r="D40" s="13">
        <v>2500000</v>
      </c>
      <c r="E40" s="14">
        <v>2524.88</v>
      </c>
      <c r="F40" s="15">
        <v>1.9E-3</v>
      </c>
      <c r="G40" s="15">
        <v>7.6399999999999996E-2</v>
      </c>
    </row>
    <row r="41" spans="1:7" x14ac:dyDescent="0.25">
      <c r="A41" s="12" t="s">
        <v>514</v>
      </c>
      <c r="B41" s="30" t="s">
        <v>515</v>
      </c>
      <c r="C41" s="30" t="s">
        <v>225</v>
      </c>
      <c r="D41" s="13">
        <v>2500000</v>
      </c>
      <c r="E41" s="14">
        <v>2505.16</v>
      </c>
      <c r="F41" s="15">
        <v>1.9E-3</v>
      </c>
      <c r="G41" s="15">
        <v>7.6398999999999995E-2</v>
      </c>
    </row>
    <row r="42" spans="1:7" x14ac:dyDescent="0.25">
      <c r="A42" s="12" t="s">
        <v>516</v>
      </c>
      <c r="B42" s="30" t="s">
        <v>517</v>
      </c>
      <c r="C42" s="30" t="s">
        <v>225</v>
      </c>
      <c r="D42" s="13">
        <v>2000000</v>
      </c>
      <c r="E42" s="14">
        <v>1977.41</v>
      </c>
      <c r="F42" s="15">
        <v>1.5E-3</v>
      </c>
      <c r="G42" s="15">
        <v>7.6399999999999996E-2</v>
      </c>
    </row>
    <row r="43" spans="1:7" x14ac:dyDescent="0.25">
      <c r="A43" s="12" t="s">
        <v>518</v>
      </c>
      <c r="B43" s="30" t="s">
        <v>519</v>
      </c>
      <c r="C43" s="30" t="s">
        <v>225</v>
      </c>
      <c r="D43" s="13">
        <v>1500000</v>
      </c>
      <c r="E43" s="14">
        <v>1611.14</v>
      </c>
      <c r="F43" s="15">
        <v>1.1999999999999999E-3</v>
      </c>
      <c r="G43" s="15">
        <v>7.5899999999999995E-2</v>
      </c>
    </row>
    <row r="44" spans="1:7" x14ac:dyDescent="0.25">
      <c r="A44" s="12" t="s">
        <v>520</v>
      </c>
      <c r="B44" s="30" t="s">
        <v>521</v>
      </c>
      <c r="C44" s="30" t="s">
        <v>225</v>
      </c>
      <c r="D44" s="13">
        <v>1500000</v>
      </c>
      <c r="E44" s="14">
        <v>1510.97</v>
      </c>
      <c r="F44" s="15">
        <v>1.1000000000000001E-3</v>
      </c>
      <c r="G44" s="15">
        <v>7.6398999999999995E-2</v>
      </c>
    </row>
    <row r="45" spans="1:7" x14ac:dyDescent="0.25">
      <c r="A45" s="12" t="s">
        <v>419</v>
      </c>
      <c r="B45" s="30" t="s">
        <v>420</v>
      </c>
      <c r="C45" s="30" t="s">
        <v>225</v>
      </c>
      <c r="D45" s="13">
        <v>1000000</v>
      </c>
      <c r="E45" s="14">
        <v>1072.1400000000001</v>
      </c>
      <c r="F45" s="15">
        <v>8.0000000000000004E-4</v>
      </c>
      <c r="G45" s="15">
        <v>7.5899999999999995E-2</v>
      </c>
    </row>
    <row r="46" spans="1:7" x14ac:dyDescent="0.25">
      <c r="A46" s="12" t="s">
        <v>522</v>
      </c>
      <c r="B46" s="30" t="s">
        <v>523</v>
      </c>
      <c r="C46" s="30" t="s">
        <v>225</v>
      </c>
      <c r="D46" s="13">
        <v>1000000</v>
      </c>
      <c r="E46" s="14">
        <v>1042.93</v>
      </c>
      <c r="F46" s="15">
        <v>8.0000000000000004E-4</v>
      </c>
      <c r="G46" s="15">
        <v>7.4899999999999994E-2</v>
      </c>
    </row>
    <row r="47" spans="1:7" x14ac:dyDescent="0.25">
      <c r="A47" s="12" t="s">
        <v>417</v>
      </c>
      <c r="B47" s="30" t="s">
        <v>418</v>
      </c>
      <c r="C47" s="30" t="s">
        <v>225</v>
      </c>
      <c r="D47" s="13">
        <v>1000000</v>
      </c>
      <c r="E47" s="14">
        <v>1030.02</v>
      </c>
      <c r="F47" s="15">
        <v>8.0000000000000004E-4</v>
      </c>
      <c r="G47" s="15">
        <v>7.4899999999999994E-2</v>
      </c>
    </row>
    <row r="48" spans="1:7" x14ac:dyDescent="0.25">
      <c r="A48" s="12" t="s">
        <v>524</v>
      </c>
      <c r="B48" s="30" t="s">
        <v>525</v>
      </c>
      <c r="C48" s="30" t="s">
        <v>225</v>
      </c>
      <c r="D48" s="13">
        <v>1000000</v>
      </c>
      <c r="E48" s="14">
        <v>1027.8399999999999</v>
      </c>
      <c r="F48" s="15">
        <v>8.0000000000000004E-4</v>
      </c>
      <c r="G48" s="15">
        <v>7.5778999999999999E-2</v>
      </c>
    </row>
    <row r="49" spans="1:7" x14ac:dyDescent="0.25">
      <c r="A49" s="12" t="s">
        <v>526</v>
      </c>
      <c r="B49" s="30" t="s">
        <v>527</v>
      </c>
      <c r="C49" s="30" t="s">
        <v>225</v>
      </c>
      <c r="D49" s="13">
        <v>1000000</v>
      </c>
      <c r="E49" s="14">
        <v>994.47</v>
      </c>
      <c r="F49" s="15">
        <v>6.9999999999999999E-4</v>
      </c>
      <c r="G49" s="15">
        <v>7.4898000000000006E-2</v>
      </c>
    </row>
    <row r="50" spans="1:7" x14ac:dyDescent="0.25">
      <c r="A50" s="12" t="s">
        <v>528</v>
      </c>
      <c r="B50" s="30" t="s">
        <v>529</v>
      </c>
      <c r="C50" s="30" t="s">
        <v>225</v>
      </c>
      <c r="D50" s="13">
        <v>1000000</v>
      </c>
      <c r="E50" s="14">
        <v>968.28</v>
      </c>
      <c r="F50" s="15">
        <v>6.9999999999999999E-4</v>
      </c>
      <c r="G50" s="15">
        <v>7.6100000000000001E-2</v>
      </c>
    </row>
    <row r="51" spans="1:7" x14ac:dyDescent="0.25">
      <c r="A51" s="12" t="s">
        <v>530</v>
      </c>
      <c r="B51" s="30" t="s">
        <v>531</v>
      </c>
      <c r="C51" s="30" t="s">
        <v>225</v>
      </c>
      <c r="D51" s="13">
        <v>500000</v>
      </c>
      <c r="E51" s="14">
        <v>545.17999999999995</v>
      </c>
      <c r="F51" s="15">
        <v>4.0000000000000002E-4</v>
      </c>
      <c r="G51" s="15">
        <v>7.4899999999999994E-2</v>
      </c>
    </row>
    <row r="52" spans="1:7" x14ac:dyDescent="0.25">
      <c r="A52" s="12" t="s">
        <v>532</v>
      </c>
      <c r="B52" s="30" t="s">
        <v>533</v>
      </c>
      <c r="C52" s="30" t="s">
        <v>333</v>
      </c>
      <c r="D52" s="13">
        <v>500000</v>
      </c>
      <c r="E52" s="14">
        <v>522.6</v>
      </c>
      <c r="F52" s="15">
        <v>4.0000000000000002E-4</v>
      </c>
      <c r="G52" s="15">
        <v>7.5499999999999998E-2</v>
      </c>
    </row>
    <row r="53" spans="1:7" x14ac:dyDescent="0.25">
      <c r="A53" s="12" t="s">
        <v>534</v>
      </c>
      <c r="B53" s="30" t="s">
        <v>535</v>
      </c>
      <c r="C53" s="30" t="s">
        <v>238</v>
      </c>
      <c r="D53" s="13">
        <v>500000</v>
      </c>
      <c r="E53" s="14">
        <v>518.89</v>
      </c>
      <c r="F53" s="15">
        <v>4.0000000000000002E-4</v>
      </c>
      <c r="G53" s="15">
        <v>7.5653999999999999E-2</v>
      </c>
    </row>
    <row r="54" spans="1:7" x14ac:dyDescent="0.25">
      <c r="A54" s="12" t="s">
        <v>536</v>
      </c>
      <c r="B54" s="30" t="s">
        <v>537</v>
      </c>
      <c r="C54" s="30" t="s">
        <v>225</v>
      </c>
      <c r="D54" s="13">
        <v>500000</v>
      </c>
      <c r="E54" s="14">
        <v>518.51</v>
      </c>
      <c r="F54" s="15">
        <v>4.0000000000000002E-4</v>
      </c>
      <c r="G54" s="15">
        <v>7.4898000000000006E-2</v>
      </c>
    </row>
    <row r="55" spans="1:7" x14ac:dyDescent="0.25">
      <c r="A55" s="12" t="s">
        <v>387</v>
      </c>
      <c r="B55" s="30" t="s">
        <v>388</v>
      </c>
      <c r="C55" s="30" t="s">
        <v>225</v>
      </c>
      <c r="D55" s="13">
        <v>500000</v>
      </c>
      <c r="E55" s="14">
        <v>513.95000000000005</v>
      </c>
      <c r="F55" s="15">
        <v>4.0000000000000002E-4</v>
      </c>
      <c r="G55" s="15">
        <v>7.5575000000000003E-2</v>
      </c>
    </row>
    <row r="56" spans="1:7" x14ac:dyDescent="0.25">
      <c r="A56" s="12" t="s">
        <v>538</v>
      </c>
      <c r="B56" s="30" t="s">
        <v>539</v>
      </c>
      <c r="C56" s="30" t="s">
        <v>225</v>
      </c>
      <c r="D56" s="13">
        <v>500000</v>
      </c>
      <c r="E56" s="14">
        <v>511.02</v>
      </c>
      <c r="F56" s="15">
        <v>4.0000000000000002E-4</v>
      </c>
      <c r="G56" s="15">
        <v>7.6050000000000006E-2</v>
      </c>
    </row>
    <row r="57" spans="1:7" x14ac:dyDescent="0.25">
      <c r="A57" s="12" t="s">
        <v>447</v>
      </c>
      <c r="B57" s="30" t="s">
        <v>448</v>
      </c>
      <c r="C57" s="30" t="s">
        <v>225</v>
      </c>
      <c r="D57" s="13">
        <v>500000</v>
      </c>
      <c r="E57" s="14">
        <v>510.84</v>
      </c>
      <c r="F57" s="15">
        <v>4.0000000000000002E-4</v>
      </c>
      <c r="G57" s="15">
        <v>7.5899999999999995E-2</v>
      </c>
    </row>
    <row r="58" spans="1:7" x14ac:dyDescent="0.25">
      <c r="A58" s="12" t="s">
        <v>540</v>
      </c>
      <c r="B58" s="30" t="s">
        <v>541</v>
      </c>
      <c r="C58" s="30" t="s">
        <v>222</v>
      </c>
      <c r="D58" s="13">
        <v>500000</v>
      </c>
      <c r="E58" s="14">
        <v>482.45</v>
      </c>
      <c r="F58" s="15">
        <v>4.0000000000000002E-4</v>
      </c>
      <c r="G58" s="15">
        <v>7.5499999999999998E-2</v>
      </c>
    </row>
    <row r="59" spans="1:7" x14ac:dyDescent="0.25">
      <c r="A59" s="12" t="s">
        <v>542</v>
      </c>
      <c r="B59" s="30" t="s">
        <v>543</v>
      </c>
      <c r="C59" s="30" t="s">
        <v>238</v>
      </c>
      <c r="D59" s="13">
        <v>500000</v>
      </c>
      <c r="E59" s="14">
        <v>479.82</v>
      </c>
      <c r="F59" s="15">
        <v>4.0000000000000002E-4</v>
      </c>
      <c r="G59" s="15">
        <v>7.5999999999999998E-2</v>
      </c>
    </row>
    <row r="60" spans="1:7" x14ac:dyDescent="0.25">
      <c r="A60" s="16" t="s">
        <v>125</v>
      </c>
      <c r="B60" s="31"/>
      <c r="C60" s="31"/>
      <c r="D60" s="17"/>
      <c r="E60" s="18">
        <v>1169802.92</v>
      </c>
      <c r="F60" s="19">
        <v>0.87139999999999995</v>
      </c>
      <c r="G60" s="20"/>
    </row>
    <row r="61" spans="1:7" x14ac:dyDescent="0.25">
      <c r="A61" s="12"/>
      <c r="B61" s="30"/>
      <c r="C61" s="30"/>
      <c r="D61" s="13"/>
      <c r="E61" s="14"/>
      <c r="F61" s="15"/>
      <c r="G61" s="15"/>
    </row>
    <row r="62" spans="1:7" x14ac:dyDescent="0.25">
      <c r="A62" s="16" t="s">
        <v>453</v>
      </c>
      <c r="B62" s="30"/>
      <c r="C62" s="30"/>
      <c r="D62" s="13"/>
      <c r="E62" s="14"/>
      <c r="F62" s="15"/>
      <c r="G62" s="15"/>
    </row>
    <row r="63" spans="1:7" x14ac:dyDescent="0.25">
      <c r="A63" s="12" t="s">
        <v>544</v>
      </c>
      <c r="B63" s="30" t="s">
        <v>545</v>
      </c>
      <c r="C63" s="30" t="s">
        <v>124</v>
      </c>
      <c r="D63" s="13">
        <v>62000000</v>
      </c>
      <c r="E63" s="14">
        <v>62382.11</v>
      </c>
      <c r="F63" s="15">
        <v>4.65E-2</v>
      </c>
      <c r="G63" s="15">
        <v>7.3288748011999999E-2</v>
      </c>
    </row>
    <row r="64" spans="1:7" x14ac:dyDescent="0.25">
      <c r="A64" s="12" t="s">
        <v>546</v>
      </c>
      <c r="B64" s="30" t="s">
        <v>547</v>
      </c>
      <c r="C64" s="30" t="s">
        <v>124</v>
      </c>
      <c r="D64" s="13">
        <v>26000000</v>
      </c>
      <c r="E64" s="14">
        <v>26485.71</v>
      </c>
      <c r="F64" s="15">
        <v>1.9699999999999999E-2</v>
      </c>
      <c r="G64" s="15">
        <v>7.3517715449000001E-2</v>
      </c>
    </row>
    <row r="65" spans="1:7" x14ac:dyDescent="0.25">
      <c r="A65" s="12" t="s">
        <v>548</v>
      </c>
      <c r="B65" s="30" t="s">
        <v>549</v>
      </c>
      <c r="C65" s="30" t="s">
        <v>124</v>
      </c>
      <c r="D65" s="13">
        <v>5000000</v>
      </c>
      <c r="E65" s="14">
        <v>4989.55</v>
      </c>
      <c r="F65" s="15">
        <v>3.7000000000000002E-3</v>
      </c>
      <c r="G65" s="15">
        <v>7.3428612096000004E-2</v>
      </c>
    </row>
    <row r="66" spans="1:7" x14ac:dyDescent="0.25">
      <c r="A66" s="16" t="s">
        <v>125</v>
      </c>
      <c r="B66" s="31"/>
      <c r="C66" s="31"/>
      <c r="D66" s="17"/>
      <c r="E66" s="18">
        <v>93857.37</v>
      </c>
      <c r="F66" s="19">
        <v>6.9900000000000004E-2</v>
      </c>
      <c r="G66" s="20"/>
    </row>
    <row r="67" spans="1:7" x14ac:dyDescent="0.25">
      <c r="A67" s="12"/>
      <c r="B67" s="30"/>
      <c r="C67" s="30"/>
      <c r="D67" s="13"/>
      <c r="E67" s="14"/>
      <c r="F67" s="15"/>
      <c r="G67" s="15"/>
    </row>
    <row r="68" spans="1:7" x14ac:dyDescent="0.25">
      <c r="A68" s="16" t="s">
        <v>301</v>
      </c>
      <c r="B68" s="30"/>
      <c r="C68" s="30"/>
      <c r="D68" s="13"/>
      <c r="E68" s="14"/>
      <c r="F68" s="15"/>
      <c r="G68" s="15"/>
    </row>
    <row r="69" spans="1:7" x14ac:dyDescent="0.25">
      <c r="A69" s="16" t="s">
        <v>125</v>
      </c>
      <c r="B69" s="30"/>
      <c r="C69" s="30"/>
      <c r="D69" s="13"/>
      <c r="E69" s="35" t="s">
        <v>119</v>
      </c>
      <c r="F69" s="36" t="s">
        <v>119</v>
      </c>
      <c r="G69" s="15"/>
    </row>
    <row r="70" spans="1:7" x14ac:dyDescent="0.25">
      <c r="A70" s="12"/>
      <c r="B70" s="30"/>
      <c r="C70" s="30"/>
      <c r="D70" s="13"/>
      <c r="E70" s="14"/>
      <c r="F70" s="15"/>
      <c r="G70" s="15"/>
    </row>
    <row r="71" spans="1:7" x14ac:dyDescent="0.25">
      <c r="A71" s="16" t="s">
        <v>302</v>
      </c>
      <c r="B71" s="30"/>
      <c r="C71" s="30"/>
      <c r="D71" s="13"/>
      <c r="E71" s="14"/>
      <c r="F71" s="15"/>
      <c r="G71" s="15"/>
    </row>
    <row r="72" spans="1:7" x14ac:dyDescent="0.25">
      <c r="A72" s="16" t="s">
        <v>125</v>
      </c>
      <c r="B72" s="30"/>
      <c r="C72" s="30"/>
      <c r="D72" s="13"/>
      <c r="E72" s="35" t="s">
        <v>119</v>
      </c>
      <c r="F72" s="36" t="s">
        <v>119</v>
      </c>
      <c r="G72" s="15"/>
    </row>
    <row r="73" spans="1:7" x14ac:dyDescent="0.25">
      <c r="A73" s="12"/>
      <c r="B73" s="30"/>
      <c r="C73" s="30"/>
      <c r="D73" s="13"/>
      <c r="E73" s="14"/>
      <c r="F73" s="15"/>
      <c r="G73" s="15"/>
    </row>
    <row r="74" spans="1:7" x14ac:dyDescent="0.25">
      <c r="A74" s="21" t="s">
        <v>165</v>
      </c>
      <c r="B74" s="32"/>
      <c r="C74" s="32"/>
      <c r="D74" s="22"/>
      <c r="E74" s="18">
        <v>1263660.29</v>
      </c>
      <c r="F74" s="19">
        <v>0.94130000000000003</v>
      </c>
      <c r="G74" s="20"/>
    </row>
    <row r="75" spans="1:7" x14ac:dyDescent="0.25">
      <c r="A75" s="12"/>
      <c r="B75" s="30"/>
      <c r="C75" s="30"/>
      <c r="D75" s="13"/>
      <c r="E75" s="14"/>
      <c r="F75" s="15"/>
      <c r="G75" s="15"/>
    </row>
    <row r="76" spans="1:7" x14ac:dyDescent="0.25">
      <c r="A76" s="12"/>
      <c r="B76" s="30"/>
      <c r="C76" s="30"/>
      <c r="D76" s="13"/>
      <c r="E76" s="14"/>
      <c r="F76" s="15"/>
      <c r="G76" s="15"/>
    </row>
    <row r="77" spans="1:7" x14ac:dyDescent="0.25">
      <c r="A77" s="16" t="s">
        <v>169</v>
      </c>
      <c r="B77" s="30"/>
      <c r="C77" s="30"/>
      <c r="D77" s="13"/>
      <c r="E77" s="14"/>
      <c r="F77" s="15"/>
      <c r="G77" s="15"/>
    </row>
    <row r="78" spans="1:7" x14ac:dyDescent="0.25">
      <c r="A78" s="12" t="s">
        <v>170</v>
      </c>
      <c r="B78" s="30"/>
      <c r="C78" s="30"/>
      <c r="D78" s="13"/>
      <c r="E78" s="14">
        <v>35410.14</v>
      </c>
      <c r="F78" s="15">
        <v>2.64E-2</v>
      </c>
      <c r="G78" s="15">
        <v>6.6299999999999998E-2</v>
      </c>
    </row>
    <row r="79" spans="1:7" x14ac:dyDescent="0.25">
      <c r="A79" s="16" t="s">
        <v>125</v>
      </c>
      <c r="B79" s="31"/>
      <c r="C79" s="31"/>
      <c r="D79" s="17"/>
      <c r="E79" s="18">
        <v>35410.14</v>
      </c>
      <c r="F79" s="19">
        <v>2.64E-2</v>
      </c>
      <c r="G79" s="20"/>
    </row>
    <row r="80" spans="1:7" x14ac:dyDescent="0.25">
      <c r="A80" s="12"/>
      <c r="B80" s="30"/>
      <c r="C80" s="30"/>
      <c r="D80" s="13"/>
      <c r="E80" s="14"/>
      <c r="F80" s="15"/>
      <c r="G80" s="15"/>
    </row>
    <row r="81" spans="1:7" x14ac:dyDescent="0.25">
      <c r="A81" s="21" t="s">
        <v>165</v>
      </c>
      <c r="B81" s="32"/>
      <c r="C81" s="32"/>
      <c r="D81" s="22"/>
      <c r="E81" s="18">
        <v>35410.14</v>
      </c>
      <c r="F81" s="19">
        <v>2.64E-2</v>
      </c>
      <c r="G81" s="20"/>
    </row>
    <row r="82" spans="1:7" x14ac:dyDescent="0.25">
      <c r="A82" s="12" t="s">
        <v>171</v>
      </c>
      <c r="B82" s="30"/>
      <c r="C82" s="30"/>
      <c r="D82" s="13"/>
      <c r="E82" s="14">
        <v>45696.220066499998</v>
      </c>
      <c r="F82" s="15">
        <v>3.4037999999999999E-2</v>
      </c>
      <c r="G82" s="15"/>
    </row>
    <row r="83" spans="1:7" x14ac:dyDescent="0.25">
      <c r="A83" s="12" t="s">
        <v>172</v>
      </c>
      <c r="B83" s="30"/>
      <c r="C83" s="30"/>
      <c r="D83" s="13"/>
      <c r="E83" s="23">
        <v>-2283.9500665</v>
      </c>
      <c r="F83" s="24">
        <v>-1.738E-3</v>
      </c>
      <c r="G83" s="15">
        <v>6.6299999999999998E-2</v>
      </c>
    </row>
    <row r="84" spans="1:7" x14ac:dyDescent="0.25">
      <c r="A84" s="25" t="s">
        <v>173</v>
      </c>
      <c r="B84" s="33"/>
      <c r="C84" s="33"/>
      <c r="D84" s="26"/>
      <c r="E84" s="27">
        <v>1342482.7</v>
      </c>
      <c r="F84" s="28">
        <v>1</v>
      </c>
      <c r="G84" s="28"/>
    </row>
    <row r="86" spans="1:7" x14ac:dyDescent="0.25">
      <c r="A86" s="1" t="s">
        <v>175</v>
      </c>
    </row>
    <row r="89" spans="1:7" x14ac:dyDescent="0.25">
      <c r="A89" s="1" t="s">
        <v>176</v>
      </c>
    </row>
    <row r="90" spans="1:7" x14ac:dyDescent="0.25">
      <c r="A90" s="53" t="s">
        <v>177</v>
      </c>
      <c r="B90" s="34" t="s">
        <v>119</v>
      </c>
    </row>
    <row r="91" spans="1:7" x14ac:dyDescent="0.25">
      <c r="A91" t="s">
        <v>178</v>
      </c>
    </row>
    <row r="92" spans="1:7" x14ac:dyDescent="0.25">
      <c r="A92" t="s">
        <v>305</v>
      </c>
      <c r="B92" t="s">
        <v>180</v>
      </c>
      <c r="C92" t="s">
        <v>180</v>
      </c>
    </row>
    <row r="93" spans="1:7" x14ac:dyDescent="0.25">
      <c r="B93" s="54">
        <v>45382</v>
      </c>
      <c r="C93" s="54">
        <v>45412</v>
      </c>
    </row>
    <row r="94" spans="1:7" x14ac:dyDescent="0.25">
      <c r="A94" t="s">
        <v>306</v>
      </c>
      <c r="B94">
        <v>1212.2253000000001</v>
      </c>
      <c r="C94">
        <v>1213.0551</v>
      </c>
      <c r="E94" s="2"/>
    </row>
    <row r="95" spans="1:7" x14ac:dyDescent="0.25">
      <c r="E95" s="2"/>
    </row>
    <row r="96" spans="1:7" x14ac:dyDescent="0.25">
      <c r="A96" t="s">
        <v>195</v>
      </c>
      <c r="B96" s="34" t="s">
        <v>119</v>
      </c>
    </row>
    <row r="97" spans="1:2" x14ac:dyDescent="0.25">
      <c r="A97" t="s">
        <v>196</v>
      </c>
      <c r="B97" s="34" t="s">
        <v>119</v>
      </c>
    </row>
    <row r="98" spans="1:2" ht="30" customHeight="1" x14ac:dyDescent="0.25">
      <c r="A98" s="53" t="s">
        <v>197</v>
      </c>
      <c r="B98" s="34" t="s">
        <v>119</v>
      </c>
    </row>
    <row r="99" spans="1:2" ht="30" customHeight="1" x14ac:dyDescent="0.25">
      <c r="A99" s="53" t="s">
        <v>198</v>
      </c>
      <c r="B99" s="34" t="s">
        <v>119</v>
      </c>
    </row>
    <row r="100" spans="1:2" x14ac:dyDescent="0.25">
      <c r="A100" t="s">
        <v>199</v>
      </c>
      <c r="B100" s="55">
        <f>+B114</f>
        <v>6.5856800498304402</v>
      </c>
    </row>
    <row r="101" spans="1:2" ht="45" customHeight="1" x14ac:dyDescent="0.25">
      <c r="A101" s="53" t="s">
        <v>200</v>
      </c>
      <c r="B101" s="34" t="s">
        <v>119</v>
      </c>
    </row>
    <row r="102" spans="1:2" ht="30" customHeight="1" x14ac:dyDescent="0.25">
      <c r="A102" s="53" t="s">
        <v>201</v>
      </c>
      <c r="B102" s="34" t="s">
        <v>119</v>
      </c>
    </row>
    <row r="103" spans="1:2" ht="30" customHeight="1" x14ac:dyDescent="0.25">
      <c r="A103" s="53" t="s">
        <v>202</v>
      </c>
      <c r="B103" s="60">
        <v>450566.58053430001</v>
      </c>
    </row>
    <row r="104" spans="1:2" x14ac:dyDescent="0.25">
      <c r="A104" t="s">
        <v>203</v>
      </c>
    </row>
    <row r="105" spans="1:2" x14ac:dyDescent="0.25">
      <c r="A105" t="s">
        <v>204</v>
      </c>
    </row>
    <row r="107" spans="1:2" x14ac:dyDescent="0.25">
      <c r="A107" t="s">
        <v>205</v>
      </c>
    </row>
    <row r="108" spans="1:2" ht="30" customHeight="1" x14ac:dyDescent="0.25">
      <c r="A108" s="61" t="s">
        <v>206</v>
      </c>
      <c r="B108" s="62" t="s">
        <v>550</v>
      </c>
    </row>
    <row r="109" spans="1:2" x14ac:dyDescent="0.25">
      <c r="A109" s="61" t="s">
        <v>208</v>
      </c>
      <c r="B109" s="61" t="s">
        <v>308</v>
      </c>
    </row>
    <row r="110" spans="1:2" x14ac:dyDescent="0.25">
      <c r="A110" s="61"/>
      <c r="B110" s="61"/>
    </row>
    <row r="111" spans="1:2" x14ac:dyDescent="0.25">
      <c r="A111" s="61" t="s">
        <v>210</v>
      </c>
      <c r="B111" s="63">
        <v>7.5092916883701193</v>
      </c>
    </row>
    <row r="112" spans="1:2" x14ac:dyDescent="0.25">
      <c r="A112" s="61"/>
      <c r="B112" s="61"/>
    </row>
    <row r="113" spans="1:4" x14ac:dyDescent="0.25">
      <c r="A113" s="61" t="s">
        <v>211</v>
      </c>
      <c r="B113" s="64">
        <v>5.2706</v>
      </c>
    </row>
    <row r="114" spans="1:4" x14ac:dyDescent="0.25">
      <c r="A114" s="61" t="s">
        <v>212</v>
      </c>
      <c r="B114" s="64">
        <v>6.5856800498304402</v>
      </c>
    </row>
    <row r="115" spans="1:4" x14ac:dyDescent="0.25">
      <c r="A115" s="61"/>
      <c r="B115" s="61"/>
    </row>
    <row r="116" spans="1:4" x14ac:dyDescent="0.25">
      <c r="A116" s="61" t="s">
        <v>213</v>
      </c>
      <c r="B116" s="65">
        <v>45412</v>
      </c>
    </row>
    <row r="118" spans="1:4" ht="69.95" customHeight="1" x14ac:dyDescent="0.25">
      <c r="A118" s="74" t="s">
        <v>214</v>
      </c>
      <c r="B118" s="74" t="s">
        <v>215</v>
      </c>
      <c r="C118" s="74" t="s">
        <v>5</v>
      </c>
      <c r="D118" s="74" t="s">
        <v>6</v>
      </c>
    </row>
    <row r="119" spans="1:4" ht="69.95" customHeight="1" x14ac:dyDescent="0.25">
      <c r="A119" s="74" t="s">
        <v>550</v>
      </c>
      <c r="B119" s="74"/>
      <c r="C119" s="74" t="s">
        <v>16</v>
      </c>
      <c r="D119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45"/>
  <sheetViews>
    <sheetView showGridLines="0" workbookViewId="0">
      <pane ySplit="4" topLeftCell="A36" activePane="bottomLeft" state="frozen"/>
      <selection pane="bottomLeft" activeCell="A36" sqref="A3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2949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2950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2887</v>
      </c>
      <c r="B7" s="30"/>
      <c r="C7" s="30"/>
      <c r="D7" s="13"/>
      <c r="E7" s="14"/>
      <c r="F7" s="15"/>
      <c r="G7" s="15"/>
    </row>
    <row r="8" spans="1:8" x14ac:dyDescent="0.25">
      <c r="A8" s="16" t="s">
        <v>2888</v>
      </c>
      <c r="B8" s="31"/>
      <c r="C8" s="31"/>
      <c r="D8" s="17"/>
      <c r="E8" s="46"/>
      <c r="F8" s="20"/>
      <c r="G8" s="20"/>
    </row>
    <row r="9" spans="1:8" x14ac:dyDescent="0.25">
      <c r="A9" s="12" t="s">
        <v>2951</v>
      </c>
      <c r="B9" s="30" t="s">
        <v>2952</v>
      </c>
      <c r="C9" s="30"/>
      <c r="D9" s="13">
        <v>191975.83199999999</v>
      </c>
      <c r="E9" s="14">
        <v>8002.76</v>
      </c>
      <c r="F9" s="15">
        <v>0.99309999999999998</v>
      </c>
      <c r="G9" s="15"/>
    </row>
    <row r="10" spans="1:8" x14ac:dyDescent="0.25">
      <c r="A10" s="16" t="s">
        <v>125</v>
      </c>
      <c r="B10" s="31"/>
      <c r="C10" s="31"/>
      <c r="D10" s="17"/>
      <c r="E10" s="18">
        <v>8002.76</v>
      </c>
      <c r="F10" s="19">
        <v>0.99309999999999998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8002.76</v>
      </c>
      <c r="F12" s="19">
        <v>0.99309999999999998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62.98</v>
      </c>
      <c r="F15" s="15">
        <v>7.7999999999999996E-3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62.98</v>
      </c>
      <c r="F16" s="19">
        <v>7.7999999999999996E-3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62.98</v>
      </c>
      <c r="F18" s="19">
        <v>7.7999999999999996E-3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1.1439400000000001E-2</v>
      </c>
      <c r="F19" s="15">
        <v>9.9999999999999995E-7</v>
      </c>
      <c r="G19" s="15"/>
    </row>
    <row r="20" spans="1:7" x14ac:dyDescent="0.25">
      <c r="A20" s="12" t="s">
        <v>172</v>
      </c>
      <c r="B20" s="30"/>
      <c r="C20" s="30"/>
      <c r="D20" s="13"/>
      <c r="E20" s="23">
        <v>-7.1114394000000001</v>
      </c>
      <c r="F20" s="24">
        <v>-9.01E-4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8058.64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20.867100000000001</v>
      </c>
      <c r="C31">
        <v>20.415800000000001</v>
      </c>
      <c r="E31" s="2"/>
    </row>
    <row r="32" spans="1:7" x14ac:dyDescent="0.25">
      <c r="A32" t="s">
        <v>666</v>
      </c>
      <c r="B32">
        <v>19.119800000000001</v>
      </c>
      <c r="C32">
        <v>18.6935</v>
      </c>
      <c r="E32" s="2"/>
    </row>
    <row r="33" spans="1:5" x14ac:dyDescent="0.25">
      <c r="E33" s="2"/>
    </row>
    <row r="34" spans="1:5" x14ac:dyDescent="0.25">
      <c r="A34" t="s">
        <v>195</v>
      </c>
      <c r="B34" s="34" t="s">
        <v>119</v>
      </c>
    </row>
    <row r="35" spans="1:5" x14ac:dyDescent="0.25">
      <c r="A35" t="s">
        <v>196</v>
      </c>
      <c r="B35" s="34" t="s">
        <v>119</v>
      </c>
    </row>
    <row r="36" spans="1:5" ht="30" customHeight="1" x14ac:dyDescent="0.25">
      <c r="A36" s="53" t="s">
        <v>197</v>
      </c>
      <c r="B36" s="34" t="s">
        <v>119</v>
      </c>
    </row>
    <row r="37" spans="1:5" ht="30" customHeight="1" x14ac:dyDescent="0.25">
      <c r="A37" s="53" t="s">
        <v>198</v>
      </c>
      <c r="B37" s="55">
        <v>8002.7562662999999</v>
      </c>
    </row>
    <row r="38" spans="1:5" ht="45" customHeight="1" x14ac:dyDescent="0.25">
      <c r="A38" s="53" t="s">
        <v>855</v>
      </c>
      <c r="B38" s="34" t="s">
        <v>119</v>
      </c>
    </row>
    <row r="39" spans="1:5" ht="30" customHeight="1" x14ac:dyDescent="0.25">
      <c r="A39" s="53" t="s">
        <v>856</v>
      </c>
      <c r="B39" s="34" t="s">
        <v>119</v>
      </c>
    </row>
    <row r="40" spans="1:5" ht="30" customHeight="1" x14ac:dyDescent="0.25">
      <c r="A40" s="53" t="s">
        <v>857</v>
      </c>
      <c r="B40" s="34" t="s">
        <v>119</v>
      </c>
    </row>
    <row r="41" spans="1:5" x14ac:dyDescent="0.25">
      <c r="A41" t="s">
        <v>2891</v>
      </c>
    </row>
    <row r="42" spans="1:5" x14ac:dyDescent="0.25">
      <c r="A42" t="s">
        <v>2892</v>
      </c>
    </row>
    <row r="44" spans="1:5" ht="69.95" customHeight="1" x14ac:dyDescent="0.25">
      <c r="A44" s="74" t="s">
        <v>214</v>
      </c>
      <c r="B44" s="74" t="s">
        <v>215</v>
      </c>
      <c r="C44" s="74" t="s">
        <v>5</v>
      </c>
      <c r="D44" s="74" t="s">
        <v>6</v>
      </c>
    </row>
    <row r="45" spans="1:5" ht="69.95" customHeight="1" x14ac:dyDescent="0.25">
      <c r="A45" s="74" t="s">
        <v>2953</v>
      </c>
      <c r="B45" s="74"/>
      <c r="C45" s="74" t="s">
        <v>100</v>
      </c>
      <c r="D45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45"/>
  <sheetViews>
    <sheetView showGridLines="0" workbookViewId="0">
      <pane ySplit="4" topLeftCell="A35" activePane="bottomLeft" state="frozen"/>
      <selection pane="bottomLeft" activeCell="A35" sqref="A35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2954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2955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2887</v>
      </c>
      <c r="B7" s="30"/>
      <c r="C7" s="30"/>
      <c r="D7" s="13"/>
      <c r="E7" s="14"/>
      <c r="F7" s="15"/>
      <c r="G7" s="15"/>
    </row>
    <row r="8" spans="1:8" x14ac:dyDescent="0.25">
      <c r="A8" s="16" t="s">
        <v>2888</v>
      </c>
      <c r="B8" s="31"/>
      <c r="C8" s="31"/>
      <c r="D8" s="17"/>
      <c r="E8" s="46"/>
      <c r="F8" s="20"/>
      <c r="G8" s="20"/>
    </row>
    <row r="9" spans="1:8" x14ac:dyDescent="0.25">
      <c r="A9" s="12" t="s">
        <v>2956</v>
      </c>
      <c r="B9" s="30" t="s">
        <v>2957</v>
      </c>
      <c r="C9" s="30"/>
      <c r="D9" s="13">
        <v>95983.803310000003</v>
      </c>
      <c r="E9" s="14">
        <v>10989.74</v>
      </c>
      <c r="F9" s="15">
        <v>0.98140000000000005</v>
      </c>
      <c r="G9" s="15"/>
    </row>
    <row r="10" spans="1:8" x14ac:dyDescent="0.25">
      <c r="A10" s="16" t="s">
        <v>125</v>
      </c>
      <c r="B10" s="31"/>
      <c r="C10" s="31"/>
      <c r="D10" s="17"/>
      <c r="E10" s="18">
        <v>10989.74</v>
      </c>
      <c r="F10" s="19">
        <v>0.98140000000000005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10989.74</v>
      </c>
      <c r="F12" s="19">
        <v>0.98140000000000005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230.92</v>
      </c>
      <c r="F15" s="15">
        <v>2.06E-2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230.92</v>
      </c>
      <c r="F16" s="19">
        <v>2.06E-2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230.92</v>
      </c>
      <c r="F18" s="19">
        <v>2.06E-2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4.1944500000000003E-2</v>
      </c>
      <c r="F19" s="15">
        <v>3.0000000000000001E-6</v>
      </c>
      <c r="G19" s="15"/>
    </row>
    <row r="20" spans="1:7" x14ac:dyDescent="0.25">
      <c r="A20" s="12" t="s">
        <v>172</v>
      </c>
      <c r="B20" s="30"/>
      <c r="C20" s="30"/>
      <c r="D20" s="13"/>
      <c r="E20" s="23">
        <v>-22.281944500000002</v>
      </c>
      <c r="F20" s="24">
        <v>-2.003E-3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11198.42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15.6724</v>
      </c>
      <c r="C31">
        <v>15.801600000000001</v>
      </c>
      <c r="E31" s="2"/>
    </row>
    <row r="32" spans="1:7" x14ac:dyDescent="0.25">
      <c r="A32" t="s">
        <v>666</v>
      </c>
      <c r="B32">
        <v>14.588200000000001</v>
      </c>
      <c r="C32">
        <v>14.697900000000001</v>
      </c>
      <c r="E32" s="2"/>
    </row>
    <row r="33" spans="1:5" x14ac:dyDescent="0.25">
      <c r="E33" s="2"/>
    </row>
    <row r="34" spans="1:5" x14ac:dyDescent="0.25">
      <c r="A34" t="s">
        <v>195</v>
      </c>
      <c r="B34" s="34" t="s">
        <v>119</v>
      </c>
    </row>
    <row r="35" spans="1:5" x14ac:dyDescent="0.25">
      <c r="A35" t="s">
        <v>196</v>
      </c>
      <c r="B35" s="34" t="s">
        <v>119</v>
      </c>
    </row>
    <row r="36" spans="1:5" ht="30" customHeight="1" x14ac:dyDescent="0.25">
      <c r="A36" s="53" t="s">
        <v>197</v>
      </c>
      <c r="B36" s="34" t="s">
        <v>119</v>
      </c>
    </row>
    <row r="37" spans="1:5" ht="30" customHeight="1" x14ac:dyDescent="0.25">
      <c r="A37" s="53" t="s">
        <v>198</v>
      </c>
      <c r="B37" s="55">
        <v>10989.7409905</v>
      </c>
    </row>
    <row r="38" spans="1:5" ht="45" customHeight="1" x14ac:dyDescent="0.25">
      <c r="A38" s="53" t="s">
        <v>855</v>
      </c>
      <c r="B38" s="34" t="s">
        <v>119</v>
      </c>
    </row>
    <row r="39" spans="1:5" ht="30" customHeight="1" x14ac:dyDescent="0.25">
      <c r="A39" s="53" t="s">
        <v>856</v>
      </c>
      <c r="B39" s="34" t="s">
        <v>119</v>
      </c>
    </row>
    <row r="40" spans="1:5" ht="30" customHeight="1" x14ac:dyDescent="0.25">
      <c r="A40" s="53" t="s">
        <v>857</v>
      </c>
      <c r="B40" s="34" t="s">
        <v>119</v>
      </c>
    </row>
    <row r="41" spans="1:5" x14ac:dyDescent="0.25">
      <c r="A41" t="s">
        <v>2891</v>
      </c>
    </row>
    <row r="42" spans="1:5" x14ac:dyDescent="0.25">
      <c r="A42" t="s">
        <v>2892</v>
      </c>
    </row>
    <row r="44" spans="1:5" ht="69.95" customHeight="1" x14ac:dyDescent="0.25">
      <c r="A44" s="74" t="s">
        <v>214</v>
      </c>
      <c r="B44" s="74" t="s">
        <v>215</v>
      </c>
      <c r="C44" s="74" t="s">
        <v>5</v>
      </c>
      <c r="D44" s="74" t="s">
        <v>6</v>
      </c>
    </row>
    <row r="45" spans="1:5" ht="69.95" customHeight="1" x14ac:dyDescent="0.25">
      <c r="A45" s="74" t="s">
        <v>2958</v>
      </c>
      <c r="B45" s="74"/>
      <c r="C45" s="74" t="s">
        <v>102</v>
      </c>
      <c r="D45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5"/>
  <sheetViews>
    <sheetView showGridLines="0" workbookViewId="0">
      <pane ySplit="4" topLeftCell="A20" activePane="bottomLeft" state="frozen"/>
      <selection pane="bottomLeft" activeCell="A35" sqref="A35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2959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2960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2887</v>
      </c>
      <c r="B7" s="30"/>
      <c r="C7" s="30"/>
      <c r="D7" s="13"/>
      <c r="E7" s="14"/>
      <c r="F7" s="15"/>
      <c r="G7" s="15"/>
    </row>
    <row r="8" spans="1:8" x14ac:dyDescent="0.25">
      <c r="A8" s="16" t="s">
        <v>2888</v>
      </c>
      <c r="B8" s="31"/>
      <c r="C8" s="31"/>
      <c r="D8" s="17"/>
      <c r="E8" s="46"/>
      <c r="F8" s="20"/>
      <c r="G8" s="20"/>
    </row>
    <row r="9" spans="1:8" x14ac:dyDescent="0.25">
      <c r="A9" s="12" t="s">
        <v>2961</v>
      </c>
      <c r="B9" s="30" t="s">
        <v>2962</v>
      </c>
      <c r="C9" s="30"/>
      <c r="D9" s="13">
        <v>33603.892999999996</v>
      </c>
      <c r="E9" s="14">
        <v>9778.59</v>
      </c>
      <c r="F9" s="15">
        <v>0.96460000000000001</v>
      </c>
      <c r="G9" s="15"/>
    </row>
    <row r="10" spans="1:8" x14ac:dyDescent="0.25">
      <c r="A10" s="16" t="s">
        <v>125</v>
      </c>
      <c r="B10" s="31"/>
      <c r="C10" s="31"/>
      <c r="D10" s="17"/>
      <c r="E10" s="18">
        <v>9778.59</v>
      </c>
      <c r="F10" s="19">
        <v>0.96460000000000001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9778.59</v>
      </c>
      <c r="F12" s="19">
        <v>0.96460000000000001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367.87</v>
      </c>
      <c r="F15" s="15">
        <v>3.6299999999999999E-2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367.87</v>
      </c>
      <c r="F16" s="19">
        <v>3.6299999999999999E-2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367.87</v>
      </c>
      <c r="F18" s="19">
        <v>3.6299999999999999E-2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6.6820699999999997E-2</v>
      </c>
      <c r="F19" s="15">
        <v>6.0000000000000002E-6</v>
      </c>
      <c r="G19" s="15"/>
    </row>
    <row r="20" spans="1:7" x14ac:dyDescent="0.25">
      <c r="A20" s="12" t="s">
        <v>172</v>
      </c>
      <c r="B20" s="30"/>
      <c r="C20" s="30"/>
      <c r="D20" s="13"/>
      <c r="E20" s="23">
        <v>-8.5968207000000003</v>
      </c>
      <c r="F20" s="24">
        <v>-9.0600000000000001E-4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10137.93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32.073599999999999</v>
      </c>
      <c r="C31">
        <v>31.3582</v>
      </c>
      <c r="E31" s="2"/>
    </row>
    <row r="32" spans="1:7" x14ac:dyDescent="0.25">
      <c r="A32" t="s">
        <v>666</v>
      </c>
      <c r="B32">
        <v>29.354299999999999</v>
      </c>
      <c r="C32">
        <v>28.678999999999998</v>
      </c>
      <c r="E32" s="2"/>
    </row>
    <row r="33" spans="1:5" x14ac:dyDescent="0.25">
      <c r="E33" s="2"/>
    </row>
    <row r="34" spans="1:5" x14ac:dyDescent="0.25">
      <c r="A34" t="s">
        <v>195</v>
      </c>
      <c r="B34" s="34" t="s">
        <v>119</v>
      </c>
    </row>
    <row r="35" spans="1:5" x14ac:dyDescent="0.25">
      <c r="A35" t="s">
        <v>196</v>
      </c>
      <c r="B35" s="34" t="s">
        <v>119</v>
      </c>
    </row>
    <row r="36" spans="1:5" ht="30" customHeight="1" x14ac:dyDescent="0.25">
      <c r="A36" s="53" t="s">
        <v>197</v>
      </c>
      <c r="B36" s="34" t="s">
        <v>119</v>
      </c>
    </row>
    <row r="37" spans="1:5" ht="30" customHeight="1" x14ac:dyDescent="0.25">
      <c r="A37" s="53" t="s">
        <v>198</v>
      </c>
      <c r="B37" s="55">
        <v>9778.593560199999</v>
      </c>
    </row>
    <row r="38" spans="1:5" ht="45" customHeight="1" x14ac:dyDescent="0.25">
      <c r="A38" s="53" t="s">
        <v>855</v>
      </c>
      <c r="B38" s="34" t="s">
        <v>119</v>
      </c>
    </row>
    <row r="39" spans="1:5" ht="30" customHeight="1" x14ac:dyDescent="0.25">
      <c r="A39" s="53" t="s">
        <v>856</v>
      </c>
      <c r="B39" s="34" t="s">
        <v>119</v>
      </c>
    </row>
    <row r="40" spans="1:5" ht="30" customHeight="1" x14ac:dyDescent="0.25">
      <c r="A40" s="53" t="s">
        <v>857</v>
      </c>
      <c r="B40" s="34" t="s">
        <v>119</v>
      </c>
    </row>
    <row r="41" spans="1:5" x14ac:dyDescent="0.25">
      <c r="A41" t="s">
        <v>2891</v>
      </c>
    </row>
    <row r="42" spans="1:5" x14ac:dyDescent="0.25">
      <c r="A42" t="s">
        <v>2892</v>
      </c>
    </row>
    <row r="44" spans="1:5" ht="69.95" customHeight="1" x14ac:dyDescent="0.25">
      <c r="A44" s="74" t="s">
        <v>214</v>
      </c>
      <c r="B44" s="74" t="s">
        <v>215</v>
      </c>
      <c r="C44" s="74" t="s">
        <v>5</v>
      </c>
      <c r="D44" s="74" t="s">
        <v>6</v>
      </c>
    </row>
    <row r="45" spans="1:5" ht="69.95" customHeight="1" x14ac:dyDescent="0.25">
      <c r="A45" s="74" t="s">
        <v>2963</v>
      </c>
      <c r="B45" s="74"/>
      <c r="C45" s="74" t="s">
        <v>104</v>
      </c>
      <c r="D45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5"/>
  <sheetViews>
    <sheetView showGridLines="0" workbookViewId="0">
      <pane ySplit="4" topLeftCell="A21" activePane="bottomLeft" state="frozen"/>
      <selection pane="bottomLeft" activeCell="B29" sqref="B29:C30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2964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2965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2887</v>
      </c>
      <c r="B7" s="30"/>
      <c r="C7" s="30"/>
      <c r="D7" s="13"/>
      <c r="E7" s="14"/>
      <c r="F7" s="15"/>
      <c r="G7" s="15"/>
    </row>
    <row r="8" spans="1:8" x14ac:dyDescent="0.25">
      <c r="A8" s="16" t="s">
        <v>2888</v>
      </c>
      <c r="B8" s="31"/>
      <c r="C8" s="31"/>
      <c r="D8" s="17"/>
      <c r="E8" s="46"/>
      <c r="F8" s="20"/>
      <c r="G8" s="20"/>
    </row>
    <row r="9" spans="1:8" x14ac:dyDescent="0.25">
      <c r="A9" s="12" t="s">
        <v>2966</v>
      </c>
      <c r="B9" s="30" t="s">
        <v>2967</v>
      </c>
      <c r="C9" s="30"/>
      <c r="D9" s="13">
        <v>1031662.692</v>
      </c>
      <c r="E9" s="14">
        <v>215054.55</v>
      </c>
      <c r="F9" s="15">
        <v>0.99890000000000001</v>
      </c>
      <c r="G9" s="15"/>
    </row>
    <row r="10" spans="1:8" x14ac:dyDescent="0.25">
      <c r="A10" s="16" t="s">
        <v>125</v>
      </c>
      <c r="B10" s="31"/>
      <c r="C10" s="31"/>
      <c r="D10" s="17"/>
      <c r="E10" s="18">
        <v>215054.55</v>
      </c>
      <c r="F10" s="19">
        <v>0.99890000000000001</v>
      </c>
      <c r="G10" s="20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21" t="s">
        <v>165</v>
      </c>
      <c r="B12" s="32"/>
      <c r="C12" s="32"/>
      <c r="D12" s="22"/>
      <c r="E12" s="18">
        <v>215054.55</v>
      </c>
      <c r="F12" s="19">
        <v>0.99890000000000001</v>
      </c>
      <c r="G12" s="20"/>
    </row>
    <row r="13" spans="1:8" x14ac:dyDescent="0.25">
      <c r="A13" s="12"/>
      <c r="B13" s="30"/>
      <c r="C13" s="30"/>
      <c r="D13" s="13"/>
      <c r="E13" s="14"/>
      <c r="F13" s="15"/>
      <c r="G13" s="15"/>
    </row>
    <row r="14" spans="1:8" x14ac:dyDescent="0.25">
      <c r="A14" s="16" t="s">
        <v>169</v>
      </c>
      <c r="B14" s="30"/>
      <c r="C14" s="30"/>
      <c r="D14" s="13"/>
      <c r="E14" s="14"/>
      <c r="F14" s="15"/>
      <c r="G14" s="15"/>
    </row>
    <row r="15" spans="1:8" x14ac:dyDescent="0.25">
      <c r="A15" s="12" t="s">
        <v>170</v>
      </c>
      <c r="B15" s="30"/>
      <c r="C15" s="30"/>
      <c r="D15" s="13"/>
      <c r="E15" s="14">
        <v>1120.5899999999999</v>
      </c>
      <c r="F15" s="15">
        <v>5.1999999999999998E-3</v>
      </c>
      <c r="G15" s="15">
        <v>6.6299999999999998E-2</v>
      </c>
    </row>
    <row r="16" spans="1:8" x14ac:dyDescent="0.25">
      <c r="A16" s="16" t="s">
        <v>125</v>
      </c>
      <c r="B16" s="31"/>
      <c r="C16" s="31"/>
      <c r="D16" s="17"/>
      <c r="E16" s="18">
        <v>1120.5899999999999</v>
      </c>
      <c r="F16" s="19">
        <v>5.1999999999999998E-3</v>
      </c>
      <c r="G16" s="20"/>
    </row>
    <row r="17" spans="1:7" x14ac:dyDescent="0.25">
      <c r="A17" s="12"/>
      <c r="B17" s="30"/>
      <c r="C17" s="30"/>
      <c r="D17" s="13"/>
      <c r="E17" s="14"/>
      <c r="F17" s="15"/>
      <c r="G17" s="15"/>
    </row>
    <row r="18" spans="1:7" x14ac:dyDescent="0.25">
      <c r="A18" s="21" t="s">
        <v>165</v>
      </c>
      <c r="B18" s="32"/>
      <c r="C18" s="32"/>
      <c r="D18" s="22"/>
      <c r="E18" s="18">
        <v>1120.5899999999999</v>
      </c>
      <c r="F18" s="19">
        <v>5.1999999999999998E-3</v>
      </c>
      <c r="G18" s="20"/>
    </row>
    <row r="19" spans="1:7" x14ac:dyDescent="0.25">
      <c r="A19" s="12" t="s">
        <v>171</v>
      </c>
      <c r="B19" s="30"/>
      <c r="C19" s="30"/>
      <c r="D19" s="13"/>
      <c r="E19" s="14">
        <v>0.2035488</v>
      </c>
      <c r="F19" s="15">
        <v>0</v>
      </c>
      <c r="G19" s="15"/>
    </row>
    <row r="20" spans="1:7" x14ac:dyDescent="0.25">
      <c r="A20" s="12" t="s">
        <v>172</v>
      </c>
      <c r="B20" s="30"/>
      <c r="C20" s="30"/>
      <c r="D20" s="13"/>
      <c r="E20" s="23">
        <v>-884.86354879999999</v>
      </c>
      <c r="F20" s="24">
        <v>-4.1000000000000003E-3</v>
      </c>
      <c r="G20" s="15">
        <v>6.6299999999999998E-2</v>
      </c>
    </row>
    <row r="21" spans="1:7" x14ac:dyDescent="0.25">
      <c r="A21" s="25" t="s">
        <v>173</v>
      </c>
      <c r="B21" s="33"/>
      <c r="C21" s="33"/>
      <c r="D21" s="26"/>
      <c r="E21" s="27">
        <v>215290.48</v>
      </c>
      <c r="F21" s="28">
        <v>1</v>
      </c>
      <c r="G21" s="28"/>
    </row>
    <row r="26" spans="1:7" x14ac:dyDescent="0.25">
      <c r="A26" s="1" t="s">
        <v>176</v>
      </c>
    </row>
    <row r="27" spans="1:7" x14ac:dyDescent="0.25">
      <c r="A27" s="53" t="s">
        <v>177</v>
      </c>
      <c r="B27" s="34" t="s">
        <v>119</v>
      </c>
    </row>
    <row r="28" spans="1:7" x14ac:dyDescent="0.25">
      <c r="A28" t="s">
        <v>178</v>
      </c>
    </row>
    <row r="29" spans="1:7" x14ac:dyDescent="0.25">
      <c r="A29" t="s">
        <v>179</v>
      </c>
      <c r="B29" t="s">
        <v>180</v>
      </c>
      <c r="C29" t="s">
        <v>180</v>
      </c>
    </row>
    <row r="30" spans="1:7" x14ac:dyDescent="0.25">
      <c r="B30" s="54">
        <v>45382</v>
      </c>
      <c r="C30" s="54">
        <v>45412</v>
      </c>
    </row>
    <row r="31" spans="1:7" x14ac:dyDescent="0.25">
      <c r="A31" t="s">
        <v>184</v>
      </c>
      <c r="B31">
        <v>23.721699999999998</v>
      </c>
      <c r="C31">
        <v>22.603000000000002</v>
      </c>
      <c r="E31" s="2"/>
    </row>
    <row r="32" spans="1:7" x14ac:dyDescent="0.25">
      <c r="A32" t="s">
        <v>666</v>
      </c>
      <c r="B32">
        <v>22.790400000000002</v>
      </c>
      <c r="C32">
        <v>21.699400000000001</v>
      </c>
      <c r="E32" s="2"/>
    </row>
    <row r="33" spans="1:5" x14ac:dyDescent="0.25">
      <c r="E33" s="2"/>
    </row>
    <row r="34" spans="1:5" x14ac:dyDescent="0.25">
      <c r="A34" t="s">
        <v>195</v>
      </c>
      <c r="B34" s="34" t="s">
        <v>119</v>
      </c>
    </row>
    <row r="35" spans="1:5" x14ac:dyDescent="0.25">
      <c r="A35" t="s">
        <v>196</v>
      </c>
      <c r="B35" s="34" t="s">
        <v>119</v>
      </c>
    </row>
    <row r="36" spans="1:5" ht="30" customHeight="1" x14ac:dyDescent="0.25">
      <c r="A36" s="53" t="s">
        <v>197</v>
      </c>
      <c r="B36" s="34" t="s">
        <v>119</v>
      </c>
    </row>
    <row r="37" spans="1:5" ht="30" customHeight="1" x14ac:dyDescent="0.25">
      <c r="A37" s="53" t="s">
        <v>198</v>
      </c>
      <c r="B37" s="55">
        <v>215054.54836879999</v>
      </c>
    </row>
    <row r="38" spans="1:5" ht="45" customHeight="1" x14ac:dyDescent="0.25">
      <c r="A38" s="53" t="s">
        <v>855</v>
      </c>
      <c r="B38" s="34" t="s">
        <v>119</v>
      </c>
    </row>
    <row r="39" spans="1:5" ht="30" customHeight="1" x14ac:dyDescent="0.25">
      <c r="A39" s="53" t="s">
        <v>856</v>
      </c>
      <c r="B39" s="34" t="s">
        <v>119</v>
      </c>
    </row>
    <row r="40" spans="1:5" ht="30" customHeight="1" x14ac:dyDescent="0.25">
      <c r="A40" s="53" t="s">
        <v>857</v>
      </c>
      <c r="B40" s="34" t="s">
        <v>119</v>
      </c>
    </row>
    <row r="41" spans="1:5" x14ac:dyDescent="0.25">
      <c r="A41" t="s">
        <v>2891</v>
      </c>
    </row>
    <row r="42" spans="1:5" x14ac:dyDescent="0.25">
      <c r="A42" t="s">
        <v>2892</v>
      </c>
    </row>
    <row r="44" spans="1:5" ht="69.95" customHeight="1" x14ac:dyDescent="0.25">
      <c r="A44" s="74" t="s">
        <v>214</v>
      </c>
      <c r="B44" s="74" t="s">
        <v>215</v>
      </c>
      <c r="C44" s="74" t="s">
        <v>5</v>
      </c>
      <c r="D44" s="74" t="s">
        <v>6</v>
      </c>
    </row>
    <row r="45" spans="1:5" ht="69.95" customHeight="1" x14ac:dyDescent="0.25">
      <c r="A45" s="74" t="s">
        <v>2968</v>
      </c>
      <c r="B45" s="74"/>
      <c r="C45" s="74" t="s">
        <v>106</v>
      </c>
      <c r="D45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46"/>
  <sheetViews>
    <sheetView showGridLines="0" workbookViewId="0">
      <pane ySplit="4" topLeftCell="A14" activePane="bottomLeft" state="frozen"/>
      <selection pane="bottomLeft" activeCell="A5" sqref="A5"/>
    </sheetView>
  </sheetViews>
  <sheetFormatPr defaultRowHeight="15" x14ac:dyDescent="0.25"/>
  <cols>
    <col min="1" max="1" width="50.5703125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2969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2970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68" t="s">
        <v>165</v>
      </c>
      <c r="B8" s="69"/>
      <c r="C8" s="69"/>
      <c r="D8" s="70"/>
      <c r="E8" s="47">
        <f>+E5</f>
        <v>0</v>
      </c>
      <c r="F8" s="48">
        <f>+F5</f>
        <v>0</v>
      </c>
      <c r="G8" s="15"/>
    </row>
    <row r="9" spans="1:8" x14ac:dyDescent="0.25">
      <c r="A9" s="16"/>
      <c r="B9" s="31"/>
      <c r="C9" s="31"/>
      <c r="D9" s="17"/>
      <c r="E9" s="46"/>
      <c r="F9" s="20"/>
      <c r="G9" s="15"/>
    </row>
    <row r="10" spans="1:8" x14ac:dyDescent="0.25">
      <c r="A10" s="16" t="s">
        <v>2214</v>
      </c>
      <c r="B10" s="31"/>
      <c r="C10" s="31"/>
      <c r="D10" s="17"/>
      <c r="E10" s="46"/>
      <c r="F10" s="20"/>
      <c r="G10" s="15"/>
    </row>
    <row r="11" spans="1:8" x14ac:dyDescent="0.25">
      <c r="A11" s="16" t="s">
        <v>2971</v>
      </c>
      <c r="B11" s="31"/>
      <c r="C11" s="31"/>
      <c r="D11" s="17"/>
      <c r="E11" s="46"/>
      <c r="F11" s="20"/>
      <c r="G11" s="15"/>
    </row>
    <row r="12" spans="1:8" x14ac:dyDescent="0.25">
      <c r="A12" s="12" t="s">
        <v>2216</v>
      </c>
      <c r="B12" s="30" t="s">
        <v>2217</v>
      </c>
      <c r="C12" s="31"/>
      <c r="D12" s="14">
        <v>5414.7682000000004</v>
      </c>
      <c r="E12" s="14">
        <v>4329.1071758999997</v>
      </c>
      <c r="F12" s="15">
        <f>+E12/$E$23</f>
        <v>0.96599081916403351</v>
      </c>
      <c r="G12" s="15"/>
    </row>
    <row r="13" spans="1:8" x14ac:dyDescent="0.25">
      <c r="A13" s="68" t="s">
        <v>165</v>
      </c>
      <c r="B13" s="69"/>
      <c r="C13" s="69"/>
      <c r="D13" s="70"/>
      <c r="E13" s="47">
        <f>SUM(E12)</f>
        <v>4329.1071758999997</v>
      </c>
      <c r="F13" s="48">
        <f>SUM(F12)</f>
        <v>0.96599081916403351</v>
      </c>
      <c r="G13" s="15"/>
    </row>
    <row r="14" spans="1:8" x14ac:dyDescent="0.25">
      <c r="A14" s="16"/>
      <c r="B14" s="31"/>
      <c r="C14" s="31"/>
      <c r="D14" s="17"/>
      <c r="E14" s="46"/>
      <c r="F14" s="20"/>
      <c r="G14" s="15"/>
    </row>
    <row r="15" spans="1:8" x14ac:dyDescent="0.25">
      <c r="A15" s="12"/>
      <c r="B15" s="30"/>
      <c r="C15" s="30"/>
      <c r="D15" s="13"/>
      <c r="E15" s="14"/>
      <c r="F15" s="15"/>
      <c r="G15" s="15"/>
    </row>
    <row r="16" spans="1:8" x14ac:dyDescent="0.25">
      <c r="A16" s="16" t="s">
        <v>169</v>
      </c>
      <c r="B16" s="30"/>
      <c r="C16" s="30"/>
      <c r="D16" s="13"/>
      <c r="E16" s="14"/>
      <c r="F16" s="15"/>
      <c r="G16" s="15"/>
    </row>
    <row r="17" spans="1:7" x14ac:dyDescent="0.25">
      <c r="A17" s="12" t="s">
        <v>170</v>
      </c>
      <c r="B17" s="30"/>
      <c r="C17" s="30"/>
      <c r="D17" s="13"/>
      <c r="E17" s="14">
        <v>37.99</v>
      </c>
      <c r="F17" s="15">
        <v>8.4759999999999992E-3</v>
      </c>
      <c r="G17" s="15">
        <v>6.6299999999999998E-2</v>
      </c>
    </row>
    <row r="18" spans="1:7" x14ac:dyDescent="0.25">
      <c r="A18" s="16" t="s">
        <v>125</v>
      </c>
      <c r="B18" s="31"/>
      <c r="C18" s="31"/>
      <c r="D18" s="17"/>
      <c r="E18" s="18">
        <v>37.99</v>
      </c>
      <c r="F18" s="19">
        <v>8.4759999999999992E-3</v>
      </c>
      <c r="G18" s="20"/>
    </row>
    <row r="19" spans="1:7" x14ac:dyDescent="0.25">
      <c r="A19" s="12"/>
      <c r="B19" s="30"/>
      <c r="C19" s="30"/>
      <c r="D19" s="13"/>
      <c r="E19" s="14"/>
      <c r="F19" s="15"/>
      <c r="G19" s="15"/>
    </row>
    <row r="20" spans="1:7" x14ac:dyDescent="0.25">
      <c r="A20" s="21" t="s">
        <v>165</v>
      </c>
      <c r="B20" s="32"/>
      <c r="C20" s="32"/>
      <c r="D20" s="22"/>
      <c r="E20" s="18">
        <v>37.99</v>
      </c>
      <c r="F20" s="19">
        <v>8.4759999999999992E-3</v>
      </c>
      <c r="G20" s="20"/>
    </row>
    <row r="21" spans="1:7" x14ac:dyDescent="0.25">
      <c r="A21" s="12" t="s">
        <v>171</v>
      </c>
      <c r="B21" s="30"/>
      <c r="C21" s="30"/>
      <c r="D21" s="13"/>
      <c r="E21" s="14">
        <v>6.8999999999999999E-3</v>
      </c>
      <c r="F21" s="15">
        <v>9.9999999999999995E-7</v>
      </c>
      <c r="G21" s="15"/>
    </row>
    <row r="22" spans="1:7" x14ac:dyDescent="0.25">
      <c r="A22" s="12" t="s">
        <v>172</v>
      </c>
      <c r="B22" s="30"/>
      <c r="C22" s="30"/>
      <c r="D22" s="13"/>
      <c r="E22" s="14">
        <v>114.4131</v>
      </c>
      <c r="F22" s="15">
        <v>2.5499000000000001E-2</v>
      </c>
      <c r="G22" s="15">
        <v>6.6299999999999998E-2</v>
      </c>
    </row>
    <row r="23" spans="1:7" x14ac:dyDescent="0.25">
      <c r="A23" s="25" t="s">
        <v>173</v>
      </c>
      <c r="B23" s="33"/>
      <c r="C23" s="33"/>
      <c r="D23" s="26"/>
      <c r="E23" s="27">
        <v>4481.5200000000004</v>
      </c>
      <c r="F23" s="28">
        <v>1</v>
      </c>
      <c r="G23" s="28"/>
    </row>
    <row r="28" spans="1:7" x14ac:dyDescent="0.25">
      <c r="A28" s="1" t="s">
        <v>176</v>
      </c>
    </row>
    <row r="29" spans="1:7" x14ac:dyDescent="0.25">
      <c r="A29" s="53" t="s">
        <v>177</v>
      </c>
      <c r="B29" s="34" t="s">
        <v>119</v>
      </c>
    </row>
    <row r="30" spans="1:7" x14ac:dyDescent="0.25">
      <c r="A30" t="s">
        <v>178</v>
      </c>
    </row>
    <row r="31" spans="1:7" x14ac:dyDescent="0.25">
      <c r="A31" t="s">
        <v>179</v>
      </c>
      <c r="B31" t="s">
        <v>180</v>
      </c>
      <c r="C31" t="s">
        <v>180</v>
      </c>
    </row>
    <row r="32" spans="1:7" x14ac:dyDescent="0.25">
      <c r="B32" s="54">
        <v>45382</v>
      </c>
      <c r="C32" s="54">
        <v>45412</v>
      </c>
    </row>
    <row r="33" spans="1:4" x14ac:dyDescent="0.25">
      <c r="A33" t="s">
        <v>705</v>
      </c>
      <c r="B33">
        <v>76.102199999999996</v>
      </c>
      <c r="C33">
        <v>81.973299999999995</v>
      </c>
    </row>
    <row r="35" spans="1:4" x14ac:dyDescent="0.25">
      <c r="A35" t="s">
        <v>195</v>
      </c>
      <c r="B35" s="34" t="s">
        <v>119</v>
      </c>
    </row>
    <row r="36" spans="1:4" x14ac:dyDescent="0.25">
      <c r="A36" t="s">
        <v>196</v>
      </c>
      <c r="B36" s="34" t="s">
        <v>119</v>
      </c>
    </row>
    <row r="37" spans="1:4" ht="30" customHeight="1" x14ac:dyDescent="0.25">
      <c r="A37" s="53" t="s">
        <v>197</v>
      </c>
      <c r="B37" s="34" t="s">
        <v>119</v>
      </c>
    </row>
    <row r="38" spans="1:4" ht="30" customHeight="1" x14ac:dyDescent="0.25">
      <c r="A38" s="53" t="s">
        <v>198</v>
      </c>
      <c r="B38" s="34" t="s">
        <v>119</v>
      </c>
    </row>
    <row r="39" spans="1:4" ht="45" customHeight="1" x14ac:dyDescent="0.25">
      <c r="A39" s="53" t="s">
        <v>200</v>
      </c>
      <c r="B39" s="34" t="s">
        <v>119</v>
      </c>
    </row>
    <row r="40" spans="1:4" ht="30" customHeight="1" x14ac:dyDescent="0.25">
      <c r="A40" s="53" t="s">
        <v>201</v>
      </c>
      <c r="B40" s="34" t="s">
        <v>119</v>
      </c>
    </row>
    <row r="41" spans="1:4" ht="30" customHeight="1" x14ac:dyDescent="0.25">
      <c r="A41" s="53" t="s">
        <v>202</v>
      </c>
      <c r="B41" s="60">
        <v>4328.4168930000014</v>
      </c>
    </row>
    <row r="42" spans="1:4" x14ac:dyDescent="0.25">
      <c r="A42" t="s">
        <v>203</v>
      </c>
    </row>
    <row r="43" spans="1:4" x14ac:dyDescent="0.25">
      <c r="A43" t="s">
        <v>204</v>
      </c>
    </row>
    <row r="45" spans="1:4" ht="69.95" customHeight="1" x14ac:dyDescent="0.25">
      <c r="A45" s="74" t="s">
        <v>214</v>
      </c>
      <c r="B45" s="74" t="s">
        <v>215</v>
      </c>
      <c r="C45" s="74" t="s">
        <v>5</v>
      </c>
      <c r="D45" s="74" t="s">
        <v>6</v>
      </c>
    </row>
    <row r="46" spans="1:4" ht="69.95" customHeight="1" x14ac:dyDescent="0.25">
      <c r="A46" s="74" t="s">
        <v>2972</v>
      </c>
      <c r="B46" s="74"/>
      <c r="C46" s="74" t="s">
        <v>108</v>
      </c>
      <c r="D46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4"/>
  <sheetViews>
    <sheetView showGridLines="0" workbookViewId="0">
      <pane ySplit="4" topLeftCell="A75" activePane="bottomLeft" state="frozen"/>
      <selection pane="bottomLeft" activeCell="B75" sqref="B75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551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552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218</v>
      </c>
      <c r="B9" s="30"/>
      <c r="C9" s="30"/>
      <c r="D9" s="13"/>
      <c r="E9" s="14"/>
      <c r="F9" s="15"/>
      <c r="G9" s="15"/>
    </row>
    <row r="10" spans="1:8" x14ac:dyDescent="0.25">
      <c r="A10" s="16" t="s">
        <v>219</v>
      </c>
      <c r="B10" s="30"/>
      <c r="C10" s="30"/>
      <c r="D10" s="13"/>
      <c r="E10" s="14"/>
      <c r="F10" s="15"/>
      <c r="G10" s="15"/>
    </row>
    <row r="11" spans="1:8" x14ac:dyDescent="0.25">
      <c r="A11" s="12" t="s">
        <v>553</v>
      </c>
      <c r="B11" s="30" t="s">
        <v>554</v>
      </c>
      <c r="C11" s="30" t="s">
        <v>225</v>
      </c>
      <c r="D11" s="13">
        <v>157000000</v>
      </c>
      <c r="E11" s="14">
        <v>150410.87</v>
      </c>
      <c r="F11" s="15">
        <v>0.1358</v>
      </c>
      <c r="G11" s="15">
        <v>7.6437000000000005E-2</v>
      </c>
    </row>
    <row r="12" spans="1:8" x14ac:dyDescent="0.25">
      <c r="A12" s="12" t="s">
        <v>555</v>
      </c>
      <c r="B12" s="30" t="s">
        <v>556</v>
      </c>
      <c r="C12" s="30" t="s">
        <v>225</v>
      </c>
      <c r="D12" s="13">
        <v>127500000</v>
      </c>
      <c r="E12" s="14">
        <v>122247</v>
      </c>
      <c r="F12" s="15">
        <v>0.1104</v>
      </c>
      <c r="G12" s="15">
        <v>7.6249999999999998E-2</v>
      </c>
    </row>
    <row r="13" spans="1:8" x14ac:dyDescent="0.25">
      <c r="A13" s="12" t="s">
        <v>557</v>
      </c>
      <c r="B13" s="30" t="s">
        <v>558</v>
      </c>
      <c r="C13" s="30" t="s">
        <v>225</v>
      </c>
      <c r="D13" s="13">
        <v>87500000</v>
      </c>
      <c r="E13" s="14">
        <v>83921.600000000006</v>
      </c>
      <c r="F13" s="15">
        <v>7.5800000000000006E-2</v>
      </c>
      <c r="G13" s="15">
        <v>7.4349999999999999E-2</v>
      </c>
    </row>
    <row r="14" spans="1:8" x14ac:dyDescent="0.25">
      <c r="A14" s="12" t="s">
        <v>559</v>
      </c>
      <c r="B14" s="30" t="s">
        <v>560</v>
      </c>
      <c r="C14" s="30" t="s">
        <v>222</v>
      </c>
      <c r="D14" s="13">
        <v>83700000</v>
      </c>
      <c r="E14" s="14">
        <v>82753.350000000006</v>
      </c>
      <c r="F14" s="15">
        <v>7.4700000000000003E-2</v>
      </c>
      <c r="G14" s="15">
        <v>7.6700000000000004E-2</v>
      </c>
    </row>
    <row r="15" spans="1:8" x14ac:dyDescent="0.25">
      <c r="A15" s="12" t="s">
        <v>561</v>
      </c>
      <c r="B15" s="30" t="s">
        <v>562</v>
      </c>
      <c r="C15" s="30" t="s">
        <v>225</v>
      </c>
      <c r="D15" s="13">
        <v>82000000</v>
      </c>
      <c r="E15" s="14">
        <v>78965.02</v>
      </c>
      <c r="F15" s="15">
        <v>7.1300000000000002E-2</v>
      </c>
      <c r="G15" s="15">
        <v>7.4999999999999997E-2</v>
      </c>
    </row>
    <row r="16" spans="1:8" x14ac:dyDescent="0.25">
      <c r="A16" s="12" t="s">
        <v>563</v>
      </c>
      <c r="B16" s="30" t="s">
        <v>564</v>
      </c>
      <c r="C16" s="30" t="s">
        <v>225</v>
      </c>
      <c r="D16" s="13">
        <v>75000000</v>
      </c>
      <c r="E16" s="14">
        <v>72096.45</v>
      </c>
      <c r="F16" s="15">
        <v>6.5100000000000005E-2</v>
      </c>
      <c r="G16" s="15">
        <v>7.5299000000000005E-2</v>
      </c>
    </row>
    <row r="17" spans="1:7" x14ac:dyDescent="0.25">
      <c r="A17" s="12" t="s">
        <v>565</v>
      </c>
      <c r="B17" s="30" t="s">
        <v>566</v>
      </c>
      <c r="C17" s="30" t="s">
        <v>225</v>
      </c>
      <c r="D17" s="13">
        <v>50500000</v>
      </c>
      <c r="E17" s="14">
        <v>51589.64</v>
      </c>
      <c r="F17" s="15">
        <v>4.6600000000000003E-2</v>
      </c>
      <c r="G17" s="15">
        <v>7.4195999999999998E-2</v>
      </c>
    </row>
    <row r="18" spans="1:7" x14ac:dyDescent="0.25">
      <c r="A18" s="12" t="s">
        <v>567</v>
      </c>
      <c r="B18" s="30" t="s">
        <v>568</v>
      </c>
      <c r="C18" s="30" t="s">
        <v>225</v>
      </c>
      <c r="D18" s="13">
        <v>50000000</v>
      </c>
      <c r="E18" s="14">
        <v>47801.75</v>
      </c>
      <c r="F18" s="15">
        <v>4.3200000000000002E-2</v>
      </c>
      <c r="G18" s="15">
        <v>7.6050000000000006E-2</v>
      </c>
    </row>
    <row r="19" spans="1:7" x14ac:dyDescent="0.25">
      <c r="A19" s="12" t="s">
        <v>569</v>
      </c>
      <c r="B19" s="30" t="s">
        <v>570</v>
      </c>
      <c r="C19" s="30" t="s">
        <v>225</v>
      </c>
      <c r="D19" s="13">
        <v>39500000</v>
      </c>
      <c r="E19" s="14">
        <v>40233.67</v>
      </c>
      <c r="F19" s="15">
        <v>3.6299999999999999E-2</v>
      </c>
      <c r="G19" s="15">
        <v>7.4899999999999994E-2</v>
      </c>
    </row>
    <row r="20" spans="1:7" x14ac:dyDescent="0.25">
      <c r="A20" s="12" t="s">
        <v>571</v>
      </c>
      <c r="B20" s="30" t="s">
        <v>572</v>
      </c>
      <c r="C20" s="30" t="s">
        <v>225</v>
      </c>
      <c r="D20" s="13">
        <v>38000000</v>
      </c>
      <c r="E20" s="14">
        <v>36495.01</v>
      </c>
      <c r="F20" s="15">
        <v>3.3000000000000002E-2</v>
      </c>
      <c r="G20" s="15">
        <v>7.5251999999999999E-2</v>
      </c>
    </row>
    <row r="21" spans="1:7" x14ac:dyDescent="0.25">
      <c r="A21" s="12" t="s">
        <v>573</v>
      </c>
      <c r="B21" s="30" t="s">
        <v>574</v>
      </c>
      <c r="C21" s="30" t="s">
        <v>225</v>
      </c>
      <c r="D21" s="13">
        <v>28000000</v>
      </c>
      <c r="E21" s="14">
        <v>27085.86</v>
      </c>
      <c r="F21" s="15">
        <v>2.4500000000000001E-2</v>
      </c>
      <c r="G21" s="15">
        <v>7.5200000000000003E-2</v>
      </c>
    </row>
    <row r="22" spans="1:7" x14ac:dyDescent="0.25">
      <c r="A22" s="12" t="s">
        <v>575</v>
      </c>
      <c r="B22" s="30" t="s">
        <v>576</v>
      </c>
      <c r="C22" s="30" t="s">
        <v>225</v>
      </c>
      <c r="D22" s="13">
        <v>25000000</v>
      </c>
      <c r="E22" s="14">
        <v>25272.48</v>
      </c>
      <c r="F22" s="15">
        <v>2.2800000000000001E-2</v>
      </c>
      <c r="G22" s="15">
        <v>7.6249999999999998E-2</v>
      </c>
    </row>
    <row r="23" spans="1:7" x14ac:dyDescent="0.25">
      <c r="A23" s="12" t="s">
        <v>577</v>
      </c>
      <c r="B23" s="30" t="s">
        <v>578</v>
      </c>
      <c r="C23" s="30" t="s">
        <v>225</v>
      </c>
      <c r="D23" s="13">
        <v>14000000</v>
      </c>
      <c r="E23" s="14">
        <v>13524.83</v>
      </c>
      <c r="F23" s="15">
        <v>1.2200000000000001E-2</v>
      </c>
      <c r="G23" s="15">
        <v>7.5200000000000003E-2</v>
      </c>
    </row>
    <row r="24" spans="1:7" x14ac:dyDescent="0.25">
      <c r="A24" s="12" t="s">
        <v>579</v>
      </c>
      <c r="B24" s="30" t="s">
        <v>580</v>
      </c>
      <c r="C24" s="30" t="s">
        <v>225</v>
      </c>
      <c r="D24" s="13">
        <v>10000000</v>
      </c>
      <c r="E24" s="14">
        <v>9871.27</v>
      </c>
      <c r="F24" s="15">
        <v>8.8999999999999999E-3</v>
      </c>
      <c r="G24" s="15">
        <v>7.5999999999999998E-2</v>
      </c>
    </row>
    <row r="25" spans="1:7" x14ac:dyDescent="0.25">
      <c r="A25" s="12" t="s">
        <v>581</v>
      </c>
      <c r="B25" s="30" t="s">
        <v>582</v>
      </c>
      <c r="C25" s="30" t="s">
        <v>225</v>
      </c>
      <c r="D25" s="13">
        <v>8500000</v>
      </c>
      <c r="E25" s="14">
        <v>8138.89</v>
      </c>
      <c r="F25" s="15">
        <v>7.4000000000000003E-3</v>
      </c>
      <c r="G25" s="15">
        <v>7.4499999999999997E-2</v>
      </c>
    </row>
    <row r="26" spans="1:7" x14ac:dyDescent="0.25">
      <c r="A26" s="12" t="s">
        <v>583</v>
      </c>
      <c r="B26" s="30" t="s">
        <v>584</v>
      </c>
      <c r="C26" s="30" t="s">
        <v>225</v>
      </c>
      <c r="D26" s="13">
        <v>7200000</v>
      </c>
      <c r="E26" s="14">
        <v>7219.2</v>
      </c>
      <c r="F26" s="15">
        <v>6.4999999999999997E-3</v>
      </c>
      <c r="G26" s="15">
        <v>7.4899999999999994E-2</v>
      </c>
    </row>
    <row r="27" spans="1:7" x14ac:dyDescent="0.25">
      <c r="A27" s="12" t="s">
        <v>585</v>
      </c>
      <c r="B27" s="30" t="s">
        <v>586</v>
      </c>
      <c r="C27" s="30" t="s">
        <v>225</v>
      </c>
      <c r="D27" s="13">
        <v>6500000</v>
      </c>
      <c r="E27" s="14">
        <v>6740.92</v>
      </c>
      <c r="F27" s="15">
        <v>6.1000000000000004E-3</v>
      </c>
      <c r="G27" s="15">
        <v>7.4200000000000002E-2</v>
      </c>
    </row>
    <row r="28" spans="1:7" x14ac:dyDescent="0.25">
      <c r="A28" s="12" t="s">
        <v>587</v>
      </c>
      <c r="B28" s="30" t="s">
        <v>588</v>
      </c>
      <c r="C28" s="30" t="s">
        <v>225</v>
      </c>
      <c r="D28" s="13">
        <v>6000000</v>
      </c>
      <c r="E28" s="14">
        <v>6266.48</v>
      </c>
      <c r="F28" s="15">
        <v>5.7000000000000002E-3</v>
      </c>
      <c r="G28" s="15">
        <v>7.4200000000000002E-2</v>
      </c>
    </row>
    <row r="29" spans="1:7" x14ac:dyDescent="0.25">
      <c r="A29" s="12" t="s">
        <v>589</v>
      </c>
      <c r="B29" s="30" t="s">
        <v>590</v>
      </c>
      <c r="C29" s="30" t="s">
        <v>225</v>
      </c>
      <c r="D29" s="13">
        <v>5500000</v>
      </c>
      <c r="E29" s="14">
        <v>5690.1</v>
      </c>
      <c r="F29" s="15">
        <v>5.1000000000000004E-3</v>
      </c>
      <c r="G29" s="15">
        <v>7.4499999999999997E-2</v>
      </c>
    </row>
    <row r="30" spans="1:7" x14ac:dyDescent="0.25">
      <c r="A30" s="12" t="s">
        <v>591</v>
      </c>
      <c r="B30" s="30" t="s">
        <v>592</v>
      </c>
      <c r="C30" s="30" t="s">
        <v>225</v>
      </c>
      <c r="D30" s="13">
        <v>5000000</v>
      </c>
      <c r="E30" s="14">
        <v>5169.01</v>
      </c>
      <c r="F30" s="15">
        <v>4.7000000000000002E-3</v>
      </c>
      <c r="G30" s="15">
        <v>7.4899999999999994E-2</v>
      </c>
    </row>
    <row r="31" spans="1:7" x14ac:dyDescent="0.25">
      <c r="A31" s="12" t="s">
        <v>593</v>
      </c>
      <c r="B31" s="30" t="s">
        <v>594</v>
      </c>
      <c r="C31" s="30" t="s">
        <v>225</v>
      </c>
      <c r="D31" s="13">
        <v>4500000</v>
      </c>
      <c r="E31" s="14">
        <v>4666.3599999999997</v>
      </c>
      <c r="F31" s="15">
        <v>4.1999999999999997E-3</v>
      </c>
      <c r="G31" s="15">
        <v>7.4200000000000002E-2</v>
      </c>
    </row>
    <row r="32" spans="1:7" x14ac:dyDescent="0.25">
      <c r="A32" s="12" t="s">
        <v>595</v>
      </c>
      <c r="B32" s="30" t="s">
        <v>596</v>
      </c>
      <c r="C32" s="30" t="s">
        <v>225</v>
      </c>
      <c r="D32" s="13">
        <v>3500000</v>
      </c>
      <c r="E32" s="14">
        <v>3467.12</v>
      </c>
      <c r="F32" s="15">
        <v>3.0999999999999999E-3</v>
      </c>
      <c r="G32" s="15">
        <v>7.5999999999999998E-2</v>
      </c>
    </row>
    <row r="33" spans="1:7" x14ac:dyDescent="0.25">
      <c r="A33" s="12" t="s">
        <v>597</v>
      </c>
      <c r="B33" s="30" t="s">
        <v>598</v>
      </c>
      <c r="C33" s="30" t="s">
        <v>222</v>
      </c>
      <c r="D33" s="13">
        <v>1000000</v>
      </c>
      <c r="E33" s="14">
        <v>1038.9100000000001</v>
      </c>
      <c r="F33" s="15">
        <v>8.9999999999999998E-4</v>
      </c>
      <c r="G33" s="15">
        <v>7.51E-2</v>
      </c>
    </row>
    <row r="34" spans="1:7" x14ac:dyDescent="0.25">
      <c r="A34" s="12" t="s">
        <v>599</v>
      </c>
      <c r="B34" s="30" t="s">
        <v>600</v>
      </c>
      <c r="C34" s="30" t="s">
        <v>225</v>
      </c>
      <c r="D34" s="13">
        <v>1000000</v>
      </c>
      <c r="E34" s="14">
        <v>1001.57</v>
      </c>
      <c r="F34" s="15">
        <v>8.9999999999999998E-4</v>
      </c>
      <c r="G34" s="15">
        <v>7.4499999999999997E-2</v>
      </c>
    </row>
    <row r="35" spans="1:7" x14ac:dyDescent="0.25">
      <c r="A35" s="12" t="s">
        <v>601</v>
      </c>
      <c r="B35" s="30" t="s">
        <v>602</v>
      </c>
      <c r="C35" s="30" t="s">
        <v>225</v>
      </c>
      <c r="D35" s="13">
        <v>1000000</v>
      </c>
      <c r="E35" s="14">
        <v>976.84</v>
      </c>
      <c r="F35" s="15">
        <v>8.9999999999999998E-4</v>
      </c>
      <c r="G35" s="15">
        <v>7.4200000000000002E-2</v>
      </c>
    </row>
    <row r="36" spans="1:7" x14ac:dyDescent="0.25">
      <c r="A36" s="12" t="s">
        <v>603</v>
      </c>
      <c r="B36" s="30" t="s">
        <v>604</v>
      </c>
      <c r="C36" s="30" t="s">
        <v>225</v>
      </c>
      <c r="D36" s="13">
        <v>500000</v>
      </c>
      <c r="E36" s="14">
        <v>496.93</v>
      </c>
      <c r="F36" s="15">
        <v>4.0000000000000002E-4</v>
      </c>
      <c r="G36" s="15">
        <v>7.4898000000000006E-2</v>
      </c>
    </row>
    <row r="37" spans="1:7" x14ac:dyDescent="0.25">
      <c r="A37" s="16" t="s">
        <v>125</v>
      </c>
      <c r="B37" s="31"/>
      <c r="C37" s="31"/>
      <c r="D37" s="17"/>
      <c r="E37" s="18">
        <v>893141.13</v>
      </c>
      <c r="F37" s="19">
        <v>0.80649999999999999</v>
      </c>
      <c r="G37" s="20"/>
    </row>
    <row r="38" spans="1:7" x14ac:dyDescent="0.25">
      <c r="A38" s="12"/>
      <c r="B38" s="30"/>
      <c r="C38" s="30"/>
      <c r="D38" s="13"/>
      <c r="E38" s="14"/>
      <c r="F38" s="15"/>
      <c r="G38" s="15"/>
    </row>
    <row r="39" spans="1:7" x14ac:dyDescent="0.25">
      <c r="A39" s="16" t="s">
        <v>453</v>
      </c>
      <c r="B39" s="30"/>
      <c r="C39" s="30"/>
      <c r="D39" s="13"/>
      <c r="E39" s="14"/>
      <c r="F39" s="15"/>
      <c r="G39" s="15"/>
    </row>
    <row r="40" spans="1:7" x14ac:dyDescent="0.25">
      <c r="A40" s="12" t="s">
        <v>605</v>
      </c>
      <c r="B40" s="30" t="s">
        <v>606</v>
      </c>
      <c r="C40" s="30" t="s">
        <v>124</v>
      </c>
      <c r="D40" s="13">
        <v>193000000</v>
      </c>
      <c r="E40" s="14">
        <v>185358.94</v>
      </c>
      <c r="F40" s="15">
        <v>0.16739999999999999</v>
      </c>
      <c r="G40" s="15">
        <v>7.3461766400000003E-2</v>
      </c>
    </row>
    <row r="41" spans="1:7" x14ac:dyDescent="0.25">
      <c r="A41" s="16" t="s">
        <v>125</v>
      </c>
      <c r="B41" s="31"/>
      <c r="C41" s="31"/>
      <c r="D41" s="17"/>
      <c r="E41" s="18">
        <v>185358.94</v>
      </c>
      <c r="F41" s="19">
        <v>0.16739999999999999</v>
      </c>
      <c r="G41" s="20"/>
    </row>
    <row r="42" spans="1:7" x14ac:dyDescent="0.25">
      <c r="A42" s="12"/>
      <c r="B42" s="30"/>
      <c r="C42" s="30"/>
      <c r="D42" s="13"/>
      <c r="E42" s="14"/>
      <c r="F42" s="15"/>
      <c r="G42" s="15"/>
    </row>
    <row r="43" spans="1:7" x14ac:dyDescent="0.25">
      <c r="A43" s="16" t="s">
        <v>301</v>
      </c>
      <c r="B43" s="30"/>
      <c r="C43" s="30"/>
      <c r="D43" s="13"/>
      <c r="E43" s="14"/>
      <c r="F43" s="15"/>
      <c r="G43" s="15"/>
    </row>
    <row r="44" spans="1:7" x14ac:dyDescent="0.25">
      <c r="A44" s="16" t="s">
        <v>125</v>
      </c>
      <c r="B44" s="30"/>
      <c r="C44" s="30"/>
      <c r="D44" s="13"/>
      <c r="E44" s="35" t="s">
        <v>119</v>
      </c>
      <c r="F44" s="36" t="s">
        <v>119</v>
      </c>
      <c r="G44" s="15"/>
    </row>
    <row r="45" spans="1:7" x14ac:dyDescent="0.25">
      <c r="A45" s="12"/>
      <c r="B45" s="30"/>
      <c r="C45" s="30"/>
      <c r="D45" s="13"/>
      <c r="E45" s="14"/>
      <c r="F45" s="15"/>
      <c r="G45" s="15"/>
    </row>
    <row r="46" spans="1:7" x14ac:dyDescent="0.25">
      <c r="A46" s="16" t="s">
        <v>302</v>
      </c>
      <c r="B46" s="30"/>
      <c r="C46" s="30"/>
      <c r="D46" s="13"/>
      <c r="E46" s="14"/>
      <c r="F46" s="15"/>
      <c r="G46" s="15"/>
    </row>
    <row r="47" spans="1:7" x14ac:dyDescent="0.25">
      <c r="A47" s="16" t="s">
        <v>125</v>
      </c>
      <c r="B47" s="30"/>
      <c r="C47" s="30"/>
      <c r="D47" s="13"/>
      <c r="E47" s="35" t="s">
        <v>119</v>
      </c>
      <c r="F47" s="36" t="s">
        <v>119</v>
      </c>
      <c r="G47" s="15"/>
    </row>
    <row r="48" spans="1:7" x14ac:dyDescent="0.25">
      <c r="A48" s="12"/>
      <c r="B48" s="30"/>
      <c r="C48" s="30"/>
      <c r="D48" s="13"/>
      <c r="E48" s="14"/>
      <c r="F48" s="15"/>
      <c r="G48" s="15"/>
    </row>
    <row r="49" spans="1:7" x14ac:dyDescent="0.25">
      <c r="A49" s="21" t="s">
        <v>165</v>
      </c>
      <c r="B49" s="32"/>
      <c r="C49" s="32"/>
      <c r="D49" s="22"/>
      <c r="E49" s="18">
        <v>1078500.07</v>
      </c>
      <c r="F49" s="19">
        <v>0.97389999999999999</v>
      </c>
      <c r="G49" s="20"/>
    </row>
    <row r="50" spans="1:7" x14ac:dyDescent="0.25">
      <c r="A50" s="12"/>
      <c r="B50" s="30"/>
      <c r="C50" s="30"/>
      <c r="D50" s="13"/>
      <c r="E50" s="14"/>
      <c r="F50" s="15"/>
      <c r="G50" s="15"/>
    </row>
    <row r="51" spans="1:7" x14ac:dyDescent="0.25">
      <c r="A51" s="12"/>
      <c r="B51" s="30"/>
      <c r="C51" s="30"/>
      <c r="D51" s="13"/>
      <c r="E51" s="14"/>
      <c r="F51" s="15"/>
      <c r="G51" s="15"/>
    </row>
    <row r="52" spans="1:7" x14ac:dyDescent="0.25">
      <c r="A52" s="16" t="s">
        <v>169</v>
      </c>
      <c r="B52" s="30"/>
      <c r="C52" s="30"/>
      <c r="D52" s="13"/>
      <c r="E52" s="14"/>
      <c r="F52" s="15"/>
      <c r="G52" s="15"/>
    </row>
    <row r="53" spans="1:7" x14ac:dyDescent="0.25">
      <c r="A53" s="12" t="s">
        <v>170</v>
      </c>
      <c r="B53" s="30"/>
      <c r="C53" s="30"/>
      <c r="D53" s="13"/>
      <c r="E53" s="14">
        <v>1505.45</v>
      </c>
      <c r="F53" s="15">
        <v>1.4E-3</v>
      </c>
      <c r="G53" s="15">
        <v>6.6299999999999998E-2</v>
      </c>
    </row>
    <row r="54" spans="1:7" x14ac:dyDescent="0.25">
      <c r="A54" s="16" t="s">
        <v>125</v>
      </c>
      <c r="B54" s="31"/>
      <c r="C54" s="31"/>
      <c r="D54" s="17"/>
      <c r="E54" s="18">
        <v>1505.45</v>
      </c>
      <c r="F54" s="19">
        <v>1.4E-3</v>
      </c>
      <c r="G54" s="20"/>
    </row>
    <row r="55" spans="1:7" x14ac:dyDescent="0.25">
      <c r="A55" s="12"/>
      <c r="B55" s="30"/>
      <c r="C55" s="30"/>
      <c r="D55" s="13"/>
      <c r="E55" s="14"/>
      <c r="F55" s="15"/>
      <c r="G55" s="15"/>
    </row>
    <row r="56" spans="1:7" x14ac:dyDescent="0.25">
      <c r="A56" s="21" t="s">
        <v>165</v>
      </c>
      <c r="B56" s="32"/>
      <c r="C56" s="32"/>
      <c r="D56" s="22"/>
      <c r="E56" s="18">
        <v>1505.45</v>
      </c>
      <c r="F56" s="19">
        <v>1.4E-3</v>
      </c>
      <c r="G56" s="20"/>
    </row>
    <row r="57" spans="1:7" x14ac:dyDescent="0.25">
      <c r="A57" s="12" t="s">
        <v>171</v>
      </c>
      <c r="B57" s="30"/>
      <c r="C57" s="30"/>
      <c r="D57" s="13"/>
      <c r="E57" s="14">
        <v>27211.488950300001</v>
      </c>
      <c r="F57" s="15">
        <v>2.4576000000000001E-2</v>
      </c>
      <c r="G57" s="15"/>
    </row>
    <row r="58" spans="1:7" x14ac:dyDescent="0.25">
      <c r="A58" s="12" t="s">
        <v>172</v>
      </c>
      <c r="B58" s="30"/>
      <c r="C58" s="30"/>
      <c r="D58" s="13"/>
      <c r="E58" s="14">
        <v>13.261049699999999</v>
      </c>
      <c r="F58" s="15">
        <v>1.2400000000000001E-4</v>
      </c>
      <c r="G58" s="15">
        <v>6.6299999999999998E-2</v>
      </c>
    </row>
    <row r="59" spans="1:7" x14ac:dyDescent="0.25">
      <c r="A59" s="25" t="s">
        <v>173</v>
      </c>
      <c r="B59" s="33"/>
      <c r="C59" s="33"/>
      <c r="D59" s="26"/>
      <c r="E59" s="27">
        <v>1107230.27</v>
      </c>
      <c r="F59" s="28">
        <v>1</v>
      </c>
      <c r="G59" s="28"/>
    </row>
    <row r="61" spans="1:7" x14ac:dyDescent="0.25">
      <c r="A61" s="1" t="s">
        <v>175</v>
      </c>
    </row>
    <row r="64" spans="1:7" x14ac:dyDescent="0.25">
      <c r="A64" s="1" t="s">
        <v>176</v>
      </c>
    </row>
    <row r="65" spans="1:5" x14ac:dyDescent="0.25">
      <c r="A65" s="53" t="s">
        <v>177</v>
      </c>
      <c r="B65" s="34" t="s">
        <v>119</v>
      </c>
    </row>
    <row r="66" spans="1:5" x14ac:dyDescent="0.25">
      <c r="A66" t="s">
        <v>178</v>
      </c>
    </row>
    <row r="67" spans="1:5" x14ac:dyDescent="0.25">
      <c r="A67" t="s">
        <v>305</v>
      </c>
      <c r="B67" t="s">
        <v>180</v>
      </c>
      <c r="C67" t="s">
        <v>180</v>
      </c>
    </row>
    <row r="68" spans="1:5" x14ac:dyDescent="0.25">
      <c r="B68" s="54">
        <v>45382</v>
      </c>
      <c r="C68" s="54">
        <v>45412</v>
      </c>
    </row>
    <row r="69" spans="1:5" x14ac:dyDescent="0.25">
      <c r="A69" t="s">
        <v>306</v>
      </c>
      <c r="B69">
        <v>1137.0669</v>
      </c>
      <c r="C69">
        <v>1136.7363</v>
      </c>
      <c r="E69" s="2"/>
    </row>
    <row r="70" spans="1:5" x14ac:dyDescent="0.25">
      <c r="E70" s="2"/>
    </row>
    <row r="71" spans="1:5" x14ac:dyDescent="0.25">
      <c r="A71" t="s">
        <v>195</v>
      </c>
      <c r="B71" s="34" t="s">
        <v>119</v>
      </c>
    </row>
    <row r="72" spans="1:5" x14ac:dyDescent="0.25">
      <c r="A72" t="s">
        <v>196</v>
      </c>
      <c r="B72" s="34" t="s">
        <v>119</v>
      </c>
    </row>
    <row r="73" spans="1:5" ht="30" customHeight="1" x14ac:dyDescent="0.25">
      <c r="A73" s="53" t="s">
        <v>197</v>
      </c>
      <c r="B73" s="34" t="s">
        <v>119</v>
      </c>
    </row>
    <row r="74" spans="1:5" ht="30" customHeight="1" x14ac:dyDescent="0.25">
      <c r="A74" s="53" t="s">
        <v>198</v>
      </c>
      <c r="B74" s="34" t="s">
        <v>119</v>
      </c>
    </row>
    <row r="75" spans="1:5" x14ac:dyDescent="0.25">
      <c r="A75" t="s">
        <v>199</v>
      </c>
      <c r="B75" s="55">
        <f>+B89</f>
        <v>7.8311748994755401</v>
      </c>
    </row>
    <row r="76" spans="1:5" ht="45" customHeight="1" x14ac:dyDescent="0.25">
      <c r="A76" s="53" t="s">
        <v>200</v>
      </c>
      <c r="B76" s="34" t="s">
        <v>119</v>
      </c>
    </row>
    <row r="77" spans="1:5" ht="30" customHeight="1" x14ac:dyDescent="0.25">
      <c r="A77" s="53" t="s">
        <v>201</v>
      </c>
      <c r="B77" s="34" t="s">
        <v>119</v>
      </c>
    </row>
    <row r="78" spans="1:5" ht="30" customHeight="1" x14ac:dyDescent="0.25">
      <c r="A78" s="53" t="s">
        <v>202</v>
      </c>
      <c r="B78" s="60">
        <v>431805.4287171</v>
      </c>
    </row>
    <row r="79" spans="1:5" x14ac:dyDescent="0.25">
      <c r="A79" t="s">
        <v>203</v>
      </c>
    </row>
    <row r="80" spans="1:5" x14ac:dyDescent="0.25">
      <c r="A80" t="s">
        <v>204</v>
      </c>
    </row>
    <row r="82" spans="1:4" x14ac:dyDescent="0.25">
      <c r="A82" t="s">
        <v>205</v>
      </c>
    </row>
    <row r="83" spans="1:4" ht="30" customHeight="1" x14ac:dyDescent="0.25">
      <c r="A83" s="61" t="s">
        <v>206</v>
      </c>
      <c r="B83" s="62" t="s">
        <v>607</v>
      </c>
    </row>
    <row r="84" spans="1:4" x14ac:dyDescent="0.25">
      <c r="A84" s="61" t="s">
        <v>208</v>
      </c>
      <c r="B84" s="61" t="s">
        <v>308</v>
      </c>
    </row>
    <row r="85" spans="1:4" x14ac:dyDescent="0.25">
      <c r="A85" s="61"/>
      <c r="B85" s="61"/>
    </row>
    <row r="86" spans="1:4" x14ac:dyDescent="0.25">
      <c r="A86" s="61" t="s">
        <v>210</v>
      </c>
      <c r="B86" s="63">
        <v>7.5207125738177449</v>
      </c>
    </row>
    <row r="87" spans="1:4" x14ac:dyDescent="0.25">
      <c r="A87" s="61"/>
      <c r="B87" s="61"/>
    </row>
    <row r="88" spans="1:4" x14ac:dyDescent="0.25">
      <c r="A88" s="61" t="s">
        <v>211</v>
      </c>
      <c r="B88" s="64">
        <v>6.0857999999999999</v>
      </c>
    </row>
    <row r="89" spans="1:4" x14ac:dyDescent="0.25">
      <c r="A89" s="61" t="s">
        <v>212</v>
      </c>
      <c r="B89" s="64">
        <v>7.8311748994755401</v>
      </c>
    </row>
    <row r="90" spans="1:4" x14ac:dyDescent="0.25">
      <c r="A90" s="61"/>
      <c r="B90" s="61"/>
    </row>
    <row r="91" spans="1:4" x14ac:dyDescent="0.25">
      <c r="A91" s="61" t="s">
        <v>213</v>
      </c>
      <c r="B91" s="65">
        <v>45412</v>
      </c>
    </row>
    <row r="93" spans="1:4" ht="69.95" customHeight="1" x14ac:dyDescent="0.25">
      <c r="A93" s="74" t="s">
        <v>214</v>
      </c>
      <c r="B93" s="74" t="s">
        <v>215</v>
      </c>
      <c r="C93" s="74" t="s">
        <v>5</v>
      </c>
      <c r="D93" s="74" t="s">
        <v>6</v>
      </c>
    </row>
    <row r="94" spans="1:4" ht="69.95" customHeight="1" x14ac:dyDescent="0.25">
      <c r="A94" s="74" t="s">
        <v>607</v>
      </c>
      <c r="B94" s="74"/>
      <c r="C94" s="74" t="s">
        <v>18</v>
      </c>
      <c r="D94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8"/>
  <sheetViews>
    <sheetView showGridLines="0" workbookViewId="0">
      <pane ySplit="4" topLeftCell="A69" activePane="bottomLeft" state="frozen"/>
      <selection pane="bottomLeft" activeCell="B69" sqref="B69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608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609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218</v>
      </c>
      <c r="B9" s="30"/>
      <c r="C9" s="30"/>
      <c r="D9" s="13"/>
      <c r="E9" s="14"/>
      <c r="F9" s="15"/>
      <c r="G9" s="15"/>
    </row>
    <row r="10" spans="1:8" x14ac:dyDescent="0.25">
      <c r="A10" s="16" t="s">
        <v>219</v>
      </c>
      <c r="B10" s="30"/>
      <c r="C10" s="30"/>
      <c r="D10" s="13"/>
      <c r="E10" s="14"/>
      <c r="F10" s="15"/>
      <c r="G10" s="15"/>
    </row>
    <row r="11" spans="1:8" x14ac:dyDescent="0.25">
      <c r="A11" s="12" t="s">
        <v>610</v>
      </c>
      <c r="B11" s="30" t="s">
        <v>611</v>
      </c>
      <c r="C11" s="30" t="s">
        <v>238</v>
      </c>
      <c r="D11" s="13">
        <v>53500000</v>
      </c>
      <c r="E11" s="14">
        <v>53649.85</v>
      </c>
      <c r="F11" s="15">
        <v>9.5600000000000004E-2</v>
      </c>
      <c r="G11" s="15">
        <v>7.4948000000000001E-2</v>
      </c>
    </row>
    <row r="12" spans="1:8" x14ac:dyDescent="0.25">
      <c r="A12" s="12" t="s">
        <v>612</v>
      </c>
      <c r="B12" s="30" t="s">
        <v>613</v>
      </c>
      <c r="C12" s="30" t="s">
        <v>225</v>
      </c>
      <c r="D12" s="13">
        <v>40500000</v>
      </c>
      <c r="E12" s="14">
        <v>40706.589999999997</v>
      </c>
      <c r="F12" s="15">
        <v>7.2499999999999995E-2</v>
      </c>
      <c r="G12" s="15">
        <v>7.4549000000000004E-2</v>
      </c>
    </row>
    <row r="13" spans="1:8" x14ac:dyDescent="0.25">
      <c r="A13" s="12" t="s">
        <v>614</v>
      </c>
      <c r="B13" s="30" t="s">
        <v>615</v>
      </c>
      <c r="C13" s="30" t="s">
        <v>225</v>
      </c>
      <c r="D13" s="13">
        <v>37700000</v>
      </c>
      <c r="E13" s="14">
        <v>37783.32</v>
      </c>
      <c r="F13" s="15">
        <v>6.7299999999999999E-2</v>
      </c>
      <c r="G13" s="15">
        <v>7.5399999999999995E-2</v>
      </c>
    </row>
    <row r="14" spans="1:8" x14ac:dyDescent="0.25">
      <c r="A14" s="12" t="s">
        <v>616</v>
      </c>
      <c r="B14" s="30" t="s">
        <v>617</v>
      </c>
      <c r="C14" s="30" t="s">
        <v>225</v>
      </c>
      <c r="D14" s="13">
        <v>37500000</v>
      </c>
      <c r="E14" s="14">
        <v>37448.33</v>
      </c>
      <c r="F14" s="15">
        <v>6.6699999999999995E-2</v>
      </c>
      <c r="G14" s="15">
        <v>7.5599E-2</v>
      </c>
    </row>
    <row r="15" spans="1:8" x14ac:dyDescent="0.25">
      <c r="A15" s="12" t="s">
        <v>618</v>
      </c>
      <c r="B15" s="30" t="s">
        <v>619</v>
      </c>
      <c r="C15" s="30" t="s">
        <v>225</v>
      </c>
      <c r="D15" s="13">
        <v>37000000</v>
      </c>
      <c r="E15" s="14">
        <v>36882.53</v>
      </c>
      <c r="F15" s="15">
        <v>6.5699999999999995E-2</v>
      </c>
      <c r="G15" s="15">
        <v>7.5149999999999995E-2</v>
      </c>
    </row>
    <row r="16" spans="1:8" x14ac:dyDescent="0.25">
      <c r="A16" s="12" t="s">
        <v>620</v>
      </c>
      <c r="B16" s="30" t="s">
        <v>621</v>
      </c>
      <c r="C16" s="30" t="s">
        <v>225</v>
      </c>
      <c r="D16" s="13">
        <v>35000000</v>
      </c>
      <c r="E16" s="14">
        <v>35033.67</v>
      </c>
      <c r="F16" s="15">
        <v>6.2399999999999997E-2</v>
      </c>
      <c r="G16" s="15">
        <v>7.4200000000000002E-2</v>
      </c>
    </row>
    <row r="17" spans="1:7" x14ac:dyDescent="0.25">
      <c r="A17" s="12" t="s">
        <v>622</v>
      </c>
      <c r="B17" s="30" t="s">
        <v>623</v>
      </c>
      <c r="C17" s="30" t="s">
        <v>225</v>
      </c>
      <c r="D17" s="13">
        <v>35000000</v>
      </c>
      <c r="E17" s="14">
        <v>34960.769999999997</v>
      </c>
      <c r="F17" s="15">
        <v>6.2300000000000001E-2</v>
      </c>
      <c r="G17" s="15">
        <v>7.5443999999999997E-2</v>
      </c>
    </row>
    <row r="18" spans="1:7" x14ac:dyDescent="0.25">
      <c r="A18" s="12" t="s">
        <v>624</v>
      </c>
      <c r="B18" s="30" t="s">
        <v>625</v>
      </c>
      <c r="C18" s="30" t="s">
        <v>238</v>
      </c>
      <c r="D18" s="13">
        <v>35000000</v>
      </c>
      <c r="E18" s="14">
        <v>34911</v>
      </c>
      <c r="F18" s="15">
        <v>6.2199999999999998E-2</v>
      </c>
      <c r="G18" s="15">
        <v>7.5550000000000006E-2</v>
      </c>
    </row>
    <row r="19" spans="1:7" x14ac:dyDescent="0.25">
      <c r="A19" s="12" t="s">
        <v>626</v>
      </c>
      <c r="B19" s="30" t="s">
        <v>627</v>
      </c>
      <c r="C19" s="30" t="s">
        <v>225</v>
      </c>
      <c r="D19" s="13">
        <v>29500000</v>
      </c>
      <c r="E19" s="14">
        <v>29930.67</v>
      </c>
      <c r="F19" s="15">
        <v>5.33E-2</v>
      </c>
      <c r="G19" s="15">
        <v>7.5149999999999995E-2</v>
      </c>
    </row>
    <row r="20" spans="1:7" x14ac:dyDescent="0.25">
      <c r="A20" s="12" t="s">
        <v>553</v>
      </c>
      <c r="B20" s="30" t="s">
        <v>554</v>
      </c>
      <c r="C20" s="30" t="s">
        <v>225</v>
      </c>
      <c r="D20" s="13">
        <v>24000000</v>
      </c>
      <c r="E20" s="14">
        <v>22992.74</v>
      </c>
      <c r="F20" s="15">
        <v>4.1000000000000002E-2</v>
      </c>
      <c r="G20" s="15">
        <v>7.6437000000000005E-2</v>
      </c>
    </row>
    <row r="21" spans="1:7" x14ac:dyDescent="0.25">
      <c r="A21" s="12" t="s">
        <v>628</v>
      </c>
      <c r="B21" s="30" t="s">
        <v>629</v>
      </c>
      <c r="C21" s="30" t="s">
        <v>225</v>
      </c>
      <c r="D21" s="13">
        <v>16000000</v>
      </c>
      <c r="E21" s="14">
        <v>16159.76</v>
      </c>
      <c r="F21" s="15">
        <v>2.8799999999999999E-2</v>
      </c>
      <c r="G21" s="15">
        <v>7.5399999999999995E-2</v>
      </c>
    </row>
    <row r="22" spans="1:7" x14ac:dyDescent="0.25">
      <c r="A22" s="12" t="s">
        <v>630</v>
      </c>
      <c r="B22" s="30" t="s">
        <v>631</v>
      </c>
      <c r="C22" s="30" t="s">
        <v>225</v>
      </c>
      <c r="D22" s="13">
        <v>15000000</v>
      </c>
      <c r="E22" s="14">
        <v>15422.01</v>
      </c>
      <c r="F22" s="15">
        <v>2.75E-2</v>
      </c>
      <c r="G22" s="15">
        <v>7.4200000000000002E-2</v>
      </c>
    </row>
    <row r="23" spans="1:7" x14ac:dyDescent="0.25">
      <c r="A23" s="12" t="s">
        <v>632</v>
      </c>
      <c r="B23" s="30" t="s">
        <v>633</v>
      </c>
      <c r="C23" s="30" t="s">
        <v>225</v>
      </c>
      <c r="D23" s="13">
        <v>15000000</v>
      </c>
      <c r="E23" s="14">
        <v>15128.54</v>
      </c>
      <c r="F23" s="15">
        <v>2.7E-2</v>
      </c>
      <c r="G23" s="15">
        <v>7.5443999999999997E-2</v>
      </c>
    </row>
    <row r="24" spans="1:7" x14ac:dyDescent="0.25">
      <c r="A24" s="12" t="s">
        <v>555</v>
      </c>
      <c r="B24" s="30" t="s">
        <v>556</v>
      </c>
      <c r="C24" s="30" t="s">
        <v>225</v>
      </c>
      <c r="D24" s="13">
        <v>13500000</v>
      </c>
      <c r="E24" s="14">
        <v>12943.8</v>
      </c>
      <c r="F24" s="15">
        <v>2.3099999999999999E-2</v>
      </c>
      <c r="G24" s="15">
        <v>7.6249999999999998E-2</v>
      </c>
    </row>
    <row r="25" spans="1:7" x14ac:dyDescent="0.25">
      <c r="A25" s="12" t="s">
        <v>634</v>
      </c>
      <c r="B25" s="30" t="s">
        <v>635</v>
      </c>
      <c r="C25" s="30" t="s">
        <v>225</v>
      </c>
      <c r="D25" s="13">
        <v>10000000</v>
      </c>
      <c r="E25" s="14">
        <v>10173.15</v>
      </c>
      <c r="F25" s="15">
        <v>1.8100000000000002E-2</v>
      </c>
      <c r="G25" s="15">
        <v>7.5399999999999995E-2</v>
      </c>
    </row>
    <row r="26" spans="1:7" x14ac:dyDescent="0.25">
      <c r="A26" s="12" t="s">
        <v>636</v>
      </c>
      <c r="B26" s="30" t="s">
        <v>637</v>
      </c>
      <c r="C26" s="30" t="s">
        <v>225</v>
      </c>
      <c r="D26" s="13">
        <v>9000000</v>
      </c>
      <c r="E26" s="14">
        <v>9062.98</v>
      </c>
      <c r="F26" s="15">
        <v>1.6199999999999999E-2</v>
      </c>
      <c r="G26" s="15">
        <v>7.5299000000000005E-2</v>
      </c>
    </row>
    <row r="27" spans="1:7" x14ac:dyDescent="0.25">
      <c r="A27" s="12" t="s">
        <v>638</v>
      </c>
      <c r="B27" s="30" t="s">
        <v>639</v>
      </c>
      <c r="C27" s="30" t="s">
        <v>225</v>
      </c>
      <c r="D27" s="13">
        <v>8000000</v>
      </c>
      <c r="E27" s="14">
        <v>7997.78</v>
      </c>
      <c r="F27" s="15">
        <v>1.43E-2</v>
      </c>
      <c r="G27" s="15">
        <v>7.4349999999999999E-2</v>
      </c>
    </row>
    <row r="28" spans="1:7" x14ac:dyDescent="0.25">
      <c r="A28" s="12" t="s">
        <v>640</v>
      </c>
      <c r="B28" s="30" t="s">
        <v>641</v>
      </c>
      <c r="C28" s="30" t="s">
        <v>225</v>
      </c>
      <c r="D28" s="13">
        <v>3000000</v>
      </c>
      <c r="E28" s="14">
        <v>3204.17</v>
      </c>
      <c r="F28" s="15">
        <v>5.7000000000000002E-3</v>
      </c>
      <c r="G28" s="15">
        <v>7.4200000000000002E-2</v>
      </c>
    </row>
    <row r="29" spans="1:7" x14ac:dyDescent="0.25">
      <c r="A29" s="12" t="s">
        <v>642</v>
      </c>
      <c r="B29" s="30" t="s">
        <v>643</v>
      </c>
      <c r="C29" s="30" t="s">
        <v>225</v>
      </c>
      <c r="D29" s="13">
        <v>1000000</v>
      </c>
      <c r="E29" s="14">
        <v>1004.71</v>
      </c>
      <c r="F29" s="15">
        <v>1.8E-3</v>
      </c>
      <c r="G29" s="15">
        <v>7.6050000000000006E-2</v>
      </c>
    </row>
    <row r="30" spans="1:7" x14ac:dyDescent="0.25">
      <c r="A30" s="16" t="s">
        <v>125</v>
      </c>
      <c r="B30" s="31"/>
      <c r="C30" s="31"/>
      <c r="D30" s="17"/>
      <c r="E30" s="18">
        <v>455396.37</v>
      </c>
      <c r="F30" s="19">
        <v>0.8115</v>
      </c>
      <c r="G30" s="20"/>
    </row>
    <row r="31" spans="1:7" x14ac:dyDescent="0.25">
      <c r="A31" s="12"/>
      <c r="B31" s="30"/>
      <c r="C31" s="30"/>
      <c r="D31" s="13"/>
      <c r="E31" s="14"/>
      <c r="F31" s="15"/>
      <c r="G31" s="15"/>
    </row>
    <row r="32" spans="1:7" x14ac:dyDescent="0.25">
      <c r="A32" s="16" t="s">
        <v>453</v>
      </c>
      <c r="B32" s="30"/>
      <c r="C32" s="30"/>
      <c r="D32" s="13"/>
      <c r="E32" s="14"/>
      <c r="F32" s="15"/>
      <c r="G32" s="15"/>
    </row>
    <row r="33" spans="1:7" x14ac:dyDescent="0.25">
      <c r="A33" s="12" t="s">
        <v>644</v>
      </c>
      <c r="B33" s="30" t="s">
        <v>645</v>
      </c>
      <c r="C33" s="30" t="s">
        <v>124</v>
      </c>
      <c r="D33" s="13">
        <v>61000000</v>
      </c>
      <c r="E33" s="14">
        <v>61178.18</v>
      </c>
      <c r="F33" s="15">
        <v>0.109</v>
      </c>
      <c r="G33" s="15">
        <v>7.3401674601E-2</v>
      </c>
    </row>
    <row r="34" spans="1:7" x14ac:dyDescent="0.25">
      <c r="A34" s="12" t="s">
        <v>646</v>
      </c>
      <c r="B34" s="30" t="s">
        <v>647</v>
      </c>
      <c r="C34" s="30" t="s">
        <v>124</v>
      </c>
      <c r="D34" s="13">
        <v>31500000</v>
      </c>
      <c r="E34" s="14">
        <v>31584.04</v>
      </c>
      <c r="F34" s="15">
        <v>5.6300000000000003E-2</v>
      </c>
      <c r="G34" s="15">
        <v>7.3460730320000001E-2</v>
      </c>
    </row>
    <row r="35" spans="1:7" x14ac:dyDescent="0.25">
      <c r="A35" s="16" t="s">
        <v>125</v>
      </c>
      <c r="B35" s="31"/>
      <c r="C35" s="31"/>
      <c r="D35" s="17"/>
      <c r="E35" s="18">
        <v>92762.22</v>
      </c>
      <c r="F35" s="19">
        <v>0.1653</v>
      </c>
      <c r="G35" s="20"/>
    </row>
    <row r="36" spans="1:7" x14ac:dyDescent="0.25">
      <c r="A36" s="12"/>
      <c r="B36" s="30"/>
      <c r="C36" s="30"/>
      <c r="D36" s="13"/>
      <c r="E36" s="14"/>
      <c r="F36" s="15"/>
      <c r="G36" s="15"/>
    </row>
    <row r="37" spans="1:7" x14ac:dyDescent="0.25">
      <c r="A37" s="16" t="s">
        <v>301</v>
      </c>
      <c r="B37" s="30"/>
      <c r="C37" s="30"/>
      <c r="D37" s="13"/>
      <c r="E37" s="14"/>
      <c r="F37" s="15"/>
      <c r="G37" s="15"/>
    </row>
    <row r="38" spans="1:7" x14ac:dyDescent="0.25">
      <c r="A38" s="16" t="s">
        <v>125</v>
      </c>
      <c r="B38" s="30"/>
      <c r="C38" s="30"/>
      <c r="D38" s="13"/>
      <c r="E38" s="35" t="s">
        <v>119</v>
      </c>
      <c r="F38" s="36" t="s">
        <v>119</v>
      </c>
      <c r="G38" s="15"/>
    </row>
    <row r="39" spans="1:7" x14ac:dyDescent="0.25">
      <c r="A39" s="12"/>
      <c r="B39" s="30"/>
      <c r="C39" s="30"/>
      <c r="D39" s="13"/>
      <c r="E39" s="14"/>
      <c r="F39" s="15"/>
      <c r="G39" s="15"/>
    </row>
    <row r="40" spans="1:7" x14ac:dyDescent="0.25">
      <c r="A40" s="16" t="s">
        <v>302</v>
      </c>
      <c r="B40" s="30"/>
      <c r="C40" s="30"/>
      <c r="D40" s="13"/>
      <c r="E40" s="14"/>
      <c r="F40" s="15"/>
      <c r="G40" s="15"/>
    </row>
    <row r="41" spans="1:7" x14ac:dyDescent="0.25">
      <c r="A41" s="16" t="s">
        <v>125</v>
      </c>
      <c r="B41" s="30"/>
      <c r="C41" s="30"/>
      <c r="D41" s="13"/>
      <c r="E41" s="35" t="s">
        <v>119</v>
      </c>
      <c r="F41" s="36" t="s">
        <v>119</v>
      </c>
      <c r="G41" s="15"/>
    </row>
    <row r="42" spans="1:7" x14ac:dyDescent="0.25">
      <c r="A42" s="12"/>
      <c r="B42" s="30"/>
      <c r="C42" s="30"/>
      <c r="D42" s="13"/>
      <c r="E42" s="14"/>
      <c r="F42" s="15"/>
      <c r="G42" s="15"/>
    </row>
    <row r="43" spans="1:7" x14ac:dyDescent="0.25">
      <c r="A43" s="21" t="s">
        <v>165</v>
      </c>
      <c r="B43" s="32"/>
      <c r="C43" s="32"/>
      <c r="D43" s="22"/>
      <c r="E43" s="18">
        <v>548158.59</v>
      </c>
      <c r="F43" s="19">
        <v>0.9768</v>
      </c>
      <c r="G43" s="20"/>
    </row>
    <row r="44" spans="1:7" x14ac:dyDescent="0.25">
      <c r="A44" s="12"/>
      <c r="B44" s="30"/>
      <c r="C44" s="30"/>
      <c r="D44" s="13"/>
      <c r="E44" s="14"/>
      <c r="F44" s="15"/>
      <c r="G44" s="15"/>
    </row>
    <row r="45" spans="1:7" x14ac:dyDescent="0.25">
      <c r="A45" s="12"/>
      <c r="B45" s="30"/>
      <c r="C45" s="30"/>
      <c r="D45" s="13"/>
      <c r="E45" s="14"/>
      <c r="F45" s="15"/>
      <c r="G45" s="15"/>
    </row>
    <row r="46" spans="1:7" x14ac:dyDescent="0.25">
      <c r="A46" s="16" t="s">
        <v>169</v>
      </c>
      <c r="B46" s="30"/>
      <c r="C46" s="30"/>
      <c r="D46" s="13"/>
      <c r="E46" s="14"/>
      <c r="F46" s="15"/>
      <c r="G46" s="15"/>
    </row>
    <row r="47" spans="1:7" x14ac:dyDescent="0.25">
      <c r="A47" s="12" t="s">
        <v>170</v>
      </c>
      <c r="B47" s="30"/>
      <c r="C47" s="30"/>
      <c r="D47" s="13"/>
      <c r="E47" s="14">
        <v>679.75</v>
      </c>
      <c r="F47" s="15">
        <v>1.1999999999999999E-3</v>
      </c>
      <c r="G47" s="15">
        <v>6.6299999999999998E-2</v>
      </c>
    </row>
    <row r="48" spans="1:7" x14ac:dyDescent="0.25">
      <c r="A48" s="16" t="s">
        <v>125</v>
      </c>
      <c r="B48" s="31"/>
      <c r="C48" s="31"/>
      <c r="D48" s="17"/>
      <c r="E48" s="18">
        <v>679.75</v>
      </c>
      <c r="F48" s="19">
        <v>1.1999999999999999E-3</v>
      </c>
      <c r="G48" s="20"/>
    </row>
    <row r="49" spans="1:7" x14ac:dyDescent="0.25">
      <c r="A49" s="12"/>
      <c r="B49" s="30"/>
      <c r="C49" s="30"/>
      <c r="D49" s="13"/>
      <c r="E49" s="14"/>
      <c r="F49" s="15"/>
      <c r="G49" s="15"/>
    </row>
    <row r="50" spans="1:7" x14ac:dyDescent="0.25">
      <c r="A50" s="21" t="s">
        <v>165</v>
      </c>
      <c r="B50" s="32"/>
      <c r="C50" s="32"/>
      <c r="D50" s="22"/>
      <c r="E50" s="18">
        <v>679.75</v>
      </c>
      <c r="F50" s="19">
        <v>1.1999999999999999E-3</v>
      </c>
      <c r="G50" s="20"/>
    </row>
    <row r="51" spans="1:7" x14ac:dyDescent="0.25">
      <c r="A51" s="12" t="s">
        <v>171</v>
      </c>
      <c r="B51" s="30"/>
      <c r="C51" s="30"/>
      <c r="D51" s="13"/>
      <c r="E51" s="14">
        <v>12309.660976499999</v>
      </c>
      <c r="F51" s="15">
        <v>2.1936000000000001E-2</v>
      </c>
      <c r="G51" s="15"/>
    </row>
    <row r="52" spans="1:7" x14ac:dyDescent="0.25">
      <c r="A52" s="12" t="s">
        <v>172</v>
      </c>
      <c r="B52" s="30"/>
      <c r="C52" s="30"/>
      <c r="D52" s="13"/>
      <c r="E52" s="14">
        <v>6.4190234999999998</v>
      </c>
      <c r="F52" s="15">
        <v>6.3999999999999997E-5</v>
      </c>
      <c r="G52" s="15">
        <v>6.6299999999999998E-2</v>
      </c>
    </row>
    <row r="53" spans="1:7" x14ac:dyDescent="0.25">
      <c r="A53" s="25" t="s">
        <v>173</v>
      </c>
      <c r="B53" s="33"/>
      <c r="C53" s="33"/>
      <c r="D53" s="26"/>
      <c r="E53" s="27">
        <v>561154.42000000004</v>
      </c>
      <c r="F53" s="28">
        <v>1</v>
      </c>
      <c r="G53" s="28"/>
    </row>
    <row r="55" spans="1:7" x14ac:dyDescent="0.25">
      <c r="A55" s="1" t="s">
        <v>175</v>
      </c>
    </row>
    <row r="58" spans="1:7" x14ac:dyDescent="0.25">
      <c r="A58" s="1" t="s">
        <v>176</v>
      </c>
    </row>
    <row r="59" spans="1:7" x14ac:dyDescent="0.25">
      <c r="A59" s="53" t="s">
        <v>177</v>
      </c>
      <c r="B59" s="34" t="s">
        <v>119</v>
      </c>
    </row>
    <row r="60" spans="1:7" x14ac:dyDescent="0.25">
      <c r="A60" t="s">
        <v>178</v>
      </c>
    </row>
    <row r="61" spans="1:7" x14ac:dyDescent="0.25">
      <c r="A61" t="s">
        <v>305</v>
      </c>
      <c r="B61" t="s">
        <v>180</v>
      </c>
      <c r="C61" t="s">
        <v>180</v>
      </c>
    </row>
    <row r="62" spans="1:7" x14ac:dyDescent="0.25">
      <c r="B62" s="54">
        <v>45382</v>
      </c>
      <c r="C62" s="54">
        <v>45412</v>
      </c>
    </row>
    <row r="63" spans="1:7" x14ac:dyDescent="0.25">
      <c r="A63" t="s">
        <v>306</v>
      </c>
      <c r="B63">
        <v>1106.0144</v>
      </c>
      <c r="C63">
        <v>1105.7080000000001</v>
      </c>
      <c r="E63" s="2"/>
    </row>
    <row r="64" spans="1:7" x14ac:dyDescent="0.25">
      <c r="E64" s="2"/>
    </row>
    <row r="65" spans="1:2" x14ac:dyDescent="0.25">
      <c r="A65" t="s">
        <v>195</v>
      </c>
      <c r="B65" s="34" t="s">
        <v>119</v>
      </c>
    </row>
    <row r="66" spans="1:2" x14ac:dyDescent="0.25">
      <c r="A66" t="s">
        <v>196</v>
      </c>
      <c r="B66" s="34" t="s">
        <v>119</v>
      </c>
    </row>
    <row r="67" spans="1:2" ht="30" customHeight="1" x14ac:dyDescent="0.25">
      <c r="A67" s="53" t="s">
        <v>197</v>
      </c>
      <c r="B67" s="34" t="s">
        <v>119</v>
      </c>
    </row>
    <row r="68" spans="1:2" ht="30" customHeight="1" x14ac:dyDescent="0.25">
      <c r="A68" s="53" t="s">
        <v>198</v>
      </c>
      <c r="B68" s="34" t="s">
        <v>119</v>
      </c>
    </row>
    <row r="69" spans="1:2" x14ac:dyDescent="0.25">
      <c r="A69" t="s">
        <v>199</v>
      </c>
      <c r="B69" s="55">
        <f>+B83</f>
        <v>8.7362021645008952</v>
      </c>
    </row>
    <row r="70" spans="1:2" ht="45" customHeight="1" x14ac:dyDescent="0.25">
      <c r="A70" s="53" t="s">
        <v>200</v>
      </c>
      <c r="B70" s="34" t="s">
        <v>119</v>
      </c>
    </row>
    <row r="71" spans="1:2" ht="30" customHeight="1" x14ac:dyDescent="0.25">
      <c r="A71" s="53" t="s">
        <v>201</v>
      </c>
      <c r="B71" s="34" t="s">
        <v>119</v>
      </c>
    </row>
    <row r="72" spans="1:2" ht="30" customHeight="1" x14ac:dyDescent="0.25">
      <c r="A72" s="53" t="s">
        <v>202</v>
      </c>
      <c r="B72" s="60">
        <v>210843.9560296</v>
      </c>
    </row>
    <row r="73" spans="1:2" x14ac:dyDescent="0.25">
      <c r="A73" t="s">
        <v>203</v>
      </c>
    </row>
    <row r="74" spans="1:2" x14ac:dyDescent="0.25">
      <c r="A74" t="s">
        <v>204</v>
      </c>
    </row>
    <row r="76" spans="1:2" x14ac:dyDescent="0.25">
      <c r="A76" t="s">
        <v>205</v>
      </c>
    </row>
    <row r="77" spans="1:2" ht="30" customHeight="1" x14ac:dyDescent="0.25">
      <c r="A77" s="61" t="s">
        <v>206</v>
      </c>
      <c r="B77" s="62" t="s">
        <v>648</v>
      </c>
    </row>
    <row r="78" spans="1:2" x14ac:dyDescent="0.25">
      <c r="A78" s="61" t="s">
        <v>208</v>
      </c>
      <c r="B78" s="62" t="s">
        <v>308</v>
      </c>
    </row>
    <row r="79" spans="1:2" x14ac:dyDescent="0.25">
      <c r="A79" s="61"/>
      <c r="B79" s="61"/>
    </row>
    <row r="80" spans="1:2" x14ac:dyDescent="0.25">
      <c r="A80" s="61" t="s">
        <v>210</v>
      </c>
      <c r="B80" s="63">
        <v>7.487611257339247</v>
      </c>
    </row>
    <row r="81" spans="1:4" x14ac:dyDescent="0.25">
      <c r="A81" s="61"/>
      <c r="B81" s="61"/>
    </row>
    <row r="82" spans="1:4" x14ac:dyDescent="0.25">
      <c r="A82" s="61" t="s">
        <v>211</v>
      </c>
      <c r="B82" s="64">
        <v>6.5453000000000001</v>
      </c>
    </row>
    <row r="83" spans="1:4" x14ac:dyDescent="0.25">
      <c r="A83" s="61" t="s">
        <v>212</v>
      </c>
      <c r="B83" s="64">
        <v>8.7362021645008952</v>
      </c>
    </row>
    <row r="84" spans="1:4" x14ac:dyDescent="0.25">
      <c r="A84" s="61"/>
      <c r="B84" s="61"/>
    </row>
    <row r="85" spans="1:4" x14ac:dyDescent="0.25">
      <c r="A85" s="61" t="s">
        <v>213</v>
      </c>
      <c r="B85" s="65">
        <v>45412</v>
      </c>
    </row>
    <row r="87" spans="1:4" ht="69.95" customHeight="1" x14ac:dyDescent="0.25">
      <c r="A87" s="74" t="s">
        <v>214</v>
      </c>
      <c r="B87" s="74" t="s">
        <v>215</v>
      </c>
      <c r="C87" s="74" t="s">
        <v>5</v>
      </c>
      <c r="D87" s="74" t="s">
        <v>6</v>
      </c>
    </row>
    <row r="88" spans="1:4" ht="69.95" customHeight="1" x14ac:dyDescent="0.25">
      <c r="A88" s="74" t="s">
        <v>649</v>
      </c>
      <c r="B88" s="74"/>
      <c r="C88" s="74" t="s">
        <v>20</v>
      </c>
      <c r="D88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6"/>
  <sheetViews>
    <sheetView showGridLines="0" workbookViewId="0">
      <pane ySplit="4" topLeftCell="A97" activePane="bottomLeft" state="frozen"/>
      <selection pane="bottomLeft" activeCell="B97" sqref="B97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650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651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2"/>
      <c r="B8" s="30"/>
      <c r="C8" s="30"/>
      <c r="D8" s="13"/>
      <c r="E8" s="14"/>
      <c r="F8" s="15"/>
      <c r="G8" s="15"/>
    </row>
    <row r="9" spans="1:8" x14ac:dyDescent="0.25">
      <c r="A9" s="16" t="s">
        <v>218</v>
      </c>
      <c r="B9" s="30"/>
      <c r="C9" s="30"/>
      <c r="D9" s="13"/>
      <c r="E9" s="14"/>
      <c r="F9" s="15"/>
      <c r="G9" s="15"/>
    </row>
    <row r="10" spans="1:8" x14ac:dyDescent="0.25">
      <c r="A10" s="16" t="s">
        <v>219</v>
      </c>
      <c r="B10" s="30"/>
      <c r="C10" s="30"/>
      <c r="D10" s="13"/>
      <c r="E10" s="14"/>
      <c r="F10" s="15"/>
      <c r="G10" s="15"/>
    </row>
    <row r="11" spans="1:8" x14ac:dyDescent="0.25">
      <c r="A11" s="12" t="s">
        <v>331</v>
      </c>
      <c r="B11" s="30" t="s">
        <v>332</v>
      </c>
      <c r="C11" s="30" t="s">
        <v>333</v>
      </c>
      <c r="D11" s="13">
        <v>2500000</v>
      </c>
      <c r="E11" s="14">
        <v>2483.1</v>
      </c>
      <c r="F11" s="15">
        <v>8.7300000000000003E-2</v>
      </c>
      <c r="G11" s="15">
        <v>7.5498999999999997E-2</v>
      </c>
    </row>
    <row r="12" spans="1:8" x14ac:dyDescent="0.25">
      <c r="A12" s="12" t="s">
        <v>652</v>
      </c>
      <c r="B12" s="30" t="s">
        <v>653</v>
      </c>
      <c r="C12" s="30" t="s">
        <v>238</v>
      </c>
      <c r="D12" s="13">
        <v>2000000</v>
      </c>
      <c r="E12" s="14">
        <v>2078.44</v>
      </c>
      <c r="F12" s="15">
        <v>7.2999999999999995E-2</v>
      </c>
      <c r="G12" s="15">
        <v>7.5714000000000004E-2</v>
      </c>
    </row>
    <row r="13" spans="1:8" x14ac:dyDescent="0.25">
      <c r="A13" s="12" t="s">
        <v>346</v>
      </c>
      <c r="B13" s="30" t="s">
        <v>347</v>
      </c>
      <c r="C13" s="30" t="s">
        <v>225</v>
      </c>
      <c r="D13" s="13">
        <v>2000000</v>
      </c>
      <c r="E13" s="14">
        <v>1991.4</v>
      </c>
      <c r="F13" s="15">
        <v>7.0000000000000007E-2</v>
      </c>
      <c r="G13" s="15">
        <v>7.5886999999999996E-2</v>
      </c>
    </row>
    <row r="14" spans="1:8" x14ac:dyDescent="0.25">
      <c r="A14" s="12" t="s">
        <v>315</v>
      </c>
      <c r="B14" s="30" t="s">
        <v>316</v>
      </c>
      <c r="C14" s="30" t="s">
        <v>225</v>
      </c>
      <c r="D14" s="13">
        <v>1990000</v>
      </c>
      <c r="E14" s="14">
        <v>1947.42</v>
      </c>
      <c r="F14" s="15">
        <v>6.8400000000000002E-2</v>
      </c>
      <c r="G14" s="15">
        <v>7.485E-2</v>
      </c>
    </row>
    <row r="15" spans="1:8" x14ac:dyDescent="0.25">
      <c r="A15" s="12" t="s">
        <v>358</v>
      </c>
      <c r="B15" s="30" t="s">
        <v>359</v>
      </c>
      <c r="C15" s="30" t="s">
        <v>225</v>
      </c>
      <c r="D15" s="13">
        <v>1850000</v>
      </c>
      <c r="E15" s="14">
        <v>1937.47</v>
      </c>
      <c r="F15" s="15">
        <v>6.8099999999999994E-2</v>
      </c>
      <c r="G15" s="15">
        <v>7.6649999999999996E-2</v>
      </c>
    </row>
    <row r="16" spans="1:8" x14ac:dyDescent="0.25">
      <c r="A16" s="12" t="s">
        <v>364</v>
      </c>
      <c r="B16" s="30" t="s">
        <v>365</v>
      </c>
      <c r="C16" s="30" t="s">
        <v>366</v>
      </c>
      <c r="D16" s="13">
        <v>1900000</v>
      </c>
      <c r="E16" s="14">
        <v>1896.11</v>
      </c>
      <c r="F16" s="15">
        <v>6.6600000000000006E-2</v>
      </c>
      <c r="G16" s="15">
        <v>7.6713000000000003E-2</v>
      </c>
    </row>
    <row r="17" spans="1:7" x14ac:dyDescent="0.25">
      <c r="A17" s="12" t="s">
        <v>338</v>
      </c>
      <c r="B17" s="30" t="s">
        <v>339</v>
      </c>
      <c r="C17" s="30" t="s">
        <v>225</v>
      </c>
      <c r="D17" s="13">
        <v>1300000</v>
      </c>
      <c r="E17" s="14">
        <v>1296.5899999999999</v>
      </c>
      <c r="F17" s="15">
        <v>4.5600000000000002E-2</v>
      </c>
      <c r="G17" s="15">
        <v>7.5399999999999995E-2</v>
      </c>
    </row>
    <row r="18" spans="1:7" x14ac:dyDescent="0.25">
      <c r="A18" s="12" t="s">
        <v>451</v>
      </c>
      <c r="B18" s="30" t="s">
        <v>452</v>
      </c>
      <c r="C18" s="30" t="s">
        <v>225</v>
      </c>
      <c r="D18" s="13">
        <v>1000000</v>
      </c>
      <c r="E18" s="14">
        <v>1056.0999999999999</v>
      </c>
      <c r="F18" s="15">
        <v>3.7100000000000001E-2</v>
      </c>
      <c r="G18" s="15">
        <v>7.5300000000000006E-2</v>
      </c>
    </row>
    <row r="19" spans="1:7" x14ac:dyDescent="0.25">
      <c r="A19" s="12" t="s">
        <v>383</v>
      </c>
      <c r="B19" s="30" t="s">
        <v>384</v>
      </c>
      <c r="C19" s="30" t="s">
        <v>225</v>
      </c>
      <c r="D19" s="13">
        <v>1000000</v>
      </c>
      <c r="E19" s="14">
        <v>1028.8</v>
      </c>
      <c r="F19" s="15">
        <v>3.6200000000000003E-2</v>
      </c>
      <c r="G19" s="15">
        <v>7.5399999999999995E-2</v>
      </c>
    </row>
    <row r="20" spans="1:7" x14ac:dyDescent="0.25">
      <c r="A20" s="12" t="s">
        <v>524</v>
      </c>
      <c r="B20" s="30" t="s">
        <v>525</v>
      </c>
      <c r="C20" s="30" t="s">
        <v>225</v>
      </c>
      <c r="D20" s="13">
        <v>1000000</v>
      </c>
      <c r="E20" s="14">
        <v>1027.8399999999999</v>
      </c>
      <c r="F20" s="15">
        <v>3.61E-2</v>
      </c>
      <c r="G20" s="15">
        <v>7.5778999999999999E-2</v>
      </c>
    </row>
    <row r="21" spans="1:7" x14ac:dyDescent="0.25">
      <c r="A21" s="12" t="s">
        <v>348</v>
      </c>
      <c r="B21" s="30" t="s">
        <v>349</v>
      </c>
      <c r="C21" s="30" t="s">
        <v>222</v>
      </c>
      <c r="D21" s="13">
        <v>1000000</v>
      </c>
      <c r="E21" s="14">
        <v>1027.46</v>
      </c>
      <c r="F21" s="15">
        <v>3.61E-2</v>
      </c>
      <c r="G21" s="15">
        <v>7.5763999999999998E-2</v>
      </c>
    </row>
    <row r="22" spans="1:7" x14ac:dyDescent="0.25">
      <c r="A22" s="12" t="s">
        <v>375</v>
      </c>
      <c r="B22" s="30" t="s">
        <v>376</v>
      </c>
      <c r="C22" s="30" t="s">
        <v>238</v>
      </c>
      <c r="D22" s="13">
        <v>1000000</v>
      </c>
      <c r="E22" s="14">
        <v>1023.1</v>
      </c>
      <c r="F22" s="15">
        <v>3.5999999999999997E-2</v>
      </c>
      <c r="G22" s="15">
        <v>7.5206999999999996E-2</v>
      </c>
    </row>
    <row r="23" spans="1:7" x14ac:dyDescent="0.25">
      <c r="A23" s="12" t="s">
        <v>441</v>
      </c>
      <c r="B23" s="30" t="s">
        <v>442</v>
      </c>
      <c r="C23" s="30" t="s">
        <v>225</v>
      </c>
      <c r="D23" s="13">
        <v>1000000</v>
      </c>
      <c r="E23" s="14">
        <v>989.15</v>
      </c>
      <c r="F23" s="15">
        <v>3.4799999999999998E-2</v>
      </c>
      <c r="G23" s="15">
        <v>7.5899999999999995E-2</v>
      </c>
    </row>
    <row r="24" spans="1:7" x14ac:dyDescent="0.25">
      <c r="A24" s="12" t="s">
        <v>317</v>
      </c>
      <c r="B24" s="30" t="s">
        <v>318</v>
      </c>
      <c r="C24" s="30" t="s">
        <v>225</v>
      </c>
      <c r="D24" s="13">
        <v>1000000</v>
      </c>
      <c r="E24" s="14">
        <v>989.11</v>
      </c>
      <c r="F24" s="15">
        <v>3.4799999999999998E-2</v>
      </c>
      <c r="G24" s="15">
        <v>7.6399999999999996E-2</v>
      </c>
    </row>
    <row r="25" spans="1:7" x14ac:dyDescent="0.25">
      <c r="A25" s="12" t="s">
        <v>329</v>
      </c>
      <c r="B25" s="30" t="s">
        <v>330</v>
      </c>
      <c r="C25" s="30" t="s">
        <v>225</v>
      </c>
      <c r="D25" s="13">
        <v>800000</v>
      </c>
      <c r="E25" s="14">
        <v>793.89</v>
      </c>
      <c r="F25" s="15">
        <v>2.7900000000000001E-2</v>
      </c>
      <c r="G25" s="15">
        <v>7.6587000000000002E-2</v>
      </c>
    </row>
    <row r="26" spans="1:7" x14ac:dyDescent="0.25">
      <c r="A26" s="12" t="s">
        <v>654</v>
      </c>
      <c r="B26" s="30" t="s">
        <v>655</v>
      </c>
      <c r="C26" s="30" t="s">
        <v>366</v>
      </c>
      <c r="D26" s="13">
        <v>500000</v>
      </c>
      <c r="E26" s="14">
        <v>524.78</v>
      </c>
      <c r="F26" s="15">
        <v>1.84E-2</v>
      </c>
      <c r="G26" s="15">
        <v>7.6725000000000002E-2</v>
      </c>
    </row>
    <row r="27" spans="1:7" x14ac:dyDescent="0.25">
      <c r="A27" s="12" t="s">
        <v>437</v>
      </c>
      <c r="B27" s="30" t="s">
        <v>438</v>
      </c>
      <c r="C27" s="30" t="s">
        <v>225</v>
      </c>
      <c r="D27" s="13">
        <v>500000</v>
      </c>
      <c r="E27" s="14">
        <v>521.51</v>
      </c>
      <c r="F27" s="15">
        <v>1.83E-2</v>
      </c>
      <c r="G27" s="15">
        <v>7.5800000000000006E-2</v>
      </c>
    </row>
    <row r="28" spans="1:7" x14ac:dyDescent="0.25">
      <c r="A28" s="12" t="s">
        <v>656</v>
      </c>
      <c r="B28" s="30" t="s">
        <v>657</v>
      </c>
      <c r="C28" s="30" t="s">
        <v>225</v>
      </c>
      <c r="D28" s="13">
        <v>500000</v>
      </c>
      <c r="E28" s="14">
        <v>513.28</v>
      </c>
      <c r="F28" s="15">
        <v>1.7999999999999999E-2</v>
      </c>
      <c r="G28" s="15">
        <v>7.7214000000000005E-2</v>
      </c>
    </row>
    <row r="29" spans="1:7" x14ac:dyDescent="0.25">
      <c r="A29" s="12" t="s">
        <v>658</v>
      </c>
      <c r="B29" s="30" t="s">
        <v>659</v>
      </c>
      <c r="C29" s="30" t="s">
        <v>225</v>
      </c>
      <c r="D29" s="13">
        <v>120000</v>
      </c>
      <c r="E29" s="14">
        <v>128.08000000000001</v>
      </c>
      <c r="F29" s="15">
        <v>4.4999999999999997E-3</v>
      </c>
      <c r="G29" s="15">
        <v>7.5200000000000003E-2</v>
      </c>
    </row>
    <row r="30" spans="1:7" x14ac:dyDescent="0.25">
      <c r="A30" s="12" t="s">
        <v>660</v>
      </c>
      <c r="B30" s="30" t="s">
        <v>661</v>
      </c>
      <c r="C30" s="30" t="s">
        <v>225</v>
      </c>
      <c r="D30" s="13">
        <v>10000</v>
      </c>
      <c r="E30" s="14">
        <v>10.34</v>
      </c>
      <c r="F30" s="15">
        <v>4.0000000000000002E-4</v>
      </c>
      <c r="G30" s="15">
        <v>7.8299999999999995E-2</v>
      </c>
    </row>
    <row r="31" spans="1:7" x14ac:dyDescent="0.25">
      <c r="A31" s="16" t="s">
        <v>125</v>
      </c>
      <c r="B31" s="31"/>
      <c r="C31" s="31"/>
      <c r="D31" s="17"/>
      <c r="E31" s="18">
        <v>23263.97</v>
      </c>
      <c r="F31" s="19">
        <v>0.81759999999999999</v>
      </c>
      <c r="G31" s="20"/>
    </row>
    <row r="32" spans="1:7" x14ac:dyDescent="0.25">
      <c r="A32" s="12"/>
      <c r="B32" s="30"/>
      <c r="C32" s="30"/>
      <c r="D32" s="13"/>
      <c r="E32" s="14"/>
      <c r="F32" s="15"/>
      <c r="G32" s="15"/>
    </row>
    <row r="33" spans="1:7" x14ac:dyDescent="0.25">
      <c r="A33" s="16" t="s">
        <v>453</v>
      </c>
      <c r="B33" s="30"/>
      <c r="C33" s="30"/>
      <c r="D33" s="13"/>
      <c r="E33" s="14"/>
      <c r="F33" s="15"/>
      <c r="G33" s="15"/>
    </row>
    <row r="34" spans="1:7" x14ac:dyDescent="0.25">
      <c r="A34" s="12" t="s">
        <v>454</v>
      </c>
      <c r="B34" s="30" t="s">
        <v>455</v>
      </c>
      <c r="C34" s="30" t="s">
        <v>124</v>
      </c>
      <c r="D34" s="13">
        <v>4500000</v>
      </c>
      <c r="E34" s="14">
        <v>4481.7700000000004</v>
      </c>
      <c r="F34" s="15">
        <v>0.1575</v>
      </c>
      <c r="G34" s="15">
        <v>7.3270100155999995E-2</v>
      </c>
    </row>
    <row r="35" spans="1:7" x14ac:dyDescent="0.25">
      <c r="A35" s="16" t="s">
        <v>125</v>
      </c>
      <c r="B35" s="31"/>
      <c r="C35" s="31"/>
      <c r="D35" s="17"/>
      <c r="E35" s="18">
        <v>4481.7700000000004</v>
      </c>
      <c r="F35" s="19">
        <v>0.1575</v>
      </c>
      <c r="G35" s="20"/>
    </row>
    <row r="36" spans="1:7" x14ac:dyDescent="0.25">
      <c r="A36" s="12"/>
      <c r="B36" s="30"/>
      <c r="C36" s="30"/>
      <c r="D36" s="13"/>
      <c r="E36" s="14"/>
      <c r="F36" s="15"/>
      <c r="G36" s="15"/>
    </row>
    <row r="37" spans="1:7" x14ac:dyDescent="0.25">
      <c r="A37" s="16" t="s">
        <v>301</v>
      </c>
      <c r="B37" s="30"/>
      <c r="C37" s="30"/>
      <c r="D37" s="13"/>
      <c r="E37" s="14"/>
      <c r="F37" s="15"/>
      <c r="G37" s="15"/>
    </row>
    <row r="38" spans="1:7" x14ac:dyDescent="0.25">
      <c r="A38" s="16" t="s">
        <v>125</v>
      </c>
      <c r="B38" s="30"/>
      <c r="C38" s="30"/>
      <c r="D38" s="13"/>
      <c r="E38" s="35" t="s">
        <v>119</v>
      </c>
      <c r="F38" s="36" t="s">
        <v>119</v>
      </c>
      <c r="G38" s="15"/>
    </row>
    <row r="39" spans="1:7" x14ac:dyDescent="0.25">
      <c r="A39" s="12"/>
      <c r="B39" s="30"/>
      <c r="C39" s="30"/>
      <c r="D39" s="13"/>
      <c r="E39" s="14"/>
      <c r="F39" s="15"/>
      <c r="G39" s="15"/>
    </row>
    <row r="40" spans="1:7" x14ac:dyDescent="0.25">
      <c r="A40" s="16" t="s">
        <v>302</v>
      </c>
      <c r="B40" s="30"/>
      <c r="C40" s="30"/>
      <c r="D40" s="13"/>
      <c r="E40" s="14"/>
      <c r="F40" s="15"/>
      <c r="G40" s="15"/>
    </row>
    <row r="41" spans="1:7" x14ac:dyDescent="0.25">
      <c r="A41" s="16" t="s">
        <v>125</v>
      </c>
      <c r="B41" s="30"/>
      <c r="C41" s="30"/>
      <c r="D41" s="13"/>
      <c r="E41" s="35" t="s">
        <v>119</v>
      </c>
      <c r="F41" s="36" t="s">
        <v>119</v>
      </c>
      <c r="G41" s="15"/>
    </row>
    <row r="42" spans="1:7" x14ac:dyDescent="0.25">
      <c r="A42" s="12"/>
      <c r="B42" s="30"/>
      <c r="C42" s="30"/>
      <c r="D42" s="13"/>
      <c r="E42" s="14"/>
      <c r="F42" s="15"/>
      <c r="G42" s="15"/>
    </row>
    <row r="43" spans="1:7" x14ac:dyDescent="0.25">
      <c r="A43" s="21" t="s">
        <v>165</v>
      </c>
      <c r="B43" s="32"/>
      <c r="C43" s="32"/>
      <c r="D43" s="22"/>
      <c r="E43" s="18">
        <v>27745.74</v>
      </c>
      <c r="F43" s="19">
        <v>0.97509999999999997</v>
      </c>
      <c r="G43" s="20"/>
    </row>
    <row r="44" spans="1:7" x14ac:dyDescent="0.25">
      <c r="A44" s="12"/>
      <c r="B44" s="30"/>
      <c r="C44" s="30"/>
      <c r="D44" s="13"/>
      <c r="E44" s="14"/>
      <c r="F44" s="15"/>
      <c r="G44" s="15"/>
    </row>
    <row r="45" spans="1:7" x14ac:dyDescent="0.25">
      <c r="A45" s="12"/>
      <c r="B45" s="30"/>
      <c r="C45" s="30"/>
      <c r="D45" s="13"/>
      <c r="E45" s="14"/>
      <c r="F45" s="15"/>
      <c r="G45" s="15"/>
    </row>
    <row r="46" spans="1:7" x14ac:dyDescent="0.25">
      <c r="A46" s="16" t="s">
        <v>166</v>
      </c>
      <c r="B46" s="30"/>
      <c r="C46" s="30"/>
      <c r="D46" s="13"/>
      <c r="E46" s="14"/>
      <c r="F46" s="15"/>
      <c r="G46" s="15"/>
    </row>
    <row r="47" spans="1:7" x14ac:dyDescent="0.25">
      <c r="A47" s="12" t="s">
        <v>167</v>
      </c>
      <c r="B47" s="30" t="s">
        <v>168</v>
      </c>
      <c r="C47" s="30"/>
      <c r="D47" s="13">
        <v>888.45600000000002</v>
      </c>
      <c r="E47" s="14">
        <v>90.74</v>
      </c>
      <c r="F47" s="15">
        <v>3.2000000000000002E-3</v>
      </c>
      <c r="G47" s="15"/>
    </row>
    <row r="48" spans="1:7" x14ac:dyDescent="0.25">
      <c r="A48" s="12"/>
      <c r="B48" s="30"/>
      <c r="C48" s="30"/>
      <c r="D48" s="13"/>
      <c r="E48" s="14"/>
      <c r="F48" s="15"/>
      <c r="G48" s="15"/>
    </row>
    <row r="49" spans="1:7" x14ac:dyDescent="0.25">
      <c r="A49" s="21" t="s">
        <v>165</v>
      </c>
      <c r="B49" s="32"/>
      <c r="C49" s="32"/>
      <c r="D49" s="22"/>
      <c r="E49" s="18">
        <v>90.74</v>
      </c>
      <c r="F49" s="19">
        <v>3.2000000000000002E-3</v>
      </c>
      <c r="G49" s="20"/>
    </row>
    <row r="50" spans="1:7" x14ac:dyDescent="0.25">
      <c r="A50" s="12"/>
      <c r="B50" s="30"/>
      <c r="C50" s="30"/>
      <c r="D50" s="13"/>
      <c r="E50" s="14"/>
      <c r="F50" s="15"/>
      <c r="G50" s="15"/>
    </row>
    <row r="51" spans="1:7" x14ac:dyDescent="0.25">
      <c r="A51" s="16" t="s">
        <v>169</v>
      </c>
      <c r="B51" s="30"/>
      <c r="C51" s="30"/>
      <c r="D51" s="13"/>
      <c r="E51" s="14"/>
      <c r="F51" s="15"/>
      <c r="G51" s="15"/>
    </row>
    <row r="52" spans="1:7" x14ac:dyDescent="0.25">
      <c r="A52" s="12" t="s">
        <v>170</v>
      </c>
      <c r="B52" s="30"/>
      <c r="C52" s="30"/>
      <c r="D52" s="13"/>
      <c r="E52" s="14">
        <v>62.98</v>
      </c>
      <c r="F52" s="15">
        <v>2.2000000000000001E-3</v>
      </c>
      <c r="G52" s="15">
        <v>6.6299999999999998E-2</v>
      </c>
    </row>
    <row r="53" spans="1:7" x14ac:dyDescent="0.25">
      <c r="A53" s="16" t="s">
        <v>125</v>
      </c>
      <c r="B53" s="31"/>
      <c r="C53" s="31"/>
      <c r="D53" s="17"/>
      <c r="E53" s="18">
        <v>62.98</v>
      </c>
      <c r="F53" s="19">
        <v>2.2000000000000001E-3</v>
      </c>
      <c r="G53" s="20"/>
    </row>
    <row r="54" spans="1:7" x14ac:dyDescent="0.25">
      <c r="A54" s="12"/>
      <c r="B54" s="30"/>
      <c r="C54" s="30"/>
      <c r="D54" s="13"/>
      <c r="E54" s="14"/>
      <c r="F54" s="15"/>
      <c r="G54" s="15"/>
    </row>
    <row r="55" spans="1:7" x14ac:dyDescent="0.25">
      <c r="A55" s="21" t="s">
        <v>165</v>
      </c>
      <c r="B55" s="32"/>
      <c r="C55" s="32"/>
      <c r="D55" s="22"/>
      <c r="E55" s="18">
        <v>62.98</v>
      </c>
      <c r="F55" s="19">
        <v>2.2000000000000001E-3</v>
      </c>
      <c r="G55" s="20"/>
    </row>
    <row r="56" spans="1:7" x14ac:dyDescent="0.25">
      <c r="A56" s="12" t="s">
        <v>171</v>
      </c>
      <c r="B56" s="30"/>
      <c r="C56" s="30"/>
      <c r="D56" s="13"/>
      <c r="E56" s="14">
        <v>548.41561400000001</v>
      </c>
      <c r="F56" s="15">
        <v>1.9273999999999999E-2</v>
      </c>
      <c r="G56" s="15"/>
    </row>
    <row r="57" spans="1:7" x14ac:dyDescent="0.25">
      <c r="A57" s="12" t="s">
        <v>172</v>
      </c>
      <c r="B57" s="30"/>
      <c r="C57" s="30"/>
      <c r="D57" s="13"/>
      <c r="E57" s="14">
        <v>5.6843859999999999</v>
      </c>
      <c r="F57" s="15">
        <v>2.2599999999999999E-4</v>
      </c>
      <c r="G57" s="15">
        <v>6.6299999999999998E-2</v>
      </c>
    </row>
    <row r="58" spans="1:7" x14ac:dyDescent="0.25">
      <c r="A58" s="25" t="s">
        <v>173</v>
      </c>
      <c r="B58" s="33"/>
      <c r="C58" s="33"/>
      <c r="D58" s="26"/>
      <c r="E58" s="27">
        <v>28453.56</v>
      </c>
      <c r="F58" s="28">
        <v>1</v>
      </c>
      <c r="G58" s="28"/>
    </row>
    <row r="60" spans="1:7" x14ac:dyDescent="0.25">
      <c r="A60" s="1" t="s">
        <v>175</v>
      </c>
    </row>
    <row r="63" spans="1:7" x14ac:dyDescent="0.25">
      <c r="A63" s="1" t="s">
        <v>176</v>
      </c>
    </row>
    <row r="64" spans="1:7" x14ac:dyDescent="0.25">
      <c r="A64" s="53" t="s">
        <v>177</v>
      </c>
      <c r="B64" s="34" t="s">
        <v>119</v>
      </c>
    </row>
    <row r="65" spans="1:5" x14ac:dyDescent="0.25">
      <c r="A65" t="s">
        <v>178</v>
      </c>
    </row>
    <row r="66" spans="1:5" x14ac:dyDescent="0.25">
      <c r="A66" t="s">
        <v>179</v>
      </c>
      <c r="B66" t="s">
        <v>180</v>
      </c>
      <c r="C66" t="s">
        <v>180</v>
      </c>
    </row>
    <row r="67" spans="1:5" x14ac:dyDescent="0.25">
      <c r="B67" s="54">
        <v>45382</v>
      </c>
      <c r="C67" s="54">
        <v>45412</v>
      </c>
    </row>
    <row r="68" spans="1:5" x14ac:dyDescent="0.25">
      <c r="A68" t="s">
        <v>182</v>
      </c>
      <c r="B68" t="s">
        <v>183</v>
      </c>
      <c r="C68" t="s">
        <v>183</v>
      </c>
      <c r="E68" s="2"/>
    </row>
    <row r="69" spans="1:5" x14ac:dyDescent="0.25">
      <c r="A69" t="s">
        <v>662</v>
      </c>
      <c r="B69">
        <v>14.5297</v>
      </c>
      <c r="C69">
        <v>14.481400000000001</v>
      </c>
      <c r="E69" s="2"/>
    </row>
    <row r="70" spans="1:5" x14ac:dyDescent="0.25">
      <c r="A70" t="s">
        <v>184</v>
      </c>
      <c r="B70">
        <v>22.973500000000001</v>
      </c>
      <c r="C70">
        <v>23.0092</v>
      </c>
      <c r="E70" s="2"/>
    </row>
    <row r="71" spans="1:5" x14ac:dyDescent="0.25">
      <c r="A71" t="s">
        <v>185</v>
      </c>
      <c r="B71">
        <v>18.394400000000001</v>
      </c>
      <c r="C71">
        <v>18.122499999999999</v>
      </c>
      <c r="E71" s="2"/>
    </row>
    <row r="72" spans="1:5" x14ac:dyDescent="0.25">
      <c r="A72" t="s">
        <v>663</v>
      </c>
      <c r="B72">
        <v>10.9298</v>
      </c>
      <c r="C72">
        <v>10.9255</v>
      </c>
      <c r="E72" s="2"/>
    </row>
    <row r="73" spans="1:5" x14ac:dyDescent="0.25">
      <c r="A73" t="s">
        <v>664</v>
      </c>
      <c r="B73">
        <v>10.573399999999999</v>
      </c>
      <c r="C73">
        <v>10.563000000000001</v>
      </c>
      <c r="E73" s="2"/>
    </row>
    <row r="74" spans="1:5" x14ac:dyDescent="0.25">
      <c r="A74" t="s">
        <v>193</v>
      </c>
      <c r="B74" t="s">
        <v>183</v>
      </c>
      <c r="C74" t="s">
        <v>183</v>
      </c>
      <c r="E74" s="2"/>
    </row>
    <row r="75" spans="1:5" x14ac:dyDescent="0.25">
      <c r="A75" t="s">
        <v>665</v>
      </c>
      <c r="B75">
        <v>14.145300000000001</v>
      </c>
      <c r="C75">
        <v>14.0985</v>
      </c>
      <c r="E75" s="2"/>
    </row>
    <row r="76" spans="1:5" x14ac:dyDescent="0.25">
      <c r="A76" t="s">
        <v>666</v>
      </c>
      <c r="B76">
        <v>22.256599999999999</v>
      </c>
      <c r="C76">
        <v>22.285499999999999</v>
      </c>
      <c r="E76" s="2"/>
    </row>
    <row r="77" spans="1:5" x14ac:dyDescent="0.25">
      <c r="A77" t="s">
        <v>667</v>
      </c>
      <c r="B77">
        <v>17.7044</v>
      </c>
      <c r="C77">
        <v>17.4269</v>
      </c>
      <c r="E77" s="2"/>
    </row>
    <row r="78" spans="1:5" x14ac:dyDescent="0.25">
      <c r="A78" t="s">
        <v>668</v>
      </c>
      <c r="B78">
        <v>11.174300000000001</v>
      </c>
      <c r="C78">
        <v>11.1699</v>
      </c>
      <c r="E78" s="2"/>
    </row>
    <row r="79" spans="1:5" x14ac:dyDescent="0.25">
      <c r="A79" t="s">
        <v>669</v>
      </c>
      <c r="B79">
        <v>10.1663</v>
      </c>
      <c r="C79">
        <v>10.154400000000001</v>
      </c>
      <c r="E79" s="2"/>
    </row>
    <row r="80" spans="1:5" x14ac:dyDescent="0.25">
      <c r="A80" t="s">
        <v>194</v>
      </c>
      <c r="E80" s="2"/>
    </row>
    <row r="82" spans="1:4" x14ac:dyDescent="0.25">
      <c r="A82" t="s">
        <v>670</v>
      </c>
    </row>
    <row r="84" spans="1:4" x14ac:dyDescent="0.25">
      <c r="A84" s="56" t="s">
        <v>671</v>
      </c>
      <c r="B84" s="56" t="s">
        <v>672</v>
      </c>
      <c r="C84" s="56" t="s">
        <v>673</v>
      </c>
      <c r="D84" s="56" t="s">
        <v>674</v>
      </c>
    </row>
    <row r="85" spans="1:4" x14ac:dyDescent="0.25">
      <c r="A85" s="56" t="s">
        <v>675</v>
      </c>
      <c r="B85" s="56"/>
      <c r="C85" s="56">
        <v>0.3</v>
      </c>
      <c r="D85" s="56">
        <v>0.3</v>
      </c>
    </row>
    <row r="86" spans="1:4" x14ac:dyDescent="0.25">
      <c r="A86" s="56" t="s">
        <v>676</v>
      </c>
      <c r="B86" s="56"/>
      <c r="C86" s="56">
        <v>7.0855399999999999E-2</v>
      </c>
      <c r="D86" s="56">
        <v>7.0855399999999999E-2</v>
      </c>
    </row>
    <row r="87" spans="1:4" x14ac:dyDescent="0.25">
      <c r="A87" s="56" t="s">
        <v>677</v>
      </c>
      <c r="B87" s="56"/>
      <c r="C87" s="56">
        <v>2.1142899999999999E-2</v>
      </c>
      <c r="D87" s="56">
        <v>2.1142899999999999E-2</v>
      </c>
    </row>
    <row r="88" spans="1:4" x14ac:dyDescent="0.25">
      <c r="A88" s="56" t="s">
        <v>678</v>
      </c>
      <c r="B88" s="56"/>
      <c r="C88" s="56">
        <v>2.6739700000000002E-2</v>
      </c>
      <c r="D88" s="56">
        <v>2.6739700000000002E-2</v>
      </c>
    </row>
    <row r="89" spans="1:4" x14ac:dyDescent="0.25">
      <c r="A89" s="56" t="s">
        <v>679</v>
      </c>
      <c r="B89" s="56"/>
      <c r="C89" s="56">
        <v>6.5129800000000002E-2</v>
      </c>
      <c r="D89" s="56">
        <v>6.5129800000000002E-2</v>
      </c>
    </row>
    <row r="90" spans="1:4" x14ac:dyDescent="0.25">
      <c r="A90" s="56" t="s">
        <v>680</v>
      </c>
      <c r="B90" s="56"/>
      <c r="C90" s="56">
        <v>0.3</v>
      </c>
      <c r="D90" s="56">
        <v>0.3</v>
      </c>
    </row>
    <row r="91" spans="1:4" x14ac:dyDescent="0.25">
      <c r="A91" s="56" t="s">
        <v>681</v>
      </c>
      <c r="B91" s="56"/>
      <c r="C91" s="56">
        <v>1.87837E-2</v>
      </c>
      <c r="D91" s="56">
        <v>1.87837E-2</v>
      </c>
    </row>
    <row r="92" spans="1:4" x14ac:dyDescent="0.25">
      <c r="A92" s="56" t="s">
        <v>682</v>
      </c>
      <c r="B92" s="56"/>
      <c r="C92" s="56">
        <v>2.51129E-2</v>
      </c>
      <c r="D92" s="56">
        <v>2.51129E-2</v>
      </c>
    </row>
    <row r="94" spans="1:4" x14ac:dyDescent="0.25">
      <c r="A94" t="s">
        <v>196</v>
      </c>
      <c r="B94" s="34" t="s">
        <v>119</v>
      </c>
    </row>
    <row r="95" spans="1:4" ht="30" customHeight="1" x14ac:dyDescent="0.25">
      <c r="A95" s="53" t="s">
        <v>197</v>
      </c>
      <c r="B95" s="34" t="s">
        <v>119</v>
      </c>
    </row>
    <row r="96" spans="1:4" ht="30" customHeight="1" x14ac:dyDescent="0.25">
      <c r="A96" s="53" t="s">
        <v>198</v>
      </c>
      <c r="B96" s="34" t="s">
        <v>119</v>
      </c>
    </row>
    <row r="97" spans="1:2" x14ac:dyDescent="0.25">
      <c r="A97" t="s">
        <v>199</v>
      </c>
      <c r="B97" s="55">
        <f>+B111</f>
        <v>5.238734562953673</v>
      </c>
    </row>
    <row r="98" spans="1:2" ht="45" customHeight="1" x14ac:dyDescent="0.25">
      <c r="A98" s="53" t="s">
        <v>200</v>
      </c>
      <c r="B98" s="34" t="s">
        <v>119</v>
      </c>
    </row>
    <row r="99" spans="1:2" ht="30" customHeight="1" x14ac:dyDescent="0.25">
      <c r="A99" s="53" t="s">
        <v>201</v>
      </c>
      <c r="B99" s="34" t="s">
        <v>119</v>
      </c>
    </row>
    <row r="100" spans="1:2" ht="30" customHeight="1" x14ac:dyDescent="0.25">
      <c r="A100" s="53" t="s">
        <v>202</v>
      </c>
    </row>
    <row r="101" spans="1:2" x14ac:dyDescent="0.25">
      <c r="A101" t="s">
        <v>203</v>
      </c>
    </row>
    <row r="102" spans="1:2" x14ac:dyDescent="0.25">
      <c r="A102" t="s">
        <v>204</v>
      </c>
    </row>
    <row r="104" spans="1:2" x14ac:dyDescent="0.25">
      <c r="A104" t="s">
        <v>205</v>
      </c>
    </row>
    <row r="105" spans="1:2" ht="45" customHeight="1" x14ac:dyDescent="0.25">
      <c r="A105" s="61" t="s">
        <v>206</v>
      </c>
      <c r="B105" s="62" t="s">
        <v>683</v>
      </c>
    </row>
    <row r="106" spans="1:2" ht="30" customHeight="1" x14ac:dyDescent="0.25">
      <c r="A106" s="61" t="s">
        <v>208</v>
      </c>
      <c r="B106" s="62" t="s">
        <v>684</v>
      </c>
    </row>
    <row r="107" spans="1:2" x14ac:dyDescent="0.25">
      <c r="A107" s="61"/>
      <c r="B107" s="61"/>
    </row>
    <row r="108" spans="1:2" x14ac:dyDescent="0.25">
      <c r="A108" s="61" t="s">
        <v>210</v>
      </c>
      <c r="B108" s="63">
        <v>7.5206601506481983</v>
      </c>
    </row>
    <row r="109" spans="1:2" x14ac:dyDescent="0.25">
      <c r="A109" s="61"/>
      <c r="B109" s="61"/>
    </row>
    <row r="110" spans="1:2" x14ac:dyDescent="0.25">
      <c r="A110" s="61" t="s">
        <v>211</v>
      </c>
      <c r="B110" s="64">
        <v>4.3833000000000002</v>
      </c>
    </row>
    <row r="111" spans="1:2" x14ac:dyDescent="0.25">
      <c r="A111" s="61" t="s">
        <v>212</v>
      </c>
      <c r="B111" s="64">
        <v>5.238734562953673</v>
      </c>
    </row>
    <row r="112" spans="1:2" x14ac:dyDescent="0.25">
      <c r="A112" s="61"/>
      <c r="B112" s="61"/>
    </row>
    <row r="113" spans="1:6" x14ac:dyDescent="0.25">
      <c r="A113" s="61" t="s">
        <v>213</v>
      </c>
      <c r="B113" s="65">
        <v>45412</v>
      </c>
    </row>
    <row r="115" spans="1:6" ht="69.95" customHeight="1" x14ac:dyDescent="0.25">
      <c r="A115" s="74" t="s">
        <v>214</v>
      </c>
      <c r="B115" s="74" t="s">
        <v>215</v>
      </c>
      <c r="C115" s="74" t="s">
        <v>5</v>
      </c>
      <c r="D115" s="74" t="s">
        <v>6</v>
      </c>
      <c r="E115" s="74" t="s">
        <v>5</v>
      </c>
      <c r="F115" s="74" t="s">
        <v>6</v>
      </c>
    </row>
    <row r="116" spans="1:6" ht="69.95" customHeight="1" x14ac:dyDescent="0.25">
      <c r="A116" s="74" t="s">
        <v>685</v>
      </c>
      <c r="B116" s="74"/>
      <c r="C116" s="74" t="s">
        <v>22</v>
      </c>
      <c r="D116" s="74"/>
      <c r="E116" s="74" t="s">
        <v>23</v>
      </c>
      <c r="F116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0"/>
  <sheetViews>
    <sheetView showGridLines="0" workbookViewId="0">
      <pane ySplit="4" topLeftCell="A61" activePane="bottomLeft" state="frozen"/>
      <selection pane="bottomLeft" activeCell="B61" sqref="B61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2" max="12" width="70.28515625" bestFit="1" customWidth="1"/>
    <col min="13" max="13" width="10.85546875" bestFit="1" customWidth="1"/>
    <col min="14" max="14" width="10.5703125" bestFit="1" customWidth="1"/>
    <col min="15" max="15" width="12" bestFit="1" customWidth="1"/>
    <col min="16" max="16" width="12.5703125" customWidth="1"/>
  </cols>
  <sheetData>
    <row r="1" spans="1:8" ht="36.75" customHeight="1" x14ac:dyDescent="0.25">
      <c r="A1" s="76" t="s">
        <v>686</v>
      </c>
      <c r="B1" s="77"/>
      <c r="C1" s="77"/>
      <c r="D1" s="77"/>
      <c r="E1" s="77"/>
      <c r="F1" s="77"/>
      <c r="G1" s="78"/>
      <c r="H1" s="57" t="str">
        <f>HYPERLINK("[EDEL_Portfolio Monthly Notes 30-Apr-2024.xlsx]Index!A1","Index")</f>
        <v>Index</v>
      </c>
    </row>
    <row r="2" spans="1:8" ht="19.5" customHeight="1" x14ac:dyDescent="0.25">
      <c r="A2" s="76" t="s">
        <v>687</v>
      </c>
      <c r="B2" s="77"/>
      <c r="C2" s="77"/>
      <c r="D2" s="77"/>
      <c r="E2" s="77"/>
      <c r="F2" s="77"/>
      <c r="G2" s="78"/>
    </row>
    <row r="4" spans="1:8" ht="48" customHeight="1" x14ac:dyDescent="0.25">
      <c r="A4" s="3" t="s">
        <v>111</v>
      </c>
      <c r="B4" s="3" t="s">
        <v>112</v>
      </c>
      <c r="C4" s="3" t="s">
        <v>113</v>
      </c>
      <c r="D4" s="4" t="s">
        <v>114</v>
      </c>
      <c r="E4" s="5" t="s">
        <v>115</v>
      </c>
      <c r="F4" s="5" t="s">
        <v>116</v>
      </c>
      <c r="G4" s="6" t="s">
        <v>117</v>
      </c>
    </row>
    <row r="5" spans="1:8" x14ac:dyDescent="0.25">
      <c r="A5" s="7"/>
      <c r="B5" s="29"/>
      <c r="C5" s="29"/>
      <c r="D5" s="8"/>
      <c r="E5" s="9"/>
      <c r="F5" s="10"/>
      <c r="G5" s="11"/>
    </row>
    <row r="6" spans="1:8" x14ac:dyDescent="0.25">
      <c r="A6" s="12"/>
      <c r="B6" s="30"/>
      <c r="C6" s="30"/>
      <c r="D6" s="13"/>
      <c r="E6" s="14"/>
      <c r="F6" s="15"/>
      <c r="G6" s="15"/>
    </row>
    <row r="7" spans="1:8" x14ac:dyDescent="0.25">
      <c r="A7" s="16" t="s">
        <v>118</v>
      </c>
      <c r="B7" s="30"/>
      <c r="C7" s="30"/>
      <c r="D7" s="13"/>
      <c r="E7" s="14" t="s">
        <v>119</v>
      </c>
      <c r="F7" s="15" t="s">
        <v>119</v>
      </c>
      <c r="G7" s="15"/>
    </row>
    <row r="8" spans="1:8" x14ac:dyDescent="0.25">
      <c r="A8" s="16" t="s">
        <v>218</v>
      </c>
      <c r="B8" s="30"/>
      <c r="C8" s="30"/>
      <c r="D8" s="13"/>
      <c r="E8" s="14"/>
      <c r="F8" s="15"/>
      <c r="G8" s="15"/>
    </row>
    <row r="9" spans="1:8" x14ac:dyDescent="0.25">
      <c r="A9" s="16" t="s">
        <v>688</v>
      </c>
      <c r="B9" s="30"/>
      <c r="C9" s="30"/>
      <c r="D9" s="13"/>
      <c r="E9" s="14"/>
      <c r="F9" s="15"/>
      <c r="G9" s="15"/>
    </row>
    <row r="10" spans="1:8" x14ac:dyDescent="0.25">
      <c r="A10" s="16" t="s">
        <v>125</v>
      </c>
      <c r="B10" s="30"/>
      <c r="C10" s="30"/>
      <c r="D10" s="13"/>
      <c r="E10" s="35" t="s">
        <v>119</v>
      </c>
      <c r="F10" s="36" t="s">
        <v>119</v>
      </c>
      <c r="G10" s="15"/>
    </row>
    <row r="11" spans="1:8" x14ac:dyDescent="0.25">
      <c r="A11" s="12"/>
      <c r="B11" s="30"/>
      <c r="C11" s="30"/>
      <c r="D11" s="13"/>
      <c r="E11" s="14"/>
      <c r="F11" s="15"/>
      <c r="G11" s="15"/>
    </row>
    <row r="12" spans="1:8" x14ac:dyDescent="0.25">
      <c r="A12" s="16" t="s">
        <v>453</v>
      </c>
      <c r="B12" s="30"/>
      <c r="C12" s="30"/>
      <c r="D12" s="13"/>
      <c r="E12" s="14"/>
      <c r="F12" s="15"/>
      <c r="G12" s="15"/>
    </row>
    <row r="13" spans="1:8" x14ac:dyDescent="0.25">
      <c r="A13" s="12" t="s">
        <v>689</v>
      </c>
      <c r="B13" s="30" t="s">
        <v>690</v>
      </c>
      <c r="C13" s="30" t="s">
        <v>124</v>
      </c>
      <c r="D13" s="13">
        <v>4750000</v>
      </c>
      <c r="E13" s="14">
        <v>4774.47</v>
      </c>
      <c r="F13" s="15">
        <v>0.51680000000000004</v>
      </c>
      <c r="G13" s="15">
        <v>7.3181007079999999E-2</v>
      </c>
    </row>
    <row r="14" spans="1:8" x14ac:dyDescent="0.25">
      <c r="A14" s="16" t="s">
        <v>125</v>
      </c>
      <c r="B14" s="31"/>
      <c r="C14" s="31"/>
      <c r="D14" s="17"/>
      <c r="E14" s="18">
        <v>4774.47</v>
      </c>
      <c r="F14" s="19">
        <v>0.51680000000000004</v>
      </c>
      <c r="G14" s="20"/>
    </row>
    <row r="15" spans="1:8" x14ac:dyDescent="0.25">
      <c r="A15" s="12"/>
      <c r="B15" s="30"/>
      <c r="C15" s="30"/>
      <c r="D15" s="13"/>
      <c r="E15" s="14"/>
      <c r="F15" s="15"/>
      <c r="G15" s="15"/>
    </row>
    <row r="16" spans="1:8" x14ac:dyDescent="0.25">
      <c r="A16" s="16" t="s">
        <v>691</v>
      </c>
      <c r="B16" s="30"/>
      <c r="C16" s="30"/>
      <c r="D16" s="13"/>
      <c r="E16" s="14"/>
      <c r="F16" s="15"/>
      <c r="G16" s="15"/>
    </row>
    <row r="17" spans="1:7" x14ac:dyDescent="0.25">
      <c r="A17" s="12" t="s">
        <v>692</v>
      </c>
      <c r="B17" s="30" t="s">
        <v>693</v>
      </c>
      <c r="C17" s="30" t="s">
        <v>124</v>
      </c>
      <c r="D17" s="13">
        <v>1500000</v>
      </c>
      <c r="E17" s="14">
        <v>1490.98</v>
      </c>
      <c r="F17" s="15">
        <v>0.16139999999999999</v>
      </c>
      <c r="G17" s="15">
        <v>7.5409443379999996E-2</v>
      </c>
    </row>
    <row r="18" spans="1:7" x14ac:dyDescent="0.25">
      <c r="A18" s="12" t="s">
        <v>694</v>
      </c>
      <c r="B18" s="30" t="s">
        <v>695</v>
      </c>
      <c r="C18" s="30" t="s">
        <v>124</v>
      </c>
      <c r="D18" s="13">
        <v>1000000</v>
      </c>
      <c r="E18" s="14">
        <v>1007.49</v>
      </c>
      <c r="F18" s="15">
        <v>0.1091</v>
      </c>
      <c r="G18" s="15">
        <v>7.5429146840999994E-2</v>
      </c>
    </row>
    <row r="19" spans="1:7" x14ac:dyDescent="0.25">
      <c r="A19" s="12" t="s">
        <v>696</v>
      </c>
      <c r="B19" s="30" t="s">
        <v>697</v>
      </c>
      <c r="C19" s="30" t="s">
        <v>124</v>
      </c>
      <c r="D19" s="13">
        <v>500000</v>
      </c>
      <c r="E19" s="14">
        <v>501.48</v>
      </c>
      <c r="F19" s="15">
        <v>5.4300000000000001E-2</v>
      </c>
      <c r="G19" s="15">
        <v>7.5442628260000005E-2</v>
      </c>
    </row>
    <row r="20" spans="1:7" x14ac:dyDescent="0.25">
      <c r="A20" s="12" t="s">
        <v>698</v>
      </c>
      <c r="B20" s="30" t="s">
        <v>699</v>
      </c>
      <c r="C20" s="30" t="s">
        <v>124</v>
      </c>
      <c r="D20" s="13">
        <v>500000</v>
      </c>
      <c r="E20" s="14">
        <v>501.26</v>
      </c>
      <c r="F20" s="15">
        <v>5.4300000000000001E-2</v>
      </c>
      <c r="G20" s="15">
        <v>7.5508999556000003E-2</v>
      </c>
    </row>
    <row r="21" spans="1:7" x14ac:dyDescent="0.25">
      <c r="A21" s="12" t="s">
        <v>700</v>
      </c>
      <c r="B21" s="30" t="s">
        <v>701</v>
      </c>
      <c r="C21" s="30" t="s">
        <v>124</v>
      </c>
      <c r="D21" s="13">
        <v>500000</v>
      </c>
      <c r="E21" s="14">
        <v>501.18</v>
      </c>
      <c r="F21" s="15">
        <v>5.4300000000000001E-2</v>
      </c>
      <c r="G21" s="15">
        <v>7.5680122500000002E-2</v>
      </c>
    </row>
    <row r="22" spans="1:7" x14ac:dyDescent="0.25">
      <c r="A22" s="12" t="s">
        <v>702</v>
      </c>
      <c r="B22" s="30" t="s">
        <v>703</v>
      </c>
      <c r="C22" s="30" t="s">
        <v>124</v>
      </c>
      <c r="D22" s="13">
        <v>200000</v>
      </c>
      <c r="E22" s="14">
        <v>201.24</v>
      </c>
      <c r="F22" s="15">
        <v>2.18E-2</v>
      </c>
      <c r="G22" s="15">
        <v>7.5680122500000002E-2</v>
      </c>
    </row>
    <row r="23" spans="1:7" x14ac:dyDescent="0.25">
      <c r="A23" s="16" t="s">
        <v>125</v>
      </c>
      <c r="B23" s="31"/>
      <c r="C23" s="31"/>
      <c r="D23" s="17"/>
      <c r="E23" s="18">
        <v>4203.63</v>
      </c>
      <c r="F23" s="19">
        <v>0.45519999999999999</v>
      </c>
      <c r="G23" s="20"/>
    </row>
    <row r="24" spans="1:7" x14ac:dyDescent="0.25">
      <c r="A24" s="12"/>
      <c r="B24" s="30"/>
      <c r="C24" s="30"/>
      <c r="D24" s="13"/>
      <c r="E24" s="14"/>
      <c r="F24" s="15"/>
      <c r="G24" s="15"/>
    </row>
    <row r="25" spans="1:7" x14ac:dyDescent="0.25">
      <c r="A25" s="12"/>
      <c r="B25" s="30"/>
      <c r="C25" s="30"/>
      <c r="D25" s="13"/>
      <c r="E25" s="14"/>
      <c r="F25" s="15"/>
      <c r="G25" s="15"/>
    </row>
    <row r="26" spans="1:7" x14ac:dyDescent="0.25">
      <c r="A26" s="16" t="s">
        <v>301</v>
      </c>
      <c r="B26" s="30"/>
      <c r="C26" s="30"/>
      <c r="D26" s="13"/>
      <c r="E26" s="14"/>
      <c r="F26" s="15"/>
      <c r="G26" s="15"/>
    </row>
    <row r="27" spans="1:7" x14ac:dyDescent="0.25">
      <c r="A27" s="16" t="s">
        <v>125</v>
      </c>
      <c r="B27" s="30"/>
      <c r="C27" s="30"/>
      <c r="D27" s="13"/>
      <c r="E27" s="35" t="s">
        <v>119</v>
      </c>
      <c r="F27" s="36" t="s">
        <v>119</v>
      </c>
      <c r="G27" s="15"/>
    </row>
    <row r="28" spans="1:7" x14ac:dyDescent="0.25">
      <c r="A28" s="12"/>
      <c r="B28" s="30"/>
      <c r="C28" s="30"/>
      <c r="D28" s="13"/>
      <c r="E28" s="14"/>
      <c r="F28" s="15"/>
      <c r="G28" s="15"/>
    </row>
    <row r="29" spans="1:7" x14ac:dyDescent="0.25">
      <c r="A29" s="16" t="s">
        <v>302</v>
      </c>
      <c r="B29" s="30"/>
      <c r="C29" s="30"/>
      <c r="D29" s="13"/>
      <c r="E29" s="14"/>
      <c r="F29" s="15"/>
      <c r="G29" s="15"/>
    </row>
    <row r="30" spans="1:7" x14ac:dyDescent="0.25">
      <c r="A30" s="16" t="s">
        <v>125</v>
      </c>
      <c r="B30" s="30"/>
      <c r="C30" s="30"/>
      <c r="D30" s="13"/>
      <c r="E30" s="35" t="s">
        <v>119</v>
      </c>
      <c r="F30" s="36" t="s">
        <v>119</v>
      </c>
      <c r="G30" s="15"/>
    </row>
    <row r="31" spans="1:7" x14ac:dyDescent="0.25">
      <c r="A31" s="12"/>
      <c r="B31" s="30"/>
      <c r="C31" s="30"/>
      <c r="D31" s="13"/>
      <c r="E31" s="14"/>
      <c r="F31" s="15"/>
      <c r="G31" s="15"/>
    </row>
    <row r="32" spans="1:7" x14ac:dyDescent="0.25">
      <c r="A32" s="21" t="s">
        <v>165</v>
      </c>
      <c r="B32" s="32"/>
      <c r="C32" s="32"/>
      <c r="D32" s="22"/>
      <c r="E32" s="18">
        <v>8978.1</v>
      </c>
      <c r="F32" s="19">
        <v>0.97199999999999998</v>
      </c>
      <c r="G32" s="20"/>
    </row>
    <row r="33" spans="1:7" x14ac:dyDescent="0.25">
      <c r="A33" s="12"/>
      <c r="B33" s="30"/>
      <c r="C33" s="30"/>
      <c r="D33" s="13"/>
      <c r="E33" s="14"/>
      <c r="F33" s="15"/>
      <c r="G33" s="15"/>
    </row>
    <row r="34" spans="1:7" x14ac:dyDescent="0.25">
      <c r="A34" s="12"/>
      <c r="B34" s="30"/>
      <c r="C34" s="30"/>
      <c r="D34" s="13"/>
      <c r="E34" s="14"/>
      <c r="F34" s="15"/>
      <c r="G34" s="15"/>
    </row>
    <row r="35" spans="1:7" x14ac:dyDescent="0.25">
      <c r="A35" s="16" t="s">
        <v>169</v>
      </c>
      <c r="B35" s="30"/>
      <c r="C35" s="30"/>
      <c r="D35" s="13"/>
      <c r="E35" s="14"/>
      <c r="F35" s="15"/>
      <c r="G35" s="15"/>
    </row>
    <row r="36" spans="1:7" x14ac:dyDescent="0.25">
      <c r="A36" s="12" t="s">
        <v>170</v>
      </c>
      <c r="B36" s="30"/>
      <c r="C36" s="30"/>
      <c r="D36" s="13"/>
      <c r="E36" s="14">
        <v>37.99</v>
      </c>
      <c r="F36" s="15">
        <v>4.1000000000000003E-3</v>
      </c>
      <c r="G36" s="15">
        <v>6.6299999999999998E-2</v>
      </c>
    </row>
    <row r="37" spans="1:7" x14ac:dyDescent="0.25">
      <c r="A37" s="16" t="s">
        <v>125</v>
      </c>
      <c r="B37" s="31"/>
      <c r="C37" s="31"/>
      <c r="D37" s="17"/>
      <c r="E37" s="18">
        <v>37.99</v>
      </c>
      <c r="F37" s="19">
        <v>4.1000000000000003E-3</v>
      </c>
      <c r="G37" s="20"/>
    </row>
    <row r="38" spans="1:7" x14ac:dyDescent="0.25">
      <c r="A38" s="12"/>
      <c r="B38" s="30"/>
      <c r="C38" s="30"/>
      <c r="D38" s="13"/>
      <c r="E38" s="14"/>
      <c r="F38" s="15"/>
      <c r="G38" s="15"/>
    </row>
    <row r="39" spans="1:7" x14ac:dyDescent="0.25">
      <c r="A39" s="21" t="s">
        <v>165</v>
      </c>
      <c r="B39" s="32"/>
      <c r="C39" s="32"/>
      <c r="D39" s="22"/>
      <c r="E39" s="18">
        <v>37.99</v>
      </c>
      <c r="F39" s="19">
        <v>4.1000000000000003E-3</v>
      </c>
      <c r="G39" s="20"/>
    </row>
    <row r="40" spans="1:7" x14ac:dyDescent="0.25">
      <c r="A40" s="12" t="s">
        <v>171</v>
      </c>
      <c r="B40" s="30"/>
      <c r="C40" s="30"/>
      <c r="D40" s="13"/>
      <c r="E40" s="14">
        <v>223.2159556</v>
      </c>
      <c r="F40" s="15">
        <v>2.4163E-2</v>
      </c>
      <c r="G40" s="15"/>
    </row>
    <row r="41" spans="1:7" x14ac:dyDescent="0.25">
      <c r="A41" s="12" t="s">
        <v>172</v>
      </c>
      <c r="B41" s="30"/>
      <c r="C41" s="30"/>
      <c r="D41" s="13"/>
      <c r="E41" s="23">
        <v>-1.6059555999999999</v>
      </c>
      <c r="F41" s="24">
        <v>-2.63E-4</v>
      </c>
      <c r="G41" s="15">
        <v>6.6299999999999998E-2</v>
      </c>
    </row>
    <row r="42" spans="1:7" x14ac:dyDescent="0.25">
      <c r="A42" s="25" t="s">
        <v>173</v>
      </c>
      <c r="B42" s="33"/>
      <c r="C42" s="33"/>
      <c r="D42" s="26"/>
      <c r="E42" s="27">
        <v>9237.7000000000007</v>
      </c>
      <c r="F42" s="28">
        <v>1</v>
      </c>
      <c r="G42" s="28"/>
    </row>
    <row r="44" spans="1:7" x14ac:dyDescent="0.25">
      <c r="A44" s="1" t="s">
        <v>175</v>
      </c>
    </row>
    <row r="47" spans="1:7" x14ac:dyDescent="0.25">
      <c r="A47" s="1" t="s">
        <v>176</v>
      </c>
    </row>
    <row r="48" spans="1:7" x14ac:dyDescent="0.25">
      <c r="A48" s="53" t="s">
        <v>177</v>
      </c>
      <c r="B48" s="34" t="s">
        <v>119</v>
      </c>
    </row>
    <row r="49" spans="1:5" x14ac:dyDescent="0.25">
      <c r="A49" t="s">
        <v>178</v>
      </c>
    </row>
    <row r="50" spans="1:5" x14ac:dyDescent="0.25">
      <c r="A50" t="s">
        <v>179</v>
      </c>
      <c r="B50" t="s">
        <v>180</v>
      </c>
      <c r="C50" t="s">
        <v>180</v>
      </c>
    </row>
    <row r="51" spans="1:5" x14ac:dyDescent="0.25">
      <c r="B51" s="54">
        <v>45382</v>
      </c>
      <c r="C51" s="54">
        <v>45412</v>
      </c>
    </row>
    <row r="52" spans="1:5" x14ac:dyDescent="0.25">
      <c r="A52" t="s">
        <v>704</v>
      </c>
      <c r="B52">
        <v>11.1442</v>
      </c>
      <c r="C52">
        <v>11.181699999999999</v>
      </c>
      <c r="E52" s="2"/>
    </row>
    <row r="53" spans="1:5" x14ac:dyDescent="0.25">
      <c r="A53" t="s">
        <v>185</v>
      </c>
      <c r="B53">
        <v>11.143599999999999</v>
      </c>
      <c r="C53">
        <v>11.181100000000001</v>
      </c>
      <c r="E53" s="2"/>
    </row>
    <row r="54" spans="1:5" x14ac:dyDescent="0.25">
      <c r="A54" t="s">
        <v>705</v>
      </c>
      <c r="B54">
        <v>11.1045</v>
      </c>
      <c r="C54">
        <v>11.1396</v>
      </c>
      <c r="E54" s="2"/>
    </row>
    <row r="55" spans="1:5" x14ac:dyDescent="0.25">
      <c r="A55" t="s">
        <v>667</v>
      </c>
      <c r="B55">
        <v>11.104699999999999</v>
      </c>
      <c r="C55">
        <v>11.139799999999999</v>
      </c>
      <c r="E55" s="2"/>
    </row>
    <row r="56" spans="1:5" x14ac:dyDescent="0.25">
      <c r="E56" s="2"/>
    </row>
    <row r="57" spans="1:5" x14ac:dyDescent="0.25">
      <c r="A57" t="s">
        <v>195</v>
      </c>
      <c r="B57" s="34" t="s">
        <v>119</v>
      </c>
    </row>
    <row r="58" spans="1:5" x14ac:dyDescent="0.25">
      <c r="A58" t="s">
        <v>196</v>
      </c>
      <c r="B58" s="34" t="s">
        <v>119</v>
      </c>
    </row>
    <row r="59" spans="1:5" ht="30" customHeight="1" x14ac:dyDescent="0.25">
      <c r="A59" s="53" t="s">
        <v>197</v>
      </c>
      <c r="B59" s="34" t="s">
        <v>119</v>
      </c>
    </row>
    <row r="60" spans="1:5" ht="30" customHeight="1" x14ac:dyDescent="0.25">
      <c r="A60" s="53" t="s">
        <v>198</v>
      </c>
      <c r="B60" s="34" t="s">
        <v>119</v>
      </c>
    </row>
    <row r="61" spans="1:5" x14ac:dyDescent="0.25">
      <c r="A61" t="s">
        <v>199</v>
      </c>
      <c r="B61" s="55">
        <f>+B75</f>
        <v>3.0021705519648898</v>
      </c>
    </row>
    <row r="62" spans="1:5" ht="45" customHeight="1" x14ac:dyDescent="0.25">
      <c r="A62" s="53" t="s">
        <v>200</v>
      </c>
      <c r="B62" s="34" t="s">
        <v>119</v>
      </c>
    </row>
    <row r="63" spans="1:5" ht="30" customHeight="1" x14ac:dyDescent="0.25">
      <c r="A63" s="53" t="s">
        <v>201</v>
      </c>
      <c r="B63" s="34" t="s">
        <v>119</v>
      </c>
    </row>
    <row r="64" spans="1:5" ht="30" customHeight="1" x14ac:dyDescent="0.25">
      <c r="A64" s="53" t="s">
        <v>202</v>
      </c>
    </row>
    <row r="65" spans="1:4" x14ac:dyDescent="0.25">
      <c r="A65" t="s">
        <v>203</v>
      </c>
    </row>
    <row r="66" spans="1:4" x14ac:dyDescent="0.25">
      <c r="A66" t="s">
        <v>204</v>
      </c>
    </row>
    <row r="68" spans="1:4" x14ac:dyDescent="0.25">
      <c r="A68" t="s">
        <v>205</v>
      </c>
    </row>
    <row r="69" spans="1:4" ht="75" customHeight="1" x14ac:dyDescent="0.25">
      <c r="A69" s="61" t="s">
        <v>206</v>
      </c>
      <c r="B69" s="62" t="s">
        <v>706</v>
      </c>
    </row>
    <row r="70" spans="1:4" ht="45" customHeight="1" x14ac:dyDescent="0.25">
      <c r="A70" s="61" t="s">
        <v>208</v>
      </c>
      <c r="B70" s="62" t="s">
        <v>707</v>
      </c>
    </row>
    <row r="71" spans="1:4" x14ac:dyDescent="0.25">
      <c r="A71" s="61"/>
      <c r="B71" s="61"/>
    </row>
    <row r="72" spans="1:4" x14ac:dyDescent="0.25">
      <c r="A72" s="61" t="s">
        <v>210</v>
      </c>
      <c r="B72" s="63">
        <v>7.4225689140712374</v>
      </c>
    </row>
    <row r="73" spans="1:4" x14ac:dyDescent="0.25">
      <c r="A73" s="61"/>
      <c r="B73" s="61"/>
    </row>
    <row r="74" spans="1:4" x14ac:dyDescent="0.25">
      <c r="A74" s="61" t="s">
        <v>211</v>
      </c>
      <c r="B74" s="64">
        <v>2.6789000000000001</v>
      </c>
    </row>
    <row r="75" spans="1:4" x14ac:dyDescent="0.25">
      <c r="A75" s="61" t="s">
        <v>212</v>
      </c>
      <c r="B75" s="64">
        <v>3.0021705519648898</v>
      </c>
    </row>
    <row r="76" spans="1:4" x14ac:dyDescent="0.25">
      <c r="A76" s="61"/>
      <c r="B76" s="61"/>
    </row>
    <row r="77" spans="1:4" x14ac:dyDescent="0.25">
      <c r="A77" s="61" t="s">
        <v>213</v>
      </c>
      <c r="B77" s="65">
        <v>45412</v>
      </c>
    </row>
    <row r="79" spans="1:4" ht="69.95" customHeight="1" x14ac:dyDescent="0.25">
      <c r="A79" s="74" t="s">
        <v>214</v>
      </c>
      <c r="B79" s="74" t="s">
        <v>215</v>
      </c>
      <c r="C79" s="74" t="s">
        <v>5</v>
      </c>
      <c r="D79" s="74" t="s">
        <v>6</v>
      </c>
    </row>
    <row r="80" spans="1:4" ht="69.95" customHeight="1" x14ac:dyDescent="0.25">
      <c r="A80" s="74" t="s">
        <v>708</v>
      </c>
      <c r="B80" s="74"/>
      <c r="C80" s="74" t="s">
        <v>25</v>
      </c>
      <c r="D80" s="74"/>
    </row>
  </sheetData>
  <mergeCells count="2">
    <mergeCell ref="A1:G1"/>
    <mergeCell ref="A2:G2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Index</vt:lpstr>
      <vt:lpstr>EDACBF</vt:lpstr>
      <vt:lpstr>EDBE25</vt:lpstr>
      <vt:lpstr>EDBE30</vt:lpstr>
      <vt:lpstr>EDBE31</vt:lpstr>
      <vt:lpstr>EDBE32</vt:lpstr>
      <vt:lpstr>EDBE33</vt:lpstr>
      <vt:lpstr>EDBPDF</vt:lpstr>
      <vt:lpstr>EDCG27</vt:lpstr>
      <vt:lpstr>EDCG28</vt:lpstr>
      <vt:lpstr>EDCG37</vt:lpstr>
      <vt:lpstr>EDCPSF</vt:lpstr>
      <vt:lpstr>EDCSDF</vt:lpstr>
      <vt:lpstr>EDFF25</vt:lpstr>
      <vt:lpstr>EDFF30</vt:lpstr>
      <vt:lpstr>EDFF31</vt:lpstr>
      <vt:lpstr>EDFF32</vt:lpstr>
      <vt:lpstr>EDFF33</vt:lpstr>
      <vt:lpstr>EDGSEC</vt:lpstr>
      <vt:lpstr>EDNP27</vt:lpstr>
      <vt:lpstr>EDNPSF</vt:lpstr>
      <vt:lpstr>EDONTF</vt:lpstr>
      <vt:lpstr>EEARBF</vt:lpstr>
      <vt:lpstr>EEARFD</vt:lpstr>
      <vt:lpstr>EEDGEF</vt:lpstr>
      <vt:lpstr>EEECRF</vt:lpstr>
      <vt:lpstr>EEELSS</vt:lpstr>
      <vt:lpstr>EEEQTF</vt:lpstr>
      <vt:lpstr>EEESCF</vt:lpstr>
      <vt:lpstr>EEESSF</vt:lpstr>
      <vt:lpstr>EEFOCF</vt:lpstr>
      <vt:lpstr>EEIF30</vt:lpstr>
      <vt:lpstr>EEIF50</vt:lpstr>
      <vt:lpstr>EELMIF</vt:lpstr>
      <vt:lpstr>EEM150</vt:lpstr>
      <vt:lpstr>EEMAAF</vt:lpstr>
      <vt:lpstr>EEMCPF</vt:lpstr>
      <vt:lpstr>EEMOF1</vt:lpstr>
      <vt:lpstr>EENN50</vt:lpstr>
      <vt:lpstr>EEPRUA</vt:lpstr>
      <vt:lpstr>EES250</vt:lpstr>
      <vt:lpstr>EESMCF</vt:lpstr>
      <vt:lpstr>EETECF</vt:lpstr>
      <vt:lpstr>EGOLDE</vt:lpstr>
      <vt:lpstr>EGSFOF</vt:lpstr>
      <vt:lpstr>ELLIQF</vt:lpstr>
      <vt:lpstr>EOASEF</vt:lpstr>
      <vt:lpstr>EOCHIF</vt:lpstr>
      <vt:lpstr>EODWHF</vt:lpstr>
      <vt:lpstr>EOEDOF</vt:lpstr>
      <vt:lpstr>EOEMOP</vt:lpstr>
      <vt:lpstr>EOUSEF</vt:lpstr>
      <vt:lpstr>EOUSTF</vt:lpstr>
      <vt:lpstr>ESLVRE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Harishchandra Lagali, Nagraj</dc:creator>
  <cp:lastModifiedBy>Shubhra</cp:lastModifiedBy>
  <dcterms:created xsi:type="dcterms:W3CDTF">2015-12-17T12:36:10Z</dcterms:created>
  <dcterms:modified xsi:type="dcterms:W3CDTF">2024-05-09T10:43:34Z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e7b159-da8a-4f43-b4ed-ba6115f6e9fb_Enabled">
    <vt:lpwstr>true</vt:lpwstr>
  </property>
  <property fmtid="{D5CDD505-2E9C-101B-9397-08002B2CF9AE}" pid="3" name="MSIP_Label_fae7b159-da8a-4f43-b4ed-ba6115f6e9fb_SetDate">
    <vt:lpwstr>2024-05-09T10:38:15Z</vt:lpwstr>
  </property>
  <property fmtid="{D5CDD505-2E9C-101B-9397-08002B2CF9AE}" pid="4" name="MSIP_Label_fae7b159-da8a-4f43-b4ed-ba6115f6e9fb_Method">
    <vt:lpwstr>Standard</vt:lpwstr>
  </property>
  <property fmtid="{D5CDD505-2E9C-101B-9397-08002B2CF9AE}" pid="5" name="MSIP_Label_fae7b159-da8a-4f43-b4ed-ba6115f6e9fb_Name">
    <vt:lpwstr>Internal_0</vt:lpwstr>
  </property>
  <property fmtid="{D5CDD505-2E9C-101B-9397-08002B2CF9AE}" pid="6" name="MSIP_Label_fae7b159-da8a-4f43-b4ed-ba6115f6e9fb_SiteId">
    <vt:lpwstr>76fd78b2-83b7-4fc7-b5ba-5f59f5beb8cc</vt:lpwstr>
  </property>
  <property fmtid="{D5CDD505-2E9C-101B-9397-08002B2CF9AE}" pid="7" name="MSIP_Label_fae7b159-da8a-4f43-b4ed-ba6115f6e9fb_ActionId">
    <vt:lpwstr>8b5f0379-89b4-4a75-8305-ba173ede3d38</vt:lpwstr>
  </property>
  <property fmtid="{D5CDD505-2E9C-101B-9397-08002B2CF9AE}" pid="8" name="MSIP_Label_fae7b159-da8a-4f43-b4ed-ba6115f6e9fb_ContentBits">
    <vt:lpwstr>0</vt:lpwstr>
  </property>
</Properties>
</file>