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4/8. August 2024/"/>
    </mc:Choice>
  </mc:AlternateContent>
  <xr:revisionPtr revIDLastSave="11" documentId="11_583B6EF4C6A12E0ED9A5296D21FBFEBDC7C95157" xr6:coauthVersionLast="47" xr6:coauthVersionMax="47" xr10:uidLastSave="{3FA67929-67A4-4031-BD48-0C7F5847B7C7}"/>
  <bookViews>
    <workbookView xWindow="-120" yWindow="-120" windowWidth="20730" windowHeight="11040" xr2:uid="{00000000-000D-0000-FFFF-FFFF00000000}"/>
  </bookViews>
  <sheets>
    <sheet name="Index" sheetId="1" r:id="rId1"/>
    <sheet name="EDACBF" sheetId="2" r:id="rId2"/>
    <sheet name="EDBE25" sheetId="3" r:id="rId3"/>
    <sheet name="EDBE30" sheetId="4" r:id="rId4"/>
    <sheet name="EDBE31" sheetId="5" r:id="rId5"/>
    <sheet name="EDBE32" sheetId="6" r:id="rId6"/>
    <sheet name="EDBE33" sheetId="7" r:id="rId7"/>
    <sheet name="EDBPDF" sheetId="8" r:id="rId8"/>
    <sheet name="EDCG27" sheetId="9" r:id="rId9"/>
    <sheet name="EDCG28" sheetId="10" r:id="rId10"/>
    <sheet name="EDCG37" sheetId="11" r:id="rId11"/>
    <sheet name="EDCPSF" sheetId="12" r:id="rId12"/>
    <sheet name="EDCSDF" sheetId="13" r:id="rId13"/>
    <sheet name="EDFF25" sheetId="14" r:id="rId14"/>
    <sheet name="EDFF30" sheetId="15" r:id="rId15"/>
    <sheet name="EDFF31" sheetId="16" r:id="rId16"/>
    <sheet name="EDFF32" sheetId="17" r:id="rId17"/>
    <sheet name="EDFF33" sheetId="18" r:id="rId18"/>
    <sheet name="EDGSEC" sheetId="19" r:id="rId19"/>
    <sheet name="EDNP27" sheetId="20" r:id="rId20"/>
    <sheet name="EDNPSF" sheetId="21" r:id="rId21"/>
    <sheet name="EDONTF" sheetId="22" r:id="rId22"/>
    <sheet name="EEALVF" sheetId="23" r:id="rId23"/>
    <sheet name="EEARBF" sheetId="24" r:id="rId24"/>
    <sheet name="EEARFD" sheetId="25" r:id="rId25"/>
    <sheet name="EEBCYF" sheetId="26" r:id="rId26"/>
    <sheet name="EEDGEF" sheetId="27" r:id="rId27"/>
    <sheet name="EEECRF" sheetId="28" r:id="rId28"/>
    <sheet name="EEELSS" sheetId="29" r:id="rId29"/>
    <sheet name="EEEQTF" sheetId="30" r:id="rId30"/>
    <sheet name="EEESCF" sheetId="31" r:id="rId31"/>
    <sheet name="EEESSF" sheetId="32" r:id="rId32"/>
    <sheet name="EEFOCF" sheetId="33" r:id="rId33"/>
    <sheet name="EEIF30" sheetId="34" r:id="rId34"/>
    <sheet name="EEIF50" sheetId="35" r:id="rId35"/>
    <sheet name="EELMIF" sheetId="36" r:id="rId36"/>
    <sheet name="EEM150" sheetId="37" r:id="rId37"/>
    <sheet name="EEMAAF" sheetId="38" r:id="rId38"/>
    <sheet name="EEMCPF" sheetId="39" r:id="rId39"/>
    <sheet name="EEMOF1" sheetId="40" r:id="rId40"/>
    <sheet name="EENN50" sheetId="41" r:id="rId41"/>
    <sheet name="EEPRUA" sheetId="42" r:id="rId42"/>
    <sheet name="EES250" sheetId="43" r:id="rId43"/>
    <sheet name="EESMCF" sheetId="44" r:id="rId44"/>
    <sheet name="EETECF" sheetId="45" r:id="rId45"/>
    <sheet name="EGOLDE" sheetId="46" r:id="rId46"/>
    <sheet name="EGSFOF" sheetId="47" r:id="rId47"/>
    <sheet name="ELLIQF" sheetId="48" r:id="rId48"/>
    <sheet name="EOASEF" sheetId="49" r:id="rId49"/>
    <sheet name="EOCHIF" sheetId="50" r:id="rId50"/>
    <sheet name="EODWHF" sheetId="51" r:id="rId51"/>
    <sheet name="EOEDOF" sheetId="52" r:id="rId52"/>
    <sheet name="EOEMOP" sheetId="53" r:id="rId53"/>
    <sheet name="EOUSEF" sheetId="54" r:id="rId54"/>
    <sheet name="EOUSTF" sheetId="55" r:id="rId55"/>
    <sheet name="ESLVRE" sheetId="56" r:id="rId56"/>
  </sheets>
  <definedNames>
    <definedName name="Hedging_Positions_through_Futures_AS_ON_MMMM_DD__YYYY___NIL" localSheetId="2">EDBE25!#REF!</definedName>
    <definedName name="Hedging_Positions_through_Futures_AS_ON_MMMM_DD__YYYY___NIL" localSheetId="3">EDBE30!#REF!</definedName>
    <definedName name="Hedging_Positions_through_Futures_AS_ON_MMMM_DD__YYYY___NIL" localSheetId="4">EDBE31!#REF!</definedName>
    <definedName name="Hedging_Positions_through_Futures_AS_ON_MMMM_DD__YYYY___NIL" localSheetId="5">EDBE32!#REF!</definedName>
    <definedName name="Hedging_Positions_through_Futures_AS_ON_MMMM_DD__YYYY___NIL" localSheetId="6">EDBE33!#REF!</definedName>
    <definedName name="Hedging_Positions_through_Futures_AS_ON_MMMM_DD__YYYY___NIL" localSheetId="7">EDBPDF!#REF!</definedName>
    <definedName name="Hedging_Positions_through_Futures_AS_ON_MMMM_DD__YYYY___NIL" localSheetId="8">EDCG27!#REF!</definedName>
    <definedName name="Hedging_Positions_through_Futures_AS_ON_MMMM_DD__YYYY___NIL" localSheetId="9">EDCG28!#REF!</definedName>
    <definedName name="Hedging_Positions_through_Futures_AS_ON_MMMM_DD__YYYY___NIL" localSheetId="10">EDCG37!#REF!</definedName>
    <definedName name="Hedging_Positions_through_Futures_AS_ON_MMMM_DD__YYYY___NIL" localSheetId="11">EDCPSF!#REF!</definedName>
    <definedName name="Hedging_Positions_through_Futures_AS_ON_MMMM_DD__YYYY___NIL" localSheetId="12">EDCSDF!#REF!</definedName>
    <definedName name="Hedging_Positions_through_Futures_AS_ON_MMMM_DD__YYYY___NIL" localSheetId="13">EDFF25!#REF!</definedName>
    <definedName name="Hedging_Positions_through_Futures_AS_ON_MMMM_DD__YYYY___NIL" localSheetId="14">EDFF30!#REF!</definedName>
    <definedName name="Hedging_Positions_through_Futures_AS_ON_MMMM_DD__YYYY___NIL" localSheetId="15">EDFF31!#REF!</definedName>
    <definedName name="Hedging_Positions_through_Futures_AS_ON_MMMM_DD__YYYY___NIL" localSheetId="16">EDFF32!#REF!</definedName>
    <definedName name="Hedging_Positions_through_Futures_AS_ON_MMMM_DD__YYYY___NIL" localSheetId="17">EDFF33!#REF!</definedName>
    <definedName name="Hedging_Positions_through_Futures_AS_ON_MMMM_DD__YYYY___NIL" localSheetId="18">EDGSEC!#REF!</definedName>
    <definedName name="Hedging_Positions_through_Futures_AS_ON_MMMM_DD__YYYY___NIL" localSheetId="19">EDNP27!#REF!</definedName>
    <definedName name="Hedging_Positions_through_Futures_AS_ON_MMMM_DD__YYYY___NIL" localSheetId="20">EDNPSF!#REF!</definedName>
    <definedName name="Hedging_Positions_through_Futures_AS_ON_MMMM_DD__YYYY___NIL" localSheetId="21">EDONTF!#REF!</definedName>
    <definedName name="Hedging_Positions_through_Futures_AS_ON_MMMM_DD__YYYY___NIL" localSheetId="22">EEALVF!#REF!</definedName>
    <definedName name="Hedging_Positions_through_Futures_AS_ON_MMMM_DD__YYYY___NIL" localSheetId="23">EEARBF!#REF!</definedName>
    <definedName name="Hedging_Positions_through_Futures_AS_ON_MMMM_DD__YYYY___NIL" localSheetId="24">EEARFD!#REF!</definedName>
    <definedName name="Hedging_Positions_through_Futures_AS_ON_MMMM_DD__YYYY___NIL" localSheetId="25">EEBCYF!#REF!</definedName>
    <definedName name="Hedging_Positions_through_Futures_AS_ON_MMMM_DD__YYYY___NIL" localSheetId="26">EEDGEF!#REF!</definedName>
    <definedName name="Hedging_Positions_through_Futures_AS_ON_MMMM_DD__YYYY___NIL" localSheetId="27">EEECRF!#REF!</definedName>
    <definedName name="Hedging_Positions_through_Futures_AS_ON_MMMM_DD__YYYY___NIL" localSheetId="28">EEELSS!#REF!</definedName>
    <definedName name="Hedging_Positions_through_Futures_AS_ON_MMMM_DD__YYYY___NIL" localSheetId="29">EEEQTF!#REF!</definedName>
    <definedName name="Hedging_Positions_through_Futures_AS_ON_MMMM_DD__YYYY___NIL" localSheetId="30">EEESCF!#REF!</definedName>
    <definedName name="Hedging_Positions_through_Futures_AS_ON_MMMM_DD__YYYY___NIL" localSheetId="31">EEESSF!#REF!</definedName>
    <definedName name="Hedging_Positions_through_Futures_AS_ON_MMMM_DD__YYYY___NIL" localSheetId="32">EEFOCF!#REF!</definedName>
    <definedName name="Hedging_Positions_through_Futures_AS_ON_MMMM_DD__YYYY___NIL" localSheetId="33">EEIF30!#REF!</definedName>
    <definedName name="Hedging_Positions_through_Futures_AS_ON_MMMM_DD__YYYY___NIL" localSheetId="34">EEIF50!#REF!</definedName>
    <definedName name="Hedging_Positions_through_Futures_AS_ON_MMMM_DD__YYYY___NIL" localSheetId="35">EELMIF!#REF!</definedName>
    <definedName name="Hedging_Positions_through_Futures_AS_ON_MMMM_DD__YYYY___NIL" localSheetId="36">'EEM150'!#REF!</definedName>
    <definedName name="Hedging_Positions_through_Futures_AS_ON_MMMM_DD__YYYY___NIL" localSheetId="37">EEMAAF!#REF!</definedName>
    <definedName name="Hedging_Positions_through_Futures_AS_ON_MMMM_DD__YYYY___NIL" localSheetId="38">EEMCPF!#REF!</definedName>
    <definedName name="Hedging_Positions_through_Futures_AS_ON_MMMM_DD__YYYY___NIL" localSheetId="39">EEMOF1!#REF!</definedName>
    <definedName name="Hedging_Positions_through_Futures_AS_ON_MMMM_DD__YYYY___NIL" localSheetId="40">EENN50!#REF!</definedName>
    <definedName name="Hedging_Positions_through_Futures_AS_ON_MMMM_DD__YYYY___NIL" localSheetId="41">EEPRUA!#REF!</definedName>
    <definedName name="Hedging_Positions_through_Futures_AS_ON_MMMM_DD__YYYY___NIL" localSheetId="42">'EES250'!#REF!</definedName>
    <definedName name="Hedging_Positions_through_Futures_AS_ON_MMMM_DD__YYYY___NIL" localSheetId="43">EESMCF!#REF!</definedName>
    <definedName name="Hedging_Positions_through_Futures_AS_ON_MMMM_DD__YYYY___NIL" localSheetId="44">EETECF!#REF!</definedName>
    <definedName name="Hedging_Positions_through_Futures_AS_ON_MMMM_DD__YYYY___NIL" localSheetId="45">EGOLDE!#REF!</definedName>
    <definedName name="Hedging_Positions_through_Futures_AS_ON_MMMM_DD__YYYY___NIL" localSheetId="46">EGSFOF!#REF!</definedName>
    <definedName name="Hedging_Positions_through_Futures_AS_ON_MMMM_DD__YYYY___NIL" localSheetId="47">ELLIQF!#REF!</definedName>
    <definedName name="Hedging_Positions_through_Futures_AS_ON_MMMM_DD__YYYY___NIL" localSheetId="48">EOASEF!#REF!</definedName>
    <definedName name="Hedging_Positions_through_Futures_AS_ON_MMMM_DD__YYYY___NIL" localSheetId="49">EOCHIF!#REF!</definedName>
    <definedName name="Hedging_Positions_through_Futures_AS_ON_MMMM_DD__YYYY___NIL" localSheetId="50">EODWHF!#REF!</definedName>
    <definedName name="Hedging_Positions_through_Futures_AS_ON_MMMM_DD__YYYY___NIL" localSheetId="51">EOEDOF!#REF!</definedName>
    <definedName name="Hedging_Positions_through_Futures_AS_ON_MMMM_DD__YYYY___NIL" localSheetId="52">EOEMOP!#REF!</definedName>
    <definedName name="Hedging_Positions_through_Futures_AS_ON_MMMM_DD__YYYY___NIL" localSheetId="53">EOUSEF!#REF!</definedName>
    <definedName name="Hedging_Positions_through_Futures_AS_ON_MMMM_DD__YYYY___NIL" localSheetId="54">EOUSTF!#REF!</definedName>
    <definedName name="Hedging_Positions_through_Futures_AS_ON_MMMM_DD__YYYY___NIL" localSheetId="55">ESLVRE!#REF!</definedName>
    <definedName name="Hedging_Positions_through_Futures_AS_ON_MMMM_DD__YYYY___NIL">EDACBF!#REF!</definedName>
    <definedName name="JPM_Footer_disp" localSheetId="2">EDBE25!#REF!</definedName>
    <definedName name="JPM_Footer_disp" localSheetId="3">EDBE30!#REF!</definedName>
    <definedName name="JPM_Footer_disp" localSheetId="4">EDBE31!#REF!</definedName>
    <definedName name="JPM_Footer_disp" localSheetId="5">EDBE32!#REF!</definedName>
    <definedName name="JPM_Footer_disp" localSheetId="6">EDBE33!#REF!</definedName>
    <definedName name="JPM_Footer_disp" localSheetId="7">EDBPDF!#REF!</definedName>
    <definedName name="JPM_Footer_disp" localSheetId="8">EDCG27!#REF!</definedName>
    <definedName name="JPM_Footer_disp" localSheetId="9">EDCG28!#REF!</definedName>
    <definedName name="JPM_Footer_disp" localSheetId="10">EDCG37!#REF!</definedName>
    <definedName name="JPM_Footer_disp" localSheetId="11">EDCPSF!#REF!</definedName>
    <definedName name="JPM_Footer_disp" localSheetId="12">EDCSDF!#REF!</definedName>
    <definedName name="JPM_Footer_disp" localSheetId="13">EDFF25!#REF!</definedName>
    <definedName name="JPM_Footer_disp" localSheetId="14">EDFF30!#REF!</definedName>
    <definedName name="JPM_Footer_disp" localSheetId="15">EDFF31!#REF!</definedName>
    <definedName name="JPM_Footer_disp" localSheetId="16">EDFF32!#REF!</definedName>
    <definedName name="JPM_Footer_disp" localSheetId="17">EDFF33!#REF!</definedName>
    <definedName name="JPM_Footer_disp" localSheetId="18">EDGSEC!#REF!</definedName>
    <definedName name="JPM_Footer_disp" localSheetId="19">EDNP27!#REF!</definedName>
    <definedName name="JPM_Footer_disp" localSheetId="20">EDNPSF!#REF!</definedName>
    <definedName name="JPM_Footer_disp" localSheetId="21">EDONTF!#REF!</definedName>
    <definedName name="JPM_Footer_disp" localSheetId="22">EEALVF!#REF!</definedName>
    <definedName name="JPM_Footer_disp" localSheetId="23">EEARBF!#REF!</definedName>
    <definedName name="JPM_Footer_disp" localSheetId="24">EEARFD!#REF!</definedName>
    <definedName name="JPM_Footer_disp" localSheetId="25">EEBCYF!#REF!</definedName>
    <definedName name="JPM_Footer_disp" localSheetId="26">EEDGEF!#REF!</definedName>
    <definedName name="JPM_Footer_disp" localSheetId="27">EEECRF!#REF!</definedName>
    <definedName name="JPM_Footer_disp" localSheetId="28">EEELSS!#REF!</definedName>
    <definedName name="JPM_Footer_disp" localSheetId="29">EEEQTF!#REF!</definedName>
    <definedName name="JPM_Footer_disp" localSheetId="30">EEESCF!#REF!</definedName>
    <definedName name="JPM_Footer_disp" localSheetId="31">EEESSF!#REF!</definedName>
    <definedName name="JPM_Footer_disp" localSheetId="32">EEFOCF!#REF!</definedName>
    <definedName name="JPM_Footer_disp" localSheetId="33">EEIF30!#REF!</definedName>
    <definedName name="JPM_Footer_disp" localSheetId="34">EEIF50!#REF!</definedName>
    <definedName name="JPM_Footer_disp" localSheetId="35">EELMIF!#REF!</definedName>
    <definedName name="JPM_Footer_disp" localSheetId="36">'EEM150'!#REF!</definedName>
    <definedName name="JPM_Footer_disp" localSheetId="37">EEMAAF!#REF!</definedName>
    <definedName name="JPM_Footer_disp" localSheetId="38">EEMCPF!#REF!</definedName>
    <definedName name="JPM_Footer_disp" localSheetId="39">EEMOF1!#REF!</definedName>
    <definedName name="JPM_Footer_disp" localSheetId="40">EENN50!#REF!</definedName>
    <definedName name="JPM_Footer_disp" localSheetId="41">EEPRUA!#REF!</definedName>
    <definedName name="JPM_Footer_disp" localSheetId="42">'EES250'!#REF!</definedName>
    <definedName name="JPM_Footer_disp" localSheetId="43">EESMCF!#REF!</definedName>
    <definedName name="JPM_Footer_disp" localSheetId="44">EETECF!#REF!</definedName>
    <definedName name="JPM_Footer_disp" localSheetId="45">EGOLDE!#REF!</definedName>
    <definedName name="JPM_Footer_disp" localSheetId="46">EGSFOF!#REF!</definedName>
    <definedName name="JPM_Footer_disp" localSheetId="47">ELLIQF!#REF!</definedName>
    <definedName name="JPM_Footer_disp" localSheetId="48">EOASEF!#REF!</definedName>
    <definedName name="JPM_Footer_disp" localSheetId="49">EOCHIF!#REF!</definedName>
    <definedName name="JPM_Footer_disp" localSheetId="50">EODWHF!#REF!</definedName>
    <definedName name="JPM_Footer_disp" localSheetId="51">EOEDOF!#REF!</definedName>
    <definedName name="JPM_Footer_disp" localSheetId="52">EOEMOP!#REF!</definedName>
    <definedName name="JPM_Footer_disp" localSheetId="53">EOUSEF!#REF!</definedName>
    <definedName name="JPM_Footer_disp" localSheetId="54">EOUSTF!#REF!</definedName>
    <definedName name="JPM_Footer_disp" localSheetId="55">ESLVRE!#REF!</definedName>
    <definedName name="JPM_Footer_disp">EDACBF!#REF!</definedName>
    <definedName name="JPM_Footer_disp12" localSheetId="2">EDBE25!#REF!</definedName>
    <definedName name="JPM_Footer_disp12" localSheetId="3">EDBE30!#REF!</definedName>
    <definedName name="JPM_Footer_disp12" localSheetId="4">EDBE31!#REF!</definedName>
    <definedName name="JPM_Footer_disp12" localSheetId="5">EDBE32!#REF!</definedName>
    <definedName name="JPM_Footer_disp12" localSheetId="6">EDBE33!#REF!</definedName>
    <definedName name="JPM_Footer_disp12" localSheetId="7">EDBPDF!#REF!</definedName>
    <definedName name="JPM_Footer_disp12" localSheetId="8">EDCG27!#REF!</definedName>
    <definedName name="JPM_Footer_disp12" localSheetId="9">EDCG28!#REF!</definedName>
    <definedName name="JPM_Footer_disp12" localSheetId="10">EDCG37!#REF!</definedName>
    <definedName name="JPM_Footer_disp12" localSheetId="11">EDCPSF!#REF!</definedName>
    <definedName name="JPM_Footer_disp12" localSheetId="12">EDCSDF!#REF!</definedName>
    <definedName name="JPM_Footer_disp12" localSheetId="13">EDFF25!#REF!</definedName>
    <definedName name="JPM_Footer_disp12" localSheetId="14">EDFF30!#REF!</definedName>
    <definedName name="JPM_Footer_disp12" localSheetId="15">EDFF31!#REF!</definedName>
    <definedName name="JPM_Footer_disp12" localSheetId="16">EDFF32!#REF!</definedName>
    <definedName name="JPM_Footer_disp12" localSheetId="17">EDFF33!#REF!</definedName>
    <definedName name="JPM_Footer_disp12" localSheetId="18">EDGSEC!#REF!</definedName>
    <definedName name="JPM_Footer_disp12" localSheetId="19">EDNP27!#REF!</definedName>
    <definedName name="JPM_Footer_disp12" localSheetId="20">EDNPSF!#REF!</definedName>
    <definedName name="JPM_Footer_disp12" localSheetId="21">EDONTF!#REF!</definedName>
    <definedName name="JPM_Footer_disp12" localSheetId="22">EEALVF!#REF!</definedName>
    <definedName name="JPM_Footer_disp12" localSheetId="23">EEARBF!#REF!</definedName>
    <definedName name="JPM_Footer_disp12" localSheetId="24">EEARFD!#REF!</definedName>
    <definedName name="JPM_Footer_disp12" localSheetId="25">EEBCYF!#REF!</definedName>
    <definedName name="JPM_Footer_disp12" localSheetId="26">EEDGEF!#REF!</definedName>
    <definedName name="JPM_Footer_disp12" localSheetId="27">EEECRF!#REF!</definedName>
    <definedName name="JPM_Footer_disp12" localSheetId="28">EEELSS!#REF!</definedName>
    <definedName name="JPM_Footer_disp12" localSheetId="29">EEEQTF!#REF!</definedName>
    <definedName name="JPM_Footer_disp12" localSheetId="30">EEESCF!#REF!</definedName>
    <definedName name="JPM_Footer_disp12" localSheetId="31">EEESSF!#REF!</definedName>
    <definedName name="JPM_Footer_disp12" localSheetId="32">EEFOCF!#REF!</definedName>
    <definedName name="JPM_Footer_disp12" localSheetId="33">EEIF30!#REF!</definedName>
    <definedName name="JPM_Footer_disp12" localSheetId="34">EEIF50!#REF!</definedName>
    <definedName name="JPM_Footer_disp12" localSheetId="35">EELMIF!#REF!</definedName>
    <definedName name="JPM_Footer_disp12" localSheetId="36">'EEM150'!#REF!</definedName>
    <definedName name="JPM_Footer_disp12" localSheetId="37">EEMAAF!#REF!</definedName>
    <definedName name="JPM_Footer_disp12" localSheetId="38">EEMCPF!#REF!</definedName>
    <definedName name="JPM_Footer_disp12" localSheetId="39">EEMOF1!#REF!</definedName>
    <definedName name="JPM_Footer_disp12" localSheetId="40">EENN50!#REF!</definedName>
    <definedName name="JPM_Footer_disp12" localSheetId="41">EEPRUA!#REF!</definedName>
    <definedName name="JPM_Footer_disp12" localSheetId="42">'EES250'!#REF!</definedName>
    <definedName name="JPM_Footer_disp12" localSheetId="43">EESMCF!#REF!</definedName>
    <definedName name="JPM_Footer_disp12" localSheetId="44">EETECF!#REF!</definedName>
    <definedName name="JPM_Footer_disp12" localSheetId="45">EGOLDE!#REF!</definedName>
    <definedName name="JPM_Footer_disp12" localSheetId="46">EGSFOF!#REF!</definedName>
    <definedName name="JPM_Footer_disp12" localSheetId="47">ELLIQF!#REF!</definedName>
    <definedName name="JPM_Footer_disp12" localSheetId="48">EOASEF!#REF!</definedName>
    <definedName name="JPM_Footer_disp12" localSheetId="49">EOCHIF!#REF!</definedName>
    <definedName name="JPM_Footer_disp12" localSheetId="50">EODWHF!#REF!</definedName>
    <definedName name="JPM_Footer_disp12" localSheetId="51">EOEDOF!#REF!</definedName>
    <definedName name="JPM_Footer_disp12" localSheetId="52">EOEMOP!#REF!</definedName>
    <definedName name="JPM_Footer_disp12" localSheetId="53">EOUSEF!#REF!</definedName>
    <definedName name="JPM_Footer_disp12" localSheetId="54">EOUSTF!#REF!</definedName>
    <definedName name="JPM_Footer_disp12" localSheetId="55">ESLVRE!#REF!</definedName>
    <definedName name="JPM_Footer_disp12">EDACBF!#REF!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56" l="1"/>
  <c r="F12" i="56"/>
  <c r="F13" i="56" s="1"/>
  <c r="F8" i="56"/>
  <c r="E8" i="56"/>
  <c r="H1" i="56"/>
  <c r="H1" i="55"/>
  <c r="H1" i="54"/>
  <c r="H1" i="53"/>
  <c r="H1" i="52"/>
  <c r="F60" i="51"/>
  <c r="E60" i="51"/>
  <c r="B90" i="51" s="1"/>
  <c r="F37" i="51"/>
  <c r="E37" i="51"/>
  <c r="F33" i="51"/>
  <c r="E33" i="51"/>
  <c r="H1" i="51"/>
  <c r="H1" i="50"/>
  <c r="H1" i="49"/>
  <c r="H1" i="48"/>
  <c r="H1" i="47"/>
  <c r="E13" i="46"/>
  <c r="F12" i="46"/>
  <c r="F13" i="46" s="1"/>
  <c r="F8" i="46"/>
  <c r="E8" i="46"/>
  <c r="H1" i="46"/>
  <c r="F38" i="45"/>
  <c r="E38" i="45"/>
  <c r="H1" i="45"/>
  <c r="H1" i="44"/>
  <c r="F258" i="43"/>
  <c r="E258" i="43"/>
  <c r="H1" i="43"/>
  <c r="H1" i="42"/>
  <c r="H1" i="41"/>
  <c r="H1" i="40"/>
  <c r="H1" i="39"/>
  <c r="B207" i="38"/>
  <c r="F176" i="38"/>
  <c r="F178" i="38" s="1"/>
  <c r="F186" i="38" s="1"/>
  <c r="E176" i="38"/>
  <c r="F175" i="38"/>
  <c r="F172" i="38"/>
  <c r="E172" i="38"/>
  <c r="E178" i="38" s="1"/>
  <c r="E186" i="38" s="1"/>
  <c r="F171" i="38"/>
  <c r="F135" i="38"/>
  <c r="F137" i="38" s="1"/>
  <c r="E135" i="38"/>
  <c r="E137" i="38" s="1"/>
  <c r="H1" i="38"/>
  <c r="H1" i="37"/>
  <c r="H1" i="36"/>
  <c r="H1" i="35"/>
  <c r="H1" i="34"/>
  <c r="H1" i="33"/>
  <c r="H1" i="32"/>
  <c r="H1" i="31"/>
  <c r="H1" i="30"/>
  <c r="H1" i="29"/>
  <c r="H1" i="28"/>
  <c r="H1" i="27"/>
  <c r="H1" i="26"/>
  <c r="E173" i="25"/>
  <c r="F160" i="25"/>
  <c r="F173" i="25" s="1"/>
  <c r="E160" i="25"/>
  <c r="F114" i="25"/>
  <c r="E114" i="25"/>
  <c r="F112" i="25"/>
  <c r="E112" i="25"/>
  <c r="H1" i="25"/>
  <c r="H1" i="24"/>
  <c r="H1" i="23"/>
  <c r="B74" i="22"/>
  <c r="H1" i="22"/>
  <c r="B126" i="21"/>
  <c r="H1" i="21"/>
  <c r="B96" i="20"/>
  <c r="H1" i="20"/>
  <c r="B77" i="19"/>
  <c r="H1" i="19"/>
  <c r="H1" i="18"/>
  <c r="H1" i="17"/>
  <c r="H1" i="16"/>
  <c r="H1" i="15"/>
  <c r="H1" i="14"/>
  <c r="B63" i="13"/>
  <c r="H1" i="13"/>
  <c r="B86" i="12"/>
  <c r="H1" i="12"/>
  <c r="B69" i="11"/>
  <c r="H1" i="11"/>
  <c r="B61" i="10"/>
  <c r="H1" i="10"/>
  <c r="B61" i="9"/>
  <c r="H1" i="9"/>
  <c r="B94" i="8"/>
  <c r="H1" i="8"/>
  <c r="B68" i="7"/>
  <c r="H1" i="7"/>
  <c r="B76" i="6"/>
  <c r="H1" i="6"/>
  <c r="B100" i="5"/>
  <c r="H1" i="5"/>
  <c r="B121" i="4"/>
  <c r="H1" i="4"/>
  <c r="B90" i="3"/>
  <c r="H1" i="3"/>
  <c r="B104" i="2"/>
  <c r="H1" i="2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<sst xmlns="http://schemas.openxmlformats.org/spreadsheetml/2006/main" count="12766" uniqueCount="3079">
  <si>
    <t>EDELWEISS MUTUAL FUND</t>
  </si>
  <si>
    <t>PORTFOLIO STATEMENT as on 31 Aug 02024</t>
  </si>
  <si>
    <t>Fund Id</t>
  </si>
  <si>
    <t>Fund Desc</t>
  </si>
  <si>
    <t>Scheme Risk- O - Meter</t>
  </si>
  <si>
    <t>Benchmark of the Scheme</t>
  </si>
  <si>
    <t>Benchmark Risk-o-meter</t>
  </si>
  <si>
    <t>EDACBF</t>
  </si>
  <si>
    <t>CRISIL Money Market A-I Index (Tier I Benchmark)</t>
  </si>
  <si>
    <t>NIFTY Money Market Index A-I (Tier II Scheme Benchmark)</t>
  </si>
  <si>
    <t>EDBE25</t>
  </si>
  <si>
    <t>NIFTY BHARAT Bond Index - April 2025</t>
  </si>
  <si>
    <t>-</t>
  </si>
  <si>
    <t>EDBE30</t>
  </si>
  <si>
    <t>NIFTY BHARAT Bond Index - April 2030</t>
  </si>
  <si>
    <t>EDBE31</t>
  </si>
  <si>
    <t>NIFTY BHARAT Bond Index - April 2031</t>
  </si>
  <si>
    <t>EDBE32</t>
  </si>
  <si>
    <t>Nifty BHARAT Bond Index - April 2032</t>
  </si>
  <si>
    <t>EDBE33</t>
  </si>
  <si>
    <t>Nifty BHARAT Bond Index - April 2033</t>
  </si>
  <si>
    <t>EDBPDF</t>
  </si>
  <si>
    <t>CRISIL Banking and PSU Debt A-II (Tier I Benchmark)</t>
  </si>
  <si>
    <t>Nifty Banking &amp; PSU Debt Index - A-III (Tier II Scheme Benchmark)</t>
  </si>
  <si>
    <t>EDCG27</t>
  </si>
  <si>
    <t>CRISIL IBX 50:50 Gilt Plus SDL - June 2027</t>
  </si>
  <si>
    <t>EDCG28</t>
  </si>
  <si>
    <t>CRISIL IBX 50:50 Gilt Plus SDL Index - Sep 2028</t>
  </si>
  <si>
    <t>EDCG37</t>
  </si>
  <si>
    <t>CRISIL IBX 50:50 Gilt Plus SDL Index – April 2037</t>
  </si>
  <si>
    <t>EDCPSF</t>
  </si>
  <si>
    <t>CRISIL IBX 50:50 PSU + SDL - October 2025</t>
  </si>
  <si>
    <t>EDCSDF</t>
  </si>
  <si>
    <t>CRISIL IBX 50:50 Gilt Plus SDL Short Duration Index</t>
  </si>
  <si>
    <t>EDFF25</t>
  </si>
  <si>
    <t>EDFF30</t>
  </si>
  <si>
    <t>EDFF31</t>
  </si>
  <si>
    <t>EDFF32</t>
  </si>
  <si>
    <t>EDFF33</t>
  </si>
  <si>
    <t>EDGSEC</t>
  </si>
  <si>
    <t>CRISIL Dynamic Gilt Index (Tier I Benchmark)</t>
  </si>
  <si>
    <t>NIFTY G-Sec Index - A-III (Tier II Scheme Benchmark)</t>
  </si>
  <si>
    <t>EDNP27</t>
  </si>
  <si>
    <t>Nifty PSU Bond Plus SDL Apr 2027 50:50 Index</t>
  </si>
  <si>
    <t>EDNPSF</t>
  </si>
  <si>
    <t>Nifty PSU Bond Plus SDL Apr 2026 50:50 Index</t>
  </si>
  <si>
    <t>EDONTF</t>
  </si>
  <si>
    <t>CRISIL Liquid Overnight Index (Tier I Benchmark)</t>
  </si>
  <si>
    <t>EEALVF</t>
  </si>
  <si>
    <t>Nifty Alpha Low Volatility 30 Index</t>
  </si>
  <si>
    <t>EEARBF</t>
  </si>
  <si>
    <t>Nifty 50 Arbitrage Index</t>
  </si>
  <si>
    <t>EEARFD</t>
  </si>
  <si>
    <t>NIFTY 50 Hybrid Composite debt 50:50 Index</t>
  </si>
  <si>
    <t>EEBCYF</t>
  </si>
  <si>
    <t>NIFTY 500 TRI</t>
  </si>
  <si>
    <t>EEDGEF</t>
  </si>
  <si>
    <t>NIFTY 100 TRI</t>
  </si>
  <si>
    <t>EEECRF</t>
  </si>
  <si>
    <t>EEELSS</t>
  </si>
  <si>
    <t>EEEQTF</t>
  </si>
  <si>
    <t>Nifty LargeMidcap 250 Index - TRI</t>
  </si>
  <si>
    <t>EEESCF</t>
  </si>
  <si>
    <t>Nifty Smallcap 250 - TRI</t>
  </si>
  <si>
    <t>EEESSF</t>
  </si>
  <si>
    <t>NIFTY 50 Equity Savings Index</t>
  </si>
  <si>
    <t>EEFOCF</t>
  </si>
  <si>
    <t>EEIF30</t>
  </si>
  <si>
    <t>Nifty 100 Quality 30 Index - TRI</t>
  </si>
  <si>
    <t>EEIF50</t>
  </si>
  <si>
    <t>NIFTY 50 - TRI</t>
  </si>
  <si>
    <t>EELMIF</t>
  </si>
  <si>
    <t>EEM150</t>
  </si>
  <si>
    <t>NIFTY Midcap 150 Moment 50 TRI</t>
  </si>
  <si>
    <t>EEMAAF</t>
  </si>
  <si>
    <t>Nifty 500 TRI (40%) +CRISIL Short Term Bond Index + Domestic Gold Prices (5%)  + Domestic Silver Prices (5%)</t>
  </si>
  <si>
    <t>EEMCPF</t>
  </si>
  <si>
    <t xml:space="preserve">Nifty 500 MultiCap 50:25:25 TRI </t>
  </si>
  <si>
    <t>EEMOF1</t>
  </si>
  <si>
    <t>Nifty IPO Index</t>
  </si>
  <si>
    <t>EENN50</t>
  </si>
  <si>
    <t xml:space="preserve">Nifty Next 50 Index </t>
  </si>
  <si>
    <t>EEPRUA</t>
  </si>
  <si>
    <t>CRISIL Hybrid 35+65 - Aggressive Index</t>
  </si>
  <si>
    <t>EES250</t>
  </si>
  <si>
    <t>EESMCF</t>
  </si>
  <si>
    <t>NIFTY Midcap 150 TRI</t>
  </si>
  <si>
    <t>EETECF</t>
  </si>
  <si>
    <t>S&amp;P BSE TECk TRI</t>
  </si>
  <si>
    <t>EGOLDE</t>
  </si>
  <si>
    <t>Domestic prices of Gold</t>
  </si>
  <si>
    <t>EGSFOF</t>
  </si>
  <si>
    <t>Domestic Gold and Silver Prices</t>
  </si>
  <si>
    <t>ELLIQF</t>
  </si>
  <si>
    <t>CRISIL Liquid Debt A-I (Tier I Benchmark)</t>
  </si>
  <si>
    <t>NIFTY Liquid Index A-I (Tier II Scheme Benchmark)</t>
  </si>
  <si>
    <t>EOASEF</t>
  </si>
  <si>
    <t>MSCI AC Asean 10/40 Total Return Index</t>
  </si>
  <si>
    <t>EOCHIF</t>
  </si>
  <si>
    <t>MSCI Golden Dragon Index (Total Return Net)</t>
  </si>
  <si>
    <t>EODWHF</t>
  </si>
  <si>
    <t>MSCI India Domestic &amp; World Healthcare 45 Index</t>
  </si>
  <si>
    <t>EOEDOF</t>
  </si>
  <si>
    <t>MSCI Europe Index (Total Return Net)</t>
  </si>
  <si>
    <t>EOEMOP</t>
  </si>
  <si>
    <t>MSCI Emerging Market Index</t>
  </si>
  <si>
    <t>EOUSEF</t>
  </si>
  <si>
    <t>Russell 1000 Index</t>
  </si>
  <si>
    <t>EOUSTF</t>
  </si>
  <si>
    <t>Russell 1000 Equal Weighted Technology Index</t>
  </si>
  <si>
    <t>ESLVRE</t>
  </si>
  <si>
    <t>Domestic prices of Silver</t>
  </si>
  <si>
    <t>PORTFOLIO STATEMENT OF EDELWEISS MONEY MARKET FUND AS ON AUGUST 31, 2024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</si>
  <si>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</si>
  <si>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</si>
  <si>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</si>
  <si>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</si>
  <si>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</si>
  <si>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</si>
  <si>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</si>
  <si>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</si>
  <si>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</si>
  <si>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</si>
  <si>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Debt Instruments</t>
  </si>
  <si>
    <t>(a) Listed / Awaiting listing on Stock Exchanges</t>
  </si>
  <si>
    <t>Sub Total</t>
  </si>
  <si>
    <t>State Development Loan</t>
  </si>
  <si>
    <t>8.07% GUJARAT SDL RED 11-02-2025</t>
  </si>
  <si>
    <t>IN1520140097</t>
  </si>
  <si>
    <t>SOVEREIGN</t>
  </si>
  <si>
    <t>(b)Privately Placed/Unlisted</t>
  </si>
  <si>
    <t>(c)Securitised Debt Instruments</t>
  </si>
  <si>
    <t>TOTAL</t>
  </si>
  <si>
    <t>Money Market Instruments</t>
  </si>
  <si>
    <t>Treasury bills</t>
  </si>
  <si>
    <t>364 DAYS TBILL RED 13-03-2025</t>
  </si>
  <si>
    <t>IN002023Z539</t>
  </si>
  <si>
    <t>364 DAYS TBILL RED 27-03-2025</t>
  </si>
  <si>
    <t>IN002023Z562</t>
  </si>
  <si>
    <t>Certificate of Deposit</t>
  </si>
  <si>
    <t>UNION BANK OF INDIA CD RED 18-03-2025#**</t>
  </si>
  <si>
    <t>INE692A16HP7</t>
  </si>
  <si>
    <t>ICRA A1+</t>
  </si>
  <si>
    <t>CANARA BANK CD RED 20-03-2025#**</t>
  </si>
  <si>
    <t>INE476A16YB0</t>
  </si>
  <si>
    <t>CRISIL A1+</t>
  </si>
  <si>
    <t>NABARD CD RED 17-01-2025#**</t>
  </si>
  <si>
    <t>INE261F16769</t>
  </si>
  <si>
    <t>BANK OF BARODA CD RED 07-02-2025#**</t>
  </si>
  <si>
    <t>INE028A16EU1</t>
  </si>
  <si>
    <t>ICICI BANK CD RED 25-02-2025#**</t>
  </si>
  <si>
    <t>INE090AD6121</t>
  </si>
  <si>
    <t>HDFC BANK CD RED 06-03-2025#**</t>
  </si>
  <si>
    <t>INE040A16ER2</t>
  </si>
  <si>
    <t>CARE A1+</t>
  </si>
  <si>
    <t>INDIAN BANK CD RED 13-03-2025#**</t>
  </si>
  <si>
    <t>INE562A16MR8</t>
  </si>
  <si>
    <t>FITCH A1+</t>
  </si>
  <si>
    <t>KOTAK MAHINDRA BANK CD RED 15-05-2025#**</t>
  </si>
  <si>
    <t>INE237A163X5</t>
  </si>
  <si>
    <t>PUNJAB NATIONAL BANK CD RED 15-05-2025#**</t>
  </si>
  <si>
    <t>INE160A16PF9</t>
  </si>
  <si>
    <t>AXIS BANK LTD CD RED 05-06-2025#**</t>
  </si>
  <si>
    <t>INE238AD6843</t>
  </si>
  <si>
    <t>SIDBI CD RED 10-06-2025#**</t>
  </si>
  <si>
    <t>INE556F16AS2</t>
  </si>
  <si>
    <t>HDFC BANK CD RED 24-06-2025#**</t>
  </si>
  <si>
    <t>INE040A16FA5</t>
  </si>
  <si>
    <t>NABARD CD RED 24-06-2025#**</t>
  </si>
  <si>
    <t>INE261F16884</t>
  </si>
  <si>
    <t>PUNJAB NATIONAL BANK CD 10-07-25#**</t>
  </si>
  <si>
    <t>INE160A16PJ1</t>
  </si>
  <si>
    <t>AXIS BANK LTD CD RED 15-07-2025#**</t>
  </si>
  <si>
    <t>INE238AD6868</t>
  </si>
  <si>
    <t>ICICI BANK CD RED 25-07-2025#**</t>
  </si>
  <si>
    <t>INE090AD6170</t>
  </si>
  <si>
    <t>SIDBI CD RED 26-08-2025#**</t>
  </si>
  <si>
    <t>INE556F16AT0</t>
  </si>
  <si>
    <t>Commercial Paper</t>
  </si>
  <si>
    <t>RELIANCE RETAIL VENT LTD. CP 02-09-2024**</t>
  </si>
  <si>
    <t>INE929O14BW8</t>
  </si>
  <si>
    <t>LIC HSG FIN CP RED 13-01-2025**</t>
  </si>
  <si>
    <t>INE115A14ES5</t>
  </si>
  <si>
    <t>HERO HOUSING FIN CP RED 20-01-2025**</t>
  </si>
  <si>
    <t>INE800X14218</t>
  </si>
  <si>
    <t>ICICI SECURITIES CP RED 30-01-25**</t>
  </si>
  <si>
    <t>INE763G14SN0</t>
  </si>
  <si>
    <t>KOTAK SECURITIES LTD CP RED 21-02-2025**</t>
  </si>
  <si>
    <t>INE028E14NG8</t>
  </si>
  <si>
    <t>ICICI SECURITIES CP RED 14-03-25**</t>
  </si>
  <si>
    <t>INE763G14VB9</t>
  </si>
  <si>
    <t>MUTHOOT FINANCE CP RED 10-06-2025**</t>
  </si>
  <si>
    <t>INE414G14TR9</t>
  </si>
  <si>
    <t>Investment in Mutual fund</t>
  </si>
  <si>
    <t>SBI CDMDF--A2</t>
  </si>
  <si>
    <t>INF0RQ622028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</si>
  <si>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</si>
  <si>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</si>
  <si>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</si>
  <si>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</si>
  <si>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</si>
  <si>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</si>
  <si>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</si>
  <si>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</si>
  <si>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</si>
  <si>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</si>
  <si>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</si>
  <si>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</si>
  <si>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Annual IDCW Option</t>
  </si>
  <si>
    <t>Direct Plan Bonus Option</t>
  </si>
  <si>
    <t>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</si>
  <si>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</si>
  <si>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</si>
  <si>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</si>
  <si>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</si>
  <si>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</si>
  <si>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</si>
  <si>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</si>
  <si>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</si>
  <si>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</si>
  <si>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</si>
  <si>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^ There were no investors in this option.</t>
  </si>
  <si>
    <t xml:space="preserve">3. Total Dividend (Net) declared during the month </t>
  </si>
  <si>
    <t>4. Bonus was declared during the month</t>
  </si>
  <si>
    <t>5. Investment in Repo of Corporate Debt Securities during the month ended August 31, 2024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</si>
  <si>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</si>
  <si>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</si>
  <si>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</si>
  <si>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</si>
  <si>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</si>
  <si>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</si>
  <si>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</si>
  <si>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</si>
  <si>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</si>
  <si>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</si>
  <si>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</si>
  <si>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</si>
  <si>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</si>
  <si>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</si>
  <si>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</si>
  <si>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</si>
  <si>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</si>
  <si>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</si>
  <si>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BHARAT BOND ETF – APRIL 2025 AS ON AUGUST 31, 2024</t>
  </si>
  <si>
    <t>(An open ended Target Maturity Exchange Traded Bond Fund predominantly investing in constituents of Nifty BHARAT Bond Index - April 2025)</t>
  </si>
  <si>
    <t>(a)Listed / Awaiting listing on stock Exchanges</t>
  </si>
  <si>
    <t>5.59% SIDBI NCD RED 21-02-2025**</t>
  </si>
  <si>
    <t>INE556F08JU6</t>
  </si>
  <si>
    <t>CARE AAA</t>
  </si>
  <si>
    <t>5.4% INDIAN OIL CORP NCD 11-04-25**</t>
  </si>
  <si>
    <t>INE242A08478</t>
  </si>
  <si>
    <t>CRISIL AAA</t>
  </si>
  <si>
    <t>6.88% NHB LTD NCD RED 21-01-2025**</t>
  </si>
  <si>
    <t>INE557F08FH9</t>
  </si>
  <si>
    <t>5.36% HPCL NCD RED 11-04-2025**</t>
  </si>
  <si>
    <t>INE094A08077</t>
  </si>
  <si>
    <t>5.90% REC LTD. NCD RED 31-03-2025**</t>
  </si>
  <si>
    <t>INE020B08CZ6</t>
  </si>
  <si>
    <t>5.77% PFC LTD NCD RED 11-04-2025**</t>
  </si>
  <si>
    <t>INE134E08KX7</t>
  </si>
  <si>
    <t>5.47% NABARD NCD RED 11-04-2025**</t>
  </si>
  <si>
    <t>INE261F08CI3</t>
  </si>
  <si>
    <t>ICRA AAA</t>
  </si>
  <si>
    <t>5.35% HUDCO NCD RED 11-04-2025**</t>
  </si>
  <si>
    <t>INE031A08814</t>
  </si>
  <si>
    <t>6.35% EXIM BANK OF INDIA NCD 18-02-2025**</t>
  </si>
  <si>
    <t>INE514E08FT8</t>
  </si>
  <si>
    <t>5.25% ONGC NCD RED 11-04-2025**</t>
  </si>
  <si>
    <t>INE213A08016</t>
  </si>
  <si>
    <t>5.34% NLC INDIA LTD. NCD 11-04-25**</t>
  </si>
  <si>
    <t>INE589A08027</t>
  </si>
  <si>
    <t>6.88% REC LTD. NCD RED 20-03-2025**</t>
  </si>
  <si>
    <t>INE020B08CK8</t>
  </si>
  <si>
    <t>7.05% NAT HSG BANK NCD RED 18-12-2024**</t>
  </si>
  <si>
    <t>INE557F08FG1</t>
  </si>
  <si>
    <t>5.70% SIDBI NCD RED 28-03-2025**</t>
  </si>
  <si>
    <t>INE556F08JX0</t>
  </si>
  <si>
    <t>7.42% POWER FIN CORP NCD RED 19-11-2024**</t>
  </si>
  <si>
    <t>INE134E08KH0</t>
  </si>
  <si>
    <t>6.99% IRFC NCD RED 19-03-2025**</t>
  </si>
  <si>
    <t>INE053F07CB1</t>
  </si>
  <si>
    <t>6.39% INDIAN OIL CORP NCD RED 06-03-2025**</t>
  </si>
  <si>
    <t>INE242A08452</t>
  </si>
  <si>
    <t>8.27% REC LTD NCD RED 06-02-2025**</t>
  </si>
  <si>
    <t>INE020B08906</t>
  </si>
  <si>
    <t>8.20% POWER GRID CORP NCD RED 23-01-2025**</t>
  </si>
  <si>
    <t>INE752E07MG9</t>
  </si>
  <si>
    <t>6.85% POWER GRID CORP NCD RED 15-04-2025**</t>
  </si>
  <si>
    <t>INE752E08643</t>
  </si>
  <si>
    <t>8.23% REC LTD NCD RED 23-01-2025**</t>
  </si>
  <si>
    <t>INE020B08898</t>
  </si>
  <si>
    <t>9.18% NUCLEAR POWER CORP NCD RD 23-01-25**</t>
  </si>
  <si>
    <t>INE206D08170</t>
  </si>
  <si>
    <t>8.48% POWER FIN CORP NCD RED 09-12-2024**</t>
  </si>
  <si>
    <t>INE134E08GU1</t>
  </si>
  <si>
    <t>8.65% POWER FINANCE NCD RED 28-12-2024**</t>
  </si>
  <si>
    <t>INE134E08GV9</t>
  </si>
  <si>
    <t>8.30% REC LTD NCD RED 10-04-2025**</t>
  </si>
  <si>
    <t>INE020B08930</t>
  </si>
  <si>
    <t>5.23% NABARD NCD RED 31-01-2025**</t>
  </si>
  <si>
    <t>INE261F08DI1</t>
  </si>
  <si>
    <t>5.57% SIDBI NCD RED 03-03-2025**</t>
  </si>
  <si>
    <t>INE556F08JV4</t>
  </si>
  <si>
    <t>8.80% POWER FIN CORP NCD RED 15-01-2025**</t>
  </si>
  <si>
    <t>INE134E08CP0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</si>
  <si>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</si>
  <si>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</si>
  <si>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</si>
  <si>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</si>
  <si>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</si>
  <si>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</si>
  <si>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8.11% EXIM BANK NCD RED 03-02-2025**</t>
  </si>
  <si>
    <t>INE514E08EK0</t>
  </si>
  <si>
    <t>8.95% INDIAN RAILWAY FIN NCD 10-03-2025**</t>
  </si>
  <si>
    <t>INE053F09GV6</t>
  </si>
  <si>
    <t>9% NTPC LTD NCD RED 25-01-2025**</t>
  </si>
  <si>
    <t>INE733E07HA2</t>
  </si>
  <si>
    <t>8.2% POWER FIN NCD RED 10-03-2025**</t>
  </si>
  <si>
    <t>INE134E08GY3</t>
  </si>
  <si>
    <t>8.15% POWER GRID CORP NCD RED 09-03-2025**</t>
  </si>
  <si>
    <t>INE752E07MJ3</t>
  </si>
  <si>
    <t>8.93% POWER GRID CORP NCD 19-10-2024**</t>
  </si>
  <si>
    <t>INE752E07LY4</t>
  </si>
  <si>
    <t>7.49% POWER GRID CORP NCD 25-10-2024**</t>
  </si>
  <si>
    <t>INE752E08593</t>
  </si>
  <si>
    <t>NABARD CD RED 15-04-2025#**</t>
  </si>
  <si>
    <t>INE261F16744</t>
  </si>
  <si>
    <t>Plan /option (Face Value 1000)</t>
  </si>
  <si>
    <t>Growth Option</t>
  </si>
  <si>
    <t>BHARAT Bond ETF - April 2025</t>
  </si>
  <si>
    <t>Debt ETFs</t>
  </si>
  <si>
    <t>PORTFOLIO STATEMENT OF BHARAT BOND ETF – APRIL 2030 AS ON AUGUST 31, 2024</t>
  </si>
  <si>
    <t>(An open ended Target Maturity Exchange Traded Bond Fund predominately investing in constituents of Nifty BHARAT Bond Index - April 2030)</t>
  </si>
  <si>
    <t>7.89% REC LTD. NCD RED 30-03-2030**</t>
  </si>
  <si>
    <t>INE020B08CI2</t>
  </si>
  <si>
    <t>7.86% PFC LTD NCD RED 12-04-2030**</t>
  </si>
  <si>
    <t>INE134E08KK4</t>
  </si>
  <si>
    <t>7.03% HPCL NCD RED 12-04-2030**</t>
  </si>
  <si>
    <t>INE094A08069</t>
  </si>
  <si>
    <t>7.41% POWER FIN CORP NCD RED 25-02-2030**</t>
  </si>
  <si>
    <t>INE134E08KL2</t>
  </si>
  <si>
    <t>7.34% NPCIL NCD RED 23-01-2030**</t>
  </si>
  <si>
    <t>INE206D08469</t>
  </si>
  <si>
    <t>7.55% IRFC NCD RED 12-04-2030**</t>
  </si>
  <si>
    <t>INE053F07BY5</t>
  </si>
  <si>
    <t>7.54% NHAI NCD RED 25-01-2030**</t>
  </si>
  <si>
    <t>INE906B07HK9</t>
  </si>
  <si>
    <t>7.70% NHAI NCD RED 13-09-2029**</t>
  </si>
  <si>
    <t>INE906B07HH5</t>
  </si>
  <si>
    <t>7.32% NTPC LTD NCD RED 17-07-2029**</t>
  </si>
  <si>
    <t>INE733E07KL3</t>
  </si>
  <si>
    <t>7.4% MANGALORE REF &amp; PET NCD 12-04-2030**</t>
  </si>
  <si>
    <t>INE103A08019</t>
  </si>
  <si>
    <t>7.50% REC LTD. NCD RED 28-02-2030**</t>
  </si>
  <si>
    <t>INE020B08CP7</t>
  </si>
  <si>
    <t>7.41% IOC NCD RED 22-10-2029**</t>
  </si>
  <si>
    <t>INE242A08437</t>
  </si>
  <si>
    <t>FITCH AAA</t>
  </si>
  <si>
    <t>7.22% HPCL NCD RED 28-08-2029**</t>
  </si>
  <si>
    <t>INE094A08168</t>
  </si>
  <si>
    <t>7.08% IRFC NCD RED 28-02-2030**</t>
  </si>
  <si>
    <t>INE053F07CA3</t>
  </si>
  <si>
    <t>7.49% NHAI NCD RED 01-08-2029**</t>
  </si>
  <si>
    <t>INE906B07HG7</t>
  </si>
  <si>
    <t>7.68% NABARD NCD SR 24F RED 30-04-2029**</t>
  </si>
  <si>
    <t>INE261F08EG3</t>
  </si>
  <si>
    <t>7.75% MANGALORE REF &amp; PET NCD 29-01-2030**</t>
  </si>
  <si>
    <t>INE103A08035</t>
  </si>
  <si>
    <t>7.38% POWER GRID CORP NCD RED 12-04-2030**</t>
  </si>
  <si>
    <t>INE752E08635</t>
  </si>
  <si>
    <t>7.48% IRFC NCD RED 13-08-2029**</t>
  </si>
  <si>
    <t>INE053F07BU3</t>
  </si>
  <si>
    <t>7.55% IRFC NCD RED 06-11-29**</t>
  </si>
  <si>
    <t>INE053F07BX7</t>
  </si>
  <si>
    <t>8.12% NHPC NCD GOI SERVICED 22-03-2029**</t>
  </si>
  <si>
    <t>INE848E08136</t>
  </si>
  <si>
    <t>7.82% PFC SR BS225 NCD RED 13-03-2030**</t>
  </si>
  <si>
    <t>INE134E08MF0</t>
  </si>
  <si>
    <t>7.5% IRFC NCD RED 07-09-2029**</t>
  </si>
  <si>
    <t>INE053F07BW9</t>
  </si>
  <si>
    <t>7.43% NABARD GOI SERV NCD RED 31-01-2030**</t>
  </si>
  <si>
    <t>INE261F08BX4</t>
  </si>
  <si>
    <t>8.85% REC LTD. NCD RED 16-04-2029**</t>
  </si>
  <si>
    <t>INE020B08BQ7</t>
  </si>
  <si>
    <t>8.36% NHAI NCD RED 20-05-2029**</t>
  </si>
  <si>
    <t>INE906B07HD4</t>
  </si>
  <si>
    <t>7.74% HPCL NCD RED 02-03-2028**</t>
  </si>
  <si>
    <t>INE094A08150</t>
  </si>
  <si>
    <t>7.64% FOOD CORP GOI GRNT NCD 12-12-2029**</t>
  </si>
  <si>
    <t>INE861G08050</t>
  </si>
  <si>
    <t>CRISIL AAA(CE)</t>
  </si>
  <si>
    <t>8.3% REC LTD NCD RED 25-06-2029**</t>
  </si>
  <si>
    <t>INE020B08BU9</t>
  </si>
  <si>
    <t>7.36% INDIAN OIL COR N SR XXVI 16-07-29**</t>
  </si>
  <si>
    <t>INE242A08551</t>
  </si>
  <si>
    <t>8.25% REC GOI SERVICED NCD RED 26-03-30**</t>
  </si>
  <si>
    <t>INE020B08CR3</t>
  </si>
  <si>
    <t>7.93% PFC LTD NCD RED 31-12-2029**</t>
  </si>
  <si>
    <t>INE134E08KI8</t>
  </si>
  <si>
    <t>8.24% POWER GRID NCD GOI SERV 14-02-2029**</t>
  </si>
  <si>
    <t>INE752E08551</t>
  </si>
  <si>
    <t>8.09% NLC INDIA LTD NCD RED 29-05-2029**</t>
  </si>
  <si>
    <t>INE589A07037</t>
  </si>
  <si>
    <t>7.49% POWER GRID CORP NCD 25-10-2029**</t>
  </si>
  <si>
    <t>INE752E08601</t>
  </si>
  <si>
    <t>7.92% REC LTD. NCD RED 30-03-2030**</t>
  </si>
  <si>
    <t>INE020B08CJ0</t>
  </si>
  <si>
    <t>7.64% NABARD NCD SR 25B RED 06-12-2029**</t>
  </si>
  <si>
    <t>INE261F08EJ7</t>
  </si>
  <si>
    <t>8.23% IRFC NCD RED 29-03-2029**</t>
  </si>
  <si>
    <t>INE053F07BE7</t>
  </si>
  <si>
    <t>8.27% NHAI NCD RED 28-03-2029**</t>
  </si>
  <si>
    <t>INE906B07GP0</t>
  </si>
  <si>
    <t>8.3% NTPC LTD NCD RED 15-01-2029**</t>
  </si>
  <si>
    <t>INE733E07KJ7</t>
  </si>
  <si>
    <t>7.27% NABARD NCD RED 14-02-2030**</t>
  </si>
  <si>
    <t>INE261F08BZ9</t>
  </si>
  <si>
    <t>8.85% POWER FIN CORP NCD RED 25-05-2029**</t>
  </si>
  <si>
    <t>INE134E08KC1</t>
  </si>
  <si>
    <t>7.5% NHPC NCD RED 06-10-2029**</t>
  </si>
  <si>
    <t>INE848E07AS5</t>
  </si>
  <si>
    <t>8.80% RECL NCD RED 14-05-2029**</t>
  </si>
  <si>
    <t>INE020B08BS3</t>
  </si>
  <si>
    <t>8.37% NHAI NCD RED 20-01-2029**</t>
  </si>
  <si>
    <t>INE906B07GN5</t>
  </si>
  <si>
    <t>7.25% NPCIL NCD RED 15-12-2029 XXXIII C**</t>
  </si>
  <si>
    <t>INE206D08436</t>
  </si>
  <si>
    <t>8.15% NABARD NCD RED 28-03-2029**</t>
  </si>
  <si>
    <t>INE261F08BH7</t>
  </si>
  <si>
    <t>8.22% NABARD NCD RED 13-12-2028**</t>
  </si>
  <si>
    <t>INE261F08AV0</t>
  </si>
  <si>
    <t>7.13% NHPC LTD NCD 11-02-2030**</t>
  </si>
  <si>
    <t>INE848E07BC7</t>
  </si>
  <si>
    <t>7.10% NABARD GOI SERV NCD RED 08-02-2030**</t>
  </si>
  <si>
    <t>INE261F08BY2</t>
  </si>
  <si>
    <t>8.4% POWER GRID NCD RED 26-05-2029**</t>
  </si>
  <si>
    <t>INE752E07MV8</t>
  </si>
  <si>
    <t>7.38% NHPC LTD NCD 03-01-2030**</t>
  </si>
  <si>
    <t>INE848E07AX5</t>
  </si>
  <si>
    <t>7.34% POWER GRID CORP NCD 13-07-2029**</t>
  </si>
  <si>
    <t>INE752E08577</t>
  </si>
  <si>
    <t>8.14% NUCLEAR POWER NCD RED 25-03-2030**</t>
  </si>
  <si>
    <t>INE206D08303</t>
  </si>
  <si>
    <t>8.15% POWER GRID CORP NCD RED 09-03-2030**</t>
  </si>
  <si>
    <t>INE752E07MK1</t>
  </si>
  <si>
    <t>8.15% EXIM NCB 21-01-2030 R21 - 2030**</t>
  </si>
  <si>
    <t>INE514E08EJ2</t>
  </si>
  <si>
    <t>9.3% POWER GRID CORP NCD RED 04-09-2029**</t>
  </si>
  <si>
    <t>INE752E07LR8</t>
  </si>
  <si>
    <t>8.55% IRFC NCD RED 21-02-2029**</t>
  </si>
  <si>
    <t>INE053F07BA5</t>
  </si>
  <si>
    <t>8.50% NABARD NCD GOI SERVICED 27-02-2029**</t>
  </si>
  <si>
    <t>INE261F08BC8</t>
  </si>
  <si>
    <t>8.13% NUCLEAR POWER CORP NCD 28-03-2030**</t>
  </si>
  <si>
    <t>INE206D08394</t>
  </si>
  <si>
    <t>7.95% IRFC NCD RED 12-06-2029**</t>
  </si>
  <si>
    <t>INE053F07BR9</t>
  </si>
  <si>
    <t>8.20% PGCIL NCD 23-01-2030 STRPPS D**</t>
  </si>
  <si>
    <t>INE752E07MH7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</si>
  <si>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</si>
  <si>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</si>
  <si>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</si>
  <si>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</si>
  <si>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</si>
  <si>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</si>
  <si>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8.40% NUCLEAR POW COR IN LTD NCD28-11-29**</t>
  </si>
  <si>
    <t>INE206D08253</t>
  </si>
  <si>
    <t>7.36% NLC INDIA LTD. NCD RED 25-01-2030**</t>
  </si>
  <si>
    <t>INE589A07045</t>
  </si>
  <si>
    <t>9.18% NUCLEAR POWER CORP NCD RD 23-01-28**</t>
  </si>
  <si>
    <t>INE206D08204</t>
  </si>
  <si>
    <t>8.70% POWER GRID CORP NCD RED 15-07-2028**</t>
  </si>
  <si>
    <t>INE752E07LC0</t>
  </si>
  <si>
    <t>8.13% PGCIL NCD 25-04-2029 LIII J**</t>
  </si>
  <si>
    <t>INE752E07NV6</t>
  </si>
  <si>
    <t>7.8% NHAI NCD RED 26-06-2029**</t>
  </si>
  <si>
    <t>INE906B07HF9</t>
  </si>
  <si>
    <t>8.83% EXIM BK OF INDIA NCD RED 03-11-29**</t>
  </si>
  <si>
    <t>INE514E08EE3</t>
  </si>
  <si>
    <t>Government Securities</t>
  </si>
  <si>
    <t>7.10% GOVT OF INDIA RED 18-04-2029</t>
  </si>
  <si>
    <t>IN0020220011</t>
  </si>
  <si>
    <t>BHARAT Bond ETF - April 2030</t>
  </si>
  <si>
    <t>PORTFOLIO STATEMENT OF BHARAT BOND ETF – APRIL 2031 AS ON AUGUST 31, 2024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</si>
  <si>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</si>
  <si>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</si>
  <si>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</si>
  <si>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6.90% REC LTD. NCD RED 31-03-2031**</t>
  </si>
  <si>
    <t>INE020B08DA7</t>
  </si>
  <si>
    <t>6.45% NABARD NCD RED 11-04-2031**</t>
  </si>
  <si>
    <t>INE261F08CJ1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</si>
  <si>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</si>
  <si>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</si>
  <si>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</si>
  <si>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</si>
  <si>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</si>
  <si>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</si>
  <si>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6.4% ONGC NCD RED 11-04-2031**</t>
  </si>
  <si>
    <t>INE213A08024</t>
  </si>
  <si>
    <t>6.63% HPCL NCD RED 11-04-2031**</t>
  </si>
  <si>
    <t>INE094A08093</t>
  </si>
  <si>
    <t>6.29% NTPC LTD NCD RED 11-04-2031**</t>
  </si>
  <si>
    <t>INE733E08155</t>
  </si>
  <si>
    <t>6.65% FOOD CORP GOI GRNT NCD 23-10-2030**</t>
  </si>
  <si>
    <t>INE861G08076</t>
  </si>
  <si>
    <t>ICRA AAA(CE)</t>
  </si>
  <si>
    <t>7.57% NHB NCD RED 09-01-2031**</t>
  </si>
  <si>
    <t>INE557F08FT4</t>
  </si>
  <si>
    <t>7.51% NATIONAL HOUSING BANK RED 04-04-31**</t>
  </si>
  <si>
    <t>INE557F08FX6</t>
  </si>
  <si>
    <t>6.28% POWER GRID CORP NCD 11-04-31**</t>
  </si>
  <si>
    <t>INE752E08650</t>
  </si>
  <si>
    <t>7.55% REC LTD. NCD RED 10-05-2030**</t>
  </si>
  <si>
    <t>INE020B08CU7</t>
  </si>
  <si>
    <t>7.82% PFC SR BS225 NCD RED 13-03-2031**</t>
  </si>
  <si>
    <t>INE134E08MG8</t>
  </si>
  <si>
    <t>7.05% PFC LTD NCD RED 09-08-2030**</t>
  </si>
  <si>
    <t>INE134E08KZ2</t>
  </si>
  <si>
    <t>6.80% REC LTD NCD RED 20-12-2030**</t>
  </si>
  <si>
    <t>INE020B08DE9</t>
  </si>
  <si>
    <t>7.35% NHAI NCD RED 26-04-2030**</t>
  </si>
  <si>
    <t>INE906B07HP8</t>
  </si>
  <si>
    <t>7.04% PFC LTD NCD RED 16-12-2030**</t>
  </si>
  <si>
    <t>INE134E08LC9</t>
  </si>
  <si>
    <t>6.90% REC LTD. NCD RED 31-01-2031**</t>
  </si>
  <si>
    <t>INE020B08DG4</t>
  </si>
  <si>
    <t>7.75% PFC LTD NCD RED 11-06-2030**</t>
  </si>
  <si>
    <t>INE134E08KV1</t>
  </si>
  <si>
    <t>8.85% POWER FINANCE NCD 15-06-2030**</t>
  </si>
  <si>
    <t>INE134E08DB8</t>
  </si>
  <si>
    <t>7.79% REC LTD. NCD RED 21-05-2030**</t>
  </si>
  <si>
    <t>INE020B08CW3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</si>
  <si>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</si>
  <si>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</si>
  <si>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</si>
  <si>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</si>
  <si>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</si>
  <si>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</si>
  <si>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8.13% PGCIL NCD 25-04-2030 LIII K**</t>
  </si>
  <si>
    <t>INE752E07NW4</t>
  </si>
  <si>
    <t>7.68% POWER FIN CORP NCD RED 15-07-2030**</t>
  </si>
  <si>
    <t>INE134E08KR9</t>
  </si>
  <si>
    <t>7.40% POWER FIN CORP NCD RED 08-05-2030**</t>
  </si>
  <si>
    <t>INE134E08KQ1</t>
  </si>
  <si>
    <t>9.35% POWER GRID CORP NCD RED 29-08-2029**</t>
  </si>
  <si>
    <t>INE752E07IZ7</t>
  </si>
  <si>
    <t>7.79% POWER FINANCE NCD RED 22-07-2030**</t>
  </si>
  <si>
    <t>INE134E08KU3</t>
  </si>
  <si>
    <t>8.4% POWER GRID CORP NCD RED 27-05-2030**</t>
  </si>
  <si>
    <t>INE752E07MW6</t>
  </si>
  <si>
    <t>8.13% NUCLEAR POWER CORP NCD 28-03-2029**</t>
  </si>
  <si>
    <t>INE206D08386</t>
  </si>
  <si>
    <t>7.25% NPCIL NCD RED 15-12-2030 XXXIII D**</t>
  </si>
  <si>
    <t>INE206D08444</t>
  </si>
  <si>
    <t>7% POWER FIN CORP NCD RED 22-01-2031**</t>
  </si>
  <si>
    <t>INE134E07AN1</t>
  </si>
  <si>
    <t>9.35% POWER GRID NCD RED 29-08-2030**</t>
  </si>
  <si>
    <t>INE752E07JA8</t>
  </si>
  <si>
    <t>8.5% NHPC LTD NCD RED 14-07-2030**</t>
  </si>
  <si>
    <t>INE848E07906</t>
  </si>
  <si>
    <t>8.37% HUDCO NCD RED 23-03-2029**</t>
  </si>
  <si>
    <t>INE031A08707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</si>
  <si>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</si>
  <si>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</si>
  <si>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</si>
  <si>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</si>
  <si>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</si>
  <si>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</si>
  <si>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7.32% GOVT OF INDIA RED 13-11-2030</t>
  </si>
  <si>
    <t>IN0020230135</t>
  </si>
  <si>
    <t>7.61% GOVT OF INDIA RED 09-05-2030</t>
  </si>
  <si>
    <t>IN0020160019</t>
  </si>
  <si>
    <t>7.17% GOVT OF INDIA RED 17-04-2030</t>
  </si>
  <si>
    <t>IN0020230036</t>
  </si>
  <si>
    <t>BHARAT Bond ETF - April 2031</t>
  </si>
  <si>
    <t>PORTFOLIO STATEMENT OF BHARAT BOND ETF – APRIL 2032 AS ON AUGUST 31, 2024</t>
  </si>
  <si>
    <t>(An open ended Target Maturity Exchange Traded Bond Fund predominantly investing in constituents of Nifty BHARAT Bond Index - April 2032)</t>
  </si>
  <si>
    <t>6.92% REC LTD NCD RED 20-03-2032**</t>
  </si>
  <si>
    <t>INE020B08DV3</t>
  </si>
  <si>
    <t>6.92% POWER FINANCE NCD 14-04-32**</t>
  </si>
  <si>
    <t>INE134E08LN6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</si>
  <si>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</si>
  <si>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</si>
  <si>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</si>
  <si>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</si>
  <si>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</si>
  <si>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</si>
  <si>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</si>
  <si>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</si>
  <si>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</si>
  <si>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</si>
  <si>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</si>
  <si>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</si>
  <si>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</si>
  <si>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</si>
  <si>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</si>
  <si>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</si>
  <si>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</si>
  <si>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</si>
  <si>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7.82% PFC SR BS225 NCD RED 12-03-2032**</t>
  </si>
  <si>
    <t>INE134E08ME3</t>
  </si>
  <si>
    <t>6.89% IRFC NCD RED 18-07-2031**</t>
  </si>
  <si>
    <t>INE053F08106</t>
  </si>
  <si>
    <t>6.69% NTPC LTD NCD RED 12-09-2031**</t>
  </si>
  <si>
    <t>INE733E08197</t>
  </si>
  <si>
    <t>7.38% NABARD NCD RED 20-10-2031**</t>
  </si>
  <si>
    <t>INE261F08683</t>
  </si>
  <si>
    <t>7.55% PGC SERIES LV NCD RED 21-09-2031**</t>
  </si>
  <si>
    <t>INE752E07OB6</t>
  </si>
  <si>
    <t>8.12% EXIM BANK SR T02 NCD 25-04-2031**</t>
  </si>
  <si>
    <t>INE514E08FC4</t>
  </si>
  <si>
    <t>8.25% EXIM BANK SR T04 NCD 23-06-2031**</t>
  </si>
  <si>
    <t>INE514E08FE0</t>
  </si>
  <si>
    <t>8.1% NTPC NCD RED 27-05-2031**</t>
  </si>
  <si>
    <t>INE733E07KD0</t>
  </si>
  <si>
    <t>8.13% PGCIL NCD 25-04-2031 LIII L**</t>
  </si>
  <si>
    <t>INE752E07NX2</t>
  </si>
  <si>
    <t>8.11% EXIM BANK SR T05 NCD R 11-07-2031**</t>
  </si>
  <si>
    <t>INE514E08FF7</t>
  </si>
  <si>
    <t>7.30% NABARD NCD RED 26-12-2031**</t>
  </si>
  <si>
    <t>INE261F08717</t>
  </si>
  <si>
    <t>8.17% NHPC LTD SR U-1 NCD 27-06-2031**</t>
  </si>
  <si>
    <t>INE848E07922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</si>
  <si>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</si>
  <si>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</si>
  <si>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</si>
  <si>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</si>
  <si>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</si>
  <si>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</si>
  <si>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7.25% NPCIL NCD RED 15-12-2031 XXXIII E**</t>
  </si>
  <si>
    <t>INE206D08451</t>
  </si>
  <si>
    <t>6.54% GOVT OF INDIA RED 17-01-2032</t>
  </si>
  <si>
    <t>IN0020210244</t>
  </si>
  <si>
    <t>BHARAT Bond ETF - April 2032</t>
  </si>
  <si>
    <t>PORTFOLIO STATEMENT OF BHARAT BOND ETF – APRIL 2033 AS ON AUGUST 31, 2024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</si>
  <si>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</si>
  <si>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</si>
  <si>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</si>
  <si>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7.54% HPCL NCD RED 15-04-2033**</t>
  </si>
  <si>
    <t>INE094A08143</t>
  </si>
  <si>
    <t>7.58% POWER FIN NCD RED 15-04-2033**</t>
  </si>
  <si>
    <t>INE134E08LW7</t>
  </si>
  <si>
    <t>7.54% NABARD NCD RED 15-04-2033**</t>
  </si>
  <si>
    <t>INE261F08DU6</t>
  </si>
  <si>
    <t>7.47% IRFC SR166 NCD RED 15-04-2033**</t>
  </si>
  <si>
    <t>INE053F08213</t>
  </si>
  <si>
    <t>7.52% HUDCO SERIES B NCD RED 15-04-2033**</t>
  </si>
  <si>
    <t>INE031A08863</t>
  </si>
  <si>
    <t>7.44% NTPC LTD. SR 79 NCD RED 15-04-2033**</t>
  </si>
  <si>
    <t>INE733E08239</t>
  </si>
  <si>
    <t>7.53% RECL SR 217 NCD RED 31-03-2033**</t>
  </si>
  <si>
    <t>INE020B08EC1</t>
  </si>
  <si>
    <t>7.75% IRFC NCD RED 15-04-2033**</t>
  </si>
  <si>
    <t>INE053F08270</t>
  </si>
  <si>
    <t>7.70% PFC SR BS226 B NCD RED 15-04-2033**</t>
  </si>
  <si>
    <t>INE134E08MI4</t>
  </si>
  <si>
    <t>7.88% EXIM BANK SR U05 NCD 11-01-2033**</t>
  </si>
  <si>
    <t>INE514E08FQ4</t>
  </si>
  <si>
    <t>7.69% RECL SR 218 NCD RED 31-01-2033**</t>
  </si>
  <si>
    <t>INE020B08EE7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</si>
  <si>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</si>
  <si>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</si>
  <si>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</si>
  <si>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</si>
  <si>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</si>
  <si>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</si>
  <si>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8.5% EXIM BANK NCD RED 14-03-2033**</t>
  </si>
  <si>
    <t>INE514E08FS0</t>
  </si>
  <si>
    <t>7.69% NABARD NCD SR LTIF 1E 31-03-2032**</t>
  </si>
  <si>
    <t>INE261F08832</t>
  </si>
  <si>
    <t>7.26% GOVT OF INDIA RED 06-02-2033</t>
  </si>
  <si>
    <t>IN0020220151</t>
  </si>
  <si>
    <t>BHARAT Bond ETF - April 2033</t>
  </si>
  <si>
    <t>BHARAT Bond ETF – April 2033</t>
  </si>
  <si>
    <t>PORTFOLIO STATEMENT OF EDELWEISS  BANKING AND PSU DEBT FUND AS ON AUGUST 31, 2024</t>
  </si>
  <si>
    <t>(An open ended debt scheme predominantly investing in Debt Instruments of Banks, Public Sector Undertakings,
Public Financial Institutions and Municipa)</t>
  </si>
  <si>
    <t>8.41% HUDCO NCD GOI SERVICED 15-03-2029**</t>
  </si>
  <si>
    <t>INE031A08699</t>
  </si>
  <si>
    <t>8.24% NABARD NCD GOI SERVICED 22-03-2029**</t>
  </si>
  <si>
    <t>INE261F08BF1</t>
  </si>
  <si>
    <t>8.79% INDIAN RAIL FIN NCD RED 04-05-2030**</t>
  </si>
  <si>
    <t>INE053F09GX2</t>
  </si>
  <si>
    <t>8.7% LIC HOUS FIN NCD RED 23-03-2029**</t>
  </si>
  <si>
    <t>INE115A07OB4</t>
  </si>
  <si>
    <t>Direct Plan Fortnightly IDCW Option</t>
  </si>
  <si>
    <t>Direct Plan Monthly IDCW Option</t>
  </si>
  <si>
    <t>Direct Plan Weekly IDCW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</si>
  <si>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</si>
  <si>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</si>
  <si>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</si>
  <si>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</si>
  <si>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</si>
  <si>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</si>
  <si>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</si>
  <si>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</si>
  <si>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</si>
  <si>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</si>
  <si>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Fortnightly IDCW</t>
  </si>
  <si>
    <t>Direct Plan Monthly IDCW</t>
  </si>
  <si>
    <t>Direct Plan weekly IDCW</t>
  </si>
  <si>
    <t>Regular Plan Fortnightly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</si>
  <si>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</si>
  <si>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</si>
  <si>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</si>
  <si>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</si>
  <si>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</si>
  <si>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 IBX 50:50 GILT PLUS SDL JUNE 2027 INDEX FUND AS ON AUGUST 31, 2024</t>
  </si>
  <si>
    <t>(An open-ended target maturity Index Fund investing in the constituents of CRISIL IBX 50:50 Gilt Plus SDL Index – June 2027. A relatively high interest)</t>
  </si>
  <si>
    <t>7.38% GOVT OF INDIA RED 20-06-2027</t>
  </si>
  <si>
    <t>IN0020220037</t>
  </si>
  <si>
    <t>7.16% TAMILNADU SDL RED 11-01-2027</t>
  </si>
  <si>
    <t>IN3120160178</t>
  </si>
  <si>
    <t>7.71% GUJARAT SDL RED 01-03-2027</t>
  </si>
  <si>
    <t>IN1520160202</t>
  </si>
  <si>
    <t>7.52% UTTAR PRADESH SDL 24-05-2027</t>
  </si>
  <si>
    <t>IN3320170043</t>
  </si>
  <si>
    <t>7.51% MAHARASHTRA SDL RED 24-05-2027</t>
  </si>
  <si>
    <t>IN2220170020</t>
  </si>
  <si>
    <t>7.52% TAMIL NADU SDL RED 24-05-2027</t>
  </si>
  <si>
    <t>IN3120170037</t>
  </si>
  <si>
    <t>7.67% UTTAR PRADESH SDL 12-04-2027</t>
  </si>
  <si>
    <t>IN3320170019</t>
  </si>
  <si>
    <t>Direct Plan  Growth Option</t>
  </si>
  <si>
    <t>Regular Plan  Growth Option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</si>
  <si>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</si>
  <si>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</si>
  <si>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</si>
  <si>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CRISIL IBX 50:50 GILT PLUS SDL SEP 2028 INDEX FUND AS ON AUGUST 31, 2024</t>
  </si>
  <si>
    <t>(An open-ended target maturity Index Fund investing in the constituents of CRISIL IBX 50:50 Gilt Plus SDL Index – Sep 2028. A relatively high interest)</t>
  </si>
  <si>
    <t>7.06% GOVT OF INDIA RED 10-04-2028</t>
  </si>
  <si>
    <t>IN0020230010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</si>
  <si>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</si>
  <si>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</si>
  <si>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</si>
  <si>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</si>
  <si>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</si>
  <si>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</si>
  <si>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8.03% KARNATAKA SDL RED 31-01-2028</t>
  </si>
  <si>
    <t>IN1920170165</t>
  </si>
  <si>
    <t>8.79% GUJARAT SDL RED 12-09-2028</t>
  </si>
  <si>
    <t>IN1520180101</t>
  </si>
  <si>
    <t>8.16% RAJASTHAN SDL RED 09-05-2028</t>
  </si>
  <si>
    <t>IN2920180030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</si>
  <si>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</si>
  <si>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</si>
  <si>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</si>
  <si>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CRISIL IBX 50:50 GILT PLUS SDL APRIL 2037 INDEX FUND AS ON AUGUST 31, 2024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</si>
  <si>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</si>
  <si>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</si>
  <si>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</si>
  <si>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</si>
  <si>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</si>
  <si>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</si>
  <si>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</si>
  <si>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7.74% UTTAR PRADESH SDL 15-03-2037</t>
  </si>
  <si>
    <t>IN3320220152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</si>
  <si>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</si>
  <si>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</si>
  <si>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</si>
  <si>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</si>
  <si>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</si>
  <si>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</si>
  <si>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</si>
  <si>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</si>
  <si>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</si>
  <si>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</si>
  <si>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</si>
  <si>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</si>
  <si>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</si>
  <si>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</si>
  <si>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</si>
  <si>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</si>
  <si>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</si>
  <si>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</si>
  <si>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>7.45% MAHARASHTRA SDL RED 20-03-2037</t>
  </si>
  <si>
    <t>IN2220230295</t>
  </si>
  <si>
    <t>7.45% KARNATAKA SDL RED 20-03-2037</t>
  </si>
  <si>
    <t>IN1920230357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</si>
  <si>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</si>
  <si>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</si>
  <si>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</si>
  <si>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EDELWEISS CRL PSU PL SDL 50:50 OCT-25 FD AS ON AUGUST 31, 2024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</si>
  <si>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</si>
  <si>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</si>
  <si>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</si>
  <si>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5.7% NABARD NCD RED SR 22D 31-07-2025**</t>
  </si>
  <si>
    <t>INE261F08DK7</t>
  </si>
  <si>
    <t>7.25% SIDBI NCD RED 31-07-2025**</t>
  </si>
  <si>
    <t>INE556F08KA6</t>
  </si>
  <si>
    <t>8.11% REC LTD NCD 07-10-2025 SR136**</t>
  </si>
  <si>
    <t>INE020B08963</t>
  </si>
  <si>
    <t>7.34% NHB LTD NCD RED 07-08-2025**</t>
  </si>
  <si>
    <t>INE557F08FN7</t>
  </si>
  <si>
    <t>6.50% POWER FIN CORP NCD RED 17-09-2025**</t>
  </si>
  <si>
    <t>INE134E08LD7</t>
  </si>
  <si>
    <t>7.50% NHPC LTD SR Y STR A NCD 07-10-2025**</t>
  </si>
  <si>
    <t>INE848E07AO4</t>
  </si>
  <si>
    <t>7.20% NABARD NCD RED 23-09-2025**</t>
  </si>
  <si>
    <t>INE261F08DR2</t>
  </si>
  <si>
    <t>7.12% HPCL NCD RED 30-07-2025**</t>
  </si>
  <si>
    <t>INE094A08127</t>
  </si>
  <si>
    <t>7.17% POWER FIN COR NCD SR 202B 22-05-25**</t>
  </si>
  <si>
    <t>INE134E08KT5</t>
  </si>
  <si>
    <t>7.75% SIDBI NCD RED 27-10-2025**</t>
  </si>
  <si>
    <t>INE556F08KD0</t>
  </si>
  <si>
    <t>7.25% NABARD NCD RED 01-08-2025**</t>
  </si>
  <si>
    <t>INE261F08DQ4</t>
  </si>
  <si>
    <t>8.75% REC LTD NCD RED 12-07-2025**</t>
  </si>
  <si>
    <t>INE020B08443</t>
  </si>
  <si>
    <t>8.4% POWER GRID CORP NCD RED 27-05-2025**</t>
  </si>
  <si>
    <t>INE752E07MR6</t>
  </si>
  <si>
    <t>7.15% SIDBI NCD SR II NCD RED 21-07-2025**</t>
  </si>
  <si>
    <t>INE556F08JZ5</t>
  </si>
  <si>
    <t>6.11% BPCL SERIES I NCD RED 04-07-2025**</t>
  </si>
  <si>
    <t>INE029A08065</t>
  </si>
  <si>
    <t>7.97% TAMIL NADU SDL RED 14-10-2025</t>
  </si>
  <si>
    <t>IN3120150112</t>
  </si>
  <si>
    <t>8.20% GUJARAT SDL RED 24-06-2025</t>
  </si>
  <si>
    <t>IN1520150021</t>
  </si>
  <si>
    <t>8.31% UTTAR PRADESH SDL 29-07-2025</t>
  </si>
  <si>
    <t>IN3320150250</t>
  </si>
  <si>
    <t>8.27% KERALA SDL RED 12-08-2025</t>
  </si>
  <si>
    <t>IN2020150073</t>
  </si>
  <si>
    <t>8.30% JHARKHAND SDL RED 29-07-2025</t>
  </si>
  <si>
    <t>IN3720150017</t>
  </si>
  <si>
    <t>7.99% MAHARASHTRA SDL RED 28-10-2025</t>
  </si>
  <si>
    <t>IN2220150113</t>
  </si>
  <si>
    <t>8.21% WEST BENGAL SDL RED 24-06-2025</t>
  </si>
  <si>
    <t>IN3420150036</t>
  </si>
  <si>
    <t>7.89% GUJARAT SDL RED 15-05-2025</t>
  </si>
  <si>
    <t>IN1520190043</t>
  </si>
  <si>
    <t>7.96% MAHARASHTRA SDL RED 14-10-2025</t>
  </si>
  <si>
    <t>IN2220150105</t>
  </si>
  <si>
    <t>8.20% RAJASTHAN SDL RED 24-06-2025</t>
  </si>
  <si>
    <t>IN2920150157</t>
  </si>
  <si>
    <t>8.36% MADHYA PRADESH SDL RED 15-07-2025</t>
  </si>
  <si>
    <t>IN2120150023</t>
  </si>
  <si>
    <t>8.16% MAHARASHTRA SDL RED 23-09-2025</t>
  </si>
  <si>
    <t>IN2220150097</t>
  </si>
  <si>
    <t>8.25% MAHARASHTRA SDL RED 10-06-2025</t>
  </si>
  <si>
    <t>IN2220150030</t>
  </si>
  <si>
    <t>8.18% ANDHRA PRADESH SDL RED 27-05-2025</t>
  </si>
  <si>
    <t>IN1020150018</t>
  </si>
  <si>
    <t>8.24% KERALA SDL RED 13-05-2025</t>
  </si>
  <si>
    <t>IN2020150032</t>
  </si>
  <si>
    <t>5.95% TAMIL NADU SDL RED 13-05-2025</t>
  </si>
  <si>
    <t>IN3120200057</t>
  </si>
  <si>
    <t>8.29% KERALA SDL RED 29-07-2025</t>
  </si>
  <si>
    <t>IN2020150065</t>
  </si>
  <si>
    <t>8.28% MAHARASHTRA SDL RED 29-07-2025</t>
  </si>
  <si>
    <t>IN2220150055</t>
  </si>
  <si>
    <t>8% TAMIL NADU SDL RED 28-10-2025</t>
  </si>
  <si>
    <t>IN3120150120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</si>
  <si>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</si>
  <si>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</si>
  <si>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</si>
  <si>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AUGUST 31, 2024</t>
  </si>
  <si>
    <t>(An open-ended debt Index Fund investing in the constituents of CRISIL IBX 50:50 Gilt Plus SDL Short Duration Index. A relatively high interest rate ri)</t>
  </si>
  <si>
    <t>7.59% GUJARAT SDL RED 15-02-2027</t>
  </si>
  <si>
    <t>IN1520160194</t>
  </si>
  <si>
    <t>7.59% KARNATAKA SDL 15-02-2027</t>
  </si>
  <si>
    <t>IN1920160091</t>
  </si>
  <si>
    <t>8.28% GUJARAT SDL RED 13-02-2029</t>
  </si>
  <si>
    <t>IN1520180283</t>
  </si>
  <si>
    <t>7.76% KARNATAKA SDL RED 13-12-2027</t>
  </si>
  <si>
    <t>IN1920170116</t>
  </si>
  <si>
    <t>7.64% WEST BENGAL SDL RED 29-03-2027</t>
  </si>
  <si>
    <t>IN3420160183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</si>
  <si>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</si>
  <si>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</si>
  <si>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</si>
  <si>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BHARAT BOND FOF – APRIL 2025 AS ON AUGUST 31, 2024</t>
  </si>
  <si>
    <t>(An open-ended Target Maturity fund of funds scheme investing in units of BHARAT Bond ETF – April 2025)</t>
  </si>
  <si>
    <t>BHARAT BOND ETF-APRIL 2025-GROWTH</t>
  </si>
  <si>
    <t>INF754K01LD3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</si>
  <si>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</si>
  <si>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</si>
  <si>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Total value and percentage of Illiquiid Equity shares &amp; Equity related instruments</t>
  </si>
  <si>
    <t>BHARAT Bond FOF - April 2025</t>
  </si>
  <si>
    <t>Fund of funds scheme (Domestic)</t>
  </si>
  <si>
    <t>PORTFOLIO STATEMENT OF BHARAT BOND FOF – APRIL 2030 AS ON AUGUST 31, 2024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</si>
  <si>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</si>
  <si>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</si>
  <si>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</si>
  <si>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</si>
  <si>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AUGUST 31, 2024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</si>
  <si>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</si>
  <si>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</si>
  <si>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</si>
  <si>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</si>
  <si>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BHARAT BOND FOF – APRIL 2032 AS ON AUGUST 31, 2024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</si>
  <si>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</si>
  <si>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</si>
  <si>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</si>
  <si>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</si>
  <si>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</si>
  <si>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BHARAT BOND FOF – APRIL 2033 AS ON AUGUST 31, 2024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</si>
  <si>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</si>
  <si>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</si>
  <si>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</si>
  <si>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</si>
  <si>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</si>
  <si>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AUGUST 31, 2024</t>
  </si>
  <si>
    <t>(An open ended debt scheme investing in government securities across maturity)</t>
  </si>
  <si>
    <t>7.30% GOVT OF INDIA RED 19-06-2053</t>
  </si>
  <si>
    <t>IN0020230051</t>
  </si>
  <si>
    <t>7.10% GOVT OF INDIA RED 08-04-2034</t>
  </si>
  <si>
    <t>IN0020240019</t>
  </si>
  <si>
    <t>7.18% GOVT OF INDIA RED 24-07-2037</t>
  </si>
  <si>
    <t>IN0020230077</t>
  </si>
  <si>
    <t>7.18% GOVT OF INDIA RED 14-08-2033</t>
  </si>
  <si>
    <t>IN0020230085</t>
  </si>
  <si>
    <t>8.38% GUJARAT SDL RED 27-02-2029</t>
  </si>
  <si>
    <t>IN1520180309</t>
  </si>
  <si>
    <t>Edelweiss Government Securities Fund</t>
  </si>
  <si>
    <t>Gilt Fund</t>
  </si>
  <si>
    <t>PORTFOLIO STATEMENT OF EDELWEISS NIFTY PSU BOND PLUS SDL APR 2027 50 50 INDEX AS ON AUGUST 31, 2024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</si>
  <si>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</si>
  <si>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</si>
  <si>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</si>
  <si>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7.83% IRFC LTD NCD RED 19-03-2027**</t>
  </si>
  <si>
    <t>INE053F07983</t>
  </si>
  <si>
    <t>7.18% POWER FIN GOI SERVICD NCD 20-01-27**</t>
  </si>
  <si>
    <t>INE134E08IR3</t>
  </si>
  <si>
    <t>7.75% POWER FIN COR GOI SER NCD 22-03-27**</t>
  </si>
  <si>
    <t>INE134E08IX1</t>
  </si>
  <si>
    <t>7.89% POWER GRID CORP NCD RED 09-03-2027**</t>
  </si>
  <si>
    <t>INE752E07OE0</t>
  </si>
  <si>
    <t>7.79% SIDBI NCD SR IV NCD RED 19-04-2027**</t>
  </si>
  <si>
    <t>INE556F08KK5</t>
  </si>
  <si>
    <t>7.80% NABARD NCD SR 24E RED 15-03-2027**</t>
  </si>
  <si>
    <t>INE261F08EF5</t>
  </si>
  <si>
    <t>7.95% RECL SR 147 NCD RED 12-03-2027**</t>
  </si>
  <si>
    <t>INE020B08AH8</t>
  </si>
  <si>
    <t>7.54% REC LTD NCD RED 30-12-2026**</t>
  </si>
  <si>
    <t>INE020B08AC9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</si>
  <si>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</si>
  <si>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</si>
  <si>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</si>
  <si>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</si>
  <si>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</si>
  <si>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</si>
  <si>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</si>
  <si>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</si>
  <si>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</si>
  <si>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</si>
  <si>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</si>
  <si>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</si>
  <si>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</si>
  <si>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</si>
  <si>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</si>
  <si>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</si>
  <si>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</si>
  <si>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</si>
  <si>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6.58% GUJARAT SDL RED 31-03-2027</t>
  </si>
  <si>
    <t>IN1520200347</t>
  </si>
  <si>
    <t>7.78% BIHAR SDL RED 01-03-2027</t>
  </si>
  <si>
    <t>IN1320160170</t>
  </si>
  <si>
    <t>7.20% UTTAR PRADESH SDL 25-01-2027</t>
  </si>
  <si>
    <t>IN3320160309</t>
  </si>
  <si>
    <t>7.80% KERALA SDL RED 15-03-2027</t>
  </si>
  <si>
    <t>IN2020160155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</si>
  <si>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</si>
  <si>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</si>
  <si>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</si>
  <si>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</si>
  <si>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</si>
  <si>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</si>
  <si>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</si>
  <si>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</si>
  <si>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</si>
  <si>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</si>
  <si>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</si>
  <si>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</si>
  <si>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7.59% RAJASTHAN SDL RED 15-02-2027</t>
  </si>
  <si>
    <t>IN2920160412</t>
  </si>
  <si>
    <t>7.74% TAMIL NADU SDL RED 01-03-2027</t>
  </si>
  <si>
    <t>IN3120161309</t>
  </si>
  <si>
    <t>7.64% HARYANA SDL RED 29-03-2027</t>
  </si>
  <si>
    <t>IN1620160292</t>
  </si>
  <si>
    <t>7.61% ANDHRA PRADESH SDL RED 15-02-2027</t>
  </si>
  <si>
    <t>IN1020160439</t>
  </si>
  <si>
    <t>7.59% HARYANA SDL RED 15-02-2027</t>
  </si>
  <si>
    <t>IN1620160268</t>
  </si>
  <si>
    <t>7.59% BIHAR SDL RED 15-02-2027</t>
  </si>
  <si>
    <t>IN1320160162</t>
  </si>
  <si>
    <t>6.72% KERALA SDL RED 24-03-2027</t>
  </si>
  <si>
    <t>IN2020200290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</si>
  <si>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</si>
  <si>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</si>
  <si>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</si>
  <si>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</si>
  <si>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</si>
  <si>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</si>
  <si>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</si>
  <si>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</si>
  <si>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7.15% KERALA SDL RED 11-01-2027</t>
  </si>
  <si>
    <t>IN2020160130</t>
  </si>
  <si>
    <t>7.62% Tamil Nadu SDL RED 29-03-2027</t>
  </si>
  <si>
    <t>IN3120161424</t>
  </si>
  <si>
    <t>7.21% WEST BENGAL SDL 25-01-2027</t>
  </si>
  <si>
    <t>IN3420160142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</si>
  <si>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</si>
  <si>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</si>
  <si>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</si>
  <si>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NIFTY PSU BOND PLUS SDL APR 2026 50 50 INDEX FUND AS ON AUGUST 31, 2024</t>
  </si>
  <si>
    <t>(An open-ended target Maturuty index fund predominantly investing in the constituents of Nifty PSU Bond Plus SDL April 2026 50:50 Index)</t>
  </si>
  <si>
    <t>7.40% NABARD NCD RED 30-01-2026**</t>
  </si>
  <si>
    <t>INE261F08DO9</t>
  </si>
  <si>
    <t>7.58% POWER FIN SR 222 NCD RED 15-01-26**</t>
  </si>
  <si>
    <t>INE134E08LZ0</t>
  </si>
  <si>
    <t>7.10% EXIM NCD RED 18-03-2026**</t>
  </si>
  <si>
    <t>INE514E08GA6</t>
  </si>
  <si>
    <t>7.54% SIDBI NCD SR VIII RED 12-01-2026**</t>
  </si>
  <si>
    <t>INE556F08KF5</t>
  </si>
  <si>
    <t>7.23% SIDBI NCD RED 09-03-2026**</t>
  </si>
  <si>
    <t>INE556F08KC2</t>
  </si>
  <si>
    <t>7.35% NTPC LTD. SR 80 NCD RED 17-04-2026**</t>
  </si>
  <si>
    <t>INE733E08247</t>
  </si>
  <si>
    <t>7.54% HUDCO NCD RED 11-02-2026**</t>
  </si>
  <si>
    <t>INE031A08855</t>
  </si>
  <si>
    <t>5.94% REC LTD. NCD RED 31-01-2026**</t>
  </si>
  <si>
    <t>INE020B08DK6</t>
  </si>
  <si>
    <t>7.57% NABARD NCD SR 23 G RED 19-03-2026**</t>
  </si>
  <si>
    <t>INE261F08DW2</t>
  </si>
  <si>
    <t>9.18% NUCLEAR POWER NCD RED 23-01-2026**</t>
  </si>
  <si>
    <t>INE206D08188</t>
  </si>
  <si>
    <t>7.11% SIDBI NCD RED 27-02-2026**</t>
  </si>
  <si>
    <t>INE556F08KB4</t>
  </si>
  <si>
    <t>6.18% MANGALORE REF &amp; PET NCD 29-12-2025**</t>
  </si>
  <si>
    <t>INE103A08043</t>
  </si>
  <si>
    <t>8.18% EXIM BANK NCD RED 07-12-2025**</t>
  </si>
  <si>
    <t>INE514E08EU9</t>
  </si>
  <si>
    <t>7.60% REC LTD. NCD SR 219 RED 27-02-2026**</t>
  </si>
  <si>
    <t>INE020B08EF4</t>
  </si>
  <si>
    <t>7.13% NHPC LTD AA STRPP A NCD 11-02-2026**</t>
  </si>
  <si>
    <t>INE848E07AY3</t>
  </si>
  <si>
    <t>5.81% REC LTD. NCD RED 31-12-2025**</t>
  </si>
  <si>
    <t>INE020B08DH2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</si>
  <si>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</si>
  <si>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</si>
  <si>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</si>
  <si>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</si>
  <si>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</si>
  <si>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</si>
  <si>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</si>
  <si>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</si>
  <si>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</si>
  <si>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</si>
  <si>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</si>
  <si>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</si>
  <si>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</si>
  <si>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</si>
  <si>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7.59% POWER FIN NCD RED 03-11-2025**</t>
  </si>
  <si>
    <t>INE134E08LU1</t>
  </si>
  <si>
    <t>7.59% SIDBI NCD SR IX RED 10-02-2026**</t>
  </si>
  <si>
    <t>INE556F08KG3</t>
  </si>
  <si>
    <t>7.44% REC LTD SR 223A NCD RED 30-04-2026**</t>
  </si>
  <si>
    <t>INE020B08EL2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</si>
  <si>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</si>
  <si>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</si>
  <si>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</si>
  <si>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</si>
  <si>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</si>
  <si>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</si>
  <si>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</si>
  <si>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</si>
  <si>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</si>
  <si>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</si>
  <si>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</si>
  <si>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</si>
  <si>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8.38% KARNATAKA SDL RED 27-01-2026</t>
  </si>
  <si>
    <t>IN1920150084</t>
  </si>
  <si>
    <t>6.18% GUJARAT SDL RED 31-03-2026</t>
  </si>
  <si>
    <t>IN1520200339</t>
  </si>
  <si>
    <t>8.51% MAHARASHTRA SDL RED 09-03-2026</t>
  </si>
  <si>
    <t>IN2220150204</t>
  </si>
  <si>
    <t>8.28% KARNATAKA SDL RED 06-03-2026</t>
  </si>
  <si>
    <t>IN1920180198</t>
  </si>
  <si>
    <t>8.54% BIHAR SDL RED 10-02-2026</t>
  </si>
  <si>
    <t>IN1320150031</t>
  </si>
  <si>
    <t>8.53% TAMIL NADU SDL RED 09-03-2026</t>
  </si>
  <si>
    <t>IN3120150211</t>
  </si>
  <si>
    <t>8.38% TAMILNADU SDL RED 27-01-2026</t>
  </si>
  <si>
    <t>IN3120150187</t>
  </si>
  <si>
    <t>8.67% KARNATAKA SDL RED 24-02-2026</t>
  </si>
  <si>
    <t>IN1920150092</t>
  </si>
  <si>
    <t>8.76% MADHYA PRADESH SDL RED 24-02-2026</t>
  </si>
  <si>
    <t>IN2120150106</t>
  </si>
  <si>
    <t>8.57% ANDHRA PRADESH SDL RED 09-03-2026</t>
  </si>
  <si>
    <t>IN1020150141</t>
  </si>
  <si>
    <t>8.39% MADHYA PRADESH SDL RED 27-01-2026</t>
  </si>
  <si>
    <t>IN2120150098</t>
  </si>
  <si>
    <t>8.48% RAJASTHAN SDL RED 10-02-2026</t>
  </si>
  <si>
    <t>IN2920150249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</si>
  <si>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</si>
  <si>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</si>
  <si>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</si>
  <si>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</si>
  <si>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</si>
  <si>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</si>
  <si>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</si>
  <si>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</si>
  <si>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</si>
  <si>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</si>
  <si>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</si>
  <si>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</si>
  <si>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8.29% ANDHRA PRADESH SDL RED 13-01-2026</t>
  </si>
  <si>
    <t>IN1020150117</t>
  </si>
  <si>
    <t>8.27% TAMIL NADU SDL RED 13-01-2026</t>
  </si>
  <si>
    <t>IN3120150179</t>
  </si>
  <si>
    <t>8.00% GUJARAT SDL RED 20-04-2026</t>
  </si>
  <si>
    <t>IN1520160012</t>
  </si>
  <si>
    <t>8.57% WEST BENGAL SDL RED 09-03-2026</t>
  </si>
  <si>
    <t>IN3420150168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</si>
  <si>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</si>
  <si>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</si>
  <si>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</si>
  <si>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</si>
  <si>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</si>
  <si>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</si>
  <si>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</si>
  <si>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</si>
  <si>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8.38% HARYANA SDL RED 27-01-2026</t>
  </si>
  <si>
    <t>IN1620150129</t>
  </si>
  <si>
    <t>8.40% WEST BENGAL SDL RED 27-01-2026</t>
  </si>
  <si>
    <t>IN3420150135</t>
  </si>
  <si>
    <t>8.36% MAHARASHTRA SDL RED 27-01-2026</t>
  </si>
  <si>
    <t>IN2220150170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</si>
  <si>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</si>
  <si>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</si>
  <si>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</si>
  <si>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</si>
  <si>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</si>
  <si>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</si>
  <si>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</si>
  <si>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</si>
  <si>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8.39% ANDHRA PRADESH SDL RED 27-01-2026</t>
  </si>
  <si>
    <t>IN1020150125</t>
  </si>
  <si>
    <t>8.15% MAHARASHTRA SDL RED 26-11-2025</t>
  </si>
  <si>
    <t>IN2220150139</t>
  </si>
  <si>
    <t>7.90% RAJASTHAN SDL RED 08-04-2026</t>
  </si>
  <si>
    <t>IN2920200028</t>
  </si>
  <si>
    <t>8.25% MAHARASHTRA SDL RED 13-01-2026</t>
  </si>
  <si>
    <t>IN2220150162</t>
  </si>
  <si>
    <t>8.46% GUJARAT SDL RED 10-02-2026</t>
  </si>
  <si>
    <t>IN1520150120</t>
  </si>
  <si>
    <t>8.09% RAJASTHAN SDL RED 23-03-2026</t>
  </si>
  <si>
    <t>IN2920150363</t>
  </si>
  <si>
    <t>8.09% ANDHRA PRADESH SDL RED 23-03-2026</t>
  </si>
  <si>
    <t>IN1020150158</t>
  </si>
  <si>
    <t>7.96% GUJARAT SDL RED 27-04-2026</t>
  </si>
  <si>
    <t>IN1520160020</t>
  </si>
  <si>
    <t>7.96% TAMIL NADU SDL RED 27-04-2026</t>
  </si>
  <si>
    <t>IN3120160020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</si>
  <si>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</si>
  <si>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</si>
  <si>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</si>
  <si>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</si>
  <si>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</si>
  <si>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OVERNIGHT FUND AS ON AUGUST 31, 2024</t>
  </si>
  <si>
    <t>(An open-ended debt scheme investing in overnight instruments.)</t>
  </si>
  <si>
    <t>182 DAYS TBILL RED 05-09-2024</t>
  </si>
  <si>
    <t>IN002023Y516</t>
  </si>
  <si>
    <t>182 DAYS TBILL RED 12-09-2024</t>
  </si>
  <si>
    <t>IN002023Y524</t>
  </si>
  <si>
    <t>ICICI SECURITIES CP RED 02-09-2024**</t>
  </si>
  <si>
    <t>INE763G14UR7</t>
  </si>
  <si>
    <t>ADITYA BIRLA FIN LTD CP RED 02-09-2024**</t>
  </si>
  <si>
    <t>INE860H143I5</t>
  </si>
  <si>
    <t>Reverse Repo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</si>
  <si>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</si>
  <si>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</si>
  <si>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</si>
  <si>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</si>
  <si>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</si>
  <si>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</si>
  <si>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</si>
  <si>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</si>
  <si>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</si>
  <si>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</si>
  <si>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</si>
  <si>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</si>
  <si>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</si>
  <si>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</si>
  <si>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</si>
  <si>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</si>
  <si>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 NIFTY ALPHA LOW VOLATILITY 30 INDEX FUND AS ON AUGUST 31, 2024</t>
  </si>
  <si>
    <t>(An Open-ended Scheme replicating Nifty Alpha Low Volatility 30 Index.)</t>
  </si>
  <si>
    <t>(a)Listed / Awaiting listing on Stock Exchanges</t>
  </si>
  <si>
    <t>Sun Pharmaceutical Industries Ltd.</t>
  </si>
  <si>
    <t>INE044A01036</t>
  </si>
  <si>
    <t>Pharmaceuticals &amp; Biotechnology</t>
  </si>
  <si>
    <t>Bharti Airtel Ltd.</t>
  </si>
  <si>
    <t>INE397D01024</t>
  </si>
  <si>
    <t>Telecom - Services</t>
  </si>
  <si>
    <t>Lupin Ltd.</t>
  </si>
  <si>
    <t>INE326A01037</t>
  </si>
  <si>
    <t>ICICI Bank Ltd.</t>
  </si>
  <si>
    <t>INE090A01021</t>
  </si>
  <si>
    <t>Banks</t>
  </si>
  <si>
    <t>Bajaj Auto Ltd.</t>
  </si>
  <si>
    <t>INE917I01010</t>
  </si>
  <si>
    <t>Automobiles</t>
  </si>
  <si>
    <t>ITC Ltd.</t>
  </si>
  <si>
    <t>INE154A01025</t>
  </si>
  <si>
    <t>Diversified FMCG</t>
  </si>
  <si>
    <t>Colgate Palmolive (India) Ltd.</t>
  </si>
  <si>
    <t>INE259A01022</t>
  </si>
  <si>
    <t>Personal Products</t>
  </si>
  <si>
    <t>Britannia Industries Ltd.</t>
  </si>
  <si>
    <t>INE216A01030</t>
  </si>
  <si>
    <t>Food Products</t>
  </si>
  <si>
    <t>Reliance Industries Ltd.</t>
  </si>
  <si>
    <t>INE002A01018</t>
  </si>
  <si>
    <t>Petroleum Products</t>
  </si>
  <si>
    <t>Dr. Reddy's Laboratories Ltd.</t>
  </si>
  <si>
    <t>INE089A01023</t>
  </si>
  <si>
    <t>NTPC Ltd.</t>
  </si>
  <si>
    <t>INE733E01010</t>
  </si>
  <si>
    <t>Power</t>
  </si>
  <si>
    <t>Maruti Suzuki India Ltd.</t>
  </si>
  <si>
    <t>INE585B01010</t>
  </si>
  <si>
    <t>TVS Motor Company Ltd.</t>
  </si>
  <si>
    <t>INE494B01023</t>
  </si>
  <si>
    <t>Ultratech Cement Ltd.</t>
  </si>
  <si>
    <t>INE481G01011</t>
  </si>
  <si>
    <t>Cement &amp; Cement Products</t>
  </si>
  <si>
    <t>Tata Motors Ltd.</t>
  </si>
  <si>
    <t>INE155A01022</t>
  </si>
  <si>
    <t>Larsen &amp; Toubro Ltd.</t>
  </si>
  <si>
    <t>INE018A01030</t>
  </si>
  <si>
    <t>Construction</t>
  </si>
  <si>
    <t>Nestle India Ltd.</t>
  </si>
  <si>
    <t>INE239A01024</t>
  </si>
  <si>
    <t>ICICI Lombard General Insurance Co. Ltd.</t>
  </si>
  <si>
    <t>INE765G01017</t>
  </si>
  <si>
    <t>Insurance</t>
  </si>
  <si>
    <t>Titan Company Ltd.</t>
  </si>
  <si>
    <t>INE280A01028</t>
  </si>
  <si>
    <t>Consumer Durables</t>
  </si>
  <si>
    <t>Grasim Industries Ltd.</t>
  </si>
  <si>
    <t>INE047A01021</t>
  </si>
  <si>
    <t>Tata Consumer Products Ltd.</t>
  </si>
  <si>
    <t>INE192A01025</t>
  </si>
  <si>
    <t>Agricultural Food &amp; other Products</t>
  </si>
  <si>
    <t>Cummins India Ltd.</t>
  </si>
  <si>
    <t>INE298A01020</t>
  </si>
  <si>
    <t>Industrial Products</t>
  </si>
  <si>
    <t>Oil &amp; Natural Gas Corporation Ltd.</t>
  </si>
  <si>
    <t>INE213A01029</t>
  </si>
  <si>
    <t>Oil</t>
  </si>
  <si>
    <t>Siemens Ltd.</t>
  </si>
  <si>
    <t>INE003A01024</t>
  </si>
  <si>
    <t>Electrical Equipment</t>
  </si>
  <si>
    <t>State Bank of India</t>
  </si>
  <si>
    <t>INE062A01020</t>
  </si>
  <si>
    <t>Torrent Pharmaceuticals Ltd.</t>
  </si>
  <si>
    <t>INE685A01028</t>
  </si>
  <si>
    <t>Axis Bank Ltd.</t>
  </si>
  <si>
    <t>INE238A01034</t>
  </si>
  <si>
    <t>Zydus Lifesciences Ltd.</t>
  </si>
  <si>
    <t>INE010B01027</t>
  </si>
  <si>
    <t>Bosch Ltd.</t>
  </si>
  <si>
    <t>INE323A01026</t>
  </si>
  <si>
    <t>Auto Components</t>
  </si>
  <si>
    <t>MRF Ltd.</t>
  </si>
  <si>
    <t>INE883A01011</t>
  </si>
  <si>
    <t>(b) Unlisted</t>
  </si>
  <si>
    <t>7. Portfolio Turnover Ratio</t>
  </si>
  <si>
    <t>Edelweiss Nifty Alpha Low Volatility 30 Index Fund</t>
  </si>
  <si>
    <t>PORTFOLIO STATEMENT OF EDELWEISS ARBITRAGE FUND AS ON AUGUST 31, 2024</t>
  </si>
  <si>
    <t>(An open ended scheme investing in arbitrage opportunities)</t>
  </si>
  <si>
    <t>HDFC Bank Ltd.</t>
  </si>
  <si>
    <t>INE040A01034</t>
  </si>
  <si>
    <t>Adani Enterprises Ltd.</t>
  </si>
  <si>
    <t>INE423A01024</t>
  </si>
  <si>
    <t>Metals &amp; Minerals Trading</t>
  </si>
  <si>
    <t>Vedanta Ltd.</t>
  </si>
  <si>
    <t>INE205A01025</t>
  </si>
  <si>
    <t>Diversified Metals</t>
  </si>
  <si>
    <t>Vodafone Idea Ltd.</t>
  </si>
  <si>
    <t>INE669E01016</t>
  </si>
  <si>
    <t>IndusInd Bank Ltd.</t>
  </si>
  <si>
    <t>INE095A01012</t>
  </si>
  <si>
    <t>Bank of Baroda</t>
  </si>
  <si>
    <t>INE028A01039</t>
  </si>
  <si>
    <t>Hindustan Aeronautics Ltd.</t>
  </si>
  <si>
    <t>INE066F01020</t>
  </si>
  <si>
    <t>Aerospace &amp; Defense</t>
  </si>
  <si>
    <t>REC Ltd.</t>
  </si>
  <si>
    <t>INE020B01018</t>
  </si>
  <si>
    <t>Finance</t>
  </si>
  <si>
    <t>InterGlobe Aviation Ltd.</t>
  </si>
  <si>
    <t>INE646L01027</t>
  </si>
  <si>
    <t>Transport Services</t>
  </si>
  <si>
    <t>Polycab India Ltd.</t>
  </si>
  <si>
    <t>INE455K01017</t>
  </si>
  <si>
    <t>Punjab National Bank</t>
  </si>
  <si>
    <t>INE160A01022</t>
  </si>
  <si>
    <t>Bajaj Finance Ltd.</t>
  </si>
  <si>
    <t>INE296A01024</t>
  </si>
  <si>
    <t>Infosys Ltd.</t>
  </si>
  <si>
    <t>INE009A01021</t>
  </si>
  <si>
    <t>IT - Software</t>
  </si>
  <si>
    <t>Steel Authority of India Ltd.</t>
  </si>
  <si>
    <t>INE114A01011</t>
  </si>
  <si>
    <t>Ferrous Metals</t>
  </si>
  <si>
    <t>Coal India Ltd.</t>
  </si>
  <si>
    <t>INE522F01014</t>
  </si>
  <si>
    <t>Consumable Fuels</t>
  </si>
  <si>
    <t>Power Finance Corporation Ltd.</t>
  </si>
  <si>
    <t>INE134E01011</t>
  </si>
  <si>
    <t>Indus Towers Ltd.</t>
  </si>
  <si>
    <t>INE121J01017</t>
  </si>
  <si>
    <t>GMR Airports Infrastructure Ltd.</t>
  </si>
  <si>
    <t>INE776C01039</t>
  </si>
  <si>
    <t>Transport Infrastructure</t>
  </si>
  <si>
    <t>Hindalco Industries Ltd.</t>
  </si>
  <si>
    <t>INE038A01020</t>
  </si>
  <si>
    <t>Non - Ferrous Metals</t>
  </si>
  <si>
    <t>DLF Ltd.</t>
  </si>
  <si>
    <t>INE271C01023</t>
  </si>
  <si>
    <t>Realty</t>
  </si>
  <si>
    <t>The Federal Bank Ltd.</t>
  </si>
  <si>
    <t>INE171A01029</t>
  </si>
  <si>
    <t>Hindustan Petroleum Corporation Ltd.</t>
  </si>
  <si>
    <t>INE094A01015</t>
  </si>
  <si>
    <t>Dixon Technologies (India) Ltd.</t>
  </si>
  <si>
    <t>INE935N01020</t>
  </si>
  <si>
    <t>Kotak Mahindra Bank Ltd.</t>
  </si>
  <si>
    <t>INE237A01028</t>
  </si>
  <si>
    <t>Oberoi Realty Ltd.</t>
  </si>
  <si>
    <t>INE093I01010</t>
  </si>
  <si>
    <t>Canara Bank</t>
  </si>
  <si>
    <t>INE476A01022</t>
  </si>
  <si>
    <t>LIC Housing Finance Ltd.</t>
  </si>
  <si>
    <t>INE115A01026</t>
  </si>
  <si>
    <t>Oracle Financial Services Software Ltd.</t>
  </si>
  <si>
    <t>INE881D01027</t>
  </si>
  <si>
    <t>Bharat Electronics Ltd.</t>
  </si>
  <si>
    <t>INE263A01024</t>
  </si>
  <si>
    <t>Indian Railway Catering &amp;Tou. Corp. Ltd.</t>
  </si>
  <si>
    <t>INE335Y01020</t>
  </si>
  <si>
    <t>Leisure Services</t>
  </si>
  <si>
    <t>Wipro Ltd.</t>
  </si>
  <si>
    <t>INE075A01022</t>
  </si>
  <si>
    <t>IDFC Ltd.</t>
  </si>
  <si>
    <t>INE043D01016</t>
  </si>
  <si>
    <t>Aditya Birla Fashion and Retail Ltd.</t>
  </si>
  <si>
    <t>INE647O01011</t>
  </si>
  <si>
    <t>Retailing</t>
  </si>
  <si>
    <t>Manappuram Finance Ltd.</t>
  </si>
  <si>
    <t>INE522D01027</t>
  </si>
  <si>
    <t>RBL Bank Ltd.</t>
  </si>
  <si>
    <t>INE976G01028</t>
  </si>
  <si>
    <t>HDFC Life Insurance Company Ltd.</t>
  </si>
  <si>
    <t>INE795G01014</t>
  </si>
  <si>
    <t>Coforge Ltd.</t>
  </si>
  <si>
    <t>INE591G01017</t>
  </si>
  <si>
    <t>Bandhan Bank Ltd.</t>
  </si>
  <si>
    <t>INE545U01014</t>
  </si>
  <si>
    <t>Hero MotoCorp Ltd.</t>
  </si>
  <si>
    <t>INE158A01026</t>
  </si>
  <si>
    <t>Tata Consultancy Services Ltd.</t>
  </si>
  <si>
    <t>INE467B01029</t>
  </si>
  <si>
    <t>Shriram Finance Ltd.</t>
  </si>
  <si>
    <t>INE721A01013</t>
  </si>
  <si>
    <t>Atul Ltd.</t>
  </si>
  <si>
    <t>INE100A01010</t>
  </si>
  <si>
    <t>Chemicals &amp; Petrochemicals</t>
  </si>
  <si>
    <t>Bharat Heavy Electricals Ltd.</t>
  </si>
  <si>
    <t>INE257A01026</t>
  </si>
  <si>
    <t>Biocon Ltd.</t>
  </si>
  <si>
    <t>INE376G01013</t>
  </si>
  <si>
    <t>NMDC Ltd.</t>
  </si>
  <si>
    <t>INE584A01023</t>
  </si>
  <si>
    <t>Minerals &amp; Mining</t>
  </si>
  <si>
    <t>Tata Power Company Ltd.</t>
  </si>
  <si>
    <t>INE245A01021</t>
  </si>
  <si>
    <t>Alkem Laboratories Ltd.</t>
  </si>
  <si>
    <t>INE540L01014</t>
  </si>
  <si>
    <t>Aurobindo Pharma Ltd.</t>
  </si>
  <si>
    <t>INE406A01037</t>
  </si>
  <si>
    <t>Indian Energy Exchange Ltd.</t>
  </si>
  <si>
    <t>INE022Q01020</t>
  </si>
  <si>
    <t>Capital Markets</t>
  </si>
  <si>
    <t>Laurus Labs Ltd.</t>
  </si>
  <si>
    <t>INE947Q01028</t>
  </si>
  <si>
    <t>Persistent Systems Ltd.</t>
  </si>
  <si>
    <t>INE262H01021</t>
  </si>
  <si>
    <t>Indian Oil Corporation Ltd.</t>
  </si>
  <si>
    <t>INE242A01010</t>
  </si>
  <si>
    <t>Cholamandalam Investment &amp; Finance Company Ltd.</t>
  </si>
  <si>
    <t>INE121A01024</t>
  </si>
  <si>
    <t>Muthoot Finance Ltd.</t>
  </si>
  <si>
    <t>INE414G01012</t>
  </si>
  <si>
    <t>Tata Steel Ltd.</t>
  </si>
  <si>
    <t>INE081A01020</t>
  </si>
  <si>
    <t>HCL Technologies Ltd.</t>
  </si>
  <si>
    <t>INE860A01027</t>
  </si>
  <si>
    <t>Multi Commodity Exchange Of India Ltd.</t>
  </si>
  <si>
    <t>INE745G01035</t>
  </si>
  <si>
    <t>Hindustan Copper Ltd.</t>
  </si>
  <si>
    <t>INE531E01026</t>
  </si>
  <si>
    <t>Cipla Ltd.</t>
  </si>
  <si>
    <t>INE059A01026</t>
  </si>
  <si>
    <t>Aditya Birla Capital Ltd.</t>
  </si>
  <si>
    <t>INE674K01013</t>
  </si>
  <si>
    <t>Trent Ltd.</t>
  </si>
  <si>
    <t>INE849A01020</t>
  </si>
  <si>
    <t>National Aluminium Company Ltd.</t>
  </si>
  <si>
    <t>INE139A01034</t>
  </si>
  <si>
    <t>Ambuja Cements Ltd.</t>
  </si>
  <si>
    <t>INE079A01024</t>
  </si>
  <si>
    <t>United Spirits Ltd.</t>
  </si>
  <si>
    <t>INE854D01024</t>
  </si>
  <si>
    <t>Beverages</t>
  </si>
  <si>
    <t>HDFC Asset Management Company Ltd.</t>
  </si>
  <si>
    <t>INE127D01025</t>
  </si>
  <si>
    <t>Bharat Petroleum Corporation Ltd.</t>
  </si>
  <si>
    <t>INE029A01011</t>
  </si>
  <si>
    <t>Tata Communications Ltd.</t>
  </si>
  <si>
    <t>INE151A01013</t>
  </si>
  <si>
    <t>Adani Ports &amp; Special Economic Zone Ltd.</t>
  </si>
  <si>
    <t>INE742F01042</t>
  </si>
  <si>
    <t>LTIMindtree Ltd.</t>
  </si>
  <si>
    <t>INE214T01019</t>
  </si>
  <si>
    <t>Berger Paints (I) Ltd.</t>
  </si>
  <si>
    <t>INE463A01038</t>
  </si>
  <si>
    <t>Asian Paints Ltd.</t>
  </si>
  <si>
    <t>INE021A01026</t>
  </si>
  <si>
    <t>Bharat Forge Ltd.</t>
  </si>
  <si>
    <t>INE465A01025</t>
  </si>
  <si>
    <t>Mphasis Ltd.</t>
  </si>
  <si>
    <t>INE356A01018</t>
  </si>
  <si>
    <t>UPL Ltd.</t>
  </si>
  <si>
    <t>INE628A01036</t>
  </si>
  <si>
    <t>Fertilizers &amp; Agrochemicals</t>
  </si>
  <si>
    <t>Glenmark Pharmaceuticals Ltd.</t>
  </si>
  <si>
    <t>INE935A01035</t>
  </si>
  <si>
    <t>Mahanagar Gas Ltd.</t>
  </si>
  <si>
    <t>INE002S01010</t>
  </si>
  <si>
    <t>Gas</t>
  </si>
  <si>
    <t>Container Corporation Of India Ltd.</t>
  </si>
  <si>
    <t>INE111A01025</t>
  </si>
  <si>
    <t>L&amp;T Finance Ltd.</t>
  </si>
  <si>
    <t>INE498L01015</t>
  </si>
  <si>
    <t>The Ramco Cements Ltd.</t>
  </si>
  <si>
    <t>INE331A01037</t>
  </si>
  <si>
    <t>Escorts Kubota Ltd.</t>
  </si>
  <si>
    <t>INE042A01014</t>
  </si>
  <si>
    <t>Agricultural, Commercial &amp; Construction Vehicles</t>
  </si>
  <si>
    <t>Crompton Greaves Cons Electrical Ltd.</t>
  </si>
  <si>
    <t>INE299U01018</t>
  </si>
  <si>
    <t>Havells India Ltd.</t>
  </si>
  <si>
    <t>INE176B01034</t>
  </si>
  <si>
    <t>ABB India Ltd.</t>
  </si>
  <si>
    <t>INE117A01022</t>
  </si>
  <si>
    <t>Chambal Fertilizers &amp; Chemicals Ltd.</t>
  </si>
  <si>
    <t>INE085A01013</t>
  </si>
  <si>
    <t>Jindal Steel &amp; Power Ltd.</t>
  </si>
  <si>
    <t>INE749A01030</t>
  </si>
  <si>
    <t>Shree Cement Ltd.</t>
  </si>
  <si>
    <t>INE070A01015</t>
  </si>
  <si>
    <t>Hindustan Unilever Ltd.</t>
  </si>
  <si>
    <t>INE030A01027</t>
  </si>
  <si>
    <t>The Indian Hotels Company Ltd.</t>
  </si>
  <si>
    <t>INE053A01029</t>
  </si>
  <si>
    <t>Tata Chemicals Ltd.</t>
  </si>
  <si>
    <t>INE092A01019</t>
  </si>
  <si>
    <t>Exide Industries Ltd.</t>
  </si>
  <si>
    <t>INE302A01020</t>
  </si>
  <si>
    <t>Mahindra &amp; Mahindra Ltd.</t>
  </si>
  <si>
    <t>INE101A01026</t>
  </si>
  <si>
    <t>ACC Ltd.</t>
  </si>
  <si>
    <t>INE012A01025</t>
  </si>
  <si>
    <t>Indraprastha Gas Ltd.</t>
  </si>
  <si>
    <t>INE203G01027</t>
  </si>
  <si>
    <t>Navin Fluorine International Ltd.</t>
  </si>
  <si>
    <t>INE048G01026</t>
  </si>
  <si>
    <t>Abbott India Ltd.</t>
  </si>
  <si>
    <t>INE358A01014</t>
  </si>
  <si>
    <t>Pidilite Industries Ltd.</t>
  </si>
  <si>
    <t>INE318A01026</t>
  </si>
  <si>
    <t>Tech Mahindra Ltd.</t>
  </si>
  <si>
    <t>INE669C01036</t>
  </si>
  <si>
    <t>JSW Steel Ltd.</t>
  </si>
  <si>
    <t>INE019A01038</t>
  </si>
  <si>
    <t>Power Grid Corporation of India Ltd.</t>
  </si>
  <si>
    <t>INE752E01010</t>
  </si>
  <si>
    <t>SRF Ltd.</t>
  </si>
  <si>
    <t>INE647A01010</t>
  </si>
  <si>
    <t>ICICI Prudential Life Insurance Co Ltd.</t>
  </si>
  <si>
    <t>INE726G01019</t>
  </si>
  <si>
    <t>Aarti Industries Ltd.</t>
  </si>
  <si>
    <t>INE769A01020</t>
  </si>
  <si>
    <t>Gujarat Narmada Valley Fert &amp; Chem Ltd.</t>
  </si>
  <si>
    <t>INE113A01013</t>
  </si>
  <si>
    <t>P I INDUSTRIES LIMITED</t>
  </si>
  <si>
    <t>INE603J01030</t>
  </si>
  <si>
    <t>SBI Life Insurance Company Ltd.</t>
  </si>
  <si>
    <t>INE123W01016</t>
  </si>
  <si>
    <t>Bajaj Finserv Ltd.</t>
  </si>
  <si>
    <t>INE918I01026</t>
  </si>
  <si>
    <t>Birlasoft Ltd.</t>
  </si>
  <si>
    <t>INE836A01035</t>
  </si>
  <si>
    <t>IPCA Laboratories Ltd.</t>
  </si>
  <si>
    <t>INE571A01038</t>
  </si>
  <si>
    <t>United Breweries Ltd.</t>
  </si>
  <si>
    <t>INE686F01025</t>
  </si>
  <si>
    <t>Balkrishna Industries Ltd.</t>
  </si>
  <si>
    <t>INE787D01026</t>
  </si>
  <si>
    <t>Sun TV Network Ltd.</t>
  </si>
  <si>
    <t>INE424H01027</t>
  </si>
  <si>
    <t>Entertainment</t>
  </si>
  <si>
    <t>Samvardhana Motherson International Ltd.</t>
  </si>
  <si>
    <t>INE775A01035</t>
  </si>
  <si>
    <t>GAIL (India) Ltd.</t>
  </si>
  <si>
    <t>INE129A01019</t>
  </si>
  <si>
    <t>Max Financial Services Ltd.</t>
  </si>
  <si>
    <t>INE180A01020</t>
  </si>
  <si>
    <t>Metropolis Healthcare Ltd.</t>
  </si>
  <si>
    <t>INE112L01020</t>
  </si>
  <si>
    <t>Healthcare Services</t>
  </si>
  <si>
    <t>City Union Bank Ltd.</t>
  </si>
  <si>
    <t>INE491A01021</t>
  </si>
  <si>
    <t>Eicher Motors Ltd.</t>
  </si>
  <si>
    <t>INE066A01021</t>
  </si>
  <si>
    <t>Divi's Laboratories Ltd.</t>
  </si>
  <si>
    <t>INE361B01024</t>
  </si>
  <si>
    <t>Voltas Ltd.</t>
  </si>
  <si>
    <t>INE226A01021</t>
  </si>
  <si>
    <t>Dalmia Bharat Ltd.</t>
  </si>
  <si>
    <t>INE00R701025</t>
  </si>
  <si>
    <t>Info Edge (India) Ltd.</t>
  </si>
  <si>
    <t>INE663F01024</t>
  </si>
  <si>
    <t>Jubilant Foodworks Ltd.</t>
  </si>
  <si>
    <t>INE797F01020</t>
  </si>
  <si>
    <t>Godrej Properties Ltd.</t>
  </si>
  <si>
    <t>INE484J01027</t>
  </si>
  <si>
    <t>Apollo Hospitals Enterprise Ltd.</t>
  </si>
  <si>
    <t>INE437A01024</t>
  </si>
  <si>
    <t>PVR Inox Ltd.</t>
  </si>
  <si>
    <t>INE191H01014</t>
  </si>
  <si>
    <t>Dabur India Ltd.</t>
  </si>
  <si>
    <t>INE016A01026</t>
  </si>
  <si>
    <t>Petronet LNG Ltd.</t>
  </si>
  <si>
    <t>INE347G01014</t>
  </si>
  <si>
    <t>Coromandel International Ltd.</t>
  </si>
  <si>
    <t>INE169A01031</t>
  </si>
  <si>
    <t>Astral Ltd.</t>
  </si>
  <si>
    <t>INE006I01046</t>
  </si>
  <si>
    <t>Syngene International Ltd.</t>
  </si>
  <si>
    <t>INE398R01022</t>
  </si>
  <si>
    <t>Mahindra &amp; Mahindra Financial Services Ltd</t>
  </si>
  <si>
    <t>INE774D01024</t>
  </si>
  <si>
    <t>Piramal Enterprises Ltd.</t>
  </si>
  <si>
    <t>INE140A01024</t>
  </si>
  <si>
    <t>Gujarat Gas Ltd.</t>
  </si>
  <si>
    <t>INE844O01030</t>
  </si>
  <si>
    <t>Derivatives</t>
  </si>
  <si>
    <t>(a) Index/Stock Future</t>
  </si>
  <si>
    <t>Tata Motors Ltd.31/10/2024</t>
  </si>
  <si>
    <t>Gujarat Gas Ltd.26/09/2024</t>
  </si>
  <si>
    <t>Piramal Enterprises Ltd.26/09/2024</t>
  </si>
  <si>
    <t>Mahindra &amp; Mahindra Financial Services Ltd26/09/2024</t>
  </si>
  <si>
    <t>Syngene International Ltd.26/09/2024</t>
  </si>
  <si>
    <t>Astral Ltd.26/09/2024</t>
  </si>
  <si>
    <t>Coromandel International Ltd.26/09/2024</t>
  </si>
  <si>
    <t>Petronet LNG Ltd.26/09/2024</t>
  </si>
  <si>
    <t>Dabur India Ltd.26/09/2024</t>
  </si>
  <si>
    <t>PVR Inox Ltd.26/09/2024</t>
  </si>
  <si>
    <t>Apollo Hospitals Enterprise Ltd.26/09/2024</t>
  </si>
  <si>
    <t>Godrej Properties Ltd.26/09/2024</t>
  </si>
  <si>
    <t>Jubilant Foodworks Ltd.26/09/2024</t>
  </si>
  <si>
    <t>Info Edge (India) Ltd.26/09/2024</t>
  </si>
  <si>
    <t>Dalmia Bharat Ltd.26/09/2024</t>
  </si>
  <si>
    <t>Voltas Ltd.26/09/2024</t>
  </si>
  <si>
    <t>Divi's Laboratories Ltd.26/09/2024</t>
  </si>
  <si>
    <t>Eicher Motors Ltd.26/09/2024</t>
  </si>
  <si>
    <t>City Union Bank Ltd.26/09/2024</t>
  </si>
  <si>
    <t>Metropolis Healthcare Ltd.26/09/2024</t>
  </si>
  <si>
    <t>Max Financial Services Ltd.26/09/2024</t>
  </si>
  <si>
    <t>GAIL (India) Ltd.26/09/2024</t>
  </si>
  <si>
    <t>Samvardhana Motherson International Ltd.26/09/2024</t>
  </si>
  <si>
    <t>Sun TV Network Ltd.26/09/2024</t>
  </si>
  <si>
    <t>Balkrishna Industries Ltd.26/09/2024</t>
  </si>
  <si>
    <t>United Breweries Ltd.26/09/2024</t>
  </si>
  <si>
    <t>IPCA Laboratories Ltd.26/09/2024</t>
  </si>
  <si>
    <t>Birlasoft Ltd.26/09/2024</t>
  </si>
  <si>
    <t>Bajaj Finserv Ltd.26/09/2024</t>
  </si>
  <si>
    <t>SBI Life Insurance Company Ltd.26/09/2024</t>
  </si>
  <si>
    <t>P I INDUSTRIES LIMITED26/09/2024</t>
  </si>
  <si>
    <t>Siemens Ltd.26/09/2024</t>
  </si>
  <si>
    <t>Gujarat Narmada Valley Fert &amp; Chem Ltd.26/09/2024</t>
  </si>
  <si>
    <t>Aarti Industries Ltd.26/09/2024</t>
  </si>
  <si>
    <t>ICICI Prudential Life Insurance Co Ltd.26/09/2024</t>
  </si>
  <si>
    <t>SRF Ltd.26/09/2024</t>
  </si>
  <si>
    <t>Power Grid Corporation of India Ltd.26/09/2024</t>
  </si>
  <si>
    <t>JSW Steel Ltd.26/09/2024</t>
  </si>
  <si>
    <t>Tech Mahindra Ltd.26/09/2024</t>
  </si>
  <si>
    <t>Pidilite Industries Ltd.26/09/2024</t>
  </si>
  <si>
    <t>Abbott India Ltd.26/09/2024</t>
  </si>
  <si>
    <t>Navin Fluorine International Ltd.26/09/2024</t>
  </si>
  <si>
    <t>Indraprastha Gas Ltd.26/09/2024</t>
  </si>
  <si>
    <t>Bajaj Auto Ltd.26/09/2024</t>
  </si>
  <si>
    <t>ACC Ltd.26/09/2024</t>
  </si>
  <si>
    <t>ICICI Lombard General Insurance Co. Ltd.26/09/2024</t>
  </si>
  <si>
    <t>Mahindra &amp; Mahindra Ltd.26/09/2024</t>
  </si>
  <si>
    <t>Exide Industries Ltd.26/09/2024</t>
  </si>
  <si>
    <t>Tata Chemicals Ltd.26/09/2024</t>
  </si>
  <si>
    <t>The Indian Hotels Company Ltd.26/09/2024</t>
  </si>
  <si>
    <t>Colgate Palmolive (India) Ltd.26/09/2024</t>
  </si>
  <si>
    <t>Hindustan Unilever Ltd.26/09/2024</t>
  </si>
  <si>
    <t>Shree Cement Ltd.26/09/2024</t>
  </si>
  <si>
    <t>Jindal Steel &amp; Power Ltd.26/09/2024</t>
  </si>
  <si>
    <t>Chambal Fertilizers &amp; Chemicals Ltd.26/09/2024</t>
  </si>
  <si>
    <t>ABB India Ltd.26/09/2024</t>
  </si>
  <si>
    <t>Ultratech Cement Ltd.26/09/2024</t>
  </si>
  <si>
    <t>Havells India Ltd.26/09/2024</t>
  </si>
  <si>
    <t>Crompton Greaves Cons Electrical Ltd.26/09/2024</t>
  </si>
  <si>
    <t>Escorts Kubota Ltd.26/09/2024</t>
  </si>
  <si>
    <t>The Ramco Cements Ltd.26/09/2024</t>
  </si>
  <si>
    <t>L&amp;T Finance Ltd.26/09/2024</t>
  </si>
  <si>
    <t>Container Corporation Of India Ltd.26/09/2024</t>
  </si>
  <si>
    <t>Nestle India Ltd.26/09/2024</t>
  </si>
  <si>
    <t>Mahanagar Gas Ltd.26/09/2024</t>
  </si>
  <si>
    <t>Maruti Suzuki India Ltd.26/09/2024</t>
  </si>
  <si>
    <t>Glenmark Pharmaceuticals Ltd.26/09/2024</t>
  </si>
  <si>
    <t>Dr. Reddy's Laboratories Ltd.26/09/2024</t>
  </si>
  <si>
    <t>Grasim Industries Ltd.26/09/2024</t>
  </si>
  <si>
    <t>Mphasis Ltd.26/09/2024</t>
  </si>
  <si>
    <t>UPL Ltd.26/09/2024</t>
  </si>
  <si>
    <t>Bharat Forge Ltd.26/09/2024</t>
  </si>
  <si>
    <t>Asian Paints Ltd.26/09/2024</t>
  </si>
  <si>
    <t>Berger Paints (I) Ltd.26/09/2024</t>
  </si>
  <si>
    <t>LTIMindtree Ltd.26/09/2024</t>
  </si>
  <si>
    <t>Adani Ports &amp; Special Economic Zone Ltd.26/09/2024</t>
  </si>
  <si>
    <t>Tata Communications Ltd.26/09/2024</t>
  </si>
  <si>
    <t>Bharat Petroleum Corporation Ltd.26/09/2024</t>
  </si>
  <si>
    <t>HDFC Asset Management Company Ltd.26/09/2024</t>
  </si>
  <si>
    <t>United Spirits Ltd.26/09/2024</t>
  </si>
  <si>
    <t>National Aluminium Company Ltd.26/09/2024</t>
  </si>
  <si>
    <t>Ambuja Cements Ltd.26/09/2024</t>
  </si>
  <si>
    <t>MRF Ltd.26/09/2024</t>
  </si>
  <si>
    <t>Trent Ltd.26/09/2024</t>
  </si>
  <si>
    <t>Aditya Birla Capital Ltd.26/09/2024</t>
  </si>
  <si>
    <t>Cipla Ltd.26/09/2024</t>
  </si>
  <si>
    <t>Britannia Industries Ltd.26/09/2024</t>
  </si>
  <si>
    <t>Hindustan Copper Ltd.26/09/2024</t>
  </si>
  <si>
    <t>Multi Commodity Exchange Of India Ltd.26/09/2024</t>
  </si>
  <si>
    <t>HCL Technologies Ltd.26/09/2024</t>
  </si>
  <si>
    <t>Tata Steel Ltd.26/09/2024</t>
  </si>
  <si>
    <t>Muthoot Finance Ltd.26/09/2024</t>
  </si>
  <si>
    <t>Cholamandalam Investment &amp; Finance Company Ltd.26/09/2024</t>
  </si>
  <si>
    <t>Indian Oil Corporation Ltd.26/09/2024</t>
  </si>
  <si>
    <t>Persistent Systems Ltd.26/09/2024</t>
  </si>
  <si>
    <t>Laurus Labs Ltd.26/09/2024</t>
  </si>
  <si>
    <t>Indian Energy Exchange Ltd.26/09/2024</t>
  </si>
  <si>
    <t>Aurobindo Pharma Ltd.26/09/2024</t>
  </si>
  <si>
    <t>Alkem Laboratories Ltd.26/09/2024</t>
  </si>
  <si>
    <t>Tata Power Company Ltd.26/09/2024</t>
  </si>
  <si>
    <t>NMDC Ltd.26/09/2024</t>
  </si>
  <si>
    <t>Biocon Ltd.26/09/2024</t>
  </si>
  <si>
    <t>Bharat Heavy Electricals Ltd.26/09/2024</t>
  </si>
  <si>
    <t>Atul Ltd.26/09/2024</t>
  </si>
  <si>
    <t>Cummins India Ltd.26/09/2024</t>
  </si>
  <si>
    <t>Zydus Lifesciences Ltd.26/09/2024</t>
  </si>
  <si>
    <t>Shriram Finance Ltd.26/09/2024</t>
  </si>
  <si>
    <t>Tata Consultancy Services Ltd.26/09/2024</t>
  </si>
  <si>
    <t>Hero MotoCorp Ltd.26/09/2024</t>
  </si>
  <si>
    <t>Bandhan Bank Ltd.26/09/2024</t>
  </si>
  <si>
    <t>Coforge Ltd.26/09/2024</t>
  </si>
  <si>
    <t>HDFC Life Insurance Company Ltd.26/09/2024</t>
  </si>
  <si>
    <t>TVS Motor Company Ltd.26/09/2024</t>
  </si>
  <si>
    <t>RBL Bank Ltd.26/09/2024</t>
  </si>
  <si>
    <t>Manappuram Finance Ltd.26/09/2024</t>
  </si>
  <si>
    <t>Aditya Birla Fashion and Retail Ltd.26/09/2024</t>
  </si>
  <si>
    <t>IDFC Ltd.26/09/2024</t>
  </si>
  <si>
    <t>Lupin Ltd.26/09/2024</t>
  </si>
  <si>
    <t>Wipro Ltd.26/09/2024</t>
  </si>
  <si>
    <t>Bharat Electronics Ltd.26/09/2024</t>
  </si>
  <si>
    <t>Indian Railway Catering &amp;Tou. Corp. Ltd.26/09/2024</t>
  </si>
  <si>
    <t>Oracle Financial Services Software Ltd.26/09/2024</t>
  </si>
  <si>
    <t>Larsen &amp; Toubro Ltd.26/09/2024</t>
  </si>
  <si>
    <t>LIC Housing Finance Ltd.26/09/2024</t>
  </si>
  <si>
    <t>Canara Bank26/09/2024</t>
  </si>
  <si>
    <t>Oberoi Realty Ltd.26/09/2024</t>
  </si>
  <si>
    <t>Kotak Mahindra Bank Ltd.26/09/2024</t>
  </si>
  <si>
    <t>Titan Company Ltd.26/09/2024</t>
  </si>
  <si>
    <t>Dixon Technologies (India) Ltd.26/09/2024</t>
  </si>
  <si>
    <t>Hindustan Petroleum Corporation Ltd.26/09/2024</t>
  </si>
  <si>
    <t>Sun Pharmaceutical Industries Ltd.26/09/2024</t>
  </si>
  <si>
    <t>NTPC Ltd.26/09/2024</t>
  </si>
  <si>
    <t>The Federal Bank Ltd.26/09/2024</t>
  </si>
  <si>
    <t>DLF Ltd.26/09/2024</t>
  </si>
  <si>
    <t>Hindalco Industries Ltd.26/09/2024</t>
  </si>
  <si>
    <t>GMR Airports Infrastructure Ltd.26/09/2024</t>
  </si>
  <si>
    <t>Tata Motors Ltd.26/09/2024</t>
  </si>
  <si>
    <t>Indus Towers Ltd.26/09/2024</t>
  </si>
  <si>
    <t>State Bank of India26/09/2024</t>
  </si>
  <si>
    <t>Power Finance Corporation Ltd.26/09/2024</t>
  </si>
  <si>
    <t>Coal India Ltd.26/09/2024</t>
  </si>
  <si>
    <t>Steel Authority of India Ltd.26/09/2024</t>
  </si>
  <si>
    <t>Bharti Airtel Ltd.26/09/2024</t>
  </si>
  <si>
    <t>ITC Ltd.26/09/2024</t>
  </si>
  <si>
    <t>Infosys Ltd.26/09/2024</t>
  </si>
  <si>
    <t>Bajaj Finance Ltd.26/09/2024</t>
  </si>
  <si>
    <t>Oil &amp; Natural Gas Corporation Ltd.26/09/2024</t>
  </si>
  <si>
    <t>Punjab National Bank26/09/2024</t>
  </si>
  <si>
    <t>Axis Bank Ltd.26/09/2024</t>
  </si>
  <si>
    <t>Polycab India Ltd.26/09/2024</t>
  </si>
  <si>
    <t>InterGlobe Aviation Ltd.26/09/2024</t>
  </si>
  <si>
    <t>ICICI Bank Ltd.26/09/2024</t>
  </si>
  <si>
    <t>REC Ltd.26/09/2024</t>
  </si>
  <si>
    <t>Hindustan Aeronautics Ltd.26/09/2024</t>
  </si>
  <si>
    <t>Bank of Baroda26/09/2024</t>
  </si>
  <si>
    <t>IndusInd Bank Ltd.26/09/2024</t>
  </si>
  <si>
    <t>Reliance Industries Ltd.26/09/2024</t>
  </si>
  <si>
    <t>Vodafone Idea Ltd.26/09/2024</t>
  </si>
  <si>
    <t>Vedanta Ltd.26/09/2024</t>
  </si>
  <si>
    <t>Adani Enterprises Ltd.26/09/2024</t>
  </si>
  <si>
    <t>HDFC Bank Ltd.26/09/2024</t>
  </si>
  <si>
    <t>7.72% GOVT OF INDIA RED 25-05-2025</t>
  </si>
  <si>
    <t>IN0020150036</t>
  </si>
  <si>
    <t>5.15% GOVT OF INDIA RED  09-11-2025</t>
  </si>
  <si>
    <t>IN0020200278</t>
  </si>
  <si>
    <t>364 DAYS TBILL RED 14-11-2024</t>
  </si>
  <si>
    <t>IN002023Z356</t>
  </si>
  <si>
    <t>364 DAYS TBILL RED 28-11-2024</t>
  </si>
  <si>
    <t>IN002023Z372</t>
  </si>
  <si>
    <t>364 DAYS TBILL RED 08-05-2025</t>
  </si>
  <si>
    <t>IN002024Z065</t>
  </si>
  <si>
    <t>364 DAYS TBILL RED 10-10-2024</t>
  </si>
  <si>
    <t>IN002023Z307</t>
  </si>
  <si>
    <t>364 DAYS TBILL RED 16-01-2025</t>
  </si>
  <si>
    <t>IN002023Z448</t>
  </si>
  <si>
    <t>364 DAYS TBILL RED 03-10-2024</t>
  </si>
  <si>
    <t>IN002023Z299</t>
  </si>
  <si>
    <t>NABARD CD RED 14-02-2025#**</t>
  </si>
  <si>
    <t>INE261F16801</t>
  </si>
  <si>
    <t>HDFC BANK CD RED 06-12-2024#**</t>
  </si>
  <si>
    <t>INE040A16EH3</t>
  </si>
  <si>
    <t>CANARA BANK CD RED 06-12-2024#**</t>
  </si>
  <si>
    <t>INE476A16YT2</t>
  </si>
  <si>
    <t>SIDBI CD RED 11-12-2024#**</t>
  </si>
  <si>
    <t>INE556F16AM5</t>
  </si>
  <si>
    <t>CANARA BANK CD RED 22-01-2025#**</t>
  </si>
  <si>
    <t>INE476A16XK3</t>
  </si>
  <si>
    <t>SIDBI CD RED 07-02-2025#**</t>
  </si>
  <si>
    <t>INE556F16AQ6</t>
  </si>
  <si>
    <t>NABARD CD RED 12-02-2025#**</t>
  </si>
  <si>
    <t>INE261F16793</t>
  </si>
  <si>
    <t>KOTAK MAHINDRA BANK CD RED 03-01-2025#**</t>
  </si>
  <si>
    <t>INE237A162V1</t>
  </si>
  <si>
    <t>ICICI SECURITIES CP RED 26-06-2025**</t>
  </si>
  <si>
    <t>INE763G14UX5</t>
  </si>
  <si>
    <t>ICICI SECURITIES CP RED 21-02-2025**</t>
  </si>
  <si>
    <t>INE763G14TE7</t>
  </si>
  <si>
    <t>ICICI SECURITIES CP RED 06-03-2025**</t>
  </si>
  <si>
    <t>INE763G14TN8</t>
  </si>
  <si>
    <t>ICICI SECURITIES CP RED 24-06-25**</t>
  </si>
  <si>
    <t>INE763G14VG8</t>
  </si>
  <si>
    <t>ICICI SECURITIES CP RED 23-01-2025**</t>
  </si>
  <si>
    <t>INE763G14SK6</t>
  </si>
  <si>
    <t>ADITYA BIRLA FIN LTD CP RED 12-03-2025**</t>
  </si>
  <si>
    <t>INE860H143N5</t>
  </si>
  <si>
    <t>EDELWEISS LIQUID FUND - DIRECT PL -GR</t>
  </si>
  <si>
    <t>INF754K01GM4</t>
  </si>
  <si>
    <t>EDELWEISS MONEY MARKET FUND - DIRECT PL</t>
  </si>
  <si>
    <t>INF843K01CE1</t>
  </si>
  <si>
    <t>Net Receivables/(Payables) include Net Current Assets as well as the Mark to Market on derivative trades.</t>
  </si>
  <si>
    <t>Edelweiss Arbitrage Fund</t>
  </si>
  <si>
    <t>PORTFOLIO STATEMENT OF EDELWEISS BALANCED ADVANTAGE FUND AS ON AUGUST 31, 2024</t>
  </si>
  <si>
    <t>(An open ended dynamic asset allocation fund)</t>
  </si>
  <si>
    <t>Zomato Ltd.</t>
  </si>
  <si>
    <t>INE758T01015</t>
  </si>
  <si>
    <t>Brigade Enterprises Ltd.</t>
  </si>
  <si>
    <t>INE791I01019</t>
  </si>
  <si>
    <t>Cholamandalam Financial Holdings Ltd.</t>
  </si>
  <si>
    <t>INE149A01033</t>
  </si>
  <si>
    <t>R R Kabel Ltd.</t>
  </si>
  <si>
    <t>INE777K01022</t>
  </si>
  <si>
    <t>Indian Bank</t>
  </si>
  <si>
    <t>INE562A01011</t>
  </si>
  <si>
    <t>Avenue Supermarts Ltd.</t>
  </si>
  <si>
    <t>INE192R01011</t>
  </si>
  <si>
    <t>PB Fintech Ltd.</t>
  </si>
  <si>
    <t>INE417T01026</t>
  </si>
  <si>
    <t>Financial Technology (Fintech)</t>
  </si>
  <si>
    <t>Minda Corporation Ltd.</t>
  </si>
  <si>
    <t>INE842C01021</t>
  </si>
  <si>
    <t>JSW Infrastructure Ltd.</t>
  </si>
  <si>
    <t>INE880J01026</t>
  </si>
  <si>
    <t>TCNS Clothing Company Ltd.</t>
  </si>
  <si>
    <t>INE778U01029</t>
  </si>
  <si>
    <t>Textiles &amp; Apparels</t>
  </si>
  <si>
    <t>Jyoti CNC Automation Ltd.</t>
  </si>
  <si>
    <t>INE980O01024</t>
  </si>
  <si>
    <t>Industrial Manufacturing</t>
  </si>
  <si>
    <t>Ashok Leyland Ltd.</t>
  </si>
  <si>
    <t>INE208A01029</t>
  </si>
  <si>
    <t>The Phoenix Mills Ltd.</t>
  </si>
  <si>
    <t>INE211B01039</t>
  </si>
  <si>
    <t>KPIT Technologies Ltd.</t>
  </si>
  <si>
    <t>INE04I401011</t>
  </si>
  <si>
    <t>Tata Elxsi Ltd.</t>
  </si>
  <si>
    <t>INE670A01012</t>
  </si>
  <si>
    <t>Sundaram Finance Ltd.</t>
  </si>
  <si>
    <t>INE660A01013</t>
  </si>
  <si>
    <t>GlaxoSmithKline Pharmaceuticals Ltd.</t>
  </si>
  <si>
    <t>INE159A01016</t>
  </si>
  <si>
    <t>Craftsman Automation Ltd.</t>
  </si>
  <si>
    <t>INE00LO01017</t>
  </si>
  <si>
    <t>Prestige Estates Projects Ltd.</t>
  </si>
  <si>
    <t>INE811K01011</t>
  </si>
  <si>
    <t>Jupiter Wagons Ltd.</t>
  </si>
  <si>
    <t>INE209L01016</t>
  </si>
  <si>
    <t>Supreme Industries Ltd.</t>
  </si>
  <si>
    <t>INE195A01028</t>
  </si>
  <si>
    <t>Creditaccess Grameen Ltd.</t>
  </si>
  <si>
    <t>INE741K01010</t>
  </si>
  <si>
    <t>Page Industries Ltd.</t>
  </si>
  <si>
    <t>INE761H01022</t>
  </si>
  <si>
    <t>Arvind Fashions Ltd.</t>
  </si>
  <si>
    <t>INE955V01021</t>
  </si>
  <si>
    <t>Cyient DLM Ltd.</t>
  </si>
  <si>
    <t>INE055S01018</t>
  </si>
  <si>
    <t>BROOKFIELD INDIA REAL ESTATE TRUST</t>
  </si>
  <si>
    <t>INE0FDU25010</t>
  </si>
  <si>
    <t>Torrent Power Ltd.</t>
  </si>
  <si>
    <t>INE813H01021</t>
  </si>
  <si>
    <t>Sharda Motor Industries Ltd.</t>
  </si>
  <si>
    <t>INE597I01028</t>
  </si>
  <si>
    <t>Ceigall India Ltd.</t>
  </si>
  <si>
    <t>INE0AG901020</t>
  </si>
  <si>
    <t>Kesoram Industries Ltd.</t>
  </si>
  <si>
    <t>INE087A01019</t>
  </si>
  <si>
    <t>(c) Investment - CCD</t>
  </si>
  <si>
    <t>7.5% CHOLAMANDALM INV &amp; FIN CCD 30-09-26**</t>
  </si>
  <si>
    <t>INE121A08PJ0</t>
  </si>
  <si>
    <t>Page Industries Ltd.26/09/2024</t>
  </si>
  <si>
    <t>Torrent Pharmaceuticals Ltd.26/09/2024</t>
  </si>
  <si>
    <t>NIFTY 26-Sep-2024</t>
  </si>
  <si>
    <t>INDEX FUTURES</t>
  </si>
  <si>
    <t>(B)Index / Stock Option</t>
  </si>
  <si>
    <t>PUT NIFTY 26-Sep-2024 26000</t>
  </si>
  <si>
    <t>INDEX OPTIONS</t>
  </si>
  <si>
    <t>7.51% RECL NCD SR221 RED 31-07-2026**</t>
  </si>
  <si>
    <t>INE020B08EI8</t>
  </si>
  <si>
    <t>7.65% HDB FIN SERV NCD 10-09-27**</t>
  </si>
  <si>
    <t>INE756I07EJ2</t>
  </si>
  <si>
    <t>7.59% POWER FIN NCD SR 221B R 17-01-2028**</t>
  </si>
  <si>
    <t>INE134E08LX5</t>
  </si>
  <si>
    <t>7.99% HDB FIN SR A1 FX 189 NCD R16-03-26**</t>
  </si>
  <si>
    <t>INE756I07EO2</t>
  </si>
  <si>
    <t>7.70% PFC SR BS227A NCD RED 15-09-2026**</t>
  </si>
  <si>
    <t>INE134E08MK0</t>
  </si>
  <si>
    <t>8.2% IND GR TRU SR V CAT III&amp;IV 06-05-31**</t>
  </si>
  <si>
    <t>INE219X07264</t>
  </si>
  <si>
    <t>8.1701% ABHFL SR D1 NCD 25-08-27**</t>
  </si>
  <si>
    <t>INE831R07466</t>
  </si>
  <si>
    <t>7.40% IND GR TRU SR K 26-12-25 C 270925**</t>
  </si>
  <si>
    <t>INE219X07132</t>
  </si>
  <si>
    <t>5.74% GOVT OF INDIA RED 15-11-2026</t>
  </si>
  <si>
    <t>IN0020210186</t>
  </si>
  <si>
    <t>Direct plan -Quarterly IDCW option</t>
  </si>
  <si>
    <t>Regular Plan -Quarterly IDCW option</t>
  </si>
  <si>
    <t>Direct Plan – Monthly IDCW</t>
  </si>
  <si>
    <t>Regular Plan - Monthly IDCW</t>
  </si>
  <si>
    <t>Edelweiss Balanced Advantage Fund</t>
  </si>
  <si>
    <t>PORTFOLIO STATEMENT OF EDELWEISS BUSINESS CYCLE FUND AS ON AUGUST 31, 2024</t>
  </si>
  <si>
    <t>(An open-ended equity scheme following business cycle-based investing theme))</t>
  </si>
  <si>
    <t>Kalyan Jewellers India Ltd.</t>
  </si>
  <si>
    <t>INE303R01014</t>
  </si>
  <si>
    <t>JSW Energy Ltd.</t>
  </si>
  <si>
    <t>INE121E01018</t>
  </si>
  <si>
    <t>Solar Industries India Ltd.</t>
  </si>
  <si>
    <t>INE343H01029</t>
  </si>
  <si>
    <t>Suzlon Energy Ltd.</t>
  </si>
  <si>
    <t>INE040H01021</t>
  </si>
  <si>
    <t>Rail Vikas Nigam Ltd.</t>
  </si>
  <si>
    <t>INE415G01027</t>
  </si>
  <si>
    <t>Oil India Ltd.</t>
  </si>
  <si>
    <t>INE274J01014</t>
  </si>
  <si>
    <t>UNO Minda Ltd.</t>
  </si>
  <si>
    <t>INE405E01023</t>
  </si>
  <si>
    <t>Bharat Dynamics Ltd.</t>
  </si>
  <si>
    <t>INE171Z01026</t>
  </si>
  <si>
    <t>Mazagon Dock Shipbuilders Ltd.</t>
  </si>
  <si>
    <t>INE249Z01012</t>
  </si>
  <si>
    <t>VARUN BEVERAGES LIMITED</t>
  </si>
  <si>
    <t>INE200M01021</t>
  </si>
  <si>
    <t>BSE Ltd.</t>
  </si>
  <si>
    <t>INE118H01025</t>
  </si>
  <si>
    <t>Union Bank of India</t>
  </si>
  <si>
    <t>INE692A01016</t>
  </si>
  <si>
    <t>KEI Industries Ltd.</t>
  </si>
  <si>
    <t>INE878B01027</t>
  </si>
  <si>
    <t>Global Health Ltd.</t>
  </si>
  <si>
    <t>INE474Q01031</t>
  </si>
  <si>
    <t>Garden Reach Shipbuilders &amp; Engineers</t>
  </si>
  <si>
    <t>INE382Z01011</t>
  </si>
  <si>
    <t>Jindal Stainless Ltd.</t>
  </si>
  <si>
    <t>INE220G01021</t>
  </si>
  <si>
    <t>EIH Ltd.</t>
  </si>
  <si>
    <t>INE230A01023</t>
  </si>
  <si>
    <t>Hitachi Energy India Ltd.</t>
  </si>
  <si>
    <t>INE07Y701011</t>
  </si>
  <si>
    <t>Ircon International Ltd.</t>
  </si>
  <si>
    <t>INE962Y01021</t>
  </si>
  <si>
    <t>Titagarh Rail Systems Ltd.</t>
  </si>
  <si>
    <t>INE615H01020</t>
  </si>
  <si>
    <t>TVS Holdings Ltd.</t>
  </si>
  <si>
    <t>INE105A01035</t>
  </si>
  <si>
    <t>Blue Star Ltd.</t>
  </si>
  <si>
    <t>INE472A01039</t>
  </si>
  <si>
    <t>Hindustan Zinc Ltd.</t>
  </si>
  <si>
    <t>INE267A01025</t>
  </si>
  <si>
    <t>Mangalore Refinery &amp; Petrochemicals Ltd.</t>
  </si>
  <si>
    <t>INE103A01014</t>
  </si>
  <si>
    <t>Marico Ltd.</t>
  </si>
  <si>
    <t>INE196A01026</t>
  </si>
  <si>
    <t>Edelweiss Business Cycle Fund</t>
  </si>
  <si>
    <t>PORTFOLIO STATEMENT OF EDELWEISS LARGE CAP FUND AS ON AUGUST 31, 2024</t>
  </si>
  <si>
    <t>(An open ended equity scheme predominantly investing in large cap stocks)</t>
  </si>
  <si>
    <t>Central Depository Services (I) Ltd.</t>
  </si>
  <si>
    <t>INE736A01011</t>
  </si>
  <si>
    <t>Mankind Pharma Ltd.</t>
  </si>
  <si>
    <t>INE634S01028</t>
  </si>
  <si>
    <t>Godrej Consumer Products Ltd.</t>
  </si>
  <si>
    <t>INE102D01028</t>
  </si>
  <si>
    <t>Akums Drugs And Pharmaceuticals Ltd.</t>
  </si>
  <si>
    <t>INE09XN01023</t>
  </si>
  <si>
    <t>Bosch Ltd.26/09/2024</t>
  </si>
  <si>
    <t>Plan B - Growth option</t>
  </si>
  <si>
    <t>Plan B - IDCW option</t>
  </si>
  <si>
    <t>Plan C - Growth option</t>
  </si>
  <si>
    <t>Plan C - IDCW option</t>
  </si>
  <si>
    <t>Edelweiss Large Cap Fund</t>
  </si>
  <si>
    <t>PORTFOLIO STATEMENT OF EDELWEISS FLEXI-CAP FUND AS ON AUGUST 31, 2024</t>
  </si>
  <si>
    <t>(An open ended dynamic equity scheme investing across large cap, mid cap, small cap stocks)</t>
  </si>
  <si>
    <t>Bikaji Foods International Ltd.</t>
  </si>
  <si>
    <t>INE00E101023</t>
  </si>
  <si>
    <t>Home First Finance Company India Ltd.</t>
  </si>
  <si>
    <t>INE481N01025</t>
  </si>
  <si>
    <t>Radico Khaitan Ltd.</t>
  </si>
  <si>
    <t>INE944F01028</t>
  </si>
  <si>
    <t>Alembic Pharmaceuticals Ltd.</t>
  </si>
  <si>
    <t>INE901L01018</t>
  </si>
  <si>
    <t>Kajaria Ceramics Ltd.</t>
  </si>
  <si>
    <t>INE217B01036</t>
  </si>
  <si>
    <t>Whirlpool of India Ltd.</t>
  </si>
  <si>
    <t>INE716A01013</t>
  </si>
  <si>
    <t>CG Power and Industrial Solutions Ltd.</t>
  </si>
  <si>
    <t>INE067A01029</t>
  </si>
  <si>
    <t>Karur Vysya Bank Ltd.</t>
  </si>
  <si>
    <t>INE036D01028</t>
  </si>
  <si>
    <t>Power Mech Projects Ltd.</t>
  </si>
  <si>
    <t>INE211R01019</t>
  </si>
  <si>
    <t>Fortis Healthcare Ltd.</t>
  </si>
  <si>
    <t>INE061F01013</t>
  </si>
  <si>
    <t>Endurance Technologies Ltd.</t>
  </si>
  <si>
    <t>INE913H01037</t>
  </si>
  <si>
    <t>Can Fin Homes Ltd.</t>
  </si>
  <si>
    <t>INE477A01020</t>
  </si>
  <si>
    <t>JB Chemicals &amp; Pharmaceuticals Ltd.</t>
  </si>
  <si>
    <t>INE572A01036</t>
  </si>
  <si>
    <t>Edelweiss Flexi Cap Fund</t>
  </si>
  <si>
    <t>PORTFOLIO STATEMENT OF EDELWEISS ELSS TAX SAVER FUND AS ON AUGUST 31, 2024</t>
  </si>
  <si>
    <t>(An open ended equity linked saving scheme with a statutory lock in of 3 years and tax benefit)</t>
  </si>
  <si>
    <t>Zensar Technologies Ltd.</t>
  </si>
  <si>
    <t>INE520A01027</t>
  </si>
  <si>
    <t>Concord Biotech Ltd.</t>
  </si>
  <si>
    <t>INE338H01029</t>
  </si>
  <si>
    <t>India Shelter Finance Corporation Ltd.</t>
  </si>
  <si>
    <t>INE922K01024</t>
  </si>
  <si>
    <t>KEC International Ltd.</t>
  </si>
  <si>
    <t>INE389H01022</t>
  </si>
  <si>
    <t>Jio Financial Services Ltd.</t>
  </si>
  <si>
    <t>INE758E01017</t>
  </si>
  <si>
    <t>Kaynes Technology India Ltd.</t>
  </si>
  <si>
    <t>INE918Z01012</t>
  </si>
  <si>
    <t>APL Apollo Tubes Ltd.</t>
  </si>
  <si>
    <t>INE702C01027</t>
  </si>
  <si>
    <t>Ajanta Pharma Ltd.</t>
  </si>
  <si>
    <t>INE031B01049</t>
  </si>
  <si>
    <t>Max Healthcare Institute Ltd.</t>
  </si>
  <si>
    <t>INE027H01010</t>
  </si>
  <si>
    <t>Equitas Small Finance Bank Ltd.</t>
  </si>
  <si>
    <t>INE063P01018</t>
  </si>
  <si>
    <t>Transformers And Rectifiers (India) Ltd.</t>
  </si>
  <si>
    <t>INE763I01026</t>
  </si>
  <si>
    <t>TBO Tek Ltd.</t>
  </si>
  <si>
    <t>INE673O01025</t>
  </si>
  <si>
    <t>Edelweiss ELSS Tax saver Fund</t>
  </si>
  <si>
    <t>PORTFOLIO STATEMENT OF EDELWEISS LARGE &amp; MID CAP FUND AS ON AUGUST 31, 2024</t>
  </si>
  <si>
    <t>(An open ended equity scheme investing in both large cap and mid cap stocks)</t>
  </si>
  <si>
    <t>Sona BLW Precision Forgings Ltd.</t>
  </si>
  <si>
    <t>INE073K01018</t>
  </si>
  <si>
    <t>Grindwell Norton Ltd.</t>
  </si>
  <si>
    <t>INE536A01023</t>
  </si>
  <si>
    <t>Century Plyboards (India) Ltd.</t>
  </si>
  <si>
    <t>INE348B01021</t>
  </si>
  <si>
    <t>Amber Enterprises India Ltd.</t>
  </si>
  <si>
    <t>INE371P01015</t>
  </si>
  <si>
    <t>JK Cement Ltd.</t>
  </si>
  <si>
    <t>INE823G01014</t>
  </si>
  <si>
    <t>Metro Brands Ltd.</t>
  </si>
  <si>
    <t>INE317I01021</t>
  </si>
  <si>
    <t>Triveni Turbine Ltd.</t>
  </si>
  <si>
    <t>INE152M01016</t>
  </si>
  <si>
    <t>GMM Pfaudler Ltd.</t>
  </si>
  <si>
    <t>INE541A01023</t>
  </si>
  <si>
    <t>Tata Technologies Ltd.</t>
  </si>
  <si>
    <t>INE142M01025</t>
  </si>
  <si>
    <t>IT - Services</t>
  </si>
  <si>
    <t>Edelweiss Large and Mid Cap Fund</t>
  </si>
  <si>
    <t>PORTFOLIO STATEMENT OF EDELWEISS SMALL CAP FUND AS ON AUGUST 31, 2024</t>
  </si>
  <si>
    <t>(An open ended scheme predominantly investing in small cap stocks)</t>
  </si>
  <si>
    <t>Jubilant Ingrevia Ltd.</t>
  </si>
  <si>
    <t>INE0BY001018</t>
  </si>
  <si>
    <t>Kirloskar Pneumatic Co.Ltd.</t>
  </si>
  <si>
    <t>INE811A01020</t>
  </si>
  <si>
    <t>Dodla Dairy Ltd.</t>
  </si>
  <si>
    <t>INE021O01019</t>
  </si>
  <si>
    <t>Westlife Foodworld Ltd.</t>
  </si>
  <si>
    <t>INE274F01020</t>
  </si>
  <si>
    <t>Ahluwalia Contracts (India) Ltd.</t>
  </si>
  <si>
    <t>INE758C01029</t>
  </si>
  <si>
    <t>Krishna Inst of Medical Sciences Ltd.</t>
  </si>
  <si>
    <t>INE967H01017</t>
  </si>
  <si>
    <t>Voltamp Transformers Ltd.</t>
  </si>
  <si>
    <t>INE540H01012</t>
  </si>
  <si>
    <t>Emami Ltd.</t>
  </si>
  <si>
    <t>INE548C01032</t>
  </si>
  <si>
    <t>Teamlease Services Ltd.</t>
  </si>
  <si>
    <t>INE985S01024</t>
  </si>
  <si>
    <t>Commercial Services &amp; Supplies</t>
  </si>
  <si>
    <t>V-Mart Retail Ltd.</t>
  </si>
  <si>
    <t>INE665J01013</t>
  </si>
  <si>
    <t>Tejas Networks Ltd.</t>
  </si>
  <si>
    <t>INE010J01012</t>
  </si>
  <si>
    <t>Telecom - Equipment &amp; Accessories</t>
  </si>
  <si>
    <t>Suven Pharmaceuticals Ltd.</t>
  </si>
  <si>
    <t>INE03QK01018</t>
  </si>
  <si>
    <t>Ratnamani Metals &amp; Tubes Ltd.</t>
  </si>
  <si>
    <t>INE703B01027</t>
  </si>
  <si>
    <t>PNC Infratech Ltd.</t>
  </si>
  <si>
    <t>INE195J01029</t>
  </si>
  <si>
    <t>K.P.R. Mill Ltd.</t>
  </si>
  <si>
    <t>INE930H01031</t>
  </si>
  <si>
    <t>JK Lakshmi Cement Ltd.</t>
  </si>
  <si>
    <t>INE786A01032</t>
  </si>
  <si>
    <t>Rategain Travel Technologies Ltd.</t>
  </si>
  <si>
    <t>INE0CLI01024</t>
  </si>
  <si>
    <t>Avalon Technologies Ltd.</t>
  </si>
  <si>
    <t>INE0LCL01028</t>
  </si>
  <si>
    <t>Praj Industries Ltd.</t>
  </si>
  <si>
    <t>INE074A01025</t>
  </si>
  <si>
    <t>Mold-Tek Packaging Ltd.</t>
  </si>
  <si>
    <t>INE893J01029</t>
  </si>
  <si>
    <t>RHI Magnesita India Ltd.</t>
  </si>
  <si>
    <t>INE743M01012</t>
  </si>
  <si>
    <t>Cera Sanitaryware Ltd.</t>
  </si>
  <si>
    <t>INE739E01017</t>
  </si>
  <si>
    <t>Garware Technical Fibres Ltd.</t>
  </si>
  <si>
    <t>INE276A01018</t>
  </si>
  <si>
    <t>Rolex Rings Ltd.</t>
  </si>
  <si>
    <t>INE645S01016</t>
  </si>
  <si>
    <t>KNR Constructions Ltd.</t>
  </si>
  <si>
    <t>INE634I01029</t>
  </si>
  <si>
    <t>Jamna Auto Industries Ltd.</t>
  </si>
  <si>
    <t>INE039C01032</t>
  </si>
  <si>
    <t>Spandana Sphoorty Financial Ltd.</t>
  </si>
  <si>
    <t>INE572J01011</t>
  </si>
  <si>
    <t>Action Construction Equipment Ltd.</t>
  </si>
  <si>
    <t>INE731H01025</t>
  </si>
  <si>
    <t>Carborundum Universal Ltd.</t>
  </si>
  <si>
    <t>INE120A01034</t>
  </si>
  <si>
    <t>Mahindra Logistics Ltd.</t>
  </si>
  <si>
    <t>INE766P01016</t>
  </si>
  <si>
    <t>CSB Bank Ltd.</t>
  </si>
  <si>
    <t>INE679A01013</t>
  </si>
  <si>
    <t>NOCIL Ltd.</t>
  </si>
  <si>
    <t>INE163A01018</t>
  </si>
  <si>
    <t>Gateway Distriparks Ltd.</t>
  </si>
  <si>
    <t>INE079J01017</t>
  </si>
  <si>
    <t>Rajratan Global Wire Ltd.</t>
  </si>
  <si>
    <t>INE451D01029</t>
  </si>
  <si>
    <t>Edelweiss Small Cap Fund</t>
  </si>
  <si>
    <t>PORTFOLIO STATEMENT OF EDELWEISS EQUITY SAVINGS FUND AS ON AUGUST 31, 2024</t>
  </si>
  <si>
    <t>(An Open ended scheme investing in equity, arbitrage and debt)</t>
  </si>
  <si>
    <t>Bharti Hexacom Ltd.</t>
  </si>
  <si>
    <t>INE343G01021</t>
  </si>
  <si>
    <t>Aster DM Healthcare Ltd.</t>
  </si>
  <si>
    <t>INE914M01019</t>
  </si>
  <si>
    <t>Gabriel India Ltd.</t>
  </si>
  <si>
    <t>INE524A01029</t>
  </si>
  <si>
    <t>AWFIS Space Solutions Ltd.</t>
  </si>
  <si>
    <t>INE108V01019</t>
  </si>
  <si>
    <t>Stylam Industries Ltd.</t>
  </si>
  <si>
    <t>INE239C01020</t>
  </si>
  <si>
    <t>Unicommerce Esolutions Ltd.</t>
  </si>
  <si>
    <t>INE00U401027</t>
  </si>
  <si>
    <t>Procter &amp; Gamble Hygiene&amp;HealthCare Ltd.</t>
  </si>
  <si>
    <t>INE179A01014</t>
  </si>
  <si>
    <t>CCL Products (India) Ltd.</t>
  </si>
  <si>
    <t>INE421D01022</t>
  </si>
  <si>
    <t>MINDSPACE BUSINESS PARKS REIT</t>
  </si>
  <si>
    <t>INE0CCU25019</t>
  </si>
  <si>
    <t>Edelweiss Equity Savings Fund</t>
  </si>
  <si>
    <t>PORTFOLIO STATEMENT OF EDELWEISS FOCUSED EQUITY FUND AS ON AUGUST 31, 2024</t>
  </si>
  <si>
    <t>(An open-ended equity scheme investing in maximum 30 stocks, with focus in multi-cap space)</t>
  </si>
  <si>
    <t>Edelweiss Focused Fund</t>
  </si>
  <si>
    <t>PORTFOLIO STATEMENT OF EDELWEISS NIFTY 100 QUALITY 30 INDEX FND AS ON AUGUST 31, 2024</t>
  </si>
  <si>
    <t>(An open ended scheme replicating Nifty 100 Quality 30 Index)</t>
  </si>
  <si>
    <t>Edelweiss NIFTY 100 Quality 30 Index Fund</t>
  </si>
  <si>
    <t>PORTFOLIO STATEMENT OF EDELWEISS NIFTY 50 INDEX FUND AS ON AUGUST 31, 2024</t>
  </si>
  <si>
    <t>(An open ended scheme replicating Nifty 50 Index)</t>
  </si>
  <si>
    <t>Edelweiss NIFTY 50 Index Fund</t>
  </si>
  <si>
    <t>PORTFOLIO STATEMENT OF EDELWEISS NIFTY LARGE MID CAP 250 INDEX FUND AS ON AUGUST 31, 2024</t>
  </si>
  <si>
    <t>(An Open-ended Equity Scheme replicating Nifty LargeMidcap 250 Index)</t>
  </si>
  <si>
    <t>Yes Bank Ltd.</t>
  </si>
  <si>
    <t>INE528G01035</t>
  </si>
  <si>
    <t>Tube Investments Of India Ltd.</t>
  </si>
  <si>
    <t>INE974X01010</t>
  </si>
  <si>
    <t>AU Small Finance Bank Ltd.</t>
  </si>
  <si>
    <t>INE949L01017</t>
  </si>
  <si>
    <t>Macrotech Developers Ltd.</t>
  </si>
  <si>
    <t>INE670K01029</t>
  </si>
  <si>
    <t>IDFC First Bank Ltd.</t>
  </si>
  <si>
    <t>INE092T01019</t>
  </si>
  <si>
    <t>NHPC Ltd.</t>
  </si>
  <si>
    <t>INE848E01016</t>
  </si>
  <si>
    <t>FSN E-Commerce Ventures Ltd.</t>
  </si>
  <si>
    <t>INE388Y01029</t>
  </si>
  <si>
    <t>One 97 Communications Ltd.</t>
  </si>
  <si>
    <t>INE982J01020</t>
  </si>
  <si>
    <t>Deepak Nitrite Ltd.</t>
  </si>
  <si>
    <t>INE288B01029</t>
  </si>
  <si>
    <t>Patanjali Foods Ltd.</t>
  </si>
  <si>
    <t>INE619A01035</t>
  </si>
  <si>
    <t>Delhivery Ltd.</t>
  </si>
  <si>
    <t>INE148O01028</t>
  </si>
  <si>
    <t>AIA Engineering Ltd.</t>
  </si>
  <si>
    <t>INE212H01026</t>
  </si>
  <si>
    <t>Thermax Ltd.</t>
  </si>
  <si>
    <t>INE152A01029</t>
  </si>
  <si>
    <t>Adani Green Energy Ltd.</t>
  </si>
  <si>
    <t>INE364U01010</t>
  </si>
  <si>
    <t>Apollo Tyres Ltd.</t>
  </si>
  <si>
    <t>INE438A01022</t>
  </si>
  <si>
    <t>Schaeffler India Ltd.</t>
  </si>
  <si>
    <t>INE513A01022</t>
  </si>
  <si>
    <t>L&amp;T Technology Services Ltd.</t>
  </si>
  <si>
    <t>INE010V01017</t>
  </si>
  <si>
    <t>Linde India Ltd.</t>
  </si>
  <si>
    <t>INE473A01011</t>
  </si>
  <si>
    <t>Sundram Fasteners Ltd.</t>
  </si>
  <si>
    <t>INE387A01021</t>
  </si>
  <si>
    <t>Bank of India</t>
  </si>
  <si>
    <t>INE084A01016</t>
  </si>
  <si>
    <t>Adani Power Ltd.</t>
  </si>
  <si>
    <t>INE814H01011</t>
  </si>
  <si>
    <t>Zee Entertainment Enterprises Ltd.</t>
  </si>
  <si>
    <t>INE256A01028</t>
  </si>
  <si>
    <t>Gland Pharma Ltd.</t>
  </si>
  <si>
    <t>INE068V01023</t>
  </si>
  <si>
    <t>Gujarat Fluorochemicals Ltd.</t>
  </si>
  <si>
    <t>INE09N301011</t>
  </si>
  <si>
    <t>Dr. Lal Path Labs Ltd.</t>
  </si>
  <si>
    <t>INE600L01024</t>
  </si>
  <si>
    <t>SKF India Ltd.</t>
  </si>
  <si>
    <t>INE640A01023</t>
  </si>
  <si>
    <t>Timken India Ltd.</t>
  </si>
  <si>
    <t>INE325A01013</t>
  </si>
  <si>
    <t>Motherson Sumi Wiring India Ltd.</t>
  </si>
  <si>
    <t>INE0FS801015</t>
  </si>
  <si>
    <t>Honeywell Automation India Ltd.</t>
  </si>
  <si>
    <t>INE671A01010</t>
  </si>
  <si>
    <t>Poonawalla Fincorp Ltd.</t>
  </si>
  <si>
    <t>INE511C01022</t>
  </si>
  <si>
    <t>CRISIL Ltd.</t>
  </si>
  <si>
    <t>INE007A01025</t>
  </si>
  <si>
    <t>Star Health &amp; Allied Insurance Co Ltd.</t>
  </si>
  <si>
    <t>INE575P01011</t>
  </si>
  <si>
    <t>Bajaj Holdings &amp; Investment Ltd.</t>
  </si>
  <si>
    <t>INE118A01012</t>
  </si>
  <si>
    <t>General Insurance Corporation of India</t>
  </si>
  <si>
    <t>INE481Y01014</t>
  </si>
  <si>
    <t>3M India Ltd.</t>
  </si>
  <si>
    <t>INE470A01017</t>
  </si>
  <si>
    <t>Diversified</t>
  </si>
  <si>
    <t>SJVN Ltd.</t>
  </si>
  <si>
    <t>INE002L01015</t>
  </si>
  <si>
    <t>Bata India Ltd.</t>
  </si>
  <si>
    <t>INE176A01028</t>
  </si>
  <si>
    <t>Adani Energy Solutions Ltd.</t>
  </si>
  <si>
    <t>INE931S01010</t>
  </si>
  <si>
    <t>Lloyds Metals And Energy Ltd.</t>
  </si>
  <si>
    <t>INE281B01032</t>
  </si>
  <si>
    <t>Indian Railway Finance Corporation Ltd.</t>
  </si>
  <si>
    <t>INE053F01010</t>
  </si>
  <si>
    <t>Bayer Cropscience Ltd.</t>
  </si>
  <si>
    <t>INE462A01022</t>
  </si>
  <si>
    <t>Vedant Fashions Ltd.</t>
  </si>
  <si>
    <t>INE825V01034</t>
  </si>
  <si>
    <t>ZF Commercial Vehicle Ctrl Sys Ind Ltd.</t>
  </si>
  <si>
    <t>INE342J01019</t>
  </si>
  <si>
    <t>Devyani International Ltd.</t>
  </si>
  <si>
    <t>INE872J01023</t>
  </si>
  <si>
    <t>ICICI Securities Ltd.</t>
  </si>
  <si>
    <t>INE763G01038</t>
  </si>
  <si>
    <t>The New India Assurance Company Ltd.</t>
  </si>
  <si>
    <t>INE470Y01017</t>
  </si>
  <si>
    <t>Godrej Industries Ltd.</t>
  </si>
  <si>
    <t>INE233A01035</t>
  </si>
  <si>
    <t>Sumitomo Chemical India Ltd.</t>
  </si>
  <si>
    <t>INE258G01013</t>
  </si>
  <si>
    <t>Fertilizers &amp; Chemicals Travancore Ltd.</t>
  </si>
  <si>
    <t>INE188A01015</t>
  </si>
  <si>
    <t>Bank of Maharashtra</t>
  </si>
  <si>
    <t>INE457A01014</t>
  </si>
  <si>
    <t>Kansai Nerolac Paints Ltd.</t>
  </si>
  <si>
    <t>INE531A01024</t>
  </si>
  <si>
    <t>Adani Wilmar Ltd.</t>
  </si>
  <si>
    <t>INE699H01024</t>
  </si>
  <si>
    <t>Adani Total Gas Ltd.</t>
  </si>
  <si>
    <t>INE399L01023</t>
  </si>
  <si>
    <t>SBI Cards &amp; Payment Services Ltd.</t>
  </si>
  <si>
    <t>INE018E01016</t>
  </si>
  <si>
    <t>IDBI Bank Ltd.</t>
  </si>
  <si>
    <t>INE008A01015</t>
  </si>
  <si>
    <t>Life Insurance Corporation of India</t>
  </si>
  <si>
    <t>INE0J1Y01017</t>
  </si>
  <si>
    <t>Edelweiss NIFTY Large Mid Cap 250 Index Fund</t>
  </si>
  <si>
    <t>PORTFOLIO STATEMENT OF EDELWEISS NIFTY MIDCAP150 MOMENTUM 50 INDEX FUND AS ON AUGUST 31, 2024</t>
  </si>
  <si>
    <t>(An Open-ended Equity Scheme replicating Nifty Midcap150 Momentum 50 Index)</t>
  </si>
  <si>
    <t>Edelweiss NIFTY Midcap 150 Momentum 50 Index Fund</t>
  </si>
  <si>
    <t>PORTFOLIO STATEMENT OF EDELWEISS MULTI ASSET ALLOCATION FUND AS ON AUGUST 31, 2024</t>
  </si>
  <si>
    <t>(An open-ended scheme investing in Equity, Debt, Commodities and in units of REITs &amp; InvITs)</t>
  </si>
  <si>
    <t>(b) Exchange Traded Commodity Derivatives</t>
  </si>
  <si>
    <t>SILVER-05Dec2024-MCX</t>
  </si>
  <si>
    <t>SILVERMINI-29Nov2024-MCX1</t>
  </si>
  <si>
    <t>GOLD-04Oct2024-MCX</t>
  </si>
  <si>
    <t>SILVER-05Sep2024-MCX</t>
  </si>
  <si>
    <t>8.3333%HDB FIN SR 213 A1 NCD 06-08-27**</t>
  </si>
  <si>
    <t>INE756I07FA8</t>
  </si>
  <si>
    <t>7.75% TATA CAP HSG FIN SR A 18-05-2027**</t>
  </si>
  <si>
    <t>INE033L07HQ8</t>
  </si>
  <si>
    <t>6.80% AXIS FIN LTD NCD R 18-11-26**</t>
  </si>
  <si>
    <t>INE891K07721</t>
  </si>
  <si>
    <t>8.0359% KOTAK MAH INVEST NCD R 06-10-26**</t>
  </si>
  <si>
    <t>INE975F07IM9</t>
  </si>
  <si>
    <t>7.62% NABARD NCD SR 24H RED 10-05-2029**</t>
  </si>
  <si>
    <t>INE261F08EH1</t>
  </si>
  <si>
    <t>7.50% NABARD NCD SR 24A RED 31-08-2026**</t>
  </si>
  <si>
    <t>INE261F08EA6</t>
  </si>
  <si>
    <t>7.8445% TATA CAP HSG FIN SR A 18-09-2026**</t>
  </si>
  <si>
    <t>INE033L07IC6</t>
  </si>
  <si>
    <t>7.90% BAJAJ FIN LTD NCD RED 17-11-2025**</t>
  </si>
  <si>
    <t>INE296A07SF4</t>
  </si>
  <si>
    <t>6.35% HDB FIN A1 FX 169 RED 11-09-26**</t>
  </si>
  <si>
    <t>INE756I07DX5</t>
  </si>
  <si>
    <t>Others</t>
  </si>
  <si>
    <t>a) Silver</t>
  </si>
  <si>
    <t>Silver</t>
  </si>
  <si>
    <t>INE854780000</t>
  </si>
  <si>
    <t>b) Gold</t>
  </si>
  <si>
    <t>Gold</t>
  </si>
  <si>
    <t>IDIA00500001</t>
  </si>
  <si>
    <t>Edelweiss Multi Asset Allocation Fund</t>
  </si>
  <si>
    <t>Multi Asset Allocation</t>
  </si>
  <si>
    <t>PORTFOLIO STATEMENT OF EDELWEISS MULTI CAP FUND AS ON AUGUST 31, 2024</t>
  </si>
  <si>
    <t>(An open-ended equity scheme investing across large cap, mid cap, small cap stocks)</t>
  </si>
  <si>
    <t>Chalet Hotels Ltd.</t>
  </si>
  <si>
    <t>INE427F01016</t>
  </si>
  <si>
    <t>Birla Corporation Ltd.</t>
  </si>
  <si>
    <t>INE340A01012</t>
  </si>
  <si>
    <t>Edelweiss Multi Cap Fund</t>
  </si>
  <si>
    <t>Nifty 500 MultiCap 50:25:25 TRI</t>
  </si>
  <si>
    <t>PORTFOLIO STATEMENT OF EDELWEISS RECENTLY LISTED IPO FUND AS ON AUGUST 31, 2024</t>
  </si>
  <si>
    <t>(An open ended equity scheme following investment theme of investing in recently listed 100 companies or upcoming Initial Public Offer (IPOs).)</t>
  </si>
  <si>
    <t>Happy Forgings Ltd.</t>
  </si>
  <si>
    <t>INE330T01021</t>
  </si>
  <si>
    <t>Doms Industries Ltd.</t>
  </si>
  <si>
    <t>INE321T01012</t>
  </si>
  <si>
    <t>Household Products</t>
  </si>
  <si>
    <t>KFIN Technologies Pvt Ltd.</t>
  </si>
  <si>
    <t>INE138Y01010</t>
  </si>
  <si>
    <t>Ask Automotive Ltd.</t>
  </si>
  <si>
    <t>INE491J01022</t>
  </si>
  <si>
    <t>INOX INDIA LIMITED</t>
  </si>
  <si>
    <t>INE616N01034</t>
  </si>
  <si>
    <t>Jupiter Life Line Hospitals Ltd.</t>
  </si>
  <si>
    <t>INE682M01012</t>
  </si>
  <si>
    <t>Azad Engineering Ltd.</t>
  </si>
  <si>
    <t>INE02IJ01035</t>
  </si>
  <si>
    <t>Samhi Hotels Ltd.</t>
  </si>
  <si>
    <t>INE08U801020</t>
  </si>
  <si>
    <t>Innova Captab Ltd.</t>
  </si>
  <si>
    <t>INE0DUT01020</t>
  </si>
  <si>
    <t>SBFC Finance Ltd.</t>
  </si>
  <si>
    <t>INE423Y01016</t>
  </si>
  <si>
    <t>Blue Jet Healthcare Ltd.</t>
  </si>
  <si>
    <t>INE0KBH01020</t>
  </si>
  <si>
    <t>Updater Services Ltd.</t>
  </si>
  <si>
    <t>INE851I01011</t>
  </si>
  <si>
    <t>Five Star Business Finance Ltd.</t>
  </si>
  <si>
    <t>INE128S01021</t>
  </si>
  <si>
    <t>Latent View Analytics Ltd.</t>
  </si>
  <si>
    <t>INE0I7C01011</t>
  </si>
  <si>
    <t>Yatra Online Ltd.</t>
  </si>
  <si>
    <t>INE0JR601024</t>
  </si>
  <si>
    <t>Utkarsh Small Finance Bank Ltd.</t>
  </si>
  <si>
    <t>INE735W01017</t>
  </si>
  <si>
    <t>Apeejay Surrendra Park Hotels Ltd.</t>
  </si>
  <si>
    <t>INE988S01028</t>
  </si>
  <si>
    <t>Go Digit General Insurance Ltd.</t>
  </si>
  <si>
    <t>INE03JT01014</t>
  </si>
  <si>
    <t>Cello World Ltd.</t>
  </si>
  <si>
    <t>INE0LMW01024</t>
  </si>
  <si>
    <t>Bansal Wire Industries Ltd.</t>
  </si>
  <si>
    <t>INE0B9K01025</t>
  </si>
  <si>
    <t>Protean eGov Technologies Ltd.</t>
  </si>
  <si>
    <t>INE004A01022</t>
  </si>
  <si>
    <t>Fedbank Financial Services Ltd.</t>
  </si>
  <si>
    <t>INE007N01010</t>
  </si>
  <si>
    <t>Aadhar Housing Finance Ltd.</t>
  </si>
  <si>
    <t>INE883F01010</t>
  </si>
  <si>
    <t>Emcure Pharmaceuticals Ltd.</t>
  </si>
  <si>
    <t>INE168P01015</t>
  </si>
  <si>
    <t>Indegene Ltd.</t>
  </si>
  <si>
    <t>INE065X01017</t>
  </si>
  <si>
    <t>JNK India Ltd.</t>
  </si>
  <si>
    <t>INE0OAF01028</t>
  </si>
  <si>
    <t>Medi Assist Healthcare Services Ltd.</t>
  </si>
  <si>
    <t>INE456Z01021</t>
  </si>
  <si>
    <t>Juniper Hotels Ltd.</t>
  </si>
  <si>
    <t>INE696F01016</t>
  </si>
  <si>
    <t>Landmark Cars Ltd.</t>
  </si>
  <si>
    <t>INE559R01029</t>
  </si>
  <si>
    <t>Divgi Torqtransfer Systems Ltd.</t>
  </si>
  <si>
    <t>INE753U01022</t>
  </si>
  <si>
    <t>Gopal Snacks Ltd.</t>
  </si>
  <si>
    <t>INE0L9R01028</t>
  </si>
  <si>
    <t>Sai Silk (Kalamandir) Ltd.</t>
  </si>
  <si>
    <t>INE438K01021</t>
  </si>
  <si>
    <t>Flair Writing Industries Ltd.</t>
  </si>
  <si>
    <t>INE00Y201027</t>
  </si>
  <si>
    <t>Rainbow Children's Medicare Ltd.</t>
  </si>
  <si>
    <t>INE961O01016</t>
  </si>
  <si>
    <t>Stanley Lifestyles Ltd.</t>
  </si>
  <si>
    <t>INE01A001028</t>
  </si>
  <si>
    <t>Interarch Building Products Ltd.</t>
  </si>
  <si>
    <t>INE00M901018</t>
  </si>
  <si>
    <t>Edelweiss Recently Listed IPO Fund</t>
  </si>
  <si>
    <t>PORTFOLIO STATEMENT OF EDELWEISS NIFTY NEXT 50 INDEX FUND AS ON AUGUST 31, 2024</t>
  </si>
  <si>
    <t>(An Open-ended Equity Scheme replicating Nifty Next 50 Index)</t>
  </si>
  <si>
    <t>Edelweiss NIFTY Next 50 Index Fund</t>
  </si>
  <si>
    <t>Nifty Next 50 Index</t>
  </si>
  <si>
    <t>PORTFOLIO STATEMENT OF EDELWEISS AGGRESSIVE HYBRID FUND AS ON AUGUST 31, 2024</t>
  </si>
  <si>
    <t>(An open ended hybrid scheme investing predominantly in equity and equity related instruments)</t>
  </si>
  <si>
    <t>Housing &amp; Urban Development Corp Ltd.</t>
  </si>
  <si>
    <t>INE031A01017</t>
  </si>
  <si>
    <t>Senco Gold Ltd.</t>
  </si>
  <si>
    <t>INE602W01019</t>
  </si>
  <si>
    <t>EDELWEISS-NIFTY 50-INDEX FUND</t>
  </si>
  <si>
    <t>INF754K01NB3</t>
  </si>
  <si>
    <t>Direct Plan IDCW</t>
  </si>
  <si>
    <t>Regular Plan IDCW</t>
  </si>
  <si>
    <t>Edelweiss Aggressive Hybrid Fund</t>
  </si>
  <si>
    <t>PORTFOLIO STATEMENT OF EDELWEISS NIFTY SMALLCAP 250 INDEX FUND AS ON AUGUST 31, 2024</t>
  </si>
  <si>
    <t>(An Open-ended Equity Scheme replicating Nifty Smallcap 250 Index)</t>
  </si>
  <si>
    <t>Computer Age Management Services Ltd.</t>
  </si>
  <si>
    <t>INE596I01012</t>
  </si>
  <si>
    <t>Amara Raja Energy &amp; Mobility Ltd.</t>
  </si>
  <si>
    <t>INE885A01032</t>
  </si>
  <si>
    <t>Cyient Ltd.</t>
  </si>
  <si>
    <t>INE136B01020</t>
  </si>
  <si>
    <t>NCC Ltd.</t>
  </si>
  <si>
    <t>INE868B01028</t>
  </si>
  <si>
    <t>Apar Industries Ltd.</t>
  </si>
  <si>
    <t>INE372A01015</t>
  </si>
  <si>
    <t>Elgi Equipments Ltd.</t>
  </si>
  <si>
    <t>INE285A01027</t>
  </si>
  <si>
    <t>Angel One Ltd.</t>
  </si>
  <si>
    <t>INE732I01013</t>
  </si>
  <si>
    <t>Natco Pharma Ltd.</t>
  </si>
  <si>
    <t>INE987B01026</t>
  </si>
  <si>
    <t>360 One Wam Ltd.</t>
  </si>
  <si>
    <t>INE466L01038</t>
  </si>
  <si>
    <t>Cochin Shipyard Ltd.</t>
  </si>
  <si>
    <t>INE704P01025</t>
  </si>
  <si>
    <t>HFCL Ltd.</t>
  </si>
  <si>
    <t>INE548A01028</t>
  </si>
  <si>
    <t>The Great Eastern Shipping Company Ltd.</t>
  </si>
  <si>
    <t>INE017A01032</t>
  </si>
  <si>
    <t>Kalpataru Projects International Ltd.</t>
  </si>
  <si>
    <t>INE220B01022</t>
  </si>
  <si>
    <t>Sonata Software Ltd.</t>
  </si>
  <si>
    <t>INE269A01021</t>
  </si>
  <si>
    <t>Castrol India Ltd.</t>
  </si>
  <si>
    <t>INE172A01027</t>
  </si>
  <si>
    <t>National Buildings Construction Corporation Ltd.</t>
  </si>
  <si>
    <t>INE095N01031</t>
  </si>
  <si>
    <t>Gujarat State Petronet Ltd.</t>
  </si>
  <si>
    <t>INE246F01010</t>
  </si>
  <si>
    <t>Inox Wind Ltd.</t>
  </si>
  <si>
    <t>INE066P01011</t>
  </si>
  <si>
    <t>Century Textiles &amp; Industries Ltd.</t>
  </si>
  <si>
    <t>INE055A01016</t>
  </si>
  <si>
    <t>Paper, Forest &amp; Jute Products</t>
  </si>
  <si>
    <t>Himadri Speciality Chemical Ltd.</t>
  </si>
  <si>
    <t>INE019C01026</t>
  </si>
  <si>
    <t>CESC Ltd.</t>
  </si>
  <si>
    <t>INE486A01021</t>
  </si>
  <si>
    <t>REDINGTON LIMITED</t>
  </si>
  <si>
    <t>INE891D01026</t>
  </si>
  <si>
    <t>Piramal Pharma Ltd.</t>
  </si>
  <si>
    <t>INE0DK501011</t>
  </si>
  <si>
    <t>Nippon Life India Asset Management Ltd.</t>
  </si>
  <si>
    <t>INE298J01013</t>
  </si>
  <si>
    <t>Finolex Cables Ltd.</t>
  </si>
  <si>
    <t>INE235A01022</t>
  </si>
  <si>
    <t>Poly Medicure Ltd.</t>
  </si>
  <si>
    <t>INE205C01021</t>
  </si>
  <si>
    <t>Healthcare Equipment &amp; Supplies</t>
  </si>
  <si>
    <t>IIFL Finance Ltd.</t>
  </si>
  <si>
    <t>INE530B01024</t>
  </si>
  <si>
    <t>Motilal Oswal Financial Services Ltd.</t>
  </si>
  <si>
    <t>INE338I01027</t>
  </si>
  <si>
    <t>PNB Housing Finance Ltd.</t>
  </si>
  <si>
    <t>INE572E01012</t>
  </si>
  <si>
    <t>Ramkrishna Forgings Ltd.</t>
  </si>
  <si>
    <t>INE399G01023</t>
  </si>
  <si>
    <t>Aavas Financiers Ltd.</t>
  </si>
  <si>
    <t>INE216P01012</t>
  </si>
  <si>
    <t>Granules India Ltd.</t>
  </si>
  <si>
    <t>INE101D01020</t>
  </si>
  <si>
    <t>Tata Investment Corporation Ltd.</t>
  </si>
  <si>
    <t>INE672A01018</t>
  </si>
  <si>
    <t>Firstsource Solutions Ltd.</t>
  </si>
  <si>
    <t>INE684F01012</t>
  </si>
  <si>
    <t>Aegis Logistics Ltd.</t>
  </si>
  <si>
    <t>INE208C01025</t>
  </si>
  <si>
    <t>Swan Energy Ltd.</t>
  </si>
  <si>
    <t>INE665A01038</t>
  </si>
  <si>
    <t>Welspun Corp Ltd.</t>
  </si>
  <si>
    <t>INE191B01025</t>
  </si>
  <si>
    <t>IRB Infrastructure Developers Ltd.</t>
  </si>
  <si>
    <t>INE821I01022</t>
  </si>
  <si>
    <t>Indiamart Intermesh Ltd.</t>
  </si>
  <si>
    <t>INE933S01016</t>
  </si>
  <si>
    <t>Finolex Industries Ltd.</t>
  </si>
  <si>
    <t>INE183A01024</t>
  </si>
  <si>
    <t>Intellect Design Arena Ltd.</t>
  </si>
  <si>
    <t>INE306R01017</t>
  </si>
  <si>
    <t>Godfrey Phillips India Ltd.</t>
  </si>
  <si>
    <t>INE260B01028</t>
  </si>
  <si>
    <t>Cigarettes &amp; Tobacco Products</t>
  </si>
  <si>
    <t>NLC India Ltd.</t>
  </si>
  <si>
    <t>INE589A01014</t>
  </si>
  <si>
    <t>Affle (India) Ltd.</t>
  </si>
  <si>
    <t>INE00WC01027</t>
  </si>
  <si>
    <t>Narayana Hrudayalaya ltd.</t>
  </si>
  <si>
    <t>INE410P01011</t>
  </si>
  <si>
    <t>Data Patterns (India) Ltd.</t>
  </si>
  <si>
    <t>INE0IX101010</t>
  </si>
  <si>
    <t>PCBL Ltd.</t>
  </si>
  <si>
    <t>INE602A01031</t>
  </si>
  <si>
    <t>EID Parry India Ltd.</t>
  </si>
  <si>
    <t>INE126A01031</t>
  </si>
  <si>
    <t>V-Guard Industries Ltd.</t>
  </si>
  <si>
    <t>INE951I01027</t>
  </si>
  <si>
    <t>Ujjivan Small Finance Bank Ltd.</t>
  </si>
  <si>
    <t>INE551W01018</t>
  </si>
  <si>
    <t>Jindal Saw Ltd.</t>
  </si>
  <si>
    <t>INE324A01024</t>
  </si>
  <si>
    <t>Sterling &amp; Wilson Renewable Energy Ltd.</t>
  </si>
  <si>
    <t>INE00M201021</t>
  </si>
  <si>
    <t>Jyothy Labs Ltd.</t>
  </si>
  <si>
    <t>INE668F01031</t>
  </si>
  <si>
    <t>CIE Automotive India Ltd.</t>
  </si>
  <si>
    <t>INE536H01010</t>
  </si>
  <si>
    <t>BEML Ltd.</t>
  </si>
  <si>
    <t>INE258A01016</t>
  </si>
  <si>
    <t>Gillette India Ltd.</t>
  </si>
  <si>
    <t>INE322A01010</t>
  </si>
  <si>
    <t>Sammaan Capital Ltd.</t>
  </si>
  <si>
    <t>INE148I01020</t>
  </si>
  <si>
    <t>Sapphire Foods India Ltd.</t>
  </si>
  <si>
    <t>INE806T01012</t>
  </si>
  <si>
    <t>HBL Power Systems Ltd.</t>
  </si>
  <si>
    <t>INE292B01021</t>
  </si>
  <si>
    <t>Deepak Fertilizers &amp; Petrochem Corp Ltd.</t>
  </si>
  <si>
    <t>INE501A01019</t>
  </si>
  <si>
    <t>Asahi India Glass Ltd.</t>
  </si>
  <si>
    <t>INE439A01020</t>
  </si>
  <si>
    <t>Jubilant Pharmova Ltd.</t>
  </si>
  <si>
    <t>INE700A01033</t>
  </si>
  <si>
    <t>Balrampur Chini Mills Ltd.</t>
  </si>
  <si>
    <t>INE119A01028</t>
  </si>
  <si>
    <t>Anand Rathi Wealth Ltd.</t>
  </si>
  <si>
    <t>INE463V01026</t>
  </si>
  <si>
    <t>Tanla Platforms Ltd.</t>
  </si>
  <si>
    <t>INE483C01032</t>
  </si>
  <si>
    <t>Eris Lifesciences Ltd.</t>
  </si>
  <si>
    <t>INE406M01024</t>
  </si>
  <si>
    <t>Lemon Tree Hotels Ltd.</t>
  </si>
  <si>
    <t>INE970X01018</t>
  </si>
  <si>
    <t>Raymond Ltd.</t>
  </si>
  <si>
    <t>INE301A01014</t>
  </si>
  <si>
    <t>Olectra Greentech Ltd.</t>
  </si>
  <si>
    <t>INE260D01016</t>
  </si>
  <si>
    <t>Eclerx Services Ltd.</t>
  </si>
  <si>
    <t>INE738I01010</t>
  </si>
  <si>
    <t>NMDC Steel Ltd.</t>
  </si>
  <si>
    <t>INE0NNS01018</t>
  </si>
  <si>
    <t>Gujarat Pipavav Port Ltd.</t>
  </si>
  <si>
    <t>INE517F01014</t>
  </si>
  <si>
    <t>Sanofi India Ltd.</t>
  </si>
  <si>
    <t>INE058A01010</t>
  </si>
  <si>
    <t>Sobha Ltd.</t>
  </si>
  <si>
    <t>INE671H01015</t>
  </si>
  <si>
    <t>Engineers India Ltd.</t>
  </si>
  <si>
    <t>INE510A01028</t>
  </si>
  <si>
    <t>Happiest Minds Technologies Ltd.</t>
  </si>
  <si>
    <t>INE419U01012</t>
  </si>
  <si>
    <t>CEAT Ltd.</t>
  </si>
  <si>
    <t>INE482A01020</t>
  </si>
  <si>
    <t>Nuvama Wealth Management Ltd.</t>
  </si>
  <si>
    <t>INE531F01015</t>
  </si>
  <si>
    <t>DCM Shriram Ltd.</t>
  </si>
  <si>
    <t>INE499A01024</t>
  </si>
  <si>
    <t>Shyam Metalics And Energy Ltd.</t>
  </si>
  <si>
    <t>INE810G01011</t>
  </si>
  <si>
    <t>Signatureglobal (India) Ltd.</t>
  </si>
  <si>
    <t>INE903U01023</t>
  </si>
  <si>
    <t>Usha Martin Ltd.</t>
  </si>
  <si>
    <t>INE228A01035</t>
  </si>
  <si>
    <t>Tamilnad Mercantile Bank Ltd.</t>
  </si>
  <si>
    <t>INE668A01016</t>
  </si>
  <si>
    <t>Elecon Engineering Company Ltd.</t>
  </si>
  <si>
    <t>INE205B01031</t>
  </si>
  <si>
    <t>Welspun Living Ltd.</t>
  </si>
  <si>
    <t>INE192B01031</t>
  </si>
  <si>
    <t>Aptus Value Housing Finance India Ltd.</t>
  </si>
  <si>
    <t>INE852O01025</t>
  </si>
  <si>
    <t>Gujarat State Fertilizers &amp; Chem Ltd.</t>
  </si>
  <si>
    <t>INE026A01025</t>
  </si>
  <si>
    <t>Honasa Consumer Ltd.</t>
  </si>
  <si>
    <t>INE0J5401028</t>
  </si>
  <si>
    <t>Capri Global Capital Ltd.</t>
  </si>
  <si>
    <t>INE180C01042</t>
  </si>
  <si>
    <t>Jai Balaji Industries Ltd.</t>
  </si>
  <si>
    <t>INE091G01018</t>
  </si>
  <si>
    <t>Vardhman Textiles Ltd.</t>
  </si>
  <si>
    <t>INE825A01020</t>
  </si>
  <si>
    <t>Quess Corp Ltd.</t>
  </si>
  <si>
    <t>INE615P01015</t>
  </si>
  <si>
    <t>Godawari Power And Ispat Ltd.</t>
  </si>
  <si>
    <t>INE177H01021</t>
  </si>
  <si>
    <t>Tata Teleservices (Maharashtra) Ltd.</t>
  </si>
  <si>
    <t>INE517B01013</t>
  </si>
  <si>
    <t>BLS International Services Ltd.</t>
  </si>
  <si>
    <t>INE153T01027</t>
  </si>
  <si>
    <t>KSB Ltd.</t>
  </si>
  <si>
    <t>INE999A01023</t>
  </si>
  <si>
    <t>The Jammu &amp; Kashmir Bank Ltd.</t>
  </si>
  <si>
    <t>INE168A01041</t>
  </si>
  <si>
    <t>Safari Industries India Ltd.</t>
  </si>
  <si>
    <t>INE429E01023</t>
  </si>
  <si>
    <t>Schneider Electric Infrastructure Ltd.</t>
  </si>
  <si>
    <t>INE839M01018</t>
  </si>
  <si>
    <t>Blue Dart Express Ltd.</t>
  </si>
  <si>
    <t>INE233B01017</t>
  </si>
  <si>
    <t>UTI Asset Management Company Ltd.</t>
  </si>
  <si>
    <t>INE094J01016</t>
  </si>
  <si>
    <t>Chennai Petroleum Corporation Ltd.</t>
  </si>
  <si>
    <t>INE178A01016</t>
  </si>
  <si>
    <t>Indian Overseas Bank</t>
  </si>
  <si>
    <t>INE565A01014</t>
  </si>
  <si>
    <t>Trident Ltd.</t>
  </si>
  <si>
    <t>INE064C01022</t>
  </si>
  <si>
    <t>The India Cements Ltd.</t>
  </si>
  <si>
    <t>INE383A01012</t>
  </si>
  <si>
    <t>Mastek Ltd.</t>
  </si>
  <si>
    <t>INE759A01021</t>
  </si>
  <si>
    <t>RITES LTD.</t>
  </si>
  <si>
    <t>INE320J01015</t>
  </si>
  <si>
    <t>Bombay Burmah Trading Corporation Ltd.</t>
  </si>
  <si>
    <t>INE050A01025</t>
  </si>
  <si>
    <t>Vijaya Diagnostic Centre Ltd.</t>
  </si>
  <si>
    <t>INE043W01024</t>
  </si>
  <si>
    <t>JM Financial Ltd.</t>
  </si>
  <si>
    <t>INE780C01023</t>
  </si>
  <si>
    <t>RailTel Corporation of India Ltd.</t>
  </si>
  <si>
    <t>INE0DD101019</t>
  </si>
  <si>
    <t>Mahindra Lifespace Developers Ltd.</t>
  </si>
  <si>
    <t>INE813A01018</t>
  </si>
  <si>
    <t>Route Mobile Ltd.</t>
  </si>
  <si>
    <t>INE450U01017</t>
  </si>
  <si>
    <t>Astrazeneca Pharma India Ltd.</t>
  </si>
  <si>
    <t>INE203A01020</t>
  </si>
  <si>
    <t>Fine Organic Industries Ltd.</t>
  </si>
  <si>
    <t>INE686Y01026</t>
  </si>
  <si>
    <t>Triveni Engineering &amp; Industries Ltd.</t>
  </si>
  <si>
    <t>INE256C01024</t>
  </si>
  <si>
    <t>Archean Chemical Industries Ltd.</t>
  </si>
  <si>
    <t>INE128X01021</t>
  </si>
  <si>
    <t>Shree Renuka Sugars Ltd.</t>
  </si>
  <si>
    <t>INE087H01022</t>
  </si>
  <si>
    <t>Restaurant Brands Asia Ltd.</t>
  </si>
  <si>
    <t>INE07T201019</t>
  </si>
  <si>
    <t>Rajesh Exports Ltd.</t>
  </si>
  <si>
    <t>INE343B01030</t>
  </si>
  <si>
    <t>Jbm Auto Ltd.</t>
  </si>
  <si>
    <t>INE927D01044</t>
  </si>
  <si>
    <t>Saregama India Ltd.</t>
  </si>
  <si>
    <t>INE979A01025</t>
  </si>
  <si>
    <t>Caplin Point Laboratories Ltd.</t>
  </si>
  <si>
    <t>INE475E01026</t>
  </si>
  <si>
    <t>Central Bank of India</t>
  </si>
  <si>
    <t>INE483A01010</t>
  </si>
  <si>
    <t>Chemplast Sanmar Ltd.</t>
  </si>
  <si>
    <t>INE488A01050</t>
  </si>
  <si>
    <t>MTAR Technologies Ltd.</t>
  </si>
  <si>
    <t>INE864I01014</t>
  </si>
  <si>
    <t>Sterlite Technologies Ltd.</t>
  </si>
  <si>
    <t>INE089C01029</t>
  </si>
  <si>
    <t>TV18 Broadcast Ltd.</t>
  </si>
  <si>
    <t>INE886H01027</t>
  </si>
  <si>
    <t>JK Paper Ltd.</t>
  </si>
  <si>
    <t>INE789E01012</t>
  </si>
  <si>
    <t>Graphite India Ltd.</t>
  </si>
  <si>
    <t>INE371A01025</t>
  </si>
  <si>
    <t>Nuvoco Vistas Corporation Ltd.</t>
  </si>
  <si>
    <t>INE118D01016</t>
  </si>
  <si>
    <t>HEG Ltd.</t>
  </si>
  <si>
    <t>INE545A01016</t>
  </si>
  <si>
    <t>Alok Industries Ltd.</t>
  </si>
  <si>
    <t>INE270A01029</t>
  </si>
  <si>
    <t>Clean Science and Technology Ltd.</t>
  </si>
  <si>
    <t>INE227W01023</t>
  </si>
  <si>
    <t>EPL Ltd.</t>
  </si>
  <si>
    <t>INE255A01020</t>
  </si>
  <si>
    <t>VIP Industries Ltd.</t>
  </si>
  <si>
    <t>INE054A01027</t>
  </si>
  <si>
    <t>Medplus Health Services Ltd.</t>
  </si>
  <si>
    <t>INE804L01022</t>
  </si>
  <si>
    <t>Glenmark Life Sciences Ltd.</t>
  </si>
  <si>
    <t>INE03Q201024</t>
  </si>
  <si>
    <t>Sunteck Realty Ltd.</t>
  </si>
  <si>
    <t>INE805D01034</t>
  </si>
  <si>
    <t>UCO Bank</t>
  </si>
  <si>
    <t>INE691A01018</t>
  </si>
  <si>
    <t>Gujarat Mineral Development Corporation Ltd.</t>
  </si>
  <si>
    <t>INE131A01031</t>
  </si>
  <si>
    <t>ITI Ltd.</t>
  </si>
  <si>
    <t>INE248A01017</t>
  </si>
  <si>
    <t>Alkyl Amines Chemicals Ltd.</t>
  </si>
  <si>
    <t>INE150B01039</t>
  </si>
  <si>
    <t>C.E. Info Systems Ltd.</t>
  </si>
  <si>
    <t>INE0BV301023</t>
  </si>
  <si>
    <t>Maharashtra Seamless Ltd.</t>
  </si>
  <si>
    <t>INE271B01025</t>
  </si>
  <si>
    <t>Rashtriya Chemicals and Fertilizers Ltd.</t>
  </si>
  <si>
    <t>INE027A01015</t>
  </si>
  <si>
    <t>Just Dial Ltd.</t>
  </si>
  <si>
    <t>INE599M01018</t>
  </si>
  <si>
    <t>RattanIndia Enterprises Ltd.</t>
  </si>
  <si>
    <t>INE834M01019</t>
  </si>
  <si>
    <t>Mahindra Holidays &amp; Resorts India Ltd.</t>
  </si>
  <si>
    <t>INE998I01010</t>
  </si>
  <si>
    <t>Avanti Feeds Ltd.</t>
  </si>
  <si>
    <t>INE871C01038</t>
  </si>
  <si>
    <t>FDC Ltd.</t>
  </si>
  <si>
    <t>INE258B01022</t>
  </si>
  <si>
    <t>TVS Supply Chain Solutions Ltd.</t>
  </si>
  <si>
    <t>INE395N01027</t>
  </si>
  <si>
    <t>Syrma Sgs Technology Ltd.</t>
  </si>
  <si>
    <t>INE0DYJ01015</t>
  </si>
  <si>
    <t>Laxmi Organic Industries Ltd.</t>
  </si>
  <si>
    <t>INE576O01020</t>
  </si>
  <si>
    <t>Prince Pipes And Fittings Ltd.</t>
  </si>
  <si>
    <t>INE689W01016</t>
  </si>
  <si>
    <t>BOROSIL RENEWABLES LTD.</t>
  </si>
  <si>
    <t>INE666D01022</t>
  </si>
  <si>
    <t>Network18 Media &amp; Investments Ltd.</t>
  </si>
  <si>
    <t>INE870H01013</t>
  </si>
  <si>
    <t>Balaji Amines Ltd.</t>
  </si>
  <si>
    <t>INE050E01027</t>
  </si>
  <si>
    <t>Easy Trip Planners Ltd.</t>
  </si>
  <si>
    <t>INE07O001026</t>
  </si>
  <si>
    <t>Sun Pharma Advanced Research Co. Ltd.</t>
  </si>
  <si>
    <t>INE232I01014</t>
  </si>
  <si>
    <t>Campus Activewear Ltd.</t>
  </si>
  <si>
    <t>INE278Y01022</t>
  </si>
  <si>
    <t>Varroc Engineering Ltd.</t>
  </si>
  <si>
    <t>INE665L01035</t>
  </si>
  <si>
    <t>KRBL Ltd.</t>
  </si>
  <si>
    <t>INE001B01026</t>
  </si>
  <si>
    <t>Aether Industries Ltd.</t>
  </si>
  <si>
    <t>INE0BWX01014</t>
  </si>
  <si>
    <t>Allcargo Logistics Ltd.</t>
  </si>
  <si>
    <t>INE418H01029</t>
  </si>
  <si>
    <t>Prism Johnson Ltd.</t>
  </si>
  <si>
    <t>INE010A01011</t>
  </si>
  <si>
    <t>Gujarat Ambuja Exports Ltd.</t>
  </si>
  <si>
    <t>INE036B01030</t>
  </si>
  <si>
    <t>Anupam Rasayan India Limited</t>
  </si>
  <si>
    <t>INE930P01018</t>
  </si>
  <si>
    <t>Vaibhav Global Ltd.</t>
  </si>
  <si>
    <t>INE884A01027</t>
  </si>
  <si>
    <t>MMTC Ltd.</t>
  </si>
  <si>
    <t>INE123F01029</t>
  </si>
  <si>
    <t>Indigo Paints Ltd.</t>
  </si>
  <si>
    <t>INE09VQ01012</t>
  </si>
  <si>
    <t>Raymond Lifestyle Ltd.</t>
  </si>
  <si>
    <t>INE02ID01020</t>
  </si>
  <si>
    <t>Sanofi Consumer Healthcare India Ltd.</t>
  </si>
  <si>
    <t>INE0UOS01011</t>
  </si>
  <si>
    <t>Edelweiss NIFTY Smallcap 250 Index Fund</t>
  </si>
  <si>
    <t>PORTFOLIO STATEMENT OF EDELWEISS MID CAP FUND AS ON AUGUST 31, 2024</t>
  </si>
  <si>
    <t>(An open ended equity scheme predominantly investing in mid cap stocks)</t>
  </si>
  <si>
    <t>Edelweiss Mid Cap Fund</t>
  </si>
  <si>
    <t>PORTFOLIO STATEMENT OF EDELWEISS TECHNOLOGY FUND AS ON AUGUST 31, 2024</t>
  </si>
  <si>
    <t>(An open-ended equity scheme investing in technology &amp; technology-related companies)</t>
  </si>
  <si>
    <t xml:space="preserve">(c) Listed / Awaiting listing on International Stock Exchanges </t>
  </si>
  <si>
    <t>APPLE INC</t>
  </si>
  <si>
    <t>US0378331005</t>
  </si>
  <si>
    <t>Software Products</t>
  </si>
  <si>
    <t>MICROSOFT CORP</t>
  </si>
  <si>
    <t>US5949181045</t>
  </si>
  <si>
    <t>Computers Hardware &amp; Equipments</t>
  </si>
  <si>
    <t>NVIDIA CORPORATION</t>
  </si>
  <si>
    <t>US67066G1040</t>
  </si>
  <si>
    <t>BROADCOM INC</t>
  </si>
  <si>
    <t>US11135F1012</t>
  </si>
  <si>
    <t>ADOBE INC</t>
  </si>
  <si>
    <t>US00724F1012</t>
  </si>
  <si>
    <t>SALESFORCE INC</t>
  </si>
  <si>
    <t>US79466L3024</t>
  </si>
  <si>
    <t>ADVANCED MICRO DEVICES INC</t>
  </si>
  <si>
    <t>US0079031078</t>
  </si>
  <si>
    <t>ACCENTURE PLC</t>
  </si>
  <si>
    <t>IE00B4BNMY34</t>
  </si>
  <si>
    <t>ORACLE CORPORATION</t>
  </si>
  <si>
    <t>US68389X1054</t>
  </si>
  <si>
    <t>TEXAS INSTRUMENTS INC</t>
  </si>
  <si>
    <t>US8825081040</t>
  </si>
  <si>
    <t>QUALCOMM INC</t>
  </si>
  <si>
    <t>US7475251036</t>
  </si>
  <si>
    <t>CISCO SYSTEMS INC</t>
  </si>
  <si>
    <t>US17275R1023</t>
  </si>
  <si>
    <t>SERVICENOW INC.</t>
  </si>
  <si>
    <t>US81762P1021</t>
  </si>
  <si>
    <t>Computers - Software &amp; Consulting</t>
  </si>
  <si>
    <t>IBM</t>
  </si>
  <si>
    <t>US4592001014</t>
  </si>
  <si>
    <t>INTUIT INC</t>
  </si>
  <si>
    <t>US4612021034</t>
  </si>
  <si>
    <t>APPLIED MATERIALS INC</t>
  </si>
  <si>
    <t>US0382221051</t>
  </si>
  <si>
    <t>PALO ALTO NETWORKS INC</t>
  </si>
  <si>
    <t>US6974351057</t>
  </si>
  <si>
    <t>ANALOG DEVICES INC</t>
  </si>
  <si>
    <t>US0326541051</t>
  </si>
  <si>
    <t>KLA CORP</t>
  </si>
  <si>
    <t>US4824801009</t>
  </si>
  <si>
    <t>LAM RESEARCH CORPORATION</t>
  </si>
  <si>
    <t>US5128071082</t>
  </si>
  <si>
    <t>MICRON TECHNOLOGY INC</t>
  </si>
  <si>
    <t>US5951121038</t>
  </si>
  <si>
    <t>INTEL CORP</t>
  </si>
  <si>
    <t>US4581401001</t>
  </si>
  <si>
    <t>ARISTA NETWORKS INC.</t>
  </si>
  <si>
    <t>US0404131064</t>
  </si>
  <si>
    <t>AMPHENOL CORP</t>
  </si>
  <si>
    <t>US0320951017</t>
  </si>
  <si>
    <t>SYNOPSYS INC</t>
  </si>
  <si>
    <t>US8716071076</t>
  </si>
  <si>
    <t>CADENCE DESIGN SYS INC</t>
  </si>
  <si>
    <t>US1273871087</t>
  </si>
  <si>
    <t>MOTOROLA SOLUTIONS INC</t>
  </si>
  <si>
    <t>US6200763075</t>
  </si>
  <si>
    <t>NXP SEMICONDUCTORS NV</t>
  </si>
  <si>
    <t>NL0009538784</t>
  </si>
  <si>
    <t>ROPER TECHNOLOGIES INC</t>
  </si>
  <si>
    <t>US7766961061</t>
  </si>
  <si>
    <t>AUTODESK INC</t>
  </si>
  <si>
    <t>US0527691069</t>
  </si>
  <si>
    <t>FORTINET INC</t>
  </si>
  <si>
    <t>US34959E1091</t>
  </si>
  <si>
    <t>TE CONNECTIVITY LTD</t>
  </si>
  <si>
    <t>CH0102993182</t>
  </si>
  <si>
    <t>MONOLITHIC POWER SYSTEM INC</t>
  </si>
  <si>
    <t>US6098391054</t>
  </si>
  <si>
    <t>MICROCHIP TECHNOLOGY INC</t>
  </si>
  <si>
    <t>US5950171042</t>
  </si>
  <si>
    <t>FAIR ISAAC CORP</t>
  </si>
  <si>
    <t>US3032501047</t>
  </si>
  <si>
    <t>COGNIZANT TECH SOLUTIONS</t>
  </si>
  <si>
    <t>US1924461023</t>
  </si>
  <si>
    <t>GARTNER INC</t>
  </si>
  <si>
    <t>US3666511072</t>
  </si>
  <si>
    <t>HP INC</t>
  </si>
  <si>
    <t>US40434L1052</t>
  </si>
  <si>
    <t>CORNING INC</t>
  </si>
  <si>
    <t>US2193501051</t>
  </si>
  <si>
    <t>ON SEMICONDUCTOR CORPORATION</t>
  </si>
  <si>
    <t>US6821891057</t>
  </si>
  <si>
    <t>CDW CORP/DE</t>
  </si>
  <si>
    <t>US12514G1085</t>
  </si>
  <si>
    <t>ANSYS INC</t>
  </si>
  <si>
    <t>US03662Q1058</t>
  </si>
  <si>
    <t>KEYSIGHT TECHNOLOGIES INC</t>
  </si>
  <si>
    <t>US49338L1035</t>
  </si>
  <si>
    <t>NETAPP INC</t>
  </si>
  <si>
    <t>US64110D1046</t>
  </si>
  <si>
    <t>HEWLETT PACKARD ENTERPRISE CO</t>
  </si>
  <si>
    <t>US42824C1099</t>
  </si>
  <si>
    <t>IT Enabled Services</t>
  </si>
  <si>
    <t>WESTERN DIGITAL CORP</t>
  </si>
  <si>
    <t>US9581021055</t>
  </si>
  <si>
    <t>SEAGATE TECHNOLOGY HOLDINGS PLC</t>
  </si>
  <si>
    <t>IE00BKVD2N49</t>
  </si>
  <si>
    <t>PTC INC</t>
  </si>
  <si>
    <t>US69370C1009</t>
  </si>
  <si>
    <t>TELEDYNE TECHNOLOGIES INC</t>
  </si>
  <si>
    <t>US8793601050</t>
  </si>
  <si>
    <t>VERISIGN INC</t>
  </si>
  <si>
    <t>US92343E1029</t>
  </si>
  <si>
    <t>Edelweiss Technology Fund</t>
  </si>
  <si>
    <t>PORTFOLIO STATEMENT OF EDELWEISS GOLD ETF FUND AS ON AUGUST 31, 2024</t>
  </si>
  <si>
    <t>((An open ended exchange traded fund replicating/tracking domestic prices of Gold))</t>
  </si>
  <si>
    <t xml:space="preserve">a) Gold </t>
  </si>
  <si>
    <t>Edelweiss Gold ETF</t>
  </si>
  <si>
    <t>PORTFOLIO STATEMENT OF EDELWEISS GOLD AND SILVER ETF FOF AS ON AUGUST 31, 2024</t>
  </si>
  <si>
    <t>(An open-ended fund of funds scheme investing in units of Gold ETF and Silver ETF)</t>
  </si>
  <si>
    <t>EDELWEISS SILVER ETF</t>
  </si>
  <si>
    <t>INF754K01SF3</t>
  </si>
  <si>
    <t>EDELWEISS GOLD ETF</t>
  </si>
  <si>
    <t>INF754K01SE6</t>
  </si>
  <si>
    <t>Edelweiss Gold and Silver ETF Fund of Fund</t>
  </si>
  <si>
    <t>PORTFOLIO STATEMENT OF EDELWEISS  LIQUID FUND AS ON AUGUST 31, 2024</t>
  </si>
  <si>
    <t>(An open-ended liquid scheme)</t>
  </si>
  <si>
    <t>182 DAYS TBILL RED 26-09-2024</t>
  </si>
  <si>
    <t>IN002023Y540</t>
  </si>
  <si>
    <t>91 DAYS TBILL RED 18-10-2024</t>
  </si>
  <si>
    <t>IN002024X177</t>
  </si>
  <si>
    <t>91 DAYS TBILL RED 31-10-2024</t>
  </si>
  <si>
    <t>IN002024X193</t>
  </si>
  <si>
    <t>91 DAYS TBILL RED 21-11-2024</t>
  </si>
  <si>
    <t>IN002024X227</t>
  </si>
  <si>
    <t>182 DAYS TBILL RED 03-10-2024</t>
  </si>
  <si>
    <t>IN002024Y019</t>
  </si>
  <si>
    <t>182 DAYS TBILL RED 24-10-2024</t>
  </si>
  <si>
    <t>IN002024Y043</t>
  </si>
  <si>
    <t>182 DAYS TBILL RED 01-11-2024</t>
  </si>
  <si>
    <t>IN002024Y050</t>
  </si>
  <si>
    <t>364 DAYS TBILL RED 24-10-2024</t>
  </si>
  <si>
    <t>IN002023Z323</t>
  </si>
  <si>
    <t>91 DAYS TBILL RED 07-11-2024</t>
  </si>
  <si>
    <t>IN002024X201</t>
  </si>
  <si>
    <t>91 DAYS TBILL RED 15-11-2024</t>
  </si>
  <si>
    <t>IN002024X219</t>
  </si>
  <si>
    <t>CANARA BANK CD RED 25-10-2024#**</t>
  </si>
  <si>
    <t>INE476A16YU0</t>
  </si>
  <si>
    <t>CANARA BANK CD RED 26-11-2024#**</t>
  </si>
  <si>
    <t>INE476A16YX4</t>
  </si>
  <si>
    <t>PUNJAB NATIONAL BK CD R 23-09-24#**</t>
  </si>
  <si>
    <t>INE160A16PH5</t>
  </si>
  <si>
    <t>UNION BANK OF INDIA CD RED 25-09-2024#**</t>
  </si>
  <si>
    <t>INE692A16HQ5</t>
  </si>
  <si>
    <t>CANARA BANK CD RED 18-09-2024#**</t>
  </si>
  <si>
    <t>INE476A16YN5</t>
  </si>
  <si>
    <t>PUNJAB NATIONAL BK CD 26-09-2024#**</t>
  </si>
  <si>
    <t>INE160A16PD4</t>
  </si>
  <si>
    <t>BANK OF BARODA CD RED 04-10-2024#**</t>
  </si>
  <si>
    <t>INE028A16FV6</t>
  </si>
  <si>
    <t>BANK OF BARODA CD RED21-10-2024#**</t>
  </si>
  <si>
    <t>INE028A16FI3</t>
  </si>
  <si>
    <t>PUNJAB NATIONAL BANK CD RED 25-10-2024#**</t>
  </si>
  <si>
    <t>INE160A16PL7</t>
  </si>
  <si>
    <t>STATE BK OF INDIA CD RED 31-10-24#**</t>
  </si>
  <si>
    <t>INE062A16507</t>
  </si>
  <si>
    <t>BANK OF BARODA CD RED 14-11-2024#**</t>
  </si>
  <si>
    <t>INE028A16GC4</t>
  </si>
  <si>
    <t>HDFC BANK CD RED 21-11-2024#**</t>
  </si>
  <si>
    <t>INE040A16FI8</t>
  </si>
  <si>
    <t>PUNJAB NATIONAL BANK CD RED 25-11-2024#**</t>
  </si>
  <si>
    <t>INE160A16PR4</t>
  </si>
  <si>
    <t>HDFC BANK CD RED 15-10-2024#**</t>
  </si>
  <si>
    <t>INE040A16EF7</t>
  </si>
  <si>
    <t>PUNJAB NATIONAL BK CD R 29-10-24#**</t>
  </si>
  <si>
    <t>INE160A16PM5</t>
  </si>
  <si>
    <t>HDFC BANK CD RED 04-09-2024#**</t>
  </si>
  <si>
    <t>INE040A16EY8</t>
  </si>
  <si>
    <t>IDFC FIRST BANK LTD. CD RED 10-10-2024#**</t>
  </si>
  <si>
    <t>INE092T16WX3</t>
  </si>
  <si>
    <t>BANK OF BARODA CD RED 28-10-2024#**</t>
  </si>
  <si>
    <t>INE028A16FX2</t>
  </si>
  <si>
    <t>BANK OF BARODA CD R 18-11-24#**</t>
  </si>
  <si>
    <t>INE028A16GD2</t>
  </si>
  <si>
    <t>KOTAK MAHINDRA BANK CD RED 27-09-2024#**</t>
  </si>
  <si>
    <t>INE237A168U0</t>
  </si>
  <si>
    <t>MOTILAL OSWAL FIN SER CP RED 02-09-2024**</t>
  </si>
  <si>
    <t>INE338I14HO8</t>
  </si>
  <si>
    <t>NATIONAL HSG BANK CP RED 26-09-2024**</t>
  </si>
  <si>
    <t>INE557F14FJ3</t>
  </si>
  <si>
    <t>ADITYA BIRLA HSG FIN CP RED 18-10-2024**</t>
  </si>
  <si>
    <t>INE831R14DX3</t>
  </si>
  <si>
    <t>NABARD CP RED 02-09-2024**</t>
  </si>
  <si>
    <t>INE261F14LT9</t>
  </si>
  <si>
    <t>ICICI SECURITIES CP RED 03-09-2024**</t>
  </si>
  <si>
    <t>INE763G14TK4</t>
  </si>
  <si>
    <t>RELIANCE RETAIL VENTURES CP 23-09-2024**</t>
  </si>
  <si>
    <t>INE929O14CC8</t>
  </si>
  <si>
    <t>HINDUSTAN PETRO CORP CP 26-09-24**</t>
  </si>
  <si>
    <t>INE094A14JQ5</t>
  </si>
  <si>
    <t>NABARD CP RED 26-09-2024**</t>
  </si>
  <si>
    <t>INE261F14MB5</t>
  </si>
  <si>
    <t>KOTAK SECURITIES LTD CP RED 18-10-2024**</t>
  </si>
  <si>
    <t>INE028E14OM4</t>
  </si>
  <si>
    <t>EXIM BANK CP RED 22-10-2024**</t>
  </si>
  <si>
    <t>INE514E14RX3</t>
  </si>
  <si>
    <t>BOBCARD LTD. CP RED 28-10-2024**</t>
  </si>
  <si>
    <t>INE027214654</t>
  </si>
  <si>
    <t>EXIM BANK CP RED 12-11-2024**</t>
  </si>
  <si>
    <t>INE514E14RZ8</t>
  </si>
  <si>
    <t>RELIANCE RETAIL VEN CP RED 12-11-2024**</t>
  </si>
  <si>
    <t>INE929O14CE4</t>
  </si>
  <si>
    <t>TATA CAPITAL HSNG FIN CP 20-11-24**</t>
  </si>
  <si>
    <t>INE033L14NH1</t>
  </si>
  <si>
    <t>LARSEN &amp; TOUBRO LTD CP RED 27-11-2024**</t>
  </si>
  <si>
    <t>INE018A14LB2</t>
  </si>
  <si>
    <t>ADITYA BIRLA FIN LTD CP RED 27-11-2024**</t>
  </si>
  <si>
    <t>INE860H143T2</t>
  </si>
  <si>
    <t>BOBCARD LTD. CP RED 27-11-2024**</t>
  </si>
  <si>
    <t>INE027214662</t>
  </si>
  <si>
    <t>BAJAJ FINANCE LTD CP RED 10-09-2024**</t>
  </si>
  <si>
    <t>INE296A14YG6</t>
  </si>
  <si>
    <t>SHRIRAM FINANCE LTD. CP RED 10-09-2024**</t>
  </si>
  <si>
    <t>INE721A14DU8</t>
  </si>
  <si>
    <t>NABARD CP RED 11-09-2024**</t>
  </si>
  <si>
    <t>INE261F14LX1</t>
  </si>
  <si>
    <t>KOTAK SECURITIES LTD CP RED 04-09-2024**</t>
  </si>
  <si>
    <t>INE028E14OE1</t>
  </si>
  <si>
    <t>HERO HOUSING FIN CP RED 13-09-2024**</t>
  </si>
  <si>
    <t>INE800X14226</t>
  </si>
  <si>
    <t>BOBCARD LTD. CP RED 13-09-2024**</t>
  </si>
  <si>
    <t>INE027214647</t>
  </si>
  <si>
    <t>NABARD CP RED 23-09-2024**</t>
  </si>
  <si>
    <t>INE261F14MC3</t>
  </si>
  <si>
    <t>NETWORK18 MED&amp;INV CP RED 04-10-2024**</t>
  </si>
  <si>
    <t>INE870H14TC2</t>
  </si>
  <si>
    <t>BAJAJ FINANCE LTD CP RED 17-10-2024**</t>
  </si>
  <si>
    <t>INE296A14YU7</t>
  </si>
  <si>
    <t>HDFC SECURITIES LTD. CP RED 23-10-2024**</t>
  </si>
  <si>
    <t>INE700G14KY6</t>
  </si>
  <si>
    <t>HERO HOUSING FIN CP RED 07-11-2024**</t>
  </si>
  <si>
    <t>INE800X14234</t>
  </si>
  <si>
    <t>ADITYA BIRLA FIN LTD CP RED 11-11-2024**</t>
  </si>
  <si>
    <t>INE860H143S4</t>
  </si>
  <si>
    <t>ICICI SECURITIES CP 13-11-2024**</t>
  </si>
  <si>
    <t>INE763G14VJ2</t>
  </si>
  <si>
    <t>KOTAK SECURITIES LTD CP 22-11-24**</t>
  </si>
  <si>
    <t>INE028E14OX1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</si>
  <si>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</si>
  <si>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</si>
  <si>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</si>
  <si>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</si>
  <si>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</si>
  <si>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</si>
  <si>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</si>
  <si>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</si>
  <si>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</si>
  <si>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</si>
  <si>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</si>
  <si>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Retail Plan Daily IDCW</t>
  </si>
  <si>
    <t>Retail Plan Monthly IDCW</t>
  </si>
  <si>
    <t>Retail Plan Weekly IDCW</t>
  </si>
  <si>
    <t>Edelweiss Liquid Fund</t>
  </si>
  <si>
    <t>Liquid Fund</t>
  </si>
  <si>
    <t>PORTFOLIO STATEMENT OF EDELWEISS  ASEAN EQUITY OFF-SHORE FUND AS ON AUGUST 31, 2024</t>
  </si>
  <si>
    <t>(An open ended fund of fund scheme investing in JPMorgan Funds – ASEAN Equity Fund)</t>
  </si>
  <si>
    <t>Foreign Securities and/or Overseas ETFs</t>
  </si>
  <si>
    <t>International  Mutual Fund Units</t>
  </si>
  <si>
    <t>JPM ASEAN EQUITY-I ACC USD</t>
  </si>
  <si>
    <t>LU0441852299</t>
  </si>
  <si>
    <t>10. Number of instance of deviation In valuation of securities</t>
  </si>
  <si>
    <t>11. Total value and percentage of illiquid equity shares / securities</t>
  </si>
  <si>
    <t>Edelweiss ASEAN Equity Off-Shore Fund</t>
  </si>
  <si>
    <t>PORTFOLIO STATEMENT OF EDELWEISS  GREATER CHINA EQUITY OFF-SHORE FUND AS ON AUGUST 31, 2024</t>
  </si>
  <si>
    <t>(An open ended fund of fund scheme investing in JPMorgan Funds – Greater China Fund)</t>
  </si>
  <si>
    <t>JPM GREATER CHINA-I-I2 USD</t>
  </si>
  <si>
    <t>LU1727356906</t>
  </si>
  <si>
    <t>Edelweiss Greater China Equity Off-Shore Fund</t>
  </si>
  <si>
    <t>PORTFOLIO STATEMENT OF EDELWEISS MSCI INDIA DOMESTIC &amp; WORLD HEALTHCARE 45 INDEX AS ON AUGUST 31, 2024</t>
  </si>
  <si>
    <t>(An Open-ended Equity Scheme replicating MSCI India Domestic &amp; World Healthcare 45 Index)</t>
  </si>
  <si>
    <t>Pfizer Ltd.</t>
  </si>
  <si>
    <t>INE182A01018</t>
  </si>
  <si>
    <t>Sanofi Consumer Healthcare India Ltd.#</t>
  </si>
  <si>
    <t>ELI LILLY &amp; CO</t>
  </si>
  <si>
    <t>US5324571083</t>
  </si>
  <si>
    <t>Pharmaceuticals</t>
  </si>
  <si>
    <t>Novo Nordisk A/S</t>
  </si>
  <si>
    <t>US6701002056</t>
  </si>
  <si>
    <t>JOHNSON &amp; JOHNSON</t>
  </si>
  <si>
    <t>US4781601046</t>
  </si>
  <si>
    <t>ABBVIE INC</t>
  </si>
  <si>
    <t>US00287Y1091</t>
  </si>
  <si>
    <t>Biotechnology</t>
  </si>
  <si>
    <t>MERCK &amp; CO.INC</t>
  </si>
  <si>
    <t>US58933Y1055</t>
  </si>
  <si>
    <t>NOVARTIS AG</t>
  </si>
  <si>
    <t>US66987V1098</t>
  </si>
  <si>
    <t>THERMO FISHER SCIENTIFIC INC</t>
  </si>
  <si>
    <t>US8835561023</t>
  </si>
  <si>
    <t>Life Sciences Tools &amp; Services</t>
  </si>
  <si>
    <t>ABBOTT LABORATORIES</t>
  </si>
  <si>
    <t>US0028241000</t>
  </si>
  <si>
    <t>Health Care Equipment &amp; Supplies</t>
  </si>
  <si>
    <t>DANAHER CORP</t>
  </si>
  <si>
    <t>US2358511028</t>
  </si>
  <si>
    <t>AMGEN INC</t>
  </si>
  <si>
    <t>US0311621009</t>
  </si>
  <si>
    <t>INTUITIVE SURGICAL INC</t>
  </si>
  <si>
    <t>US46120E6023</t>
  </si>
  <si>
    <t>VERTEX PHARMACEUTICALS INC</t>
  </si>
  <si>
    <t>US92532F1003</t>
  </si>
  <si>
    <t>STRYKER CORP</t>
  </si>
  <si>
    <t>US8636671013</t>
  </si>
  <si>
    <t>MEDTRONIC PLC</t>
  </si>
  <si>
    <t>IE00BTN1Y115</t>
  </si>
  <si>
    <t>GILEAD SCIENCES INC</t>
  </si>
  <si>
    <t>US3755581036</t>
  </si>
  <si>
    <t>BECTON DICKINSON AND CO</t>
  </si>
  <si>
    <t>US0758871091</t>
  </si>
  <si>
    <t>IQVIA HOLDINGS INC</t>
  </si>
  <si>
    <t>US46266C1053</t>
  </si>
  <si>
    <t>AGILENT TECHNOLOGIES INC</t>
  </si>
  <si>
    <t>US00846U1016</t>
  </si>
  <si>
    <t>MODERNA INC</t>
  </si>
  <si>
    <t>US60770K1079</t>
  </si>
  <si>
    <t>PHARMACEUTICALS</t>
  </si>
  <si>
    <t>ILLUMINA INC</t>
  </si>
  <si>
    <t>US4523271090</t>
  </si>
  <si>
    <t>GRAIL INC</t>
  </si>
  <si>
    <t>US3847471014</t>
  </si>
  <si>
    <t>Edelweiss MSCI India Domestic &amp; World Healthcare 45 Index Fund</t>
  </si>
  <si>
    <t>PORTFOLIO STATEMENT OF EDELWEISS  EUROPE DYNAMIC EQUITY OFF-SHORE FUND AS ON AUGUST 31, 2024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</si>
  <si>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</si>
  <si>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</si>
  <si>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</si>
  <si>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</si>
  <si>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EMERGING MARKETS OPPORTUNITIES EQUITY OFF-SHORE FUND AS ON AUGUST 31, 2024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</si>
  <si>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</si>
  <si>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</si>
  <si>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</si>
  <si>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</si>
  <si>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EDELWEISS  US VALUE EQUITY OFF-SHORE FUND AS ON AUGUST 31, 2024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</si>
  <si>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</si>
  <si>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</si>
  <si>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</si>
  <si>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</si>
  <si>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 US TECHNOLOGY EQUITY FOF AS ON AUGUST 31, 2024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</si>
  <si>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</si>
  <si>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</si>
  <si>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</si>
  <si>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</si>
  <si>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EDELWEISS SILVER ETF FUND AS ON AUGUST 31, 2024</t>
  </si>
  <si>
    <t>(An open ended exchange traded fund replicating/tracking domestic prices of Silver)</t>
  </si>
  <si>
    <t xml:space="preserve">a) Silver </t>
  </si>
  <si>
    <t>Edelweiss Silver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</si>
</sst>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</numFmts>
  <fonts count="7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73">
    <xf numFmtId="0" fontId="0" fillId="0" borderId="0" xfId="0"/>
    <xf numFmtId="0" fontId="3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4" fontId="3" fillId="0" borderId="4" xfId="0" applyNumberFormat="1" applyFont="1" applyBorder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0" fontId="4" fillId="0" borderId="0" xfId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0" fontId="6" fillId="0" borderId="0" xfId="0" applyFont="1" applyAlignment="1">
      <alignment vertical="top"/>
    </xf>
    <xf numFmtId="0" fontId="0" fillId="0" borderId="7" xfId="0" applyBorder="1"/>
    <xf numFmtId="0" fontId="0" fillId="0" borderId="7" xfId="0" applyBorder="1" applyAlignment="1">
      <alignment wrapText="1"/>
    </xf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3" fillId="0" borderId="0" xfId="0" applyFont="1" applyAlignment="1">
      <alignment wrapText="1"/>
    </xf>
    <xf numFmtId="0" fontId="4" fillId="0" borderId="0" xfId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1238250" cy="714375"/>
    <xdr:pic>
      <xdr:nvPicPr>
        <xdr:cNvPr id="110" name="Image 109" descr="Pictur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55</xdr:row>
      <xdr:rowOff>0</xdr:rowOff>
    </xdr:from>
    <xdr:ext cx="1238250" cy="714375"/>
    <xdr:pic>
      <xdr:nvPicPr>
        <xdr:cNvPr id="111" name="Image 110" descr="Pictur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56</xdr:row>
      <xdr:rowOff>0</xdr:rowOff>
    </xdr:from>
    <xdr:ext cx="1238250" cy="714375"/>
    <xdr:pic>
      <xdr:nvPicPr>
        <xdr:cNvPr id="112" name="Image 111" descr="Picture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56</xdr:row>
      <xdr:rowOff>0</xdr:rowOff>
    </xdr:from>
    <xdr:ext cx="1238250" cy="714375"/>
    <xdr:pic>
      <xdr:nvPicPr>
        <xdr:cNvPr id="113" name="Image 112" descr="Picture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57</xdr:row>
      <xdr:rowOff>0</xdr:rowOff>
    </xdr:from>
    <xdr:ext cx="1238250" cy="714375"/>
    <xdr:pic>
      <xdr:nvPicPr>
        <xdr:cNvPr id="114" name="Image 113" descr="Picture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57</xdr:row>
      <xdr:rowOff>0</xdr:rowOff>
    </xdr:from>
    <xdr:ext cx="1238250" cy="714375"/>
    <xdr:pic>
      <xdr:nvPicPr>
        <xdr:cNvPr id="115" name="Image 114" descr="Picture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96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122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438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438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216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231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231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225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225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300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300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170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170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F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112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workbookViewId="0">
      <selection sqref="A1:B1"/>
    </sheetView>
  </sheetViews>
  <sheetFormatPr defaultRowHeight="15" x14ac:dyDescent="0.25"/>
  <cols>
    <col min="1" max="1" width="8.42578125" bestFit="1" customWidth="1"/>
    <col min="2" max="2" width="38.140625" style="47" customWidth="1"/>
    <col min="3" max="3" width="22" customWidth="1"/>
    <col min="4" max="4" width="33.7109375" style="47" customWidth="1"/>
    <col min="5" max="5" width="23.28515625" bestFit="1" customWidth="1"/>
    <col min="6" max="6" width="39.42578125" style="47" customWidth="1"/>
    <col min="7" max="7" width="23.28515625" bestFit="1" customWidth="1"/>
  </cols>
  <sheetData>
    <row r="1" spans="1:7" s="1" customFormat="1" x14ac:dyDescent="0.25">
      <c r="A1" s="65" t="s">
        <v>0</v>
      </c>
      <c r="B1" s="65"/>
      <c r="D1" s="69"/>
      <c r="F1" s="69"/>
    </row>
    <row r="2" spans="1:7" s="1" customFormat="1" x14ac:dyDescent="0.25">
      <c r="A2" s="65" t="s">
        <v>1</v>
      </c>
      <c r="B2" s="65"/>
      <c r="D2" s="69"/>
      <c r="F2" s="69"/>
    </row>
    <row r="3" spans="1:7" s="1" customFormat="1" x14ac:dyDescent="0.25">
      <c r="A3" s="1" t="s">
        <v>2</v>
      </c>
      <c r="B3" s="69" t="s">
        <v>3</v>
      </c>
      <c r="C3" s="63" t="s">
        <v>4</v>
      </c>
      <c r="D3" s="71" t="s">
        <v>5</v>
      </c>
      <c r="E3" s="63" t="s">
        <v>6</v>
      </c>
      <c r="F3" s="71" t="s">
        <v>5</v>
      </c>
      <c r="G3" s="63" t="s">
        <v>6</v>
      </c>
    </row>
    <row r="4" spans="1:7" ht="69.95" customHeight="1" x14ac:dyDescent="0.25">
      <c r="A4" t="s">
        <v>7</v>
      </c>
      <c r="B4" s="70" t="str">
        <f>HYPERLINK("[EDEL_Portfolio Monthly Notes 31-Aug-2024.xlsx]EDACBF!A1","Edelweiss Money Market Fund")</f>
        <v>Edelweiss Money Market Fund</v>
      </c>
      <c r="C4" s="63"/>
      <c r="D4" s="71" t="s">
        <v>8</v>
      </c>
      <c r="E4" s="63"/>
      <c r="F4" s="71" t="s">
        <v>9</v>
      </c>
      <c r="G4" s="63"/>
    </row>
    <row r="5" spans="1:7" ht="69.95" customHeight="1" x14ac:dyDescent="0.25">
      <c r="A5" t="s">
        <v>10</v>
      </c>
      <c r="B5" s="70" t="str">
        <f>HYPERLINK("[EDEL_Portfolio Monthly Notes 31-Aug-2024.xlsx]EDBE25!A1","BHARAT Bond ETF - April 2025")</f>
        <v>BHARAT Bond ETF - April 2025</v>
      </c>
      <c r="C5" s="63"/>
      <c r="D5" s="71" t="s">
        <v>11</v>
      </c>
      <c r="E5" s="63"/>
      <c r="F5" s="72" t="s">
        <v>12</v>
      </c>
      <c r="G5" s="64" t="s">
        <v>12</v>
      </c>
    </row>
    <row r="6" spans="1:7" ht="69.95" customHeight="1" x14ac:dyDescent="0.25">
      <c r="A6" t="s">
        <v>13</v>
      </c>
      <c r="B6" s="70" t="str">
        <f>HYPERLINK("[EDEL_Portfolio Monthly Notes 31-Aug-2024.xlsx]EDBE30!A1","BHARAT Bond ETF - April 2030")</f>
        <v>BHARAT Bond ETF - April 2030</v>
      </c>
      <c r="C6" s="63"/>
      <c r="D6" s="71" t="s">
        <v>14</v>
      </c>
      <c r="E6" s="63"/>
      <c r="F6" s="72" t="s">
        <v>12</v>
      </c>
      <c r="G6" s="64" t="s">
        <v>12</v>
      </c>
    </row>
    <row r="7" spans="1:7" ht="69.95" customHeight="1" x14ac:dyDescent="0.25">
      <c r="A7" t="s">
        <v>15</v>
      </c>
      <c r="B7" s="70" t="str">
        <f>HYPERLINK("[EDEL_Portfolio Monthly Notes 31-Aug-2024.xlsx]EDBE31!A1","BHARAT Bond ETF - April 2031")</f>
        <v>BHARAT Bond ETF - April 2031</v>
      </c>
      <c r="C7" s="63"/>
      <c r="D7" s="71" t="s">
        <v>16</v>
      </c>
      <c r="E7" s="63"/>
      <c r="F7" s="72" t="s">
        <v>12</v>
      </c>
      <c r="G7" s="64" t="s">
        <v>12</v>
      </c>
    </row>
    <row r="8" spans="1:7" ht="69.95" customHeight="1" x14ac:dyDescent="0.25">
      <c r="A8" t="s">
        <v>17</v>
      </c>
      <c r="B8" s="70" t="str">
        <f>HYPERLINK("[EDEL_Portfolio Monthly Notes 31-Aug-2024.xlsx]EDBE32!A1","BHARAT Bond ETF - April 2032")</f>
        <v>BHARAT Bond ETF - April 2032</v>
      </c>
      <c r="C8" s="63"/>
      <c r="D8" s="71" t="s">
        <v>18</v>
      </c>
      <c r="E8" s="63"/>
      <c r="F8" s="72" t="s">
        <v>12</v>
      </c>
      <c r="G8" s="64" t="s">
        <v>12</v>
      </c>
    </row>
    <row r="9" spans="1:7" ht="69.95" customHeight="1" x14ac:dyDescent="0.25">
      <c r="A9" t="s">
        <v>19</v>
      </c>
      <c r="B9" s="70" t="str">
        <f>HYPERLINK("[EDEL_Portfolio Monthly Notes 31-Aug-2024.xlsx]EDBE33!A1","BHARAT Bond ETF - April 2033")</f>
        <v>BHARAT Bond ETF - April 2033</v>
      </c>
      <c r="C9" s="63"/>
      <c r="D9" s="71" t="s">
        <v>20</v>
      </c>
      <c r="E9" s="63"/>
      <c r="F9" s="72" t="s">
        <v>12</v>
      </c>
      <c r="G9" s="64" t="s">
        <v>12</v>
      </c>
    </row>
    <row r="10" spans="1:7" ht="69.95" customHeight="1" x14ac:dyDescent="0.25">
      <c r="A10" t="s">
        <v>21</v>
      </c>
      <c r="B10" s="70" t="str">
        <f>HYPERLINK("[EDEL_Portfolio Monthly Notes 31-Aug-2024.xlsx]EDBPDF!A1","Edelweiss Banking and PSU Debt Fund")</f>
        <v>Edelweiss Banking and PSU Debt Fund</v>
      </c>
      <c r="C10" s="63"/>
      <c r="D10" s="71" t="s">
        <v>22</v>
      </c>
      <c r="E10" s="63"/>
      <c r="F10" s="71" t="s">
        <v>23</v>
      </c>
      <c r="G10" s="63"/>
    </row>
    <row r="11" spans="1:7" ht="69.95" customHeight="1" x14ac:dyDescent="0.25">
      <c r="A11" t="s">
        <v>24</v>
      </c>
      <c r="B11" s="70" t="str">
        <f>HYPERLINK("[EDEL_Portfolio Monthly Notes 31-Aug-2024.xlsx]EDCG27!A1","Edelweiss CRISIL IBX 50 50 Gilt Plus SDL June 2027 Index Fund")</f>
        <v>Edelweiss CRISIL IBX 50 50 Gilt Plus SDL June 2027 Index Fund</v>
      </c>
      <c r="C11" s="63"/>
      <c r="D11" s="71" t="s">
        <v>25</v>
      </c>
      <c r="E11" s="63"/>
      <c r="F11" s="72" t="s">
        <v>12</v>
      </c>
      <c r="G11" s="64" t="s">
        <v>12</v>
      </c>
    </row>
    <row r="12" spans="1:7" ht="69.95" customHeight="1" x14ac:dyDescent="0.25">
      <c r="A12" t="s">
        <v>26</v>
      </c>
      <c r="B12" s="70" t="str">
        <f>HYPERLINK("[EDEL_Portfolio Monthly Notes 31-Aug-2024.xlsx]EDCG28!A1","Edelweiss_CRISIL_IBX 50 50 Gilt Plus SDL Sep 2028 Index Fund")</f>
        <v>Edelweiss_CRISIL_IBX 50 50 Gilt Plus SDL Sep 2028 Index Fund</v>
      </c>
      <c r="C12" s="63"/>
      <c r="D12" s="71" t="s">
        <v>27</v>
      </c>
      <c r="E12" s="63"/>
      <c r="F12" s="72" t="s">
        <v>12</v>
      </c>
      <c r="G12" s="64" t="s">
        <v>12</v>
      </c>
    </row>
    <row r="13" spans="1:7" ht="69.95" customHeight="1" x14ac:dyDescent="0.25">
      <c r="A13" t="s">
        <v>28</v>
      </c>
      <c r="B13" s="70" t="str">
        <f>HYPERLINK("[EDEL_Portfolio Monthly Notes 31-Aug-2024.xlsx]EDCG37!A1","Edelweiss_CRISIL IBX 50 50 Gilt Plus SDL April 2037 Index Fund")</f>
        <v>Edelweiss_CRISIL IBX 50 50 Gilt Plus SDL April 2037 Index Fund</v>
      </c>
      <c r="C13" s="63"/>
      <c r="D13" s="71" t="s">
        <v>29</v>
      </c>
      <c r="E13" s="63"/>
      <c r="F13" s="72" t="s">
        <v>12</v>
      </c>
      <c r="G13" s="64" t="s">
        <v>12</v>
      </c>
    </row>
    <row r="14" spans="1:7" ht="69.95" customHeight="1" x14ac:dyDescent="0.25">
      <c r="A14" t="s">
        <v>30</v>
      </c>
      <c r="B14" s="70" t="str">
        <f>HYPERLINK("[EDEL_Portfolio Monthly Notes 31-Aug-2024.xlsx]EDCPSF!A1","Edelweiss CRL PSU PL SDL 50 50 Oct-25 FD")</f>
        <v>Edelweiss CRL PSU PL SDL 50 50 Oct-25 FD</v>
      </c>
      <c r="C14" s="63"/>
      <c r="D14" s="71" t="s">
        <v>31</v>
      </c>
      <c r="E14" s="63"/>
      <c r="F14" s="72" t="s">
        <v>12</v>
      </c>
      <c r="G14" s="64" t="s">
        <v>12</v>
      </c>
    </row>
    <row r="15" spans="1:7" ht="69.95" customHeight="1" x14ac:dyDescent="0.25">
      <c r="A15" t="s">
        <v>32</v>
      </c>
      <c r="B15" s="70" t="str">
        <f>HYPERLINK("[EDEL_Portfolio Monthly Notes 31-Aug-2024.xlsx]EDCSDF!A1","Edelweiss CRL IBX 50 50 Gilt Plus SDL Short Duration Index Fund")</f>
        <v>Edelweiss CRL IBX 50 50 Gilt Plus SDL Short Duration Index Fund</v>
      </c>
      <c r="C15" s="63"/>
      <c r="D15" s="71" t="s">
        <v>33</v>
      </c>
      <c r="E15" s="63"/>
      <c r="F15" s="72" t="s">
        <v>12</v>
      </c>
      <c r="G15" s="64" t="s">
        <v>12</v>
      </c>
    </row>
    <row r="16" spans="1:7" ht="69.95" customHeight="1" x14ac:dyDescent="0.25">
      <c r="A16" t="s">
        <v>34</v>
      </c>
      <c r="B16" s="70" t="str">
        <f>HYPERLINK("[EDEL_Portfolio Monthly Notes 31-Aug-2024.xlsx]EDFF25!A1","BHARAT Bond FOF - April 2025")</f>
        <v>BHARAT Bond FOF - April 2025</v>
      </c>
      <c r="C16" s="63"/>
      <c r="D16" s="71" t="s">
        <v>11</v>
      </c>
      <c r="E16" s="63"/>
      <c r="F16" s="72" t="s">
        <v>12</v>
      </c>
      <c r="G16" s="64" t="s">
        <v>12</v>
      </c>
    </row>
    <row r="17" spans="1:7" ht="69.95" customHeight="1" x14ac:dyDescent="0.25">
      <c r="A17" t="s">
        <v>35</v>
      </c>
      <c r="B17" s="70" t="str">
        <f>HYPERLINK("[EDEL_Portfolio Monthly Notes 31-Aug-2024.xlsx]EDFF30!A1","BHARAT Bond FOF - April 2030")</f>
        <v>BHARAT Bond FOF - April 2030</v>
      </c>
      <c r="C17" s="63"/>
      <c r="D17" s="71" t="s">
        <v>14</v>
      </c>
      <c r="E17" s="63"/>
      <c r="F17" s="72" t="s">
        <v>12</v>
      </c>
      <c r="G17" s="64" t="s">
        <v>12</v>
      </c>
    </row>
    <row r="18" spans="1:7" ht="69.95" customHeight="1" x14ac:dyDescent="0.25">
      <c r="A18" t="s">
        <v>36</v>
      </c>
      <c r="B18" s="70" t="str">
        <f>HYPERLINK("[EDEL_Portfolio Monthly Notes 31-Aug-2024.xlsx]EDFF31!A1","BHARAT Bond FOF - April 2031")</f>
        <v>BHARAT Bond FOF - April 2031</v>
      </c>
      <c r="C18" s="63"/>
      <c r="D18" s="71" t="s">
        <v>16</v>
      </c>
      <c r="E18" s="63"/>
      <c r="F18" s="72" t="s">
        <v>12</v>
      </c>
      <c r="G18" s="64" t="s">
        <v>12</v>
      </c>
    </row>
    <row r="19" spans="1:7" ht="69.95" customHeight="1" x14ac:dyDescent="0.25">
      <c r="A19" t="s">
        <v>37</v>
      </c>
      <c r="B19" s="70" t="str">
        <f>HYPERLINK("[EDEL_Portfolio Monthly Notes 31-Aug-2024.xlsx]EDFF32!A1","BHARAT Bond FOF - April 2032")</f>
        <v>BHARAT Bond FOF - April 2032</v>
      </c>
      <c r="C19" s="63"/>
      <c r="D19" s="71" t="s">
        <v>18</v>
      </c>
      <c r="E19" s="63"/>
      <c r="F19" s="72" t="s">
        <v>12</v>
      </c>
      <c r="G19" s="64" t="s">
        <v>12</v>
      </c>
    </row>
    <row r="20" spans="1:7" ht="69.95" customHeight="1" x14ac:dyDescent="0.25">
      <c r="A20" t="s">
        <v>38</v>
      </c>
      <c r="B20" s="70" t="str">
        <f>HYPERLINK("[EDEL_Portfolio Monthly Notes 31-Aug-2024.xlsx]EDFF33!A1","BHARAT Bond FOF - April 2033")</f>
        <v>BHARAT Bond FOF - April 2033</v>
      </c>
      <c r="C20" s="63"/>
      <c r="D20" s="71" t="s">
        <v>20</v>
      </c>
      <c r="E20" s="63"/>
      <c r="F20" s="72" t="s">
        <v>12</v>
      </c>
      <c r="G20" s="64" t="s">
        <v>12</v>
      </c>
    </row>
    <row r="21" spans="1:7" ht="69.95" customHeight="1" x14ac:dyDescent="0.25">
      <c r="A21" t="s">
        <v>39</v>
      </c>
      <c r="B21" s="70" t="str">
        <f>HYPERLINK("[EDEL_Portfolio Monthly Notes 31-Aug-2024.xlsx]EDGSEC!A1","Edelweiss Government Securities Fund")</f>
        <v>Edelweiss Government Securities Fund</v>
      </c>
      <c r="C21" s="63"/>
      <c r="D21" s="71" t="s">
        <v>40</v>
      </c>
      <c r="E21" s="63"/>
      <c r="F21" s="71" t="s">
        <v>41</v>
      </c>
      <c r="G21" s="63"/>
    </row>
    <row r="22" spans="1:7" ht="69.95" customHeight="1" x14ac:dyDescent="0.25">
      <c r="A22" t="s">
        <v>42</v>
      </c>
      <c r="B22" s="70" t="str">
        <f>HYPERLINK("[EDEL_Portfolio Monthly Notes 31-Aug-2024.xlsx]EDNP27!A1","Edelweiss Nifty PSU Bond Plus SDL Apr2027 50 50 Index")</f>
        <v>Edelweiss Nifty PSU Bond Plus SDL Apr2027 50 50 Index</v>
      </c>
      <c r="C22" s="63"/>
      <c r="D22" s="71" t="s">
        <v>43</v>
      </c>
      <c r="E22" s="63"/>
      <c r="F22" s="72" t="s">
        <v>12</v>
      </c>
      <c r="G22" s="64" t="s">
        <v>12</v>
      </c>
    </row>
    <row r="23" spans="1:7" ht="69.95" customHeight="1" x14ac:dyDescent="0.25">
      <c r="A23" t="s">
        <v>44</v>
      </c>
      <c r="B23" s="70" t="str">
        <f>HYPERLINK("[EDEL_Portfolio Monthly Notes 31-Aug-2024.xlsx]EDNPSF!A1","Edelweiss Nifty PSU Bond Plus SDL Apr2026 50 50 Index Fund")</f>
        <v>Edelweiss Nifty PSU Bond Plus SDL Apr2026 50 50 Index Fund</v>
      </c>
      <c r="C23" s="63"/>
      <c r="D23" s="71" t="s">
        <v>45</v>
      </c>
      <c r="E23" s="63"/>
      <c r="F23" s="72" t="s">
        <v>12</v>
      </c>
      <c r="G23" s="64" t="s">
        <v>12</v>
      </c>
    </row>
    <row r="24" spans="1:7" ht="69.95" customHeight="1" x14ac:dyDescent="0.25">
      <c r="A24" t="s">
        <v>46</v>
      </c>
      <c r="B24" s="70" t="str">
        <f>HYPERLINK("[EDEL_Portfolio Monthly Notes 31-Aug-2024.xlsx]EDONTF!A1","EDELWEISS OVERNIGHT FUND")</f>
        <v>EDELWEISS OVERNIGHT FUND</v>
      </c>
      <c r="C24" s="63"/>
      <c r="D24" s="71" t="s">
        <v>47</v>
      </c>
      <c r="E24" s="63"/>
      <c r="F24" s="72" t="s">
        <v>12</v>
      </c>
      <c r="G24" s="64" t="s">
        <v>12</v>
      </c>
    </row>
    <row r="25" spans="1:7" ht="69.95" customHeight="1" x14ac:dyDescent="0.25">
      <c r="A25" t="s">
        <v>48</v>
      </c>
      <c r="B25" s="70" t="str">
        <f>HYPERLINK("[EDEL_Portfolio Monthly Notes 31-Aug-2024.xlsx]EEALVF!A1","Edel Nifty Alpha Low Volatility 30 Index Fund")</f>
        <v>Edel Nifty Alpha Low Volatility 30 Index Fund</v>
      </c>
      <c r="C25" s="63"/>
      <c r="D25" s="71" t="s">
        <v>49</v>
      </c>
      <c r="E25" s="63"/>
      <c r="F25" s="72" t="s">
        <v>12</v>
      </c>
      <c r="G25" s="64" t="s">
        <v>12</v>
      </c>
    </row>
    <row r="26" spans="1:7" ht="69.95" customHeight="1" x14ac:dyDescent="0.25">
      <c r="A26" t="s">
        <v>50</v>
      </c>
      <c r="B26" s="70" t="str">
        <f>HYPERLINK("[EDEL_Portfolio Monthly Notes 31-Aug-2024.xlsx]EEARBF!A1","Edelweiss Arbitrage Fund")</f>
        <v>Edelweiss Arbitrage Fund</v>
      </c>
      <c r="C26" s="63"/>
      <c r="D26" s="71" t="s">
        <v>51</v>
      </c>
      <c r="E26" s="63"/>
      <c r="F26" s="72" t="s">
        <v>12</v>
      </c>
      <c r="G26" s="64" t="s">
        <v>12</v>
      </c>
    </row>
    <row r="27" spans="1:7" ht="69.95" customHeight="1" x14ac:dyDescent="0.25">
      <c r="A27" t="s">
        <v>52</v>
      </c>
      <c r="B27" s="70" t="str">
        <f>HYPERLINK("[EDEL_Portfolio Monthly Notes 31-Aug-2024.xlsx]EEARFD!A1","Edelweiss Balanced Advantage Fund")</f>
        <v>Edelweiss Balanced Advantage Fund</v>
      </c>
      <c r="C27" s="63"/>
      <c r="D27" s="71" t="s">
        <v>53</v>
      </c>
      <c r="E27" s="63"/>
      <c r="F27" s="72" t="s">
        <v>12</v>
      </c>
      <c r="G27" s="64" t="s">
        <v>12</v>
      </c>
    </row>
    <row r="28" spans="1:7" ht="69.95" customHeight="1" x14ac:dyDescent="0.25">
      <c r="A28" t="s">
        <v>54</v>
      </c>
      <c r="B28" s="70" t="str">
        <f>HYPERLINK("[EDEL_Portfolio Monthly Notes 31-Aug-2024.xlsx]EEBCYF!A1","Edelweiss Business Cycle Fund")</f>
        <v>Edelweiss Business Cycle Fund</v>
      </c>
      <c r="C28" s="63"/>
      <c r="D28" s="71" t="s">
        <v>55</v>
      </c>
      <c r="E28" s="63"/>
      <c r="F28" s="72" t="s">
        <v>12</v>
      </c>
      <c r="G28" s="64" t="s">
        <v>12</v>
      </c>
    </row>
    <row r="29" spans="1:7" ht="69.95" customHeight="1" x14ac:dyDescent="0.25">
      <c r="A29" t="s">
        <v>56</v>
      </c>
      <c r="B29" s="70" t="str">
        <f>HYPERLINK("[EDEL_Portfolio Monthly Notes 31-Aug-2024.xlsx]EEDGEF!A1","Edelweiss Large Cap Fund")</f>
        <v>Edelweiss Large Cap Fund</v>
      </c>
      <c r="C29" s="63"/>
      <c r="D29" s="71" t="s">
        <v>57</v>
      </c>
      <c r="E29" s="63"/>
      <c r="F29" s="72" t="s">
        <v>12</v>
      </c>
      <c r="G29" s="64" t="s">
        <v>12</v>
      </c>
    </row>
    <row r="30" spans="1:7" ht="69.95" customHeight="1" x14ac:dyDescent="0.25">
      <c r="A30" t="s">
        <v>58</v>
      </c>
      <c r="B30" s="70" t="str">
        <f>HYPERLINK("[EDEL_Portfolio Monthly Notes 31-Aug-2024.xlsx]EEECRF!A1","Edelweiss Flexi-Cap Fund")</f>
        <v>Edelweiss Flexi-Cap Fund</v>
      </c>
      <c r="C30" s="63"/>
      <c r="D30" s="71" t="s">
        <v>55</v>
      </c>
      <c r="E30" s="63"/>
      <c r="F30" s="72" t="s">
        <v>12</v>
      </c>
      <c r="G30" s="64" t="s">
        <v>12</v>
      </c>
    </row>
    <row r="31" spans="1:7" ht="69.95" customHeight="1" x14ac:dyDescent="0.25">
      <c r="A31" t="s">
        <v>59</v>
      </c>
      <c r="B31" s="70" t="str">
        <f>HYPERLINK("[EDEL_Portfolio Monthly Notes 31-Aug-2024.xlsx]EEELSS!A1","Edelweiss ELSS Tax saver Fund")</f>
        <v>Edelweiss ELSS Tax saver Fund</v>
      </c>
      <c r="C31" s="63"/>
      <c r="D31" s="71" t="s">
        <v>55</v>
      </c>
      <c r="E31" s="63"/>
      <c r="F31" s="72" t="s">
        <v>12</v>
      </c>
      <c r="G31" s="64" t="s">
        <v>12</v>
      </c>
    </row>
    <row r="32" spans="1:7" ht="69.95" customHeight="1" x14ac:dyDescent="0.25">
      <c r="A32" t="s">
        <v>60</v>
      </c>
      <c r="B32" s="70" t="str">
        <f>HYPERLINK("[EDEL_Portfolio Monthly Notes 31-Aug-2024.xlsx]EEEQTF!A1","Edelweiss Large &amp; Mid Cap Fund")</f>
        <v>Edelweiss Large &amp; Mid Cap Fund</v>
      </c>
      <c r="C32" s="63"/>
      <c r="D32" s="71" t="s">
        <v>61</v>
      </c>
      <c r="E32" s="63"/>
      <c r="F32" s="72" t="s">
        <v>12</v>
      </c>
      <c r="G32" s="64" t="s">
        <v>12</v>
      </c>
    </row>
    <row r="33" spans="1:7" ht="69.95" customHeight="1" x14ac:dyDescent="0.25">
      <c r="A33" t="s">
        <v>62</v>
      </c>
      <c r="B33" s="70" t="str">
        <f>HYPERLINK("[EDEL_Portfolio Monthly Notes 31-Aug-2024.xlsx]EEESCF!A1","Edelweiss Small Cap Fund")</f>
        <v>Edelweiss Small Cap Fund</v>
      </c>
      <c r="C33" s="63"/>
      <c r="D33" s="71" t="s">
        <v>63</v>
      </c>
      <c r="E33" s="63"/>
      <c r="F33" s="72" t="s">
        <v>12</v>
      </c>
      <c r="G33" s="64" t="s">
        <v>12</v>
      </c>
    </row>
    <row r="34" spans="1:7" ht="69.95" customHeight="1" x14ac:dyDescent="0.25">
      <c r="A34" t="s">
        <v>64</v>
      </c>
      <c r="B34" s="70" t="str">
        <f>HYPERLINK("[EDEL_Portfolio Monthly Notes 31-Aug-2024.xlsx]EEESSF!A1","Edelweiss Equity Savings Fund")</f>
        <v>Edelweiss Equity Savings Fund</v>
      </c>
      <c r="C34" s="63"/>
      <c r="D34" s="71" t="s">
        <v>65</v>
      </c>
      <c r="E34" s="63"/>
      <c r="F34" s="72" t="s">
        <v>12</v>
      </c>
      <c r="G34" s="64" t="s">
        <v>12</v>
      </c>
    </row>
    <row r="35" spans="1:7" ht="69.95" customHeight="1" x14ac:dyDescent="0.25">
      <c r="A35" t="s">
        <v>66</v>
      </c>
      <c r="B35" s="70" t="str">
        <f>HYPERLINK("[EDEL_Portfolio Monthly Notes 31-Aug-2024.xlsx]EEFOCF!A1","Edelweiss Focused Fund")</f>
        <v>Edelweiss Focused Fund</v>
      </c>
      <c r="C35" s="63"/>
      <c r="D35" s="71" t="s">
        <v>55</v>
      </c>
      <c r="E35" s="63"/>
      <c r="F35" s="72" t="s">
        <v>12</v>
      </c>
      <c r="G35" s="64" t="s">
        <v>12</v>
      </c>
    </row>
    <row r="36" spans="1:7" ht="69.95" customHeight="1" x14ac:dyDescent="0.25">
      <c r="A36" t="s">
        <v>67</v>
      </c>
      <c r="B36" s="70" t="str">
        <f>HYPERLINK("[EDEL_Portfolio Monthly Notes 31-Aug-2024.xlsx]EEIF30!A1","Edelweiss Nifty 100 Quality 30 Index Fnd")</f>
        <v>Edelweiss Nifty 100 Quality 30 Index Fnd</v>
      </c>
      <c r="C36" s="63"/>
      <c r="D36" s="71" t="s">
        <v>68</v>
      </c>
      <c r="E36" s="63"/>
      <c r="F36" s="72" t="s">
        <v>12</v>
      </c>
      <c r="G36" s="64" t="s">
        <v>12</v>
      </c>
    </row>
    <row r="37" spans="1:7" ht="69.95" customHeight="1" x14ac:dyDescent="0.25">
      <c r="A37" t="s">
        <v>69</v>
      </c>
      <c r="B37" s="70" t="str">
        <f>HYPERLINK("[EDEL_Portfolio Monthly Notes 31-Aug-2024.xlsx]EEIF50!A1","Edelweiss Nifty 50 Index Fund")</f>
        <v>Edelweiss Nifty 50 Index Fund</v>
      </c>
      <c r="C37" s="63"/>
      <c r="D37" s="71" t="s">
        <v>70</v>
      </c>
      <c r="E37" s="63"/>
      <c r="F37" s="72" t="s">
        <v>12</v>
      </c>
      <c r="G37" s="64" t="s">
        <v>12</v>
      </c>
    </row>
    <row r="38" spans="1:7" ht="69.95" customHeight="1" x14ac:dyDescent="0.25">
      <c r="A38" t="s">
        <v>71</v>
      </c>
      <c r="B38" s="70" t="str">
        <f>HYPERLINK("[EDEL_Portfolio Monthly Notes 31-Aug-2024.xlsx]EELMIF!A1","Edelweiss NIFTY Large Mid Cap 250 Index Fund")</f>
        <v>Edelweiss NIFTY Large Mid Cap 250 Index Fund</v>
      </c>
      <c r="C38" s="63"/>
      <c r="D38" s="71" t="s">
        <v>61</v>
      </c>
      <c r="E38" s="63"/>
      <c r="F38" s="72" t="s">
        <v>12</v>
      </c>
      <c r="G38" s="64" t="s">
        <v>12</v>
      </c>
    </row>
    <row r="39" spans="1:7" ht="69.95" customHeight="1" x14ac:dyDescent="0.25">
      <c r="A39" t="s">
        <v>72</v>
      </c>
      <c r="B39" s="70" t="str">
        <f>HYPERLINK("[EDEL_Portfolio Monthly Notes 31-Aug-2024.xlsx]EEM150!A1","Edelweiss Nifty Midcap150 Momentum 50 Index Fund")</f>
        <v>Edelweiss Nifty Midcap150 Momentum 50 Index Fund</v>
      </c>
      <c r="C39" s="63"/>
      <c r="D39" s="71" t="s">
        <v>73</v>
      </c>
      <c r="E39" s="63"/>
      <c r="F39" s="72" t="s">
        <v>12</v>
      </c>
      <c r="G39" s="64" t="s">
        <v>12</v>
      </c>
    </row>
    <row r="40" spans="1:7" ht="69.95" customHeight="1" x14ac:dyDescent="0.25">
      <c r="A40" t="s">
        <v>74</v>
      </c>
      <c r="B40" s="70" t="str">
        <f>HYPERLINK("[EDEL_Portfolio Monthly Notes 31-Aug-2024.xlsx]EEMAAF!A1","Edelweiss Multi Asset Allocation Fund")</f>
        <v>Edelweiss Multi Asset Allocation Fund</v>
      </c>
      <c r="C40" s="63"/>
      <c r="D40" s="71" t="s">
        <v>75</v>
      </c>
      <c r="E40" s="63"/>
      <c r="F40" s="72" t="s">
        <v>12</v>
      </c>
      <c r="G40" s="64" t="s">
        <v>12</v>
      </c>
    </row>
    <row r="41" spans="1:7" ht="69.95" customHeight="1" x14ac:dyDescent="0.25">
      <c r="A41" t="s">
        <v>76</v>
      </c>
      <c r="B41" s="70" t="str">
        <f>HYPERLINK("[EDEL_Portfolio Monthly Notes 31-Aug-2024.xlsx]EEMCPF!A1","Edelweiss Multi Cap Fund")</f>
        <v>Edelweiss Multi Cap Fund</v>
      </c>
      <c r="C41" s="63"/>
      <c r="D41" s="71" t="s">
        <v>77</v>
      </c>
      <c r="E41" s="63"/>
      <c r="F41" s="72" t="s">
        <v>12</v>
      </c>
      <c r="G41" s="64" t="s">
        <v>12</v>
      </c>
    </row>
    <row r="42" spans="1:7" ht="69.95" customHeight="1" x14ac:dyDescent="0.25">
      <c r="A42" t="s">
        <v>78</v>
      </c>
      <c r="B42" s="70" t="str">
        <f>HYPERLINK("[EDEL_Portfolio Monthly Notes 31-Aug-2024.xlsx]EEMOF1!A1","EDELWEISS RECENTLY LISTED IPO FUND")</f>
        <v>EDELWEISS RECENTLY LISTED IPO FUND</v>
      </c>
      <c r="C42" s="63"/>
      <c r="D42" s="71" t="s">
        <v>79</v>
      </c>
      <c r="E42" s="63"/>
      <c r="F42" s="72" t="s">
        <v>12</v>
      </c>
      <c r="G42" s="64" t="s">
        <v>12</v>
      </c>
    </row>
    <row r="43" spans="1:7" ht="69.95" customHeight="1" x14ac:dyDescent="0.25">
      <c r="A43" t="s">
        <v>80</v>
      </c>
      <c r="B43" s="70" t="str">
        <f>HYPERLINK("[EDEL_Portfolio Monthly Notes 31-Aug-2024.xlsx]EENN50!A1","Edelweiss Nifty Next 50 Index Fund")</f>
        <v>Edelweiss Nifty Next 50 Index Fund</v>
      </c>
      <c r="C43" s="63"/>
      <c r="D43" s="71" t="s">
        <v>81</v>
      </c>
      <c r="E43" s="63"/>
      <c r="F43" s="72" t="s">
        <v>12</v>
      </c>
      <c r="G43" s="64" t="s">
        <v>12</v>
      </c>
    </row>
    <row r="44" spans="1:7" ht="69.95" customHeight="1" x14ac:dyDescent="0.25">
      <c r="A44" t="s">
        <v>82</v>
      </c>
      <c r="B44" s="70" t="str">
        <f>HYPERLINK("[EDEL_Portfolio Monthly Notes 31-Aug-2024.xlsx]EEPRUA!A1","Edelweiss Aggressive Hybrid Fund")</f>
        <v>Edelweiss Aggressive Hybrid Fund</v>
      </c>
      <c r="C44" s="63"/>
      <c r="D44" s="71" t="s">
        <v>83</v>
      </c>
      <c r="E44" s="63"/>
      <c r="F44" s="72" t="s">
        <v>12</v>
      </c>
      <c r="G44" s="64" t="s">
        <v>12</v>
      </c>
    </row>
    <row r="45" spans="1:7" ht="69.95" customHeight="1" x14ac:dyDescent="0.25">
      <c r="A45" t="s">
        <v>84</v>
      </c>
      <c r="B45" s="70" t="str">
        <f>HYPERLINK("[EDEL_Portfolio Monthly Notes 31-Aug-2024.xlsx]EES250!A1","Edelweiss Nifty Smallcap 250 Index Fund")</f>
        <v>Edelweiss Nifty Smallcap 250 Index Fund</v>
      </c>
      <c r="C45" s="63"/>
      <c r="D45" s="71" t="s">
        <v>63</v>
      </c>
      <c r="E45" s="63"/>
      <c r="F45" s="72" t="s">
        <v>12</v>
      </c>
      <c r="G45" s="64" t="s">
        <v>12</v>
      </c>
    </row>
    <row r="46" spans="1:7" ht="69.95" customHeight="1" x14ac:dyDescent="0.25">
      <c r="A46" t="s">
        <v>85</v>
      </c>
      <c r="B46" s="70" t="str">
        <f>HYPERLINK("[EDEL_Portfolio Monthly Notes 31-Aug-2024.xlsx]EESMCF!A1","Edelweiss Mid Cap Fund")</f>
        <v>Edelweiss Mid Cap Fund</v>
      </c>
      <c r="C46" s="63"/>
      <c r="D46" s="71" t="s">
        <v>86</v>
      </c>
      <c r="E46" s="63"/>
      <c r="F46" s="72" t="s">
        <v>12</v>
      </c>
      <c r="G46" s="64" t="s">
        <v>12</v>
      </c>
    </row>
    <row r="47" spans="1:7" ht="69.95" customHeight="1" x14ac:dyDescent="0.25">
      <c r="A47" t="s">
        <v>87</v>
      </c>
      <c r="B47" s="70" t="str">
        <f>HYPERLINK("[EDEL_Portfolio Monthly Notes 31-Aug-2024.xlsx]EETECF!A1","Edelweiss Technology Fund")</f>
        <v>Edelweiss Technology Fund</v>
      </c>
      <c r="C47" s="63"/>
      <c r="D47" s="71" t="s">
        <v>88</v>
      </c>
      <c r="E47" s="63"/>
      <c r="F47" s="72" t="s">
        <v>12</v>
      </c>
      <c r="G47" s="64" t="s">
        <v>12</v>
      </c>
    </row>
    <row r="48" spans="1:7" ht="69.95" customHeight="1" x14ac:dyDescent="0.25">
      <c r="A48" t="s">
        <v>89</v>
      </c>
      <c r="B48" s="70" t="str">
        <f>HYPERLINK("[EDEL_Portfolio Monthly Notes 31-Aug-2024.xlsx]EGOLDE!A1","Edelweiss Gold ETF Fund")</f>
        <v>Edelweiss Gold ETF Fund</v>
      </c>
      <c r="C48" s="63"/>
      <c r="D48" s="71" t="s">
        <v>90</v>
      </c>
      <c r="E48" s="63"/>
      <c r="F48" s="72" t="s">
        <v>12</v>
      </c>
      <c r="G48" s="64" t="s">
        <v>12</v>
      </c>
    </row>
    <row r="49" spans="1:7" ht="69.95" customHeight="1" x14ac:dyDescent="0.25">
      <c r="A49" t="s">
        <v>91</v>
      </c>
      <c r="B49" s="70" t="str">
        <f>HYPERLINK("[EDEL_Portfolio Monthly Notes 31-Aug-2024.xlsx]EGSFOF!A1","Edelweiss Gold and Silver ETF FOF")</f>
        <v>Edelweiss Gold and Silver ETF FOF</v>
      </c>
      <c r="C49" s="63"/>
      <c r="D49" s="71" t="s">
        <v>92</v>
      </c>
      <c r="E49" s="63"/>
      <c r="F49" s="72" t="s">
        <v>12</v>
      </c>
      <c r="G49" s="64" t="s">
        <v>12</v>
      </c>
    </row>
    <row r="50" spans="1:7" ht="69.95" customHeight="1" x14ac:dyDescent="0.25">
      <c r="A50" t="s">
        <v>93</v>
      </c>
      <c r="B50" s="70" t="str">
        <f>HYPERLINK("[EDEL_Portfolio Monthly Notes 31-Aug-2024.xlsx]ELLIQF!A1","Edelweiss Liquid Fund")</f>
        <v>Edelweiss Liquid Fund</v>
      </c>
      <c r="C50" s="63"/>
      <c r="D50" s="71" t="s">
        <v>94</v>
      </c>
      <c r="E50" s="63"/>
      <c r="F50" s="71" t="s">
        <v>95</v>
      </c>
      <c r="G50" s="63"/>
    </row>
    <row r="51" spans="1:7" ht="69.95" customHeight="1" x14ac:dyDescent="0.25">
      <c r="A51" t="s">
        <v>96</v>
      </c>
      <c r="B51" s="70" t="str">
        <f>HYPERLINK("[EDEL_Portfolio Monthly Notes 31-Aug-2024.xlsx]EOASEF!A1","Edelweiss ASEAN Equity Off-shore Fund")</f>
        <v>Edelweiss ASEAN Equity Off-shore Fund</v>
      </c>
      <c r="C51" s="63"/>
      <c r="D51" s="71" t="s">
        <v>97</v>
      </c>
      <c r="E51" s="63"/>
      <c r="F51" s="72" t="s">
        <v>12</v>
      </c>
      <c r="G51" s="64" t="s">
        <v>12</v>
      </c>
    </row>
    <row r="52" spans="1:7" ht="69.95" customHeight="1" x14ac:dyDescent="0.25">
      <c r="A52" t="s">
        <v>98</v>
      </c>
      <c r="B52" s="70" t="str">
        <f>HYPERLINK("[EDEL_Portfolio Monthly Notes 31-Aug-2024.xlsx]EOCHIF!A1","Edelweiss Greater China Equity Off-shore Fund")</f>
        <v>Edelweiss Greater China Equity Off-shore Fund</v>
      </c>
      <c r="C52" s="63"/>
      <c r="D52" s="71" t="s">
        <v>99</v>
      </c>
      <c r="E52" s="63"/>
      <c r="F52" s="72" t="s">
        <v>12</v>
      </c>
      <c r="G52" s="64" t="s">
        <v>12</v>
      </c>
    </row>
    <row r="53" spans="1:7" ht="69.95" customHeight="1" x14ac:dyDescent="0.25">
      <c r="A53" t="s">
        <v>100</v>
      </c>
      <c r="B53" s="70" t="str">
        <f>HYPERLINK("[EDEL_Portfolio Monthly Notes 31-Aug-2024.xlsx]EODWHF!A1","Edelweiss MSCI (I) DM &amp; WD HC 45 ID Fund")</f>
        <v>Edelweiss MSCI (I) DM &amp; WD HC 45 ID Fund</v>
      </c>
      <c r="C53" s="63"/>
      <c r="D53" s="71" t="s">
        <v>101</v>
      </c>
      <c r="E53" s="63"/>
      <c r="F53" s="72" t="s">
        <v>12</v>
      </c>
      <c r="G53" s="64" t="s">
        <v>12</v>
      </c>
    </row>
    <row r="54" spans="1:7" ht="69.95" customHeight="1" x14ac:dyDescent="0.25">
      <c r="A54" t="s">
        <v>102</v>
      </c>
      <c r="B54" s="70" t="str">
        <f>HYPERLINK("[EDEL_Portfolio Monthly Notes 31-Aug-2024.xlsx]EOEDOF!A1","Edelweiss Europe Dynamic Equity Offshore Fund")</f>
        <v>Edelweiss Europe Dynamic Equity Offshore Fund</v>
      </c>
      <c r="C54" s="63"/>
      <c r="D54" s="71" t="s">
        <v>103</v>
      </c>
      <c r="E54" s="63"/>
      <c r="F54" s="72" t="s">
        <v>12</v>
      </c>
      <c r="G54" s="64" t="s">
        <v>12</v>
      </c>
    </row>
    <row r="55" spans="1:7" ht="69.95" customHeight="1" x14ac:dyDescent="0.25">
      <c r="A55" t="s">
        <v>104</v>
      </c>
      <c r="B55" s="70" t="str">
        <f>HYPERLINK("[EDEL_Portfolio Monthly Notes 31-Aug-2024.xlsx]EOEMOP!A1","Edelweiss Emerging Markets Opportunities Equity Offshore Fund")</f>
        <v>Edelweiss Emerging Markets Opportunities Equity Offshore Fund</v>
      </c>
      <c r="C55" s="63"/>
      <c r="D55" s="71" t="s">
        <v>105</v>
      </c>
      <c r="E55" s="63"/>
      <c r="F55" s="72" t="s">
        <v>12</v>
      </c>
      <c r="G55" s="64" t="s">
        <v>12</v>
      </c>
    </row>
    <row r="56" spans="1:7" ht="69.95" customHeight="1" x14ac:dyDescent="0.25">
      <c r="A56" t="s">
        <v>106</v>
      </c>
      <c r="B56" s="70" t="str">
        <f>HYPERLINK("[EDEL_Portfolio Monthly Notes 31-Aug-2024.xlsx]EOUSEF!A1","Edelweiss US Value Equity Off-shore Fund")</f>
        <v>Edelweiss US Value Equity Off-shore Fund</v>
      </c>
      <c r="C56" s="63"/>
      <c r="D56" s="71" t="s">
        <v>107</v>
      </c>
      <c r="E56" s="63"/>
      <c r="F56" s="72" t="s">
        <v>12</v>
      </c>
      <c r="G56" s="64" t="s">
        <v>12</v>
      </c>
    </row>
    <row r="57" spans="1:7" ht="69.95" customHeight="1" x14ac:dyDescent="0.25">
      <c r="A57" t="s">
        <v>108</v>
      </c>
      <c r="B57" s="70" t="str">
        <f>HYPERLINK("[EDEL_Portfolio Monthly Notes 31-Aug-2024.xlsx]EOUSTF!A1","EDELWEISS US TECHNOLOGY EQUITY FOF")</f>
        <v>EDELWEISS US TECHNOLOGY EQUITY FOF</v>
      </c>
      <c r="C57" s="63"/>
      <c r="D57" s="71" t="s">
        <v>109</v>
      </c>
      <c r="E57" s="63"/>
      <c r="F57" s="72" t="s">
        <v>12</v>
      </c>
      <c r="G57" s="64" t="s">
        <v>12</v>
      </c>
    </row>
    <row r="58" spans="1:7" ht="69.95" customHeight="1" x14ac:dyDescent="0.25">
      <c r="A58" t="s">
        <v>110</v>
      </c>
      <c r="B58" s="70" t="str">
        <f>HYPERLINK("[EDEL_Portfolio Monthly Notes 31-Aug-2024.xlsx]ESLVRE!A1","Edelweiss Silver ETF Fund")</f>
        <v>Edelweiss Silver ETF Fund</v>
      </c>
      <c r="C58" s="63"/>
      <c r="D58" s="71" t="s">
        <v>111</v>
      </c>
      <c r="E58" s="63"/>
      <c r="F58" s="72" t="s">
        <v>12</v>
      </c>
      <c r="G58" s="64" t="s">
        <v>12</v>
      </c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0"/>
  <sheetViews>
    <sheetView showGridLines="0" workbookViewId="0">
      <pane ySplit="4" topLeftCell="A60" activePane="bottomLeft" state="frozen"/>
      <selection pane="bottomLeft" activeCell="B61" sqref="B6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727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728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121</v>
      </c>
      <c r="B7" s="33"/>
      <c r="C7" s="33"/>
      <c r="D7" s="14"/>
      <c r="E7" s="15" t="s">
        <v>122</v>
      </c>
      <c r="F7" s="16" t="s">
        <v>122</v>
      </c>
      <c r="G7" s="16"/>
    </row>
    <row r="8" spans="1:8" x14ac:dyDescent="0.25">
      <c r="A8" s="17" t="s">
        <v>123</v>
      </c>
      <c r="B8" s="33"/>
      <c r="C8" s="33"/>
      <c r="D8" s="14"/>
      <c r="E8" s="15"/>
      <c r="F8" s="16"/>
      <c r="G8" s="16"/>
    </row>
    <row r="9" spans="1:8" x14ac:dyDescent="0.25">
      <c r="A9" s="17" t="s">
        <v>124</v>
      </c>
      <c r="B9" s="33"/>
      <c r="C9" s="33"/>
      <c r="D9" s="14"/>
      <c r="E9" s="15"/>
      <c r="F9" s="16"/>
      <c r="G9" s="16"/>
    </row>
    <row r="10" spans="1:8" x14ac:dyDescent="0.25">
      <c r="A10" s="17" t="s">
        <v>125</v>
      </c>
      <c r="B10" s="33"/>
      <c r="C10" s="33"/>
      <c r="D10" s="14"/>
      <c r="E10" s="18" t="s">
        <v>122</v>
      </c>
      <c r="F10" s="19" t="s">
        <v>122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479</v>
      </c>
      <c r="B12" s="33"/>
      <c r="C12" s="33"/>
      <c r="D12" s="14"/>
      <c r="E12" s="15"/>
      <c r="F12" s="16"/>
      <c r="G12" s="16"/>
    </row>
    <row r="13" spans="1:8" x14ac:dyDescent="0.25">
      <c r="A13" s="13" t="s">
        <v>729</v>
      </c>
      <c r="B13" s="33" t="s">
        <v>730</v>
      </c>
      <c r="C13" s="33" t="s">
        <v>129</v>
      </c>
      <c r="D13" s="14">
        <v>7425000</v>
      </c>
      <c r="E13" s="15">
        <v>7488.98</v>
      </c>
      <c r="F13" s="16">
        <v>0.42280000000000001</v>
      </c>
      <c r="G13" s="16">
        <v>6.8986430724E-2</v>
      </c>
    </row>
    <row r="14" spans="1:8" x14ac:dyDescent="0.25">
      <c r="A14" s="13" t="s">
        <v>731</v>
      </c>
      <c r="B14" s="33" t="s">
        <v>732</v>
      </c>
      <c r="C14" s="33" t="s">
        <v>129</v>
      </c>
      <c r="D14" s="14">
        <v>500000</v>
      </c>
      <c r="E14" s="15">
        <v>489.03</v>
      </c>
      <c r="F14" s="16">
        <v>2.76E-2</v>
      </c>
      <c r="G14" s="16">
        <v>6.9128082182000006E-2</v>
      </c>
    </row>
    <row r="15" spans="1:8" x14ac:dyDescent="0.25">
      <c r="A15" s="17" t="s">
        <v>125</v>
      </c>
      <c r="B15" s="34"/>
      <c r="C15" s="34"/>
      <c r="D15" s="20"/>
      <c r="E15" s="21">
        <v>7978.01</v>
      </c>
      <c r="F15" s="22">
        <v>0.45040000000000002</v>
      </c>
      <c r="G15" s="23"/>
    </row>
    <row r="16" spans="1:8" x14ac:dyDescent="0.25">
      <c r="A16" s="13"/>
      <c r="B16" s="33"/>
      <c r="C16" s="33"/>
      <c r="D16" s="14"/>
      <c r="E16" s="15"/>
      <c r="F16" s="16"/>
      <c r="G16" s="16"/>
    </row>
    <row r="17" spans="1:7" x14ac:dyDescent="0.25">
      <c r="A17" s="17" t="s">
        <v>126</v>
      </c>
      <c r="B17" s="33"/>
      <c r="C17" s="33"/>
      <c r="D17" s="14"/>
      <c r="E17" s="15"/>
      <c r="F17" s="16"/>
      <c r="G17" s="16"/>
    </row>
    <row r="18" spans="1:7" x14ac:dyDescent="0.25">
      <c r="A18" s="13" t="s">
        <v>733</v>
      </c>
      <c r="B18" s="33" t="s">
        <v>734</v>
      </c>
      <c r="C18" s="33" t="s">
        <v>129</v>
      </c>
      <c r="D18" s="14">
        <v>5000000</v>
      </c>
      <c r="E18" s="15">
        <v>5236.87</v>
      </c>
      <c r="F18" s="16">
        <v>0.29559999999999997</v>
      </c>
      <c r="G18" s="16">
        <v>7.2052124600000003E-2</v>
      </c>
    </row>
    <row r="19" spans="1:7" x14ac:dyDescent="0.25">
      <c r="A19" s="13" t="s">
        <v>735</v>
      </c>
      <c r="B19" s="33" t="s">
        <v>736</v>
      </c>
      <c r="C19" s="33" t="s">
        <v>129</v>
      </c>
      <c r="D19" s="14">
        <v>2000000</v>
      </c>
      <c r="E19" s="15">
        <v>2068.2800000000002</v>
      </c>
      <c r="F19" s="16">
        <v>0.1168</v>
      </c>
      <c r="G19" s="16">
        <v>7.2023133609999998E-2</v>
      </c>
    </row>
    <row r="20" spans="1:7" x14ac:dyDescent="0.25">
      <c r="A20" s="13" t="s">
        <v>737</v>
      </c>
      <c r="B20" s="33" t="s">
        <v>738</v>
      </c>
      <c r="C20" s="33" t="s">
        <v>129</v>
      </c>
      <c r="D20" s="14">
        <v>1000000</v>
      </c>
      <c r="E20" s="15">
        <v>1029.27</v>
      </c>
      <c r="F20" s="16">
        <v>5.8099999999999999E-2</v>
      </c>
      <c r="G20" s="16">
        <v>7.1714610932000003E-2</v>
      </c>
    </row>
    <row r="21" spans="1:7" x14ac:dyDescent="0.25">
      <c r="A21" s="13" t="s">
        <v>739</v>
      </c>
      <c r="B21" s="33" t="s">
        <v>740</v>
      </c>
      <c r="C21" s="33" t="s">
        <v>129</v>
      </c>
      <c r="D21" s="14">
        <v>500000</v>
      </c>
      <c r="E21" s="15">
        <v>529.51</v>
      </c>
      <c r="F21" s="16">
        <v>2.9899999999999999E-2</v>
      </c>
      <c r="G21" s="16">
        <v>7.2052124600000003E-2</v>
      </c>
    </row>
    <row r="22" spans="1:7" x14ac:dyDescent="0.25">
      <c r="A22" s="13" t="s">
        <v>741</v>
      </c>
      <c r="B22" s="33" t="s">
        <v>742</v>
      </c>
      <c r="C22" s="33" t="s">
        <v>129</v>
      </c>
      <c r="D22" s="14">
        <v>500000</v>
      </c>
      <c r="E22" s="15">
        <v>516.65</v>
      </c>
      <c r="F22" s="16">
        <v>2.92E-2</v>
      </c>
      <c r="G22" s="16">
        <v>7.2390726968999994E-2</v>
      </c>
    </row>
    <row r="23" spans="1:7" x14ac:dyDescent="0.25">
      <c r="A23" s="17" t="s">
        <v>125</v>
      </c>
      <c r="B23" s="34"/>
      <c r="C23" s="34"/>
      <c r="D23" s="20"/>
      <c r="E23" s="21">
        <v>9380.58</v>
      </c>
      <c r="F23" s="22">
        <v>0.52959999999999996</v>
      </c>
      <c r="G23" s="23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3"/>
      <c r="B25" s="33"/>
      <c r="C25" s="33"/>
      <c r="D25" s="14"/>
      <c r="E25" s="15"/>
      <c r="F25" s="16"/>
      <c r="G25" s="16"/>
    </row>
    <row r="26" spans="1:7" x14ac:dyDescent="0.25">
      <c r="A26" s="17" t="s">
        <v>130</v>
      </c>
      <c r="B26" s="33"/>
      <c r="C26" s="33"/>
      <c r="D26" s="14"/>
      <c r="E26" s="15"/>
      <c r="F26" s="16"/>
      <c r="G26" s="16"/>
    </row>
    <row r="27" spans="1:7" x14ac:dyDescent="0.25">
      <c r="A27" s="17" t="s">
        <v>125</v>
      </c>
      <c r="B27" s="33"/>
      <c r="C27" s="33"/>
      <c r="D27" s="14"/>
      <c r="E27" s="18" t="s">
        <v>122</v>
      </c>
      <c r="F27" s="19" t="s">
        <v>122</v>
      </c>
      <c r="G27" s="16"/>
    </row>
    <row r="28" spans="1:7" x14ac:dyDescent="0.25">
      <c r="A28" s="13"/>
      <c r="B28" s="33"/>
      <c r="C28" s="33"/>
      <c r="D28" s="14"/>
      <c r="E28" s="15"/>
      <c r="F28" s="16"/>
      <c r="G28" s="16"/>
    </row>
    <row r="29" spans="1:7" x14ac:dyDescent="0.25">
      <c r="A29" s="17" t="s">
        <v>131</v>
      </c>
      <c r="B29" s="33"/>
      <c r="C29" s="33"/>
      <c r="D29" s="14"/>
      <c r="E29" s="15"/>
      <c r="F29" s="16"/>
      <c r="G29" s="16"/>
    </row>
    <row r="30" spans="1:7" x14ac:dyDescent="0.25">
      <c r="A30" s="17" t="s">
        <v>125</v>
      </c>
      <c r="B30" s="33"/>
      <c r="C30" s="33"/>
      <c r="D30" s="14"/>
      <c r="E30" s="18" t="s">
        <v>122</v>
      </c>
      <c r="F30" s="19" t="s">
        <v>122</v>
      </c>
      <c r="G30" s="16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24" t="s">
        <v>132</v>
      </c>
      <c r="B32" s="35"/>
      <c r="C32" s="35"/>
      <c r="D32" s="25"/>
      <c r="E32" s="21">
        <v>17358.59</v>
      </c>
      <c r="F32" s="22">
        <v>0.98</v>
      </c>
      <c r="G32" s="23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13"/>
      <c r="B34" s="33"/>
      <c r="C34" s="33"/>
      <c r="D34" s="14"/>
      <c r="E34" s="15"/>
      <c r="F34" s="16"/>
      <c r="G34" s="16"/>
    </row>
    <row r="35" spans="1:7" x14ac:dyDescent="0.25">
      <c r="A35" s="17" t="s">
        <v>196</v>
      </c>
      <c r="B35" s="33"/>
      <c r="C35" s="33"/>
      <c r="D35" s="14"/>
      <c r="E35" s="15"/>
      <c r="F35" s="16"/>
      <c r="G35" s="16"/>
    </row>
    <row r="36" spans="1:7" x14ac:dyDescent="0.25">
      <c r="A36" s="13" t="s">
        <v>197</v>
      </c>
      <c r="B36" s="33"/>
      <c r="C36" s="33"/>
      <c r="D36" s="14"/>
      <c r="E36" s="15">
        <v>42.98</v>
      </c>
      <c r="F36" s="16">
        <v>2.3999999999999998E-3</v>
      </c>
      <c r="G36" s="16">
        <v>6.5936999999999996E-2</v>
      </c>
    </row>
    <row r="37" spans="1:7" x14ac:dyDescent="0.25">
      <c r="A37" s="17" t="s">
        <v>125</v>
      </c>
      <c r="B37" s="34"/>
      <c r="C37" s="34"/>
      <c r="D37" s="20"/>
      <c r="E37" s="21">
        <v>42.98</v>
      </c>
      <c r="F37" s="22">
        <v>2.3999999999999998E-3</v>
      </c>
      <c r="G37" s="23"/>
    </row>
    <row r="38" spans="1:7" x14ac:dyDescent="0.25">
      <c r="A38" s="13"/>
      <c r="B38" s="33"/>
      <c r="C38" s="33"/>
      <c r="D38" s="14"/>
      <c r="E38" s="15"/>
      <c r="F38" s="16"/>
      <c r="G38" s="16"/>
    </row>
    <row r="39" spans="1:7" x14ac:dyDescent="0.25">
      <c r="A39" s="24" t="s">
        <v>132</v>
      </c>
      <c r="B39" s="35"/>
      <c r="C39" s="35"/>
      <c r="D39" s="25"/>
      <c r="E39" s="21">
        <v>42.98</v>
      </c>
      <c r="F39" s="22">
        <v>2.3999999999999998E-3</v>
      </c>
      <c r="G39" s="23"/>
    </row>
    <row r="40" spans="1:7" x14ac:dyDescent="0.25">
      <c r="A40" s="13" t="s">
        <v>198</v>
      </c>
      <c r="B40" s="33"/>
      <c r="C40" s="33"/>
      <c r="D40" s="14"/>
      <c r="E40" s="15">
        <v>315.45137449999999</v>
      </c>
      <c r="F40" s="16">
        <v>1.7808000000000001E-2</v>
      </c>
      <c r="G40" s="16"/>
    </row>
    <row r="41" spans="1:7" x14ac:dyDescent="0.25">
      <c r="A41" s="13" t="s">
        <v>199</v>
      </c>
      <c r="B41" s="33"/>
      <c r="C41" s="33"/>
      <c r="D41" s="14"/>
      <c r="E41" s="26">
        <v>-3.5913745000000001</v>
      </c>
      <c r="F41" s="27">
        <v>-2.0799999999999999E-4</v>
      </c>
      <c r="G41" s="16">
        <v>6.5936999999999996E-2</v>
      </c>
    </row>
    <row r="42" spans="1:7" x14ac:dyDescent="0.25">
      <c r="A42" s="28" t="s">
        <v>200</v>
      </c>
      <c r="B42" s="36"/>
      <c r="C42" s="36"/>
      <c r="D42" s="29"/>
      <c r="E42" s="30">
        <v>17713.43</v>
      </c>
      <c r="F42" s="31">
        <v>1</v>
      </c>
      <c r="G42" s="31"/>
    </row>
    <row r="44" spans="1:7" x14ac:dyDescent="0.25">
      <c r="A44" s="1" t="s">
        <v>202</v>
      </c>
    </row>
    <row r="47" spans="1:7" x14ac:dyDescent="0.25">
      <c r="A47" s="1" t="s">
        <v>203</v>
      </c>
    </row>
    <row r="48" spans="1:7" x14ac:dyDescent="0.25">
      <c r="A48" s="47" t="s">
        <v>204</v>
      </c>
      <c r="B48" s="3" t="s">
        <v>122</v>
      </c>
    </row>
    <row r="49" spans="1:5" x14ac:dyDescent="0.25">
      <c r="A49" t="s">
        <v>205</v>
      </c>
    </row>
    <row r="50" spans="1:5" x14ac:dyDescent="0.25">
      <c r="A50" t="s">
        <v>206</v>
      </c>
      <c r="B50" t="s">
        <v>207</v>
      </c>
      <c r="C50" t="s">
        <v>207</v>
      </c>
    </row>
    <row r="51" spans="1:5" x14ac:dyDescent="0.25">
      <c r="B51" s="48">
        <v>45504</v>
      </c>
      <c r="C51" s="48">
        <v>45534</v>
      </c>
    </row>
    <row r="52" spans="1:5" x14ac:dyDescent="0.25">
      <c r="A52" t="s">
        <v>722</v>
      </c>
      <c r="B52">
        <v>11.4909</v>
      </c>
      <c r="C52">
        <v>11.577999999999999</v>
      </c>
      <c r="E52" s="2"/>
    </row>
    <row r="53" spans="1:5" x14ac:dyDescent="0.25">
      <c r="A53" t="s">
        <v>212</v>
      </c>
      <c r="B53">
        <v>11.491099999999999</v>
      </c>
      <c r="C53">
        <v>11.5783</v>
      </c>
      <c r="E53" s="2"/>
    </row>
    <row r="54" spans="1:5" x14ac:dyDescent="0.25">
      <c r="A54" t="s">
        <v>723</v>
      </c>
      <c r="B54">
        <v>11.4398</v>
      </c>
      <c r="C54">
        <v>11.5242</v>
      </c>
      <c r="E54" s="2"/>
    </row>
    <row r="55" spans="1:5" x14ac:dyDescent="0.25">
      <c r="A55" t="s">
        <v>689</v>
      </c>
      <c r="B55">
        <v>11.4398</v>
      </c>
      <c r="C55">
        <v>11.5243</v>
      </c>
      <c r="E55" s="2"/>
    </row>
    <row r="56" spans="1:5" x14ac:dyDescent="0.25">
      <c r="E56" s="2"/>
    </row>
    <row r="57" spans="1:5" x14ac:dyDescent="0.25">
      <c r="A57" t="s">
        <v>222</v>
      </c>
      <c r="B57" s="3" t="s">
        <v>122</v>
      </c>
    </row>
    <row r="58" spans="1:5" x14ac:dyDescent="0.25">
      <c r="A58" t="s">
        <v>223</v>
      </c>
      <c r="B58" s="3" t="s">
        <v>122</v>
      </c>
    </row>
    <row r="59" spans="1:5" ht="30" customHeight="1" x14ac:dyDescent="0.25">
      <c r="A59" s="47" t="s">
        <v>224</v>
      </c>
      <c r="B59" s="3" t="s">
        <v>122</v>
      </c>
    </row>
    <row r="60" spans="1:5" ht="30" customHeight="1" x14ac:dyDescent="0.25">
      <c r="A60" s="47" t="s">
        <v>225</v>
      </c>
      <c r="B60" s="3" t="s">
        <v>122</v>
      </c>
    </row>
    <row r="61" spans="1:5" x14ac:dyDescent="0.25">
      <c r="A61" t="s">
        <v>226</v>
      </c>
      <c r="B61" s="49">
        <f>+B75</f>
        <v>3.7262384708776302</v>
      </c>
    </row>
    <row r="62" spans="1:5" ht="45" customHeight="1" x14ac:dyDescent="0.25">
      <c r="A62" s="47" t="s">
        <v>227</v>
      </c>
      <c r="B62" s="3" t="s">
        <v>122</v>
      </c>
    </row>
    <row r="63" spans="1:5" ht="45" customHeight="1" x14ac:dyDescent="0.25">
      <c r="A63" s="47" t="s">
        <v>228</v>
      </c>
      <c r="B63" s="3" t="s">
        <v>122</v>
      </c>
    </row>
    <row r="64" spans="1:5" ht="30" customHeight="1" x14ac:dyDescent="0.25">
      <c r="A64" s="47" t="s">
        <v>229</v>
      </c>
      <c r="B64" s="3" t="s">
        <v>122</v>
      </c>
    </row>
    <row r="65" spans="1:4" x14ac:dyDescent="0.25">
      <c r="A65" t="s">
        <v>230</v>
      </c>
      <c r="B65" s="3" t="s">
        <v>122</v>
      </c>
    </row>
    <row r="66" spans="1:4" x14ac:dyDescent="0.25">
      <c r="A66" t="s">
        <v>231</v>
      </c>
      <c r="B66" s="3" t="s">
        <v>122</v>
      </c>
    </row>
    <row r="68" spans="1:4" x14ac:dyDescent="0.25">
      <c r="A68" t="s">
        <v>232</v>
      </c>
    </row>
    <row r="69" spans="1:4" ht="75" customHeight="1" x14ac:dyDescent="0.25">
      <c r="A69" s="58" t="s">
        <v>233</v>
      </c>
      <c r="B69" s="59" t="s">
        <v>743</v>
      </c>
    </row>
    <row r="70" spans="1:4" ht="45" customHeight="1" x14ac:dyDescent="0.25">
      <c r="A70" s="58" t="s">
        <v>235</v>
      </c>
      <c r="B70" s="59" t="s">
        <v>744</v>
      </c>
    </row>
    <row r="71" spans="1:4" x14ac:dyDescent="0.25">
      <c r="A71" s="58"/>
      <c r="B71" s="58"/>
    </row>
    <row r="72" spans="1:4" x14ac:dyDescent="0.25">
      <c r="A72" s="58" t="s">
        <v>237</v>
      </c>
      <c r="B72" s="60">
        <v>7.0629163597070184</v>
      </c>
    </row>
    <row r="73" spans="1:4" x14ac:dyDescent="0.25">
      <c r="A73" s="58"/>
      <c r="B73" s="58"/>
    </row>
    <row r="74" spans="1:4" x14ac:dyDescent="0.25">
      <c r="A74" s="58" t="s">
        <v>238</v>
      </c>
      <c r="B74" s="61">
        <v>3.2542</v>
      </c>
    </row>
    <row r="75" spans="1:4" x14ac:dyDescent="0.25">
      <c r="A75" s="58" t="s">
        <v>239</v>
      </c>
      <c r="B75" s="61">
        <v>3.7262384708776302</v>
      </c>
    </row>
    <row r="76" spans="1:4" x14ac:dyDescent="0.25">
      <c r="A76" s="58"/>
      <c r="B76" s="58"/>
    </row>
    <row r="77" spans="1:4" x14ac:dyDescent="0.25">
      <c r="A77" s="58" t="s">
        <v>240</v>
      </c>
      <c r="B77" s="62">
        <v>45535</v>
      </c>
    </row>
    <row r="79" spans="1:4" ht="69.95" customHeight="1" x14ac:dyDescent="0.25">
      <c r="A79" s="63" t="s">
        <v>241</v>
      </c>
      <c r="B79" s="63" t="s">
        <v>242</v>
      </c>
      <c r="C79" s="63" t="s">
        <v>5</v>
      </c>
      <c r="D79" s="63" t="s">
        <v>6</v>
      </c>
    </row>
    <row r="80" spans="1:4" ht="69.95" customHeight="1" x14ac:dyDescent="0.25">
      <c r="A80" s="63" t="s">
        <v>745</v>
      </c>
      <c r="B80" s="63"/>
      <c r="C80" s="63" t="s">
        <v>27</v>
      </c>
      <c r="D80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8"/>
  <sheetViews>
    <sheetView showGridLines="0" workbookViewId="0">
      <pane ySplit="4" topLeftCell="A68" activePane="bottomLeft" state="frozen"/>
      <selection pane="bottomLeft" activeCell="B69" sqref="B69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746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747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121</v>
      </c>
      <c r="B7" s="33"/>
      <c r="C7" s="33"/>
      <c r="D7" s="14"/>
      <c r="E7" s="15" t="s">
        <v>122</v>
      </c>
      <c r="F7" s="16" t="s">
        <v>122</v>
      </c>
      <c r="G7" s="16"/>
    </row>
    <row r="8" spans="1:8" x14ac:dyDescent="0.25">
      <c r="A8" s="17" t="s">
        <v>123</v>
      </c>
      <c r="B8" s="33"/>
      <c r="C8" s="33"/>
      <c r="D8" s="14"/>
      <c r="E8" s="15"/>
      <c r="F8" s="16"/>
      <c r="G8" s="16"/>
    </row>
    <row r="9" spans="1:8" x14ac:dyDescent="0.25">
      <c r="A9" s="17" t="s">
        <v>124</v>
      </c>
      <c r="B9" s="33"/>
      <c r="C9" s="33"/>
      <c r="D9" s="14"/>
      <c r="E9" s="15"/>
      <c r="F9" s="16"/>
      <c r="G9" s="16"/>
    </row>
    <row r="10" spans="1:8" x14ac:dyDescent="0.25">
      <c r="A10" s="17" t="s">
        <v>125</v>
      </c>
      <c r="B10" s="33"/>
      <c r="C10" s="33"/>
      <c r="D10" s="14"/>
      <c r="E10" s="18" t="s">
        <v>122</v>
      </c>
      <c r="F10" s="19" t="s">
        <v>122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479</v>
      </c>
      <c r="B12" s="33"/>
      <c r="C12" s="33"/>
      <c r="D12" s="14"/>
      <c r="E12" s="15"/>
      <c r="F12" s="16"/>
      <c r="G12" s="16"/>
    </row>
    <row r="13" spans="1:8" x14ac:dyDescent="0.25">
      <c r="A13" s="13" t="s">
        <v>748</v>
      </c>
      <c r="B13" s="33" t="s">
        <v>749</v>
      </c>
      <c r="C13" s="33" t="s">
        <v>129</v>
      </c>
      <c r="D13" s="14">
        <v>30000000</v>
      </c>
      <c r="E13" s="15">
        <v>31196.94</v>
      </c>
      <c r="F13" s="16">
        <v>0.31180000000000002</v>
      </c>
      <c r="G13" s="16">
        <v>7.0408540630000002E-2</v>
      </c>
    </row>
    <row r="14" spans="1:8" x14ac:dyDescent="0.25">
      <c r="A14" s="13" t="s">
        <v>750</v>
      </c>
      <c r="B14" s="33" t="s">
        <v>751</v>
      </c>
      <c r="C14" s="33" t="s">
        <v>129</v>
      </c>
      <c r="D14" s="14">
        <v>18000000</v>
      </c>
      <c r="E14" s="15">
        <v>18894.87</v>
      </c>
      <c r="F14" s="16">
        <v>0.18890000000000001</v>
      </c>
      <c r="G14" s="16">
        <v>7.0318531843999998E-2</v>
      </c>
    </row>
    <row r="15" spans="1:8" x14ac:dyDescent="0.25">
      <c r="A15" s="17" t="s">
        <v>125</v>
      </c>
      <c r="B15" s="34"/>
      <c r="C15" s="34"/>
      <c r="D15" s="20"/>
      <c r="E15" s="21">
        <v>50091.81</v>
      </c>
      <c r="F15" s="22">
        <v>0.50070000000000003</v>
      </c>
      <c r="G15" s="23"/>
    </row>
    <row r="16" spans="1:8" x14ac:dyDescent="0.25">
      <c r="A16" s="13"/>
      <c r="B16" s="33"/>
      <c r="C16" s="33"/>
      <c r="D16" s="14"/>
      <c r="E16" s="15"/>
      <c r="F16" s="16"/>
      <c r="G16" s="16"/>
    </row>
    <row r="17" spans="1:7" x14ac:dyDescent="0.25">
      <c r="A17" s="17" t="s">
        <v>126</v>
      </c>
      <c r="B17" s="33"/>
      <c r="C17" s="33"/>
      <c r="D17" s="14"/>
      <c r="E17" s="15"/>
      <c r="F17" s="16"/>
      <c r="G17" s="16"/>
    </row>
    <row r="18" spans="1:7" x14ac:dyDescent="0.25">
      <c r="A18" s="13" t="s">
        <v>752</v>
      </c>
      <c r="B18" s="33" t="s">
        <v>753</v>
      </c>
      <c r="C18" s="33" t="s">
        <v>129</v>
      </c>
      <c r="D18" s="14">
        <v>12000000</v>
      </c>
      <c r="E18" s="15">
        <v>12560.32</v>
      </c>
      <c r="F18" s="16">
        <v>0.1255</v>
      </c>
      <c r="G18" s="16">
        <v>7.3786083931999993E-2</v>
      </c>
    </row>
    <row r="19" spans="1:7" x14ac:dyDescent="0.25">
      <c r="A19" s="13" t="s">
        <v>754</v>
      </c>
      <c r="B19" s="33" t="s">
        <v>755</v>
      </c>
      <c r="C19" s="33" t="s">
        <v>129</v>
      </c>
      <c r="D19" s="14">
        <v>9323700</v>
      </c>
      <c r="E19" s="15">
        <v>9675.92</v>
      </c>
      <c r="F19" s="16">
        <v>9.6699999999999994E-2</v>
      </c>
      <c r="G19" s="16">
        <v>7.4073140625000006E-2</v>
      </c>
    </row>
    <row r="20" spans="1:7" x14ac:dyDescent="0.25">
      <c r="A20" s="13" t="s">
        <v>756</v>
      </c>
      <c r="B20" s="33" t="s">
        <v>757</v>
      </c>
      <c r="C20" s="33" t="s">
        <v>129</v>
      </c>
      <c r="D20" s="14">
        <v>5000000</v>
      </c>
      <c r="E20" s="15">
        <v>5308.61</v>
      </c>
      <c r="F20" s="16">
        <v>5.3100000000000001E-2</v>
      </c>
      <c r="G20" s="16">
        <v>7.3763286849999998E-2</v>
      </c>
    </row>
    <row r="21" spans="1:7" x14ac:dyDescent="0.25">
      <c r="A21" s="13" t="s">
        <v>758</v>
      </c>
      <c r="B21" s="33" t="s">
        <v>759</v>
      </c>
      <c r="C21" s="33" t="s">
        <v>129</v>
      </c>
      <c r="D21" s="14">
        <v>5000000</v>
      </c>
      <c r="E21" s="15">
        <v>5256.03</v>
      </c>
      <c r="F21" s="16">
        <v>5.2499999999999998E-2</v>
      </c>
      <c r="G21" s="16">
        <v>7.3786083931999993E-2</v>
      </c>
    </row>
    <row r="22" spans="1:7" x14ac:dyDescent="0.25">
      <c r="A22" s="13" t="s">
        <v>760</v>
      </c>
      <c r="B22" s="33" t="s">
        <v>761</v>
      </c>
      <c r="C22" s="33" t="s">
        <v>129</v>
      </c>
      <c r="D22" s="14">
        <v>5000000</v>
      </c>
      <c r="E22" s="15">
        <v>5201.18</v>
      </c>
      <c r="F22" s="16">
        <v>5.1999999999999998E-2</v>
      </c>
      <c r="G22" s="16">
        <v>7.3765359301999997E-2</v>
      </c>
    </row>
    <row r="23" spans="1:7" x14ac:dyDescent="0.25">
      <c r="A23" s="13" t="s">
        <v>762</v>
      </c>
      <c r="B23" s="33" t="s">
        <v>763</v>
      </c>
      <c r="C23" s="33" t="s">
        <v>129</v>
      </c>
      <c r="D23" s="14">
        <v>3107800</v>
      </c>
      <c r="E23" s="15">
        <v>3225.28</v>
      </c>
      <c r="F23" s="16">
        <v>3.2199999999999999E-2</v>
      </c>
      <c r="G23" s="16">
        <v>7.3762250624999998E-2</v>
      </c>
    </row>
    <row r="24" spans="1:7" x14ac:dyDescent="0.25">
      <c r="A24" s="13" t="s">
        <v>764</v>
      </c>
      <c r="B24" s="33" t="s">
        <v>765</v>
      </c>
      <c r="C24" s="33" t="s">
        <v>129</v>
      </c>
      <c r="D24" s="14">
        <v>3000000</v>
      </c>
      <c r="E24" s="15">
        <v>3138.91</v>
      </c>
      <c r="F24" s="16">
        <v>3.1399999999999997E-2</v>
      </c>
      <c r="G24" s="16">
        <v>7.3786083931999993E-2</v>
      </c>
    </row>
    <row r="25" spans="1:7" x14ac:dyDescent="0.25">
      <c r="A25" s="13" t="s">
        <v>766</v>
      </c>
      <c r="B25" s="33" t="s">
        <v>767</v>
      </c>
      <c r="C25" s="33" t="s">
        <v>129</v>
      </c>
      <c r="D25" s="14">
        <v>1000000</v>
      </c>
      <c r="E25" s="15">
        <v>1019.25</v>
      </c>
      <c r="F25" s="16">
        <v>1.0200000000000001E-2</v>
      </c>
      <c r="G25" s="16">
        <v>7.3643088056000006E-2</v>
      </c>
    </row>
    <row r="26" spans="1:7" x14ac:dyDescent="0.25">
      <c r="A26" s="13" t="s">
        <v>768</v>
      </c>
      <c r="B26" s="33" t="s">
        <v>769</v>
      </c>
      <c r="C26" s="33" t="s">
        <v>129</v>
      </c>
      <c r="D26" s="14">
        <v>500000</v>
      </c>
      <c r="E26" s="15">
        <v>528.61</v>
      </c>
      <c r="F26" s="16">
        <v>5.3E-3</v>
      </c>
      <c r="G26" s="16">
        <v>7.3762250624999998E-2</v>
      </c>
    </row>
    <row r="27" spans="1:7" x14ac:dyDescent="0.25">
      <c r="A27" s="13" t="s">
        <v>770</v>
      </c>
      <c r="B27" s="33" t="s">
        <v>771</v>
      </c>
      <c r="C27" s="33" t="s">
        <v>129</v>
      </c>
      <c r="D27" s="14">
        <v>500000</v>
      </c>
      <c r="E27" s="15">
        <v>527.12</v>
      </c>
      <c r="F27" s="16">
        <v>5.3E-3</v>
      </c>
      <c r="G27" s="16">
        <v>7.3786083931999993E-2</v>
      </c>
    </row>
    <row r="28" spans="1:7" x14ac:dyDescent="0.25">
      <c r="A28" s="13" t="s">
        <v>772</v>
      </c>
      <c r="B28" s="33" t="s">
        <v>773</v>
      </c>
      <c r="C28" s="33" t="s">
        <v>129</v>
      </c>
      <c r="D28" s="14">
        <v>500000</v>
      </c>
      <c r="E28" s="15">
        <v>519.01</v>
      </c>
      <c r="F28" s="16">
        <v>5.1999999999999998E-3</v>
      </c>
      <c r="G28" s="16">
        <v>7.3786083931999993E-2</v>
      </c>
    </row>
    <row r="29" spans="1:7" x14ac:dyDescent="0.25">
      <c r="A29" s="13" t="s">
        <v>774</v>
      </c>
      <c r="B29" s="33" t="s">
        <v>775</v>
      </c>
      <c r="C29" s="33" t="s">
        <v>129</v>
      </c>
      <c r="D29" s="14">
        <v>500000</v>
      </c>
      <c r="E29" s="15">
        <v>508.93</v>
      </c>
      <c r="F29" s="16">
        <v>5.1000000000000004E-3</v>
      </c>
      <c r="G29" s="16">
        <v>7.3610967104000002E-2</v>
      </c>
    </row>
    <row r="30" spans="1:7" x14ac:dyDescent="0.25">
      <c r="A30" s="13" t="s">
        <v>776</v>
      </c>
      <c r="B30" s="33" t="s">
        <v>777</v>
      </c>
      <c r="C30" s="33" t="s">
        <v>129</v>
      </c>
      <c r="D30" s="14">
        <v>500000</v>
      </c>
      <c r="E30" s="15">
        <v>508.85</v>
      </c>
      <c r="F30" s="16">
        <v>5.1000000000000004E-3</v>
      </c>
      <c r="G30" s="16">
        <v>7.3630654081999994E-2</v>
      </c>
    </row>
    <row r="31" spans="1:7" x14ac:dyDescent="0.25">
      <c r="A31" s="17" t="s">
        <v>125</v>
      </c>
      <c r="B31" s="34"/>
      <c r="C31" s="34"/>
      <c r="D31" s="20"/>
      <c r="E31" s="21">
        <v>47978.02</v>
      </c>
      <c r="F31" s="22">
        <v>0.47960000000000003</v>
      </c>
      <c r="G31" s="23"/>
    </row>
    <row r="32" spans="1:7" x14ac:dyDescent="0.25">
      <c r="A32" s="13"/>
      <c r="B32" s="33"/>
      <c r="C32" s="33"/>
      <c r="D32" s="14"/>
      <c r="E32" s="15"/>
      <c r="F32" s="16"/>
      <c r="G32" s="16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17" t="s">
        <v>130</v>
      </c>
      <c r="B34" s="33"/>
      <c r="C34" s="33"/>
      <c r="D34" s="14"/>
      <c r="E34" s="15"/>
      <c r="F34" s="16"/>
      <c r="G34" s="16"/>
    </row>
    <row r="35" spans="1:7" x14ac:dyDescent="0.25">
      <c r="A35" s="17" t="s">
        <v>125</v>
      </c>
      <c r="B35" s="33"/>
      <c r="C35" s="33"/>
      <c r="D35" s="14"/>
      <c r="E35" s="18" t="s">
        <v>122</v>
      </c>
      <c r="F35" s="19" t="s">
        <v>122</v>
      </c>
      <c r="G35" s="16"/>
    </row>
    <row r="36" spans="1:7" x14ac:dyDescent="0.25">
      <c r="A36" s="13"/>
      <c r="B36" s="33"/>
      <c r="C36" s="33"/>
      <c r="D36" s="14"/>
      <c r="E36" s="15"/>
      <c r="F36" s="16"/>
      <c r="G36" s="16"/>
    </row>
    <row r="37" spans="1:7" x14ac:dyDescent="0.25">
      <c r="A37" s="17" t="s">
        <v>131</v>
      </c>
      <c r="B37" s="33"/>
      <c r="C37" s="33"/>
      <c r="D37" s="14"/>
      <c r="E37" s="15"/>
      <c r="F37" s="16"/>
      <c r="G37" s="16"/>
    </row>
    <row r="38" spans="1:7" x14ac:dyDescent="0.25">
      <c r="A38" s="17" t="s">
        <v>125</v>
      </c>
      <c r="B38" s="33"/>
      <c r="C38" s="33"/>
      <c r="D38" s="14"/>
      <c r="E38" s="18" t="s">
        <v>122</v>
      </c>
      <c r="F38" s="19" t="s">
        <v>122</v>
      </c>
      <c r="G38" s="16"/>
    </row>
    <row r="39" spans="1:7" x14ac:dyDescent="0.25">
      <c r="A39" s="13"/>
      <c r="B39" s="33"/>
      <c r="C39" s="33"/>
      <c r="D39" s="14"/>
      <c r="E39" s="15"/>
      <c r="F39" s="16"/>
      <c r="G39" s="16"/>
    </row>
    <row r="40" spans="1:7" x14ac:dyDescent="0.25">
      <c r="A40" s="24" t="s">
        <v>132</v>
      </c>
      <c r="B40" s="35"/>
      <c r="C40" s="35"/>
      <c r="D40" s="25"/>
      <c r="E40" s="21">
        <v>98069.83</v>
      </c>
      <c r="F40" s="22">
        <v>0.98029999999999995</v>
      </c>
      <c r="G40" s="23"/>
    </row>
    <row r="41" spans="1:7" x14ac:dyDescent="0.25">
      <c r="A41" s="13"/>
      <c r="B41" s="33"/>
      <c r="C41" s="33"/>
      <c r="D41" s="14"/>
      <c r="E41" s="15"/>
      <c r="F41" s="16"/>
      <c r="G41" s="16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7" t="s">
        <v>196</v>
      </c>
      <c r="B43" s="33"/>
      <c r="C43" s="33"/>
      <c r="D43" s="14"/>
      <c r="E43" s="15"/>
      <c r="F43" s="16"/>
      <c r="G43" s="16"/>
    </row>
    <row r="44" spans="1:7" x14ac:dyDescent="0.25">
      <c r="A44" s="13" t="s">
        <v>197</v>
      </c>
      <c r="B44" s="33"/>
      <c r="C44" s="33"/>
      <c r="D44" s="14"/>
      <c r="E44" s="15">
        <v>198.89</v>
      </c>
      <c r="F44" s="16">
        <v>2E-3</v>
      </c>
      <c r="G44" s="16">
        <v>6.5936999999999996E-2</v>
      </c>
    </row>
    <row r="45" spans="1:7" x14ac:dyDescent="0.25">
      <c r="A45" s="17" t="s">
        <v>125</v>
      </c>
      <c r="B45" s="34"/>
      <c r="C45" s="34"/>
      <c r="D45" s="20"/>
      <c r="E45" s="21">
        <v>198.89</v>
      </c>
      <c r="F45" s="22">
        <v>2E-3</v>
      </c>
      <c r="G45" s="23"/>
    </row>
    <row r="46" spans="1:7" x14ac:dyDescent="0.25">
      <c r="A46" s="13"/>
      <c r="B46" s="33"/>
      <c r="C46" s="33"/>
      <c r="D46" s="14"/>
      <c r="E46" s="15"/>
      <c r="F46" s="16"/>
      <c r="G46" s="16"/>
    </row>
    <row r="47" spans="1:7" x14ac:dyDescent="0.25">
      <c r="A47" s="24" t="s">
        <v>132</v>
      </c>
      <c r="B47" s="35"/>
      <c r="C47" s="35"/>
      <c r="D47" s="25"/>
      <c r="E47" s="21">
        <v>198.89</v>
      </c>
      <c r="F47" s="22">
        <v>2E-3</v>
      </c>
      <c r="G47" s="23"/>
    </row>
    <row r="48" spans="1:7" x14ac:dyDescent="0.25">
      <c r="A48" s="13" t="s">
        <v>198</v>
      </c>
      <c r="B48" s="33"/>
      <c r="C48" s="33"/>
      <c r="D48" s="14"/>
      <c r="E48" s="15">
        <v>1777.0856627999999</v>
      </c>
      <c r="F48" s="16">
        <v>1.7762E-2</v>
      </c>
      <c r="G48" s="16"/>
    </row>
    <row r="49" spans="1:7" x14ac:dyDescent="0.25">
      <c r="A49" s="13" t="s">
        <v>199</v>
      </c>
      <c r="B49" s="33"/>
      <c r="C49" s="33"/>
      <c r="D49" s="14"/>
      <c r="E49" s="15">
        <v>0.56433719999999998</v>
      </c>
      <c r="F49" s="27">
        <v>-6.2000000000000003E-5</v>
      </c>
      <c r="G49" s="16">
        <v>6.5936999999999996E-2</v>
      </c>
    </row>
    <row r="50" spans="1:7" x14ac:dyDescent="0.25">
      <c r="A50" s="28" t="s">
        <v>200</v>
      </c>
      <c r="B50" s="36"/>
      <c r="C50" s="36"/>
      <c r="D50" s="29"/>
      <c r="E50" s="30">
        <v>100046.37</v>
      </c>
      <c r="F50" s="31">
        <v>1</v>
      </c>
      <c r="G50" s="31"/>
    </row>
    <row r="52" spans="1:7" x14ac:dyDescent="0.25">
      <c r="A52" s="1" t="s">
        <v>202</v>
      </c>
    </row>
    <row r="55" spans="1:7" x14ac:dyDescent="0.25">
      <c r="A55" s="1" t="s">
        <v>203</v>
      </c>
    </row>
    <row r="56" spans="1:7" x14ac:dyDescent="0.25">
      <c r="A56" s="47" t="s">
        <v>204</v>
      </c>
      <c r="B56" s="3" t="s">
        <v>122</v>
      </c>
    </row>
    <row r="57" spans="1:7" x14ac:dyDescent="0.25">
      <c r="A57" t="s">
        <v>205</v>
      </c>
    </row>
    <row r="58" spans="1:7" x14ac:dyDescent="0.25">
      <c r="A58" t="s">
        <v>206</v>
      </c>
      <c r="B58" t="s">
        <v>207</v>
      </c>
      <c r="C58" t="s">
        <v>207</v>
      </c>
    </row>
    <row r="59" spans="1:7" x14ac:dyDescent="0.25">
      <c r="B59" s="48">
        <v>45504</v>
      </c>
      <c r="C59" s="48">
        <v>45534</v>
      </c>
    </row>
    <row r="60" spans="1:7" x14ac:dyDescent="0.25">
      <c r="A60" t="s">
        <v>722</v>
      </c>
      <c r="B60">
        <v>11.830500000000001</v>
      </c>
      <c r="C60">
        <v>11.9613</v>
      </c>
      <c r="E60" s="2"/>
    </row>
    <row r="61" spans="1:7" x14ac:dyDescent="0.25">
      <c r="A61" t="s">
        <v>212</v>
      </c>
      <c r="B61">
        <v>11.830500000000001</v>
      </c>
      <c r="C61">
        <v>11.9613</v>
      </c>
      <c r="E61" s="2"/>
    </row>
    <row r="62" spans="1:7" x14ac:dyDescent="0.25">
      <c r="A62" t="s">
        <v>723</v>
      </c>
      <c r="B62">
        <v>11.7727</v>
      </c>
      <c r="C62">
        <v>11.9003</v>
      </c>
      <c r="E62" s="2"/>
    </row>
    <row r="63" spans="1:7" x14ac:dyDescent="0.25">
      <c r="A63" t="s">
        <v>689</v>
      </c>
      <c r="B63">
        <v>11.7729</v>
      </c>
      <c r="C63">
        <v>11.900399999999999</v>
      </c>
      <c r="E63" s="2"/>
    </row>
    <row r="64" spans="1:7" x14ac:dyDescent="0.25">
      <c r="E64" s="2"/>
    </row>
    <row r="65" spans="1:2" x14ac:dyDescent="0.25">
      <c r="A65" t="s">
        <v>222</v>
      </c>
      <c r="B65" s="3" t="s">
        <v>122</v>
      </c>
    </row>
    <row r="66" spans="1:2" x14ac:dyDescent="0.25">
      <c r="A66" t="s">
        <v>223</v>
      </c>
      <c r="B66" s="3" t="s">
        <v>122</v>
      </c>
    </row>
    <row r="67" spans="1:2" ht="30" customHeight="1" x14ac:dyDescent="0.25">
      <c r="A67" s="47" t="s">
        <v>224</v>
      </c>
      <c r="B67" s="3" t="s">
        <v>122</v>
      </c>
    </row>
    <row r="68" spans="1:2" ht="30" customHeight="1" x14ac:dyDescent="0.25">
      <c r="A68" s="47" t="s">
        <v>225</v>
      </c>
      <c r="B68" s="3" t="s">
        <v>122</v>
      </c>
    </row>
    <row r="69" spans="1:2" x14ac:dyDescent="0.25">
      <c r="A69" t="s">
        <v>226</v>
      </c>
      <c r="B69" s="49">
        <f>+B83</f>
        <v>12.1017124330396</v>
      </c>
    </row>
    <row r="70" spans="1:2" ht="45" customHeight="1" x14ac:dyDescent="0.25">
      <c r="A70" s="47" t="s">
        <v>227</v>
      </c>
      <c r="B70" s="3" t="s">
        <v>122</v>
      </c>
    </row>
    <row r="71" spans="1:2" ht="45" customHeight="1" x14ac:dyDescent="0.25">
      <c r="A71" s="47" t="s">
        <v>228</v>
      </c>
      <c r="B71" s="3" t="s">
        <v>122</v>
      </c>
    </row>
    <row r="72" spans="1:2" ht="30" customHeight="1" x14ac:dyDescent="0.25">
      <c r="A72" s="47" t="s">
        <v>229</v>
      </c>
      <c r="B72" s="3" t="s">
        <v>122</v>
      </c>
    </row>
    <row r="73" spans="1:2" x14ac:dyDescent="0.25">
      <c r="A73" t="s">
        <v>230</v>
      </c>
      <c r="B73" s="3" t="s">
        <v>122</v>
      </c>
    </row>
    <row r="74" spans="1:2" x14ac:dyDescent="0.25">
      <c r="A74" t="s">
        <v>231</v>
      </c>
      <c r="B74" s="3" t="s">
        <v>122</v>
      </c>
    </row>
    <row r="76" spans="1:2" x14ac:dyDescent="0.25">
      <c r="A76" t="s">
        <v>232</v>
      </c>
    </row>
    <row r="77" spans="1:2" ht="75" customHeight="1" x14ac:dyDescent="0.25">
      <c r="A77" s="58" t="s">
        <v>233</v>
      </c>
      <c r="B77" s="59" t="s">
        <v>778</v>
      </c>
    </row>
    <row r="78" spans="1:2" ht="45" customHeight="1" x14ac:dyDescent="0.25">
      <c r="A78" s="58" t="s">
        <v>235</v>
      </c>
      <c r="B78" s="59" t="s">
        <v>779</v>
      </c>
    </row>
    <row r="79" spans="1:2" x14ac:dyDescent="0.25">
      <c r="A79" s="58"/>
      <c r="B79" s="58"/>
    </row>
    <row r="80" spans="1:2" x14ac:dyDescent="0.25">
      <c r="A80" s="58" t="s">
        <v>237</v>
      </c>
      <c r="B80" s="60">
        <v>7.2060812786518236</v>
      </c>
    </row>
    <row r="81" spans="1:4" x14ac:dyDescent="0.25">
      <c r="A81" s="58"/>
      <c r="B81" s="58"/>
    </row>
    <row r="82" spans="1:4" x14ac:dyDescent="0.25">
      <c r="A82" s="58" t="s">
        <v>238</v>
      </c>
      <c r="B82" s="61">
        <v>8.0493000000000006</v>
      </c>
    </row>
    <row r="83" spans="1:4" x14ac:dyDescent="0.25">
      <c r="A83" s="58" t="s">
        <v>239</v>
      </c>
      <c r="B83" s="61">
        <v>12.1017124330396</v>
      </c>
    </row>
    <row r="84" spans="1:4" x14ac:dyDescent="0.25">
      <c r="A84" s="58"/>
      <c r="B84" s="58"/>
    </row>
    <row r="85" spans="1:4" x14ac:dyDescent="0.25">
      <c r="A85" s="58" t="s">
        <v>240</v>
      </c>
      <c r="B85" s="62">
        <v>45535</v>
      </c>
    </row>
    <row r="87" spans="1:4" ht="69.95" customHeight="1" x14ac:dyDescent="0.25">
      <c r="A87" s="63" t="s">
        <v>241</v>
      </c>
      <c r="B87" s="63" t="s">
        <v>242</v>
      </c>
      <c r="C87" s="63" t="s">
        <v>5</v>
      </c>
      <c r="D87" s="63" t="s">
        <v>6</v>
      </c>
    </row>
    <row r="88" spans="1:4" ht="69.95" customHeight="1" x14ac:dyDescent="0.25">
      <c r="A88" s="63" t="s">
        <v>780</v>
      </c>
      <c r="B88" s="63"/>
      <c r="C88" s="63" t="s">
        <v>29</v>
      </c>
      <c r="D88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5"/>
  <sheetViews>
    <sheetView showGridLines="0" workbookViewId="0">
      <pane ySplit="4" topLeftCell="A85" activePane="bottomLeft" state="frozen"/>
      <selection pane="bottomLeft" activeCell="B86" sqref="B86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781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782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121</v>
      </c>
      <c r="B7" s="33"/>
      <c r="C7" s="33"/>
      <c r="D7" s="14"/>
      <c r="E7" s="15" t="s">
        <v>122</v>
      </c>
      <c r="F7" s="16" t="s">
        <v>122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123</v>
      </c>
      <c r="B9" s="33"/>
      <c r="C9" s="33"/>
      <c r="D9" s="14"/>
      <c r="E9" s="15"/>
      <c r="F9" s="16"/>
      <c r="G9" s="16"/>
    </row>
    <row r="10" spans="1:8" x14ac:dyDescent="0.25">
      <c r="A10" s="17" t="s">
        <v>245</v>
      </c>
      <c r="B10" s="33"/>
      <c r="C10" s="33"/>
      <c r="D10" s="14"/>
      <c r="E10" s="15"/>
      <c r="F10" s="16"/>
      <c r="G10" s="16"/>
    </row>
    <row r="11" spans="1:8" x14ac:dyDescent="0.25">
      <c r="A11" s="13" t="s">
        <v>783</v>
      </c>
      <c r="B11" s="33" t="s">
        <v>784</v>
      </c>
      <c r="C11" s="33" t="s">
        <v>251</v>
      </c>
      <c r="D11" s="14">
        <v>6000000</v>
      </c>
      <c r="E11" s="15">
        <v>5975.38</v>
      </c>
      <c r="F11" s="16">
        <v>7.1300000000000002E-2</v>
      </c>
      <c r="G11" s="16">
        <v>7.6350000000000001E-2</v>
      </c>
    </row>
    <row r="12" spans="1:8" x14ac:dyDescent="0.25">
      <c r="A12" s="13" t="s">
        <v>785</v>
      </c>
      <c r="B12" s="33" t="s">
        <v>786</v>
      </c>
      <c r="C12" s="33" t="s">
        <v>251</v>
      </c>
      <c r="D12" s="14">
        <v>6000000</v>
      </c>
      <c r="E12" s="15">
        <v>5893.72</v>
      </c>
      <c r="F12" s="16">
        <v>7.0400000000000004E-2</v>
      </c>
      <c r="G12" s="16">
        <v>7.7399999999999997E-2</v>
      </c>
    </row>
    <row r="13" spans="1:8" x14ac:dyDescent="0.25">
      <c r="A13" s="13" t="s">
        <v>787</v>
      </c>
      <c r="B13" s="33" t="s">
        <v>788</v>
      </c>
      <c r="C13" s="33" t="s">
        <v>262</v>
      </c>
      <c r="D13" s="14">
        <v>5500000</v>
      </c>
      <c r="E13" s="15">
        <v>5472.16</v>
      </c>
      <c r="F13" s="16">
        <v>6.5299999999999997E-2</v>
      </c>
      <c r="G13" s="16">
        <v>7.7899999999999997E-2</v>
      </c>
    </row>
    <row r="14" spans="1:8" x14ac:dyDescent="0.25">
      <c r="A14" s="13" t="s">
        <v>789</v>
      </c>
      <c r="B14" s="33" t="s">
        <v>790</v>
      </c>
      <c r="C14" s="33" t="s">
        <v>251</v>
      </c>
      <c r="D14" s="14">
        <v>5000000</v>
      </c>
      <c r="E14" s="15">
        <v>5019.1000000000004</v>
      </c>
      <c r="F14" s="16">
        <v>5.9900000000000002E-2</v>
      </c>
      <c r="G14" s="16">
        <v>7.7100000000000002E-2</v>
      </c>
    </row>
    <row r="15" spans="1:8" x14ac:dyDescent="0.25">
      <c r="A15" s="13" t="s">
        <v>791</v>
      </c>
      <c r="B15" s="33" t="s">
        <v>792</v>
      </c>
      <c r="C15" s="33" t="s">
        <v>251</v>
      </c>
      <c r="D15" s="14">
        <v>4000000</v>
      </c>
      <c r="E15" s="15">
        <v>3989.74</v>
      </c>
      <c r="F15" s="16">
        <v>4.7600000000000003E-2</v>
      </c>
      <c r="G15" s="16">
        <v>7.6200000000000004E-2</v>
      </c>
    </row>
    <row r="16" spans="1:8" x14ac:dyDescent="0.25">
      <c r="A16" s="13" t="s">
        <v>793</v>
      </c>
      <c r="B16" s="33" t="s">
        <v>794</v>
      </c>
      <c r="C16" s="33" t="s">
        <v>251</v>
      </c>
      <c r="D16" s="14">
        <v>4000000</v>
      </c>
      <c r="E16" s="15">
        <v>3952.96</v>
      </c>
      <c r="F16" s="16">
        <v>4.7199999999999999E-2</v>
      </c>
      <c r="G16" s="16">
        <v>7.7049999999999993E-2</v>
      </c>
    </row>
    <row r="17" spans="1:7" x14ac:dyDescent="0.25">
      <c r="A17" s="13" t="s">
        <v>795</v>
      </c>
      <c r="B17" s="33" t="s">
        <v>796</v>
      </c>
      <c r="C17" s="33" t="s">
        <v>262</v>
      </c>
      <c r="D17" s="14">
        <v>2500000</v>
      </c>
      <c r="E17" s="15">
        <v>2497.35</v>
      </c>
      <c r="F17" s="16">
        <v>2.98E-2</v>
      </c>
      <c r="G17" s="16">
        <v>7.5800000000000006E-2</v>
      </c>
    </row>
    <row r="18" spans="1:7" x14ac:dyDescent="0.25">
      <c r="A18" s="13" t="s">
        <v>797</v>
      </c>
      <c r="B18" s="33" t="s">
        <v>798</v>
      </c>
      <c r="C18" s="33" t="s">
        <v>262</v>
      </c>
      <c r="D18" s="14">
        <v>2500000</v>
      </c>
      <c r="E18" s="15">
        <v>2485.9899999999998</v>
      </c>
      <c r="F18" s="16">
        <v>2.9700000000000001E-2</v>
      </c>
      <c r="G18" s="16">
        <v>7.7549999999999994E-2</v>
      </c>
    </row>
    <row r="19" spans="1:7" x14ac:dyDescent="0.25">
      <c r="A19" s="13" t="s">
        <v>799</v>
      </c>
      <c r="B19" s="33" t="s">
        <v>800</v>
      </c>
      <c r="C19" s="33" t="s">
        <v>251</v>
      </c>
      <c r="D19" s="14">
        <v>2000000</v>
      </c>
      <c r="E19" s="15">
        <v>1991.46</v>
      </c>
      <c r="F19" s="16">
        <v>2.3800000000000002E-2</v>
      </c>
      <c r="G19" s="16">
        <v>7.5999999999999998E-2</v>
      </c>
    </row>
    <row r="20" spans="1:7" x14ac:dyDescent="0.25">
      <c r="A20" s="13" t="s">
        <v>801</v>
      </c>
      <c r="B20" s="33" t="s">
        <v>802</v>
      </c>
      <c r="C20" s="33" t="s">
        <v>251</v>
      </c>
      <c r="D20" s="14">
        <v>1500000</v>
      </c>
      <c r="E20" s="15">
        <v>1492.79</v>
      </c>
      <c r="F20" s="16">
        <v>1.78E-2</v>
      </c>
      <c r="G20" s="16">
        <v>7.7200000000000005E-2</v>
      </c>
    </row>
    <row r="21" spans="1:7" x14ac:dyDescent="0.25">
      <c r="A21" s="13" t="s">
        <v>803</v>
      </c>
      <c r="B21" s="33" t="s">
        <v>804</v>
      </c>
      <c r="C21" s="33" t="s">
        <v>262</v>
      </c>
      <c r="D21" s="14">
        <v>1000000</v>
      </c>
      <c r="E21" s="15">
        <v>998.99</v>
      </c>
      <c r="F21" s="16">
        <v>1.1900000000000001E-2</v>
      </c>
      <c r="G21" s="16">
        <v>7.825E-2</v>
      </c>
    </row>
    <row r="22" spans="1:7" x14ac:dyDescent="0.25">
      <c r="A22" s="13" t="s">
        <v>805</v>
      </c>
      <c r="B22" s="33" t="s">
        <v>806</v>
      </c>
      <c r="C22" s="33" t="s">
        <v>251</v>
      </c>
      <c r="D22" s="14">
        <v>1000000</v>
      </c>
      <c r="E22" s="15">
        <v>995.14</v>
      </c>
      <c r="F22" s="16">
        <v>1.1900000000000001E-2</v>
      </c>
      <c r="G22" s="16">
        <v>7.7600000000000002E-2</v>
      </c>
    </row>
    <row r="23" spans="1:7" x14ac:dyDescent="0.25">
      <c r="A23" s="13" t="s">
        <v>807</v>
      </c>
      <c r="B23" s="33" t="s">
        <v>808</v>
      </c>
      <c r="C23" s="33" t="s">
        <v>251</v>
      </c>
      <c r="D23" s="14">
        <v>500000</v>
      </c>
      <c r="E23" s="15">
        <v>503.88</v>
      </c>
      <c r="F23" s="16">
        <v>6.0000000000000001E-3</v>
      </c>
      <c r="G23" s="16">
        <v>7.6950000000000005E-2</v>
      </c>
    </row>
    <row r="24" spans="1:7" x14ac:dyDescent="0.25">
      <c r="A24" s="13" t="s">
        <v>809</v>
      </c>
      <c r="B24" s="33" t="s">
        <v>810</v>
      </c>
      <c r="C24" s="33" t="s">
        <v>251</v>
      </c>
      <c r="D24" s="14">
        <v>500000</v>
      </c>
      <c r="E24" s="15">
        <v>502.19</v>
      </c>
      <c r="F24" s="16">
        <v>6.0000000000000001E-3</v>
      </c>
      <c r="G24" s="16">
        <v>7.5999999999999998E-2</v>
      </c>
    </row>
    <row r="25" spans="1:7" x14ac:dyDescent="0.25">
      <c r="A25" s="13" t="s">
        <v>811</v>
      </c>
      <c r="B25" s="33" t="s">
        <v>812</v>
      </c>
      <c r="C25" s="33" t="s">
        <v>262</v>
      </c>
      <c r="D25" s="14">
        <v>500000</v>
      </c>
      <c r="E25" s="15">
        <v>497.07</v>
      </c>
      <c r="F25" s="16">
        <v>5.8999999999999999E-3</v>
      </c>
      <c r="G25" s="16">
        <v>7.7899999999999997E-2</v>
      </c>
    </row>
    <row r="26" spans="1:7" x14ac:dyDescent="0.25">
      <c r="A26" s="13" t="s">
        <v>813</v>
      </c>
      <c r="B26" s="33" t="s">
        <v>814</v>
      </c>
      <c r="C26" s="33" t="s">
        <v>251</v>
      </c>
      <c r="D26" s="14">
        <v>500000</v>
      </c>
      <c r="E26" s="15">
        <v>493.65</v>
      </c>
      <c r="F26" s="16">
        <v>5.8999999999999999E-3</v>
      </c>
      <c r="G26" s="16">
        <v>7.6499999999999999E-2</v>
      </c>
    </row>
    <row r="27" spans="1:7" x14ac:dyDescent="0.25">
      <c r="A27" s="17" t="s">
        <v>125</v>
      </c>
      <c r="B27" s="34"/>
      <c r="C27" s="34"/>
      <c r="D27" s="20"/>
      <c r="E27" s="21">
        <v>42761.57</v>
      </c>
      <c r="F27" s="22">
        <v>0.51039999999999996</v>
      </c>
      <c r="G27" s="23"/>
    </row>
    <row r="28" spans="1:7" x14ac:dyDescent="0.25">
      <c r="A28" s="17" t="s">
        <v>126</v>
      </c>
      <c r="B28" s="33"/>
      <c r="C28" s="33"/>
      <c r="D28" s="14"/>
      <c r="E28" s="15"/>
      <c r="F28" s="16"/>
      <c r="G28" s="16"/>
    </row>
    <row r="29" spans="1:7" x14ac:dyDescent="0.25">
      <c r="A29" s="13" t="s">
        <v>815</v>
      </c>
      <c r="B29" s="33" t="s">
        <v>816</v>
      </c>
      <c r="C29" s="33" t="s">
        <v>129</v>
      </c>
      <c r="D29" s="14">
        <v>7000000</v>
      </c>
      <c r="E29" s="15">
        <v>7076.68</v>
      </c>
      <c r="F29" s="16">
        <v>8.4500000000000006E-2</v>
      </c>
      <c r="G29" s="16">
        <v>7.0444752129000004E-2</v>
      </c>
    </row>
    <row r="30" spans="1:7" x14ac:dyDescent="0.25">
      <c r="A30" s="13" t="s">
        <v>817</v>
      </c>
      <c r="B30" s="33" t="s">
        <v>818</v>
      </c>
      <c r="C30" s="33" t="s">
        <v>129</v>
      </c>
      <c r="D30" s="14">
        <v>5000000</v>
      </c>
      <c r="E30" s="15">
        <v>5052.5</v>
      </c>
      <c r="F30" s="16">
        <v>6.0299999999999999E-2</v>
      </c>
      <c r="G30" s="16">
        <v>6.9480700648999999E-2</v>
      </c>
    </row>
    <row r="31" spans="1:7" x14ac:dyDescent="0.25">
      <c r="A31" s="13" t="s">
        <v>819</v>
      </c>
      <c r="B31" s="33" t="s">
        <v>820</v>
      </c>
      <c r="C31" s="33" t="s">
        <v>129</v>
      </c>
      <c r="D31" s="14">
        <v>2500000</v>
      </c>
      <c r="E31" s="15">
        <v>2530.6999999999998</v>
      </c>
      <c r="F31" s="16">
        <v>3.0200000000000001E-2</v>
      </c>
      <c r="G31" s="16">
        <v>7.0034046200000005E-2</v>
      </c>
    </row>
    <row r="32" spans="1:7" x14ac:dyDescent="0.25">
      <c r="A32" s="13" t="s">
        <v>821</v>
      </c>
      <c r="B32" s="33" t="s">
        <v>822</v>
      </c>
      <c r="C32" s="33" t="s">
        <v>129</v>
      </c>
      <c r="D32" s="14">
        <v>2500000</v>
      </c>
      <c r="E32" s="15">
        <v>2529.4</v>
      </c>
      <c r="F32" s="16">
        <v>3.0200000000000001E-2</v>
      </c>
      <c r="G32" s="16">
        <v>7.0794483263999994E-2</v>
      </c>
    </row>
    <row r="33" spans="1:7" x14ac:dyDescent="0.25">
      <c r="A33" s="13" t="s">
        <v>823</v>
      </c>
      <c r="B33" s="33" t="s">
        <v>824</v>
      </c>
      <c r="C33" s="33" t="s">
        <v>129</v>
      </c>
      <c r="D33" s="14">
        <v>2500000</v>
      </c>
      <c r="E33" s="15">
        <v>2529.2399999999998</v>
      </c>
      <c r="F33" s="16">
        <v>3.0200000000000001E-2</v>
      </c>
      <c r="G33" s="16">
        <v>7.0616506435999996E-2</v>
      </c>
    </row>
    <row r="34" spans="1:7" x14ac:dyDescent="0.25">
      <c r="A34" s="13" t="s">
        <v>825</v>
      </c>
      <c r="B34" s="33" t="s">
        <v>826</v>
      </c>
      <c r="C34" s="33" t="s">
        <v>129</v>
      </c>
      <c r="D34" s="14">
        <v>2500000</v>
      </c>
      <c r="E34" s="15">
        <v>2528.65</v>
      </c>
      <c r="F34" s="16">
        <v>3.0200000000000001E-2</v>
      </c>
      <c r="G34" s="16">
        <v>7.0500622499999999E-2</v>
      </c>
    </row>
    <row r="35" spans="1:7" x14ac:dyDescent="0.25">
      <c r="A35" s="13" t="s">
        <v>827</v>
      </c>
      <c r="B35" s="33" t="s">
        <v>828</v>
      </c>
      <c r="C35" s="33" t="s">
        <v>129</v>
      </c>
      <c r="D35" s="14">
        <v>2500000</v>
      </c>
      <c r="E35" s="15">
        <v>2525.7600000000002</v>
      </c>
      <c r="F35" s="16">
        <v>3.0200000000000001E-2</v>
      </c>
      <c r="G35" s="16">
        <v>6.9840617561000004E-2</v>
      </c>
    </row>
    <row r="36" spans="1:7" x14ac:dyDescent="0.25">
      <c r="A36" s="13" t="s">
        <v>829</v>
      </c>
      <c r="B36" s="33" t="s">
        <v>830</v>
      </c>
      <c r="C36" s="33" t="s">
        <v>129</v>
      </c>
      <c r="D36" s="14">
        <v>2500000</v>
      </c>
      <c r="E36" s="15">
        <v>2517.4499999999998</v>
      </c>
      <c r="F36" s="16">
        <v>3.0099999999999998E-2</v>
      </c>
      <c r="G36" s="16">
        <v>6.9531374941999999E-2</v>
      </c>
    </row>
    <row r="37" spans="1:7" x14ac:dyDescent="0.25">
      <c r="A37" s="13" t="s">
        <v>831</v>
      </c>
      <c r="B37" s="33" t="s">
        <v>832</v>
      </c>
      <c r="C37" s="33" t="s">
        <v>129</v>
      </c>
      <c r="D37" s="14">
        <v>2000000</v>
      </c>
      <c r="E37" s="15">
        <v>2021.58</v>
      </c>
      <c r="F37" s="16">
        <v>2.41E-2</v>
      </c>
      <c r="G37" s="16">
        <v>7.0500622499999999E-2</v>
      </c>
    </row>
    <row r="38" spans="1:7" x14ac:dyDescent="0.25">
      <c r="A38" s="13" t="s">
        <v>833</v>
      </c>
      <c r="B38" s="33" t="s">
        <v>834</v>
      </c>
      <c r="C38" s="33" t="s">
        <v>129</v>
      </c>
      <c r="D38" s="14">
        <v>2000000</v>
      </c>
      <c r="E38" s="15">
        <v>2020.22</v>
      </c>
      <c r="F38" s="16">
        <v>2.41E-2</v>
      </c>
      <c r="G38" s="16">
        <v>6.9989566409000004E-2</v>
      </c>
    </row>
    <row r="39" spans="1:7" x14ac:dyDescent="0.25">
      <c r="A39" s="13" t="s">
        <v>835</v>
      </c>
      <c r="B39" s="33" t="s">
        <v>836</v>
      </c>
      <c r="C39" s="33" t="s">
        <v>129</v>
      </c>
      <c r="D39" s="14">
        <v>1000000</v>
      </c>
      <c r="E39" s="15">
        <v>1012.39</v>
      </c>
      <c r="F39" s="16">
        <v>1.21E-2</v>
      </c>
      <c r="G39" s="16">
        <v>6.9738221242000006E-2</v>
      </c>
    </row>
    <row r="40" spans="1:7" x14ac:dyDescent="0.25">
      <c r="A40" s="13" t="s">
        <v>837</v>
      </c>
      <c r="B40" s="33" t="s">
        <v>838</v>
      </c>
      <c r="C40" s="33" t="s">
        <v>129</v>
      </c>
      <c r="D40" s="14">
        <v>1000000</v>
      </c>
      <c r="E40" s="15">
        <v>1012.2</v>
      </c>
      <c r="F40" s="16">
        <v>1.21E-2</v>
      </c>
      <c r="G40" s="16">
        <v>7.0604089999999994E-2</v>
      </c>
    </row>
    <row r="41" spans="1:7" x14ac:dyDescent="0.25">
      <c r="A41" s="13" t="s">
        <v>839</v>
      </c>
      <c r="B41" s="33" t="s">
        <v>840</v>
      </c>
      <c r="C41" s="33" t="s">
        <v>129</v>
      </c>
      <c r="D41" s="14">
        <v>1000000</v>
      </c>
      <c r="E41" s="15">
        <v>1010.31</v>
      </c>
      <c r="F41" s="16">
        <v>1.21E-2</v>
      </c>
      <c r="G41" s="16">
        <v>6.9551024481000007E-2</v>
      </c>
    </row>
    <row r="42" spans="1:7" x14ac:dyDescent="0.25">
      <c r="A42" s="13" t="s">
        <v>841</v>
      </c>
      <c r="B42" s="33" t="s">
        <v>842</v>
      </c>
      <c r="C42" s="33" t="s">
        <v>129</v>
      </c>
      <c r="D42" s="14">
        <v>1000000</v>
      </c>
      <c r="E42" s="15">
        <v>1009.1</v>
      </c>
      <c r="F42" s="16">
        <v>1.2E-2</v>
      </c>
      <c r="G42" s="16">
        <v>6.9901643959999996E-2</v>
      </c>
    </row>
    <row r="43" spans="1:7" x14ac:dyDescent="0.25">
      <c r="A43" s="13" t="s">
        <v>843</v>
      </c>
      <c r="B43" s="33" t="s">
        <v>844</v>
      </c>
      <c r="C43" s="33" t="s">
        <v>129</v>
      </c>
      <c r="D43" s="14">
        <v>1000000</v>
      </c>
      <c r="E43" s="15">
        <v>1009</v>
      </c>
      <c r="F43" s="16">
        <v>1.2E-2</v>
      </c>
      <c r="G43" s="16">
        <v>6.9949225071999993E-2</v>
      </c>
    </row>
    <row r="44" spans="1:7" x14ac:dyDescent="0.25">
      <c r="A44" s="13" t="s">
        <v>845</v>
      </c>
      <c r="B44" s="33" t="s">
        <v>846</v>
      </c>
      <c r="C44" s="33" t="s">
        <v>129</v>
      </c>
      <c r="D44" s="14">
        <v>1000000</v>
      </c>
      <c r="E44" s="15">
        <v>994.11</v>
      </c>
      <c r="F44" s="16">
        <v>1.1900000000000001E-2</v>
      </c>
      <c r="G44" s="16">
        <v>6.9243891806000005E-2</v>
      </c>
    </row>
    <row r="45" spans="1:7" x14ac:dyDescent="0.25">
      <c r="A45" s="13" t="s">
        <v>847</v>
      </c>
      <c r="B45" s="33" t="s">
        <v>848</v>
      </c>
      <c r="C45" s="33" t="s">
        <v>129</v>
      </c>
      <c r="D45" s="14">
        <v>500000</v>
      </c>
      <c r="E45" s="15">
        <v>505.88</v>
      </c>
      <c r="F45" s="16">
        <v>6.0000000000000001E-3</v>
      </c>
      <c r="G45" s="16">
        <v>7.0431302072000004E-2</v>
      </c>
    </row>
    <row r="46" spans="1:7" x14ac:dyDescent="0.25">
      <c r="A46" s="13" t="s">
        <v>849</v>
      </c>
      <c r="B46" s="33" t="s">
        <v>850</v>
      </c>
      <c r="C46" s="33" t="s">
        <v>129</v>
      </c>
      <c r="D46" s="14">
        <v>500000</v>
      </c>
      <c r="E46" s="15">
        <v>505.88</v>
      </c>
      <c r="F46" s="16">
        <v>6.0000000000000001E-3</v>
      </c>
      <c r="G46" s="16">
        <v>7.0345430624999997E-2</v>
      </c>
    </row>
    <row r="47" spans="1:7" x14ac:dyDescent="0.25">
      <c r="A47" s="13" t="s">
        <v>851</v>
      </c>
      <c r="B47" s="33" t="s">
        <v>852</v>
      </c>
      <c r="C47" s="33" t="s">
        <v>129</v>
      </c>
      <c r="D47" s="14">
        <v>500000</v>
      </c>
      <c r="E47" s="15">
        <v>505.81</v>
      </c>
      <c r="F47" s="16">
        <v>6.0000000000000001E-3</v>
      </c>
      <c r="G47" s="16">
        <v>7.0444752129000004E-2</v>
      </c>
    </row>
    <row r="48" spans="1:7" x14ac:dyDescent="0.25">
      <c r="A48" s="17" t="s">
        <v>125</v>
      </c>
      <c r="B48" s="34"/>
      <c r="C48" s="34"/>
      <c r="D48" s="20"/>
      <c r="E48" s="21">
        <v>38896.86</v>
      </c>
      <c r="F48" s="22">
        <v>0.46429999999999999</v>
      </c>
      <c r="G48" s="23"/>
    </row>
    <row r="49" spans="1:7" x14ac:dyDescent="0.25">
      <c r="A49" s="13"/>
      <c r="B49" s="33"/>
      <c r="C49" s="33"/>
      <c r="D49" s="14"/>
      <c r="E49" s="15"/>
      <c r="F49" s="16"/>
      <c r="G49" s="16"/>
    </row>
    <row r="50" spans="1:7" x14ac:dyDescent="0.25">
      <c r="A50" s="13"/>
      <c r="B50" s="33"/>
      <c r="C50" s="33"/>
      <c r="D50" s="14"/>
      <c r="E50" s="15"/>
      <c r="F50" s="16"/>
      <c r="G50" s="16"/>
    </row>
    <row r="51" spans="1:7" x14ac:dyDescent="0.25">
      <c r="A51" s="17" t="s">
        <v>130</v>
      </c>
      <c r="B51" s="33"/>
      <c r="C51" s="33"/>
      <c r="D51" s="14"/>
      <c r="E51" s="15"/>
      <c r="F51" s="16"/>
      <c r="G51" s="16"/>
    </row>
    <row r="52" spans="1:7" x14ac:dyDescent="0.25">
      <c r="A52" s="17" t="s">
        <v>125</v>
      </c>
      <c r="B52" s="33"/>
      <c r="C52" s="33"/>
      <c r="D52" s="14"/>
      <c r="E52" s="18" t="s">
        <v>122</v>
      </c>
      <c r="F52" s="19" t="s">
        <v>122</v>
      </c>
      <c r="G52" s="16"/>
    </row>
    <row r="53" spans="1:7" x14ac:dyDescent="0.25">
      <c r="A53" s="13"/>
      <c r="B53" s="33"/>
      <c r="C53" s="33"/>
      <c r="D53" s="14"/>
      <c r="E53" s="15"/>
      <c r="F53" s="16"/>
      <c r="G53" s="16"/>
    </row>
    <row r="54" spans="1:7" x14ac:dyDescent="0.25">
      <c r="A54" s="17" t="s">
        <v>131</v>
      </c>
      <c r="B54" s="33"/>
      <c r="C54" s="33"/>
      <c r="D54" s="14"/>
      <c r="E54" s="15"/>
      <c r="F54" s="16"/>
      <c r="G54" s="16"/>
    </row>
    <row r="55" spans="1:7" x14ac:dyDescent="0.25">
      <c r="A55" s="17" t="s">
        <v>125</v>
      </c>
      <c r="B55" s="33"/>
      <c r="C55" s="33"/>
      <c r="D55" s="14"/>
      <c r="E55" s="18" t="s">
        <v>122</v>
      </c>
      <c r="F55" s="19" t="s">
        <v>122</v>
      </c>
      <c r="G55" s="16"/>
    </row>
    <row r="56" spans="1:7" x14ac:dyDescent="0.25">
      <c r="A56" s="13"/>
      <c r="B56" s="33"/>
      <c r="C56" s="33"/>
      <c r="D56" s="14"/>
      <c r="E56" s="15"/>
      <c r="F56" s="16"/>
      <c r="G56" s="16"/>
    </row>
    <row r="57" spans="1:7" x14ac:dyDescent="0.25">
      <c r="A57" s="24" t="s">
        <v>132</v>
      </c>
      <c r="B57" s="35"/>
      <c r="C57" s="35"/>
      <c r="D57" s="25"/>
      <c r="E57" s="21">
        <v>81658.429999999993</v>
      </c>
      <c r="F57" s="22">
        <v>0.97470000000000001</v>
      </c>
      <c r="G57" s="23"/>
    </row>
    <row r="58" spans="1:7" x14ac:dyDescent="0.25">
      <c r="A58" s="13"/>
      <c r="B58" s="33"/>
      <c r="C58" s="33"/>
      <c r="D58" s="14"/>
      <c r="E58" s="15"/>
      <c r="F58" s="16"/>
      <c r="G58" s="16"/>
    </row>
    <row r="59" spans="1:7" x14ac:dyDescent="0.25">
      <c r="A59" s="13"/>
      <c r="B59" s="33"/>
      <c r="C59" s="33"/>
      <c r="D59" s="14"/>
      <c r="E59" s="15"/>
      <c r="F59" s="16"/>
      <c r="G59" s="16"/>
    </row>
    <row r="60" spans="1:7" x14ac:dyDescent="0.25">
      <c r="A60" s="17" t="s">
        <v>196</v>
      </c>
      <c r="B60" s="33"/>
      <c r="C60" s="33"/>
      <c r="D60" s="14"/>
      <c r="E60" s="15"/>
      <c r="F60" s="16"/>
      <c r="G60" s="16"/>
    </row>
    <row r="61" spans="1:7" x14ac:dyDescent="0.25">
      <c r="A61" s="13" t="s">
        <v>197</v>
      </c>
      <c r="B61" s="33"/>
      <c r="C61" s="33"/>
      <c r="D61" s="14"/>
      <c r="E61" s="15">
        <v>50.97</v>
      </c>
      <c r="F61" s="16">
        <v>5.9999999999999995E-4</v>
      </c>
      <c r="G61" s="16">
        <v>6.5936999999999996E-2</v>
      </c>
    </row>
    <row r="62" spans="1:7" x14ac:dyDescent="0.25">
      <c r="A62" s="17" t="s">
        <v>125</v>
      </c>
      <c r="B62" s="34"/>
      <c r="C62" s="34"/>
      <c r="D62" s="20"/>
      <c r="E62" s="21">
        <v>50.97</v>
      </c>
      <c r="F62" s="22">
        <v>5.9999999999999995E-4</v>
      </c>
      <c r="G62" s="23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24" t="s">
        <v>132</v>
      </c>
      <c r="B64" s="35"/>
      <c r="C64" s="35"/>
      <c r="D64" s="25"/>
      <c r="E64" s="21">
        <v>50.97</v>
      </c>
      <c r="F64" s="22">
        <v>5.9999999999999995E-4</v>
      </c>
      <c r="G64" s="23"/>
    </row>
    <row r="65" spans="1:7" x14ac:dyDescent="0.25">
      <c r="A65" s="13" t="s">
        <v>198</v>
      </c>
      <c r="B65" s="33"/>
      <c r="C65" s="33"/>
      <c r="D65" s="14"/>
      <c r="E65" s="15">
        <v>2068.2189152999999</v>
      </c>
      <c r="F65" s="16">
        <v>2.4691000000000001E-2</v>
      </c>
      <c r="G65" s="16"/>
    </row>
    <row r="66" spans="1:7" x14ac:dyDescent="0.25">
      <c r="A66" s="13" t="s">
        <v>199</v>
      </c>
      <c r="B66" s="33"/>
      <c r="C66" s="33"/>
      <c r="D66" s="14"/>
      <c r="E66" s="26">
        <v>-14.3189153</v>
      </c>
      <c r="F66" s="16">
        <v>9.0000000000000002E-6</v>
      </c>
      <c r="G66" s="16">
        <v>6.5936999999999996E-2</v>
      </c>
    </row>
    <row r="67" spans="1:7" x14ac:dyDescent="0.25">
      <c r="A67" s="28" t="s">
        <v>200</v>
      </c>
      <c r="B67" s="36"/>
      <c r="C67" s="36"/>
      <c r="D67" s="29"/>
      <c r="E67" s="30">
        <v>83763.3</v>
      </c>
      <c r="F67" s="31">
        <v>1</v>
      </c>
      <c r="G67" s="31"/>
    </row>
    <row r="69" spans="1:7" x14ac:dyDescent="0.25">
      <c r="A69" s="1" t="s">
        <v>202</v>
      </c>
    </row>
    <row r="72" spans="1:7" x14ac:dyDescent="0.25">
      <c r="A72" s="1" t="s">
        <v>203</v>
      </c>
    </row>
    <row r="73" spans="1:7" x14ac:dyDescent="0.25">
      <c r="A73" s="47" t="s">
        <v>204</v>
      </c>
      <c r="B73" s="3" t="s">
        <v>122</v>
      </c>
    </row>
    <row r="74" spans="1:7" x14ac:dyDescent="0.25">
      <c r="A74" t="s">
        <v>205</v>
      </c>
    </row>
    <row r="75" spans="1:7" x14ac:dyDescent="0.25">
      <c r="A75" t="s">
        <v>206</v>
      </c>
      <c r="B75" t="s">
        <v>207</v>
      </c>
      <c r="C75" t="s">
        <v>207</v>
      </c>
    </row>
    <row r="76" spans="1:7" x14ac:dyDescent="0.25">
      <c r="B76" s="48">
        <v>45504</v>
      </c>
      <c r="C76" s="48">
        <v>45534</v>
      </c>
    </row>
    <row r="77" spans="1:7" x14ac:dyDescent="0.25">
      <c r="A77" t="s">
        <v>722</v>
      </c>
      <c r="B77">
        <v>11.3926</v>
      </c>
      <c r="C77">
        <v>11.4566</v>
      </c>
      <c r="E77" s="2"/>
    </row>
    <row r="78" spans="1:7" x14ac:dyDescent="0.25">
      <c r="A78" t="s">
        <v>212</v>
      </c>
      <c r="B78">
        <v>11.3931</v>
      </c>
      <c r="C78">
        <v>11.4572</v>
      </c>
      <c r="E78" s="2"/>
    </row>
    <row r="79" spans="1:7" x14ac:dyDescent="0.25">
      <c r="A79" t="s">
        <v>723</v>
      </c>
      <c r="B79">
        <v>11.340299999999999</v>
      </c>
      <c r="C79">
        <v>11.4023</v>
      </c>
      <c r="E79" s="2"/>
    </row>
    <row r="80" spans="1:7" x14ac:dyDescent="0.25">
      <c r="A80" t="s">
        <v>689</v>
      </c>
      <c r="B80">
        <v>11.3407</v>
      </c>
      <c r="C80">
        <v>11.402699999999999</v>
      </c>
      <c r="E80" s="2"/>
    </row>
    <row r="81" spans="1:5" x14ac:dyDescent="0.25">
      <c r="E81" s="2"/>
    </row>
    <row r="82" spans="1:5" x14ac:dyDescent="0.25">
      <c r="A82" t="s">
        <v>222</v>
      </c>
      <c r="B82" s="3" t="s">
        <v>122</v>
      </c>
    </row>
    <row r="83" spans="1:5" x14ac:dyDescent="0.25">
      <c r="A83" t="s">
        <v>223</v>
      </c>
      <c r="B83" s="3" t="s">
        <v>122</v>
      </c>
    </row>
    <row r="84" spans="1:5" ht="30" customHeight="1" x14ac:dyDescent="0.25">
      <c r="A84" s="47" t="s">
        <v>224</v>
      </c>
      <c r="B84" s="3" t="s">
        <v>122</v>
      </c>
    </row>
    <row r="85" spans="1:5" ht="30" customHeight="1" x14ac:dyDescent="0.25">
      <c r="A85" s="47" t="s">
        <v>225</v>
      </c>
      <c r="B85" s="3" t="s">
        <v>122</v>
      </c>
    </row>
    <row r="86" spans="1:5" x14ac:dyDescent="0.25">
      <c r="A86" t="s">
        <v>226</v>
      </c>
      <c r="B86" s="49">
        <f>+B100</f>
        <v>0.93489978555937525</v>
      </c>
    </row>
    <row r="87" spans="1:5" ht="45" customHeight="1" x14ac:dyDescent="0.25">
      <c r="A87" s="47" t="s">
        <v>227</v>
      </c>
      <c r="B87" s="3" t="s">
        <v>122</v>
      </c>
    </row>
    <row r="88" spans="1:5" ht="45" customHeight="1" x14ac:dyDescent="0.25">
      <c r="A88" s="47" t="s">
        <v>228</v>
      </c>
      <c r="B88" s="3" t="s">
        <v>122</v>
      </c>
    </row>
    <row r="89" spans="1:5" ht="30" customHeight="1" x14ac:dyDescent="0.25">
      <c r="A89" s="47" t="s">
        <v>229</v>
      </c>
      <c r="B89" s="3" t="s">
        <v>122</v>
      </c>
    </row>
    <row r="90" spans="1:5" x14ac:dyDescent="0.25">
      <c r="A90" t="s">
        <v>230</v>
      </c>
      <c r="B90" s="3" t="s">
        <v>122</v>
      </c>
    </row>
    <row r="91" spans="1:5" x14ac:dyDescent="0.25">
      <c r="A91" t="s">
        <v>231</v>
      </c>
      <c r="B91" s="3" t="s">
        <v>122</v>
      </c>
    </row>
    <row r="93" spans="1:5" x14ac:dyDescent="0.25">
      <c r="A93" t="s">
        <v>232</v>
      </c>
    </row>
    <row r="94" spans="1:5" ht="45" customHeight="1" x14ac:dyDescent="0.25">
      <c r="A94" s="58" t="s">
        <v>233</v>
      </c>
      <c r="B94" s="59" t="s">
        <v>853</v>
      </c>
    </row>
    <row r="95" spans="1:5" ht="45" customHeight="1" x14ac:dyDescent="0.25">
      <c r="A95" s="58" t="s">
        <v>235</v>
      </c>
      <c r="B95" s="59" t="s">
        <v>854</v>
      </c>
    </row>
    <row r="96" spans="1:5" x14ac:dyDescent="0.25">
      <c r="A96" s="58"/>
      <c r="B96" s="58"/>
    </row>
    <row r="97" spans="1:4" x14ac:dyDescent="0.25">
      <c r="A97" s="58" t="s">
        <v>237</v>
      </c>
      <c r="B97" s="60">
        <v>7.3717655179143513</v>
      </c>
    </row>
    <row r="98" spans="1:4" x14ac:dyDescent="0.25">
      <c r="A98" s="58"/>
      <c r="B98" s="58"/>
    </row>
    <row r="99" spans="1:4" x14ac:dyDescent="0.25">
      <c r="A99" s="58" t="s">
        <v>238</v>
      </c>
      <c r="B99" s="61">
        <v>0.90749999999999997</v>
      </c>
    </row>
    <row r="100" spans="1:4" x14ac:dyDescent="0.25">
      <c r="A100" s="58" t="s">
        <v>239</v>
      </c>
      <c r="B100" s="61">
        <v>0.93489978555937525</v>
      </c>
    </row>
    <row r="101" spans="1:4" x14ac:dyDescent="0.25">
      <c r="A101" s="58"/>
      <c r="B101" s="58"/>
    </row>
    <row r="102" spans="1:4" x14ac:dyDescent="0.25">
      <c r="A102" s="58" t="s">
        <v>240</v>
      </c>
      <c r="B102" s="62">
        <v>45535</v>
      </c>
    </row>
    <row r="104" spans="1:4" ht="69.95" customHeight="1" x14ac:dyDescent="0.25">
      <c r="A104" s="63" t="s">
        <v>241</v>
      </c>
      <c r="B104" s="63" t="s">
        <v>242</v>
      </c>
      <c r="C104" s="63" t="s">
        <v>5</v>
      </c>
      <c r="D104" s="63" t="s">
        <v>6</v>
      </c>
    </row>
    <row r="105" spans="1:4" ht="69.95" customHeight="1" x14ac:dyDescent="0.25">
      <c r="A105" s="63" t="s">
        <v>855</v>
      </c>
      <c r="B105" s="63"/>
      <c r="C105" s="63" t="s">
        <v>31</v>
      </c>
      <c r="D105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3"/>
  <sheetViews>
    <sheetView showGridLines="0" workbookViewId="0">
      <pane ySplit="4" topLeftCell="A61" activePane="bottomLeft" state="frozen"/>
      <selection pane="bottomLeft" activeCell="B63" sqref="B63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856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857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121</v>
      </c>
      <c r="B7" s="33"/>
      <c r="C7" s="33"/>
      <c r="D7" s="14"/>
      <c r="E7" s="15" t="s">
        <v>122</v>
      </c>
      <c r="F7" s="16" t="s">
        <v>122</v>
      </c>
      <c r="G7" s="16"/>
    </row>
    <row r="8" spans="1:8" x14ac:dyDescent="0.25">
      <c r="A8" s="17" t="s">
        <v>123</v>
      </c>
      <c r="B8" s="33"/>
      <c r="C8" s="33"/>
      <c r="D8" s="14"/>
      <c r="E8" s="15"/>
      <c r="F8" s="16"/>
      <c r="G8" s="16"/>
    </row>
    <row r="9" spans="1:8" x14ac:dyDescent="0.25">
      <c r="A9" s="17" t="s">
        <v>124</v>
      </c>
      <c r="B9" s="33"/>
      <c r="C9" s="33"/>
      <c r="D9" s="14"/>
      <c r="E9" s="15"/>
      <c r="F9" s="16"/>
      <c r="G9" s="16"/>
    </row>
    <row r="10" spans="1:8" x14ac:dyDescent="0.25">
      <c r="A10" s="17" t="s">
        <v>125</v>
      </c>
      <c r="B10" s="33"/>
      <c r="C10" s="33"/>
      <c r="D10" s="14"/>
      <c r="E10" s="18" t="s">
        <v>122</v>
      </c>
      <c r="F10" s="19" t="s">
        <v>122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479</v>
      </c>
      <c r="B12" s="33"/>
      <c r="C12" s="33"/>
      <c r="D12" s="14"/>
      <c r="E12" s="15"/>
      <c r="F12" s="16"/>
      <c r="G12" s="16"/>
    </row>
    <row r="13" spans="1:8" x14ac:dyDescent="0.25">
      <c r="A13" s="13" t="s">
        <v>729</v>
      </c>
      <c r="B13" s="33" t="s">
        <v>730</v>
      </c>
      <c r="C13" s="33" t="s">
        <v>129</v>
      </c>
      <c r="D13" s="14">
        <v>5575000</v>
      </c>
      <c r="E13" s="15">
        <v>5623.04</v>
      </c>
      <c r="F13" s="16">
        <v>0.36940000000000001</v>
      </c>
      <c r="G13" s="16">
        <v>6.8986430724E-2</v>
      </c>
    </row>
    <row r="14" spans="1:8" x14ac:dyDescent="0.25">
      <c r="A14" s="13" t="s">
        <v>572</v>
      </c>
      <c r="B14" s="33" t="s">
        <v>573</v>
      </c>
      <c r="C14" s="33" t="s">
        <v>129</v>
      </c>
      <c r="D14" s="14">
        <v>1000000</v>
      </c>
      <c r="E14" s="15">
        <v>1015.61</v>
      </c>
      <c r="F14" s="16">
        <v>6.6699999999999995E-2</v>
      </c>
      <c r="G14" s="16">
        <v>6.9452778591999997E-2</v>
      </c>
    </row>
    <row r="15" spans="1:8" x14ac:dyDescent="0.25">
      <c r="A15" s="13" t="s">
        <v>708</v>
      </c>
      <c r="B15" s="33" t="s">
        <v>709</v>
      </c>
      <c r="C15" s="33" t="s">
        <v>129</v>
      </c>
      <c r="D15" s="14">
        <v>525000</v>
      </c>
      <c r="E15" s="15">
        <v>533.25</v>
      </c>
      <c r="F15" s="16">
        <v>3.5000000000000003E-2</v>
      </c>
      <c r="G15" s="16">
        <v>6.8636995000999998E-2</v>
      </c>
    </row>
    <row r="16" spans="1:8" x14ac:dyDescent="0.25">
      <c r="A16" s="13" t="s">
        <v>480</v>
      </c>
      <c r="B16" s="33" t="s">
        <v>481</v>
      </c>
      <c r="C16" s="33" t="s">
        <v>129</v>
      </c>
      <c r="D16" s="14">
        <v>500000</v>
      </c>
      <c r="E16" s="15">
        <v>506.05</v>
      </c>
      <c r="F16" s="16">
        <v>3.32E-2</v>
      </c>
      <c r="G16" s="16">
        <v>6.9036059363999994E-2</v>
      </c>
    </row>
    <row r="17" spans="1:7" x14ac:dyDescent="0.25">
      <c r="A17" s="17" t="s">
        <v>125</v>
      </c>
      <c r="B17" s="34"/>
      <c r="C17" s="34"/>
      <c r="D17" s="20"/>
      <c r="E17" s="21">
        <v>7677.95</v>
      </c>
      <c r="F17" s="22">
        <v>0.50429999999999997</v>
      </c>
      <c r="G17" s="23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17" t="s">
        <v>126</v>
      </c>
      <c r="B19" s="33"/>
      <c r="C19" s="33"/>
      <c r="D19" s="14"/>
      <c r="E19" s="15"/>
      <c r="F19" s="16"/>
      <c r="G19" s="16"/>
    </row>
    <row r="20" spans="1:7" x14ac:dyDescent="0.25">
      <c r="A20" s="13" t="s">
        <v>858</v>
      </c>
      <c r="B20" s="33" t="s">
        <v>859</v>
      </c>
      <c r="C20" s="33" t="s">
        <v>129</v>
      </c>
      <c r="D20" s="14">
        <v>3000000</v>
      </c>
      <c r="E20" s="15">
        <v>3039.95</v>
      </c>
      <c r="F20" s="16">
        <v>0.19969999999999999</v>
      </c>
      <c r="G20" s="16">
        <v>7.1100803599999998E-2</v>
      </c>
    </row>
    <row r="21" spans="1:7" x14ac:dyDescent="0.25">
      <c r="A21" s="13" t="s">
        <v>860</v>
      </c>
      <c r="B21" s="33" t="s">
        <v>861</v>
      </c>
      <c r="C21" s="33" t="s">
        <v>129</v>
      </c>
      <c r="D21" s="14">
        <v>2500000</v>
      </c>
      <c r="E21" s="15">
        <v>2533.04</v>
      </c>
      <c r="F21" s="16">
        <v>0.16639999999999999</v>
      </c>
      <c r="G21" s="16">
        <v>7.1149446332000002E-2</v>
      </c>
    </row>
    <row r="22" spans="1:7" x14ac:dyDescent="0.25">
      <c r="A22" s="13" t="s">
        <v>862</v>
      </c>
      <c r="B22" s="33" t="s">
        <v>863</v>
      </c>
      <c r="C22" s="33" t="s">
        <v>129</v>
      </c>
      <c r="D22" s="14">
        <v>500000</v>
      </c>
      <c r="E22" s="15">
        <v>522.87</v>
      </c>
      <c r="F22" s="16">
        <v>3.4299999999999997E-2</v>
      </c>
      <c r="G22" s="16">
        <v>7.1871972655999997E-2</v>
      </c>
    </row>
    <row r="23" spans="1:7" x14ac:dyDescent="0.25">
      <c r="A23" s="13" t="s">
        <v>864</v>
      </c>
      <c r="B23" s="33" t="s">
        <v>865</v>
      </c>
      <c r="C23" s="33" t="s">
        <v>129</v>
      </c>
      <c r="D23" s="14">
        <v>500000</v>
      </c>
      <c r="E23" s="15">
        <v>510.98</v>
      </c>
      <c r="F23" s="16">
        <v>3.3599999999999998E-2</v>
      </c>
      <c r="G23" s="16">
        <v>7.1164970841E-2</v>
      </c>
    </row>
    <row r="24" spans="1:7" x14ac:dyDescent="0.25">
      <c r="A24" s="13" t="s">
        <v>866</v>
      </c>
      <c r="B24" s="33" t="s">
        <v>867</v>
      </c>
      <c r="C24" s="33" t="s">
        <v>129</v>
      </c>
      <c r="D24" s="14">
        <v>500000</v>
      </c>
      <c r="E24" s="15">
        <v>507.07</v>
      </c>
      <c r="F24" s="16">
        <v>3.3300000000000003E-2</v>
      </c>
      <c r="G24" s="16">
        <v>7.1503433089999999E-2</v>
      </c>
    </row>
    <row r="25" spans="1:7" x14ac:dyDescent="0.25">
      <c r="A25" s="17" t="s">
        <v>125</v>
      </c>
      <c r="B25" s="34"/>
      <c r="C25" s="34"/>
      <c r="D25" s="20"/>
      <c r="E25" s="21">
        <v>7113.91</v>
      </c>
      <c r="F25" s="22">
        <v>0.46729999999999999</v>
      </c>
      <c r="G25" s="23"/>
    </row>
    <row r="26" spans="1:7" x14ac:dyDescent="0.25">
      <c r="A26" s="13"/>
      <c r="B26" s="33"/>
      <c r="C26" s="33"/>
      <c r="D26" s="14"/>
      <c r="E26" s="15"/>
      <c r="F26" s="16"/>
      <c r="G26" s="16"/>
    </row>
    <row r="27" spans="1:7" x14ac:dyDescent="0.25">
      <c r="A27" s="13"/>
      <c r="B27" s="33"/>
      <c r="C27" s="33"/>
      <c r="D27" s="14"/>
      <c r="E27" s="15"/>
      <c r="F27" s="16"/>
      <c r="G27" s="16"/>
    </row>
    <row r="28" spans="1:7" x14ac:dyDescent="0.25">
      <c r="A28" s="17" t="s">
        <v>130</v>
      </c>
      <c r="B28" s="33"/>
      <c r="C28" s="33"/>
      <c r="D28" s="14"/>
      <c r="E28" s="15"/>
      <c r="F28" s="16"/>
      <c r="G28" s="16"/>
    </row>
    <row r="29" spans="1:7" x14ac:dyDescent="0.25">
      <c r="A29" s="17" t="s">
        <v>125</v>
      </c>
      <c r="B29" s="33"/>
      <c r="C29" s="33"/>
      <c r="D29" s="14"/>
      <c r="E29" s="18" t="s">
        <v>122</v>
      </c>
      <c r="F29" s="19" t="s">
        <v>122</v>
      </c>
      <c r="G29" s="16"/>
    </row>
    <row r="30" spans="1:7" x14ac:dyDescent="0.25">
      <c r="A30" s="13"/>
      <c r="B30" s="33"/>
      <c r="C30" s="33"/>
      <c r="D30" s="14"/>
      <c r="E30" s="15"/>
      <c r="F30" s="16"/>
      <c r="G30" s="16"/>
    </row>
    <row r="31" spans="1:7" x14ac:dyDescent="0.25">
      <c r="A31" s="17" t="s">
        <v>131</v>
      </c>
      <c r="B31" s="33"/>
      <c r="C31" s="33"/>
      <c r="D31" s="14"/>
      <c r="E31" s="15"/>
      <c r="F31" s="16"/>
      <c r="G31" s="16"/>
    </row>
    <row r="32" spans="1:7" x14ac:dyDescent="0.25">
      <c r="A32" s="17" t="s">
        <v>125</v>
      </c>
      <c r="B32" s="33"/>
      <c r="C32" s="33"/>
      <c r="D32" s="14"/>
      <c r="E32" s="18" t="s">
        <v>122</v>
      </c>
      <c r="F32" s="19" t="s">
        <v>122</v>
      </c>
      <c r="G32" s="16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24" t="s">
        <v>132</v>
      </c>
      <c r="B34" s="35"/>
      <c r="C34" s="35"/>
      <c r="D34" s="25"/>
      <c r="E34" s="21">
        <v>14791.86</v>
      </c>
      <c r="F34" s="22">
        <v>0.97160000000000002</v>
      </c>
      <c r="G34" s="23"/>
    </row>
    <row r="35" spans="1:7" x14ac:dyDescent="0.25">
      <c r="A35" s="13"/>
      <c r="B35" s="33"/>
      <c r="C35" s="33"/>
      <c r="D35" s="14"/>
      <c r="E35" s="15"/>
      <c r="F35" s="16"/>
      <c r="G35" s="16"/>
    </row>
    <row r="36" spans="1:7" x14ac:dyDescent="0.25">
      <c r="A36" s="13"/>
      <c r="B36" s="33"/>
      <c r="C36" s="33"/>
      <c r="D36" s="14"/>
      <c r="E36" s="15"/>
      <c r="F36" s="16"/>
      <c r="G36" s="16"/>
    </row>
    <row r="37" spans="1:7" x14ac:dyDescent="0.25">
      <c r="A37" s="17" t="s">
        <v>196</v>
      </c>
      <c r="B37" s="33"/>
      <c r="C37" s="33"/>
      <c r="D37" s="14"/>
      <c r="E37" s="15"/>
      <c r="F37" s="16"/>
      <c r="G37" s="16"/>
    </row>
    <row r="38" spans="1:7" x14ac:dyDescent="0.25">
      <c r="A38" s="13" t="s">
        <v>197</v>
      </c>
      <c r="B38" s="33"/>
      <c r="C38" s="33"/>
      <c r="D38" s="14"/>
      <c r="E38" s="15">
        <v>183.9</v>
      </c>
      <c r="F38" s="16">
        <v>1.21E-2</v>
      </c>
      <c r="G38" s="16">
        <v>6.5936999999999996E-2</v>
      </c>
    </row>
    <row r="39" spans="1:7" x14ac:dyDescent="0.25">
      <c r="A39" s="17" t="s">
        <v>125</v>
      </c>
      <c r="B39" s="34"/>
      <c r="C39" s="34"/>
      <c r="D39" s="20"/>
      <c r="E39" s="21">
        <v>183.9</v>
      </c>
      <c r="F39" s="22">
        <v>1.21E-2</v>
      </c>
      <c r="G39" s="23"/>
    </row>
    <row r="40" spans="1:7" x14ac:dyDescent="0.25">
      <c r="A40" s="13"/>
      <c r="B40" s="33"/>
      <c r="C40" s="33"/>
      <c r="D40" s="14"/>
      <c r="E40" s="15"/>
      <c r="F40" s="16"/>
      <c r="G40" s="16"/>
    </row>
    <row r="41" spans="1:7" x14ac:dyDescent="0.25">
      <c r="A41" s="24" t="s">
        <v>132</v>
      </c>
      <c r="B41" s="35"/>
      <c r="C41" s="35"/>
      <c r="D41" s="25"/>
      <c r="E41" s="21">
        <v>183.9</v>
      </c>
      <c r="F41" s="22">
        <v>1.21E-2</v>
      </c>
      <c r="G41" s="23"/>
    </row>
    <row r="42" spans="1:7" x14ac:dyDescent="0.25">
      <c r="A42" s="13" t="s">
        <v>198</v>
      </c>
      <c r="B42" s="33"/>
      <c r="C42" s="33"/>
      <c r="D42" s="14"/>
      <c r="E42" s="15">
        <v>246.8283596</v>
      </c>
      <c r="F42" s="16">
        <v>1.6213999999999999E-2</v>
      </c>
      <c r="G42" s="16"/>
    </row>
    <row r="43" spans="1:7" x14ac:dyDescent="0.25">
      <c r="A43" s="13" t="s">
        <v>199</v>
      </c>
      <c r="B43" s="33"/>
      <c r="C43" s="33"/>
      <c r="D43" s="14"/>
      <c r="E43" s="15">
        <v>0.2316404</v>
      </c>
      <c r="F43" s="16">
        <v>8.6000000000000003E-5</v>
      </c>
      <c r="G43" s="16">
        <v>6.5936999999999996E-2</v>
      </c>
    </row>
    <row r="44" spans="1:7" x14ac:dyDescent="0.25">
      <c r="A44" s="28" t="s">
        <v>200</v>
      </c>
      <c r="B44" s="36"/>
      <c r="C44" s="36"/>
      <c r="D44" s="29"/>
      <c r="E44" s="30">
        <v>15222.82</v>
      </c>
      <c r="F44" s="31">
        <v>1</v>
      </c>
      <c r="G44" s="31"/>
    </row>
    <row r="46" spans="1:7" x14ac:dyDescent="0.25">
      <c r="A46" s="1" t="s">
        <v>202</v>
      </c>
    </row>
    <row r="49" spans="1:5" x14ac:dyDescent="0.25">
      <c r="A49" s="1" t="s">
        <v>203</v>
      </c>
    </row>
    <row r="50" spans="1:5" x14ac:dyDescent="0.25">
      <c r="A50" s="47" t="s">
        <v>204</v>
      </c>
      <c r="B50" s="3" t="s">
        <v>122</v>
      </c>
    </row>
    <row r="51" spans="1:5" x14ac:dyDescent="0.25">
      <c r="A51" t="s">
        <v>205</v>
      </c>
    </row>
    <row r="52" spans="1:5" x14ac:dyDescent="0.25">
      <c r="A52" t="s">
        <v>206</v>
      </c>
      <c r="B52" t="s">
        <v>207</v>
      </c>
      <c r="C52" t="s">
        <v>207</v>
      </c>
    </row>
    <row r="53" spans="1:5" x14ac:dyDescent="0.25">
      <c r="B53" s="48">
        <v>45504</v>
      </c>
      <c r="C53" s="48">
        <v>45534</v>
      </c>
    </row>
    <row r="54" spans="1:5" x14ac:dyDescent="0.25">
      <c r="A54" t="s">
        <v>722</v>
      </c>
      <c r="B54">
        <v>11.21</v>
      </c>
      <c r="C54">
        <v>11.2902</v>
      </c>
      <c r="E54" s="2"/>
    </row>
    <row r="55" spans="1:5" x14ac:dyDescent="0.25">
      <c r="A55" t="s">
        <v>212</v>
      </c>
      <c r="B55">
        <v>11.210100000000001</v>
      </c>
      <c r="C55">
        <v>11.2904</v>
      </c>
      <c r="E55" s="2"/>
    </row>
    <row r="56" spans="1:5" x14ac:dyDescent="0.25">
      <c r="A56" t="s">
        <v>723</v>
      </c>
      <c r="B56">
        <v>11.1366</v>
      </c>
      <c r="C56">
        <v>11.212400000000001</v>
      </c>
      <c r="E56" s="2"/>
    </row>
    <row r="57" spans="1:5" x14ac:dyDescent="0.25">
      <c r="A57" t="s">
        <v>689</v>
      </c>
      <c r="B57">
        <v>11.1373</v>
      </c>
      <c r="C57">
        <v>11.213100000000001</v>
      </c>
      <c r="E57" s="2"/>
    </row>
    <row r="58" spans="1:5" x14ac:dyDescent="0.25">
      <c r="E58" s="2"/>
    </row>
    <row r="59" spans="1:5" x14ac:dyDescent="0.25">
      <c r="A59" t="s">
        <v>222</v>
      </c>
      <c r="B59" s="3" t="s">
        <v>122</v>
      </c>
    </row>
    <row r="60" spans="1:5" x14ac:dyDescent="0.25">
      <c r="A60" t="s">
        <v>223</v>
      </c>
      <c r="B60" s="3" t="s">
        <v>122</v>
      </c>
    </row>
    <row r="61" spans="1:5" ht="30" customHeight="1" x14ac:dyDescent="0.25">
      <c r="A61" s="47" t="s">
        <v>224</v>
      </c>
      <c r="B61" s="3" t="s">
        <v>122</v>
      </c>
    </row>
    <row r="62" spans="1:5" ht="30" customHeight="1" x14ac:dyDescent="0.25">
      <c r="A62" s="47" t="s">
        <v>225</v>
      </c>
      <c r="B62" s="3" t="s">
        <v>122</v>
      </c>
    </row>
    <row r="63" spans="1:5" x14ac:dyDescent="0.25">
      <c r="A63" t="s">
        <v>226</v>
      </c>
      <c r="B63" s="49">
        <f>+B78</f>
        <v>3.2687918552003148</v>
      </c>
    </row>
    <row r="64" spans="1:5" ht="45" customHeight="1" x14ac:dyDescent="0.25">
      <c r="A64" s="47" t="s">
        <v>227</v>
      </c>
      <c r="B64" s="3" t="s">
        <v>122</v>
      </c>
    </row>
    <row r="65" spans="1:2" ht="45" customHeight="1" x14ac:dyDescent="0.25">
      <c r="A65" s="47" t="s">
        <v>228</v>
      </c>
      <c r="B65" s="3" t="s">
        <v>122</v>
      </c>
    </row>
    <row r="66" spans="1:2" ht="30" customHeight="1" x14ac:dyDescent="0.25">
      <c r="A66" s="47" t="s">
        <v>229</v>
      </c>
      <c r="B66" s="3" t="s">
        <v>122</v>
      </c>
    </row>
    <row r="67" spans="1:2" x14ac:dyDescent="0.25">
      <c r="A67" t="s">
        <v>230</v>
      </c>
      <c r="B67" s="3" t="s">
        <v>122</v>
      </c>
    </row>
    <row r="68" spans="1:2" x14ac:dyDescent="0.25">
      <c r="A68" t="s">
        <v>231</v>
      </c>
      <c r="B68" s="3" t="s">
        <v>122</v>
      </c>
    </row>
    <row r="71" spans="1:2" x14ac:dyDescent="0.25">
      <c r="A71" t="s">
        <v>232</v>
      </c>
    </row>
    <row r="72" spans="1:2" ht="90" customHeight="1" x14ac:dyDescent="0.25">
      <c r="A72" s="58" t="s">
        <v>233</v>
      </c>
      <c r="B72" s="59" t="s">
        <v>868</v>
      </c>
    </row>
    <row r="73" spans="1:2" ht="60" customHeight="1" x14ac:dyDescent="0.25">
      <c r="A73" s="58" t="s">
        <v>235</v>
      </c>
      <c r="B73" s="59" t="s">
        <v>869</v>
      </c>
    </row>
    <row r="74" spans="1:2" x14ac:dyDescent="0.25">
      <c r="A74" s="58"/>
      <c r="B74" s="58"/>
    </row>
    <row r="75" spans="1:2" x14ac:dyDescent="0.25">
      <c r="A75" s="58" t="s">
        <v>237</v>
      </c>
      <c r="B75" s="60">
        <v>7.0014856015310896</v>
      </c>
    </row>
    <row r="76" spans="1:2" x14ac:dyDescent="0.25">
      <c r="A76" s="58"/>
      <c r="B76" s="58"/>
    </row>
    <row r="77" spans="1:2" x14ac:dyDescent="0.25">
      <c r="A77" s="58" t="s">
        <v>238</v>
      </c>
      <c r="B77" s="61">
        <v>2.8904999999999998</v>
      </c>
    </row>
    <row r="78" spans="1:2" x14ac:dyDescent="0.25">
      <c r="A78" s="58" t="s">
        <v>239</v>
      </c>
      <c r="B78" s="61">
        <v>3.2687918552003148</v>
      </c>
    </row>
    <row r="79" spans="1:2" x14ac:dyDescent="0.25">
      <c r="A79" s="58"/>
      <c r="B79" s="58"/>
    </row>
    <row r="80" spans="1:2" x14ac:dyDescent="0.25">
      <c r="A80" s="58" t="s">
        <v>240</v>
      </c>
      <c r="B80" s="62">
        <v>45535</v>
      </c>
    </row>
    <row r="82" spans="1:4" ht="69.95" customHeight="1" x14ac:dyDescent="0.25">
      <c r="A82" s="63" t="s">
        <v>241</v>
      </c>
      <c r="B82" s="63" t="s">
        <v>242</v>
      </c>
      <c r="C82" s="63" t="s">
        <v>5</v>
      </c>
      <c r="D82" s="63" t="s">
        <v>6</v>
      </c>
    </row>
    <row r="83" spans="1:4" ht="69.95" customHeight="1" x14ac:dyDescent="0.25">
      <c r="A83" s="63" t="s">
        <v>870</v>
      </c>
      <c r="B83" s="63"/>
      <c r="C83" s="63" t="s">
        <v>33</v>
      </c>
      <c r="D83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9"/>
  <sheetViews>
    <sheetView showGridLines="0" workbookViewId="0">
      <pane ySplit="4" topLeftCell="A38" activePane="bottomLeft" state="frozen"/>
      <selection pane="bottomLeft" activeCell="A41" sqref="A4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871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872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193</v>
      </c>
      <c r="B8" s="33"/>
      <c r="C8" s="33"/>
      <c r="D8" s="14"/>
      <c r="E8" s="15"/>
      <c r="F8" s="16"/>
      <c r="G8" s="16"/>
    </row>
    <row r="9" spans="1:8" x14ac:dyDescent="0.25">
      <c r="A9" s="13" t="s">
        <v>873</v>
      </c>
      <c r="B9" s="33" t="s">
        <v>874</v>
      </c>
      <c r="C9" s="33"/>
      <c r="D9" s="14">
        <v>37979255.000000007</v>
      </c>
      <c r="E9" s="15">
        <v>468113.31</v>
      </c>
      <c r="F9" s="16">
        <v>0.99719999999999998</v>
      </c>
      <c r="G9" s="16"/>
    </row>
    <row r="10" spans="1:8" x14ac:dyDescent="0.25">
      <c r="A10" s="17" t="s">
        <v>125</v>
      </c>
      <c r="B10" s="34"/>
      <c r="C10" s="34"/>
      <c r="D10" s="20"/>
      <c r="E10" s="21">
        <v>468113.31</v>
      </c>
      <c r="F10" s="22">
        <v>0.99719999999999998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132</v>
      </c>
      <c r="B12" s="35"/>
      <c r="C12" s="35"/>
      <c r="D12" s="25"/>
      <c r="E12" s="21">
        <v>468113.31</v>
      </c>
      <c r="F12" s="22">
        <v>0.99719999999999998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196</v>
      </c>
      <c r="B14" s="33"/>
      <c r="C14" s="33"/>
      <c r="D14" s="14"/>
      <c r="E14" s="15"/>
      <c r="F14" s="16"/>
      <c r="G14" s="16"/>
    </row>
    <row r="15" spans="1:8" x14ac:dyDescent="0.25">
      <c r="A15" s="13" t="s">
        <v>197</v>
      </c>
      <c r="B15" s="33"/>
      <c r="C15" s="33"/>
      <c r="D15" s="14"/>
      <c r="E15" s="15">
        <v>3666.01</v>
      </c>
      <c r="F15" s="16">
        <v>7.7999999999999996E-3</v>
      </c>
      <c r="G15" s="16">
        <v>6.5936999999999996E-2</v>
      </c>
    </row>
    <row r="16" spans="1:8" x14ac:dyDescent="0.25">
      <c r="A16" s="17" t="s">
        <v>125</v>
      </c>
      <c r="B16" s="34"/>
      <c r="C16" s="34"/>
      <c r="D16" s="20"/>
      <c r="E16" s="21">
        <v>3666.01</v>
      </c>
      <c r="F16" s="22">
        <v>7.7999999999999996E-3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132</v>
      </c>
      <c r="B18" s="35"/>
      <c r="C18" s="35"/>
      <c r="D18" s="25"/>
      <c r="E18" s="21">
        <v>3666.01</v>
      </c>
      <c r="F18" s="22">
        <v>7.7999999999999996E-3</v>
      </c>
      <c r="G18" s="23"/>
    </row>
    <row r="19" spans="1:7" x14ac:dyDescent="0.25">
      <c r="A19" s="13" t="s">
        <v>198</v>
      </c>
      <c r="B19" s="33"/>
      <c r="C19" s="33"/>
      <c r="D19" s="14"/>
      <c r="E19" s="15">
        <v>1.3245256000000001</v>
      </c>
      <c r="F19" s="16">
        <v>1.9999999999999999E-6</v>
      </c>
      <c r="G19" s="16"/>
    </row>
    <row r="20" spans="1:7" x14ac:dyDescent="0.25">
      <c r="A20" s="13" t="s">
        <v>199</v>
      </c>
      <c r="B20" s="33"/>
      <c r="C20" s="33"/>
      <c r="D20" s="14"/>
      <c r="E20" s="26">
        <v>-2345.8445256</v>
      </c>
      <c r="F20" s="27">
        <v>-5.0020000000000004E-3</v>
      </c>
      <c r="G20" s="16">
        <v>6.5936999999999996E-2</v>
      </c>
    </row>
    <row r="21" spans="1:7" x14ac:dyDescent="0.25">
      <c r="A21" s="28" t="s">
        <v>200</v>
      </c>
      <c r="B21" s="36"/>
      <c r="C21" s="36"/>
      <c r="D21" s="29"/>
      <c r="E21" s="30">
        <v>469434.8</v>
      </c>
      <c r="F21" s="31">
        <v>1</v>
      </c>
      <c r="G21" s="31"/>
    </row>
    <row r="26" spans="1:7" x14ac:dyDescent="0.25">
      <c r="A26" s="1" t="s">
        <v>203</v>
      </c>
    </row>
    <row r="27" spans="1:7" x14ac:dyDescent="0.25">
      <c r="A27" s="47" t="s">
        <v>204</v>
      </c>
      <c r="B27" s="3" t="s">
        <v>122</v>
      </c>
    </row>
    <row r="28" spans="1:7" x14ac:dyDescent="0.25">
      <c r="A28" t="s">
        <v>205</v>
      </c>
    </row>
    <row r="29" spans="1:7" x14ac:dyDescent="0.25">
      <c r="A29" t="s">
        <v>206</v>
      </c>
      <c r="B29" t="s">
        <v>207</v>
      </c>
      <c r="C29" t="s">
        <v>207</v>
      </c>
    </row>
    <row r="30" spans="1:7" x14ac:dyDescent="0.25">
      <c r="B30" s="48">
        <v>45504</v>
      </c>
      <c r="C30" s="48">
        <v>45534</v>
      </c>
    </row>
    <row r="31" spans="1:7" x14ac:dyDescent="0.25">
      <c r="A31" t="s">
        <v>211</v>
      </c>
      <c r="B31">
        <v>12.2363</v>
      </c>
      <c r="C31">
        <v>12.293100000000001</v>
      </c>
      <c r="E31" s="2"/>
    </row>
    <row r="32" spans="1:7" x14ac:dyDescent="0.25">
      <c r="A32" t="s">
        <v>212</v>
      </c>
      <c r="B32">
        <v>12.2363</v>
      </c>
      <c r="C32">
        <v>12.293100000000001</v>
      </c>
      <c r="E32" s="2"/>
    </row>
    <row r="33" spans="1:5" x14ac:dyDescent="0.25">
      <c r="A33" t="s">
        <v>688</v>
      </c>
      <c r="B33">
        <v>12.2363</v>
      </c>
      <c r="C33">
        <v>12.293100000000001</v>
      </c>
      <c r="E33" s="2"/>
    </row>
    <row r="34" spans="1:5" x14ac:dyDescent="0.25">
      <c r="A34" t="s">
        <v>689</v>
      </c>
      <c r="B34">
        <v>12.2363</v>
      </c>
      <c r="C34">
        <v>12.293100000000001</v>
      </c>
      <c r="E34" s="2"/>
    </row>
    <row r="35" spans="1:5" x14ac:dyDescent="0.25">
      <c r="E35" s="2"/>
    </row>
    <row r="36" spans="1:5" x14ac:dyDescent="0.25">
      <c r="A36" t="s">
        <v>222</v>
      </c>
      <c r="B36" s="3" t="s">
        <v>122</v>
      </c>
    </row>
    <row r="37" spans="1:5" x14ac:dyDescent="0.25">
      <c r="A37" t="s">
        <v>223</v>
      </c>
      <c r="B37" s="3" t="s">
        <v>122</v>
      </c>
    </row>
    <row r="38" spans="1:5" ht="30" customHeight="1" x14ac:dyDescent="0.25">
      <c r="A38" s="47" t="s">
        <v>224</v>
      </c>
      <c r="B38" s="3" t="s">
        <v>122</v>
      </c>
    </row>
    <row r="39" spans="1:5" ht="30" customHeight="1" x14ac:dyDescent="0.25">
      <c r="A39" s="47" t="s">
        <v>225</v>
      </c>
      <c r="B39" s="3" t="s">
        <v>122</v>
      </c>
    </row>
    <row r="40" spans="1:5" ht="45" customHeight="1" x14ac:dyDescent="0.25">
      <c r="A40" s="47" t="s">
        <v>875</v>
      </c>
      <c r="B40" s="3" t="s">
        <v>122</v>
      </c>
    </row>
    <row r="41" spans="1:5" ht="45" customHeight="1" x14ac:dyDescent="0.25">
      <c r="A41" s="47" t="s">
        <v>876</v>
      </c>
      <c r="B41" s="3" t="s">
        <v>122</v>
      </c>
    </row>
    <row r="42" spans="1:5" ht="30" customHeight="1" x14ac:dyDescent="0.25">
      <c r="A42" s="47" t="s">
        <v>877</v>
      </c>
      <c r="B42" s="3" t="s">
        <v>122</v>
      </c>
    </row>
    <row r="43" spans="1:5" ht="30" customHeight="1" x14ac:dyDescent="0.25">
      <c r="A43" s="47" t="s">
        <v>229</v>
      </c>
      <c r="B43" s="3" t="s">
        <v>122</v>
      </c>
    </row>
    <row r="44" spans="1:5" x14ac:dyDescent="0.25">
      <c r="A44" t="s">
        <v>230</v>
      </c>
      <c r="B44" s="3" t="s">
        <v>122</v>
      </c>
    </row>
    <row r="45" spans="1:5" x14ac:dyDescent="0.25">
      <c r="A45" t="s">
        <v>231</v>
      </c>
      <c r="B45" s="3" t="s">
        <v>122</v>
      </c>
    </row>
    <row r="47" spans="1:5" x14ac:dyDescent="0.25">
      <c r="A47" t="s">
        <v>232</v>
      </c>
    </row>
    <row r="48" spans="1:5" ht="30" customHeight="1" x14ac:dyDescent="0.25">
      <c r="A48" s="58" t="s">
        <v>233</v>
      </c>
      <c r="B48" s="59" t="s">
        <v>878</v>
      </c>
    </row>
    <row r="49" spans="1:4" ht="45" customHeight="1" x14ac:dyDescent="0.25">
      <c r="A49" s="58" t="s">
        <v>235</v>
      </c>
      <c r="B49" s="59" t="s">
        <v>879</v>
      </c>
    </row>
    <row r="50" spans="1:4" x14ac:dyDescent="0.25">
      <c r="A50" s="58"/>
      <c r="B50" s="58"/>
    </row>
    <row r="51" spans="1:4" x14ac:dyDescent="0.25">
      <c r="A51" s="58" t="s">
        <v>237</v>
      </c>
      <c r="B51" s="60">
        <v>7.592868887232286</v>
      </c>
    </row>
    <row r="52" spans="1:4" x14ac:dyDescent="0.25">
      <c r="A52" s="58"/>
      <c r="B52" s="58"/>
    </row>
    <row r="53" spans="1:4" x14ac:dyDescent="0.25">
      <c r="A53" s="58" t="s">
        <v>238</v>
      </c>
      <c r="B53" s="61">
        <v>0.52569999999999995</v>
      </c>
    </row>
    <row r="54" spans="1:4" x14ac:dyDescent="0.25">
      <c r="A54" s="58" t="s">
        <v>239</v>
      </c>
      <c r="B54" s="61">
        <v>0.52639061229024098</v>
      </c>
    </row>
    <row r="55" spans="1:4" x14ac:dyDescent="0.25">
      <c r="A55" s="58"/>
      <c r="B55" s="58"/>
    </row>
    <row r="56" spans="1:4" x14ac:dyDescent="0.25">
      <c r="A56" s="58" t="s">
        <v>240</v>
      </c>
      <c r="B56" s="62">
        <v>45535</v>
      </c>
    </row>
    <row r="58" spans="1:4" ht="69.95" customHeight="1" x14ac:dyDescent="0.25">
      <c r="A58" s="63" t="s">
        <v>241</v>
      </c>
      <c r="B58" s="63" t="s">
        <v>242</v>
      </c>
      <c r="C58" s="63" t="s">
        <v>5</v>
      </c>
      <c r="D58" s="63" t="s">
        <v>6</v>
      </c>
    </row>
    <row r="59" spans="1:4" ht="69.95" customHeight="1" x14ac:dyDescent="0.25">
      <c r="A59" s="63" t="s">
        <v>878</v>
      </c>
      <c r="B59" s="63"/>
      <c r="C59" s="63" t="s">
        <v>11</v>
      </c>
      <c r="D59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9"/>
  <sheetViews>
    <sheetView showGridLines="0" workbookViewId="0">
      <pane ySplit="4" topLeftCell="A40" activePane="bottomLeft" state="frozen"/>
      <selection pane="bottomLeft" activeCell="A41" sqref="A4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880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881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193</v>
      </c>
      <c r="B8" s="33"/>
      <c r="C8" s="33"/>
      <c r="D8" s="14"/>
      <c r="E8" s="15"/>
      <c r="F8" s="16"/>
      <c r="G8" s="16"/>
    </row>
    <row r="9" spans="1:8" x14ac:dyDescent="0.25">
      <c r="A9" s="13" t="s">
        <v>882</v>
      </c>
      <c r="B9" s="33" t="s">
        <v>883</v>
      </c>
      <c r="C9" s="33"/>
      <c r="D9" s="14">
        <v>48723646.002099998</v>
      </c>
      <c r="E9" s="15">
        <v>682535.45</v>
      </c>
      <c r="F9" s="16">
        <v>0.99919999999999998</v>
      </c>
      <c r="G9" s="16"/>
    </row>
    <row r="10" spans="1:8" x14ac:dyDescent="0.25">
      <c r="A10" s="17" t="s">
        <v>125</v>
      </c>
      <c r="B10" s="34"/>
      <c r="C10" s="34"/>
      <c r="D10" s="20"/>
      <c r="E10" s="21">
        <v>682535.45</v>
      </c>
      <c r="F10" s="22">
        <v>0.99919999999999998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132</v>
      </c>
      <c r="B12" s="35"/>
      <c r="C12" s="35"/>
      <c r="D12" s="25"/>
      <c r="E12" s="21">
        <v>682535.45</v>
      </c>
      <c r="F12" s="22">
        <v>0.99919999999999998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196</v>
      </c>
      <c r="B14" s="33"/>
      <c r="C14" s="33"/>
      <c r="D14" s="14"/>
      <c r="E14" s="15"/>
      <c r="F14" s="16"/>
      <c r="G14" s="16"/>
    </row>
    <row r="15" spans="1:8" x14ac:dyDescent="0.25">
      <c r="A15" s="13" t="s">
        <v>197</v>
      </c>
      <c r="B15" s="33"/>
      <c r="C15" s="33"/>
      <c r="D15" s="14"/>
      <c r="E15" s="15">
        <v>984.47</v>
      </c>
      <c r="F15" s="16">
        <v>1.4E-3</v>
      </c>
      <c r="G15" s="16">
        <v>6.5936999999999996E-2</v>
      </c>
    </row>
    <row r="16" spans="1:8" x14ac:dyDescent="0.25">
      <c r="A16" s="17" t="s">
        <v>125</v>
      </c>
      <c r="B16" s="34"/>
      <c r="C16" s="34"/>
      <c r="D16" s="20"/>
      <c r="E16" s="21">
        <v>984.47</v>
      </c>
      <c r="F16" s="22">
        <v>1.4E-3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132</v>
      </c>
      <c r="B18" s="35"/>
      <c r="C18" s="35"/>
      <c r="D18" s="25"/>
      <c r="E18" s="21">
        <v>984.47</v>
      </c>
      <c r="F18" s="22">
        <v>1.4E-3</v>
      </c>
      <c r="G18" s="23"/>
    </row>
    <row r="19" spans="1:7" x14ac:dyDescent="0.25">
      <c r="A19" s="13" t="s">
        <v>198</v>
      </c>
      <c r="B19" s="33"/>
      <c r="C19" s="33"/>
      <c r="D19" s="14"/>
      <c r="E19" s="15">
        <v>0.35568640000000001</v>
      </c>
      <c r="F19" s="16">
        <v>0</v>
      </c>
      <c r="G19" s="16"/>
    </row>
    <row r="20" spans="1:7" x14ac:dyDescent="0.25">
      <c r="A20" s="13" t="s">
        <v>199</v>
      </c>
      <c r="B20" s="33"/>
      <c r="C20" s="33"/>
      <c r="D20" s="14"/>
      <c r="E20" s="26">
        <v>-436.45568639999999</v>
      </c>
      <c r="F20" s="27">
        <v>-5.9999999999999995E-4</v>
      </c>
      <c r="G20" s="16">
        <v>6.5936999999999996E-2</v>
      </c>
    </row>
    <row r="21" spans="1:7" x14ac:dyDescent="0.25">
      <c r="A21" s="28" t="s">
        <v>200</v>
      </c>
      <c r="B21" s="36"/>
      <c r="C21" s="36"/>
      <c r="D21" s="29"/>
      <c r="E21" s="30">
        <v>683083.82</v>
      </c>
      <c r="F21" s="31">
        <v>1</v>
      </c>
      <c r="G21" s="31"/>
    </row>
    <row r="26" spans="1:7" x14ac:dyDescent="0.25">
      <c r="A26" s="1" t="s">
        <v>203</v>
      </c>
    </row>
    <row r="27" spans="1:7" x14ac:dyDescent="0.25">
      <c r="A27" s="47" t="s">
        <v>204</v>
      </c>
      <c r="B27" s="3" t="s">
        <v>122</v>
      </c>
    </row>
    <row r="28" spans="1:7" x14ac:dyDescent="0.25">
      <c r="A28" t="s">
        <v>205</v>
      </c>
    </row>
    <row r="29" spans="1:7" x14ac:dyDescent="0.25">
      <c r="A29" t="s">
        <v>206</v>
      </c>
      <c r="B29" t="s">
        <v>207</v>
      </c>
      <c r="C29" t="s">
        <v>207</v>
      </c>
    </row>
    <row r="30" spans="1:7" x14ac:dyDescent="0.25">
      <c r="B30" s="48">
        <v>45504</v>
      </c>
      <c r="C30" s="48">
        <v>45534</v>
      </c>
    </row>
    <row r="31" spans="1:7" x14ac:dyDescent="0.25">
      <c r="A31" t="s">
        <v>211</v>
      </c>
      <c r="B31">
        <v>13.951599999999999</v>
      </c>
      <c r="C31">
        <v>13.9693</v>
      </c>
      <c r="E31" s="2"/>
    </row>
    <row r="32" spans="1:7" x14ac:dyDescent="0.25">
      <c r="A32" t="s">
        <v>212</v>
      </c>
      <c r="B32">
        <v>13.951599999999999</v>
      </c>
      <c r="C32">
        <v>13.9693</v>
      </c>
      <c r="E32" s="2"/>
    </row>
    <row r="33" spans="1:5" x14ac:dyDescent="0.25">
      <c r="A33" t="s">
        <v>688</v>
      </c>
      <c r="B33">
        <v>13.951599999999999</v>
      </c>
      <c r="C33">
        <v>13.9693</v>
      </c>
      <c r="E33" s="2"/>
    </row>
    <row r="34" spans="1:5" x14ac:dyDescent="0.25">
      <c r="A34" t="s">
        <v>689</v>
      </c>
      <c r="B34">
        <v>13.951599999999999</v>
      </c>
      <c r="C34">
        <v>13.9693</v>
      </c>
      <c r="E34" s="2"/>
    </row>
    <row r="35" spans="1:5" x14ac:dyDescent="0.25">
      <c r="E35" s="2"/>
    </row>
    <row r="36" spans="1:5" x14ac:dyDescent="0.25">
      <c r="A36" t="s">
        <v>222</v>
      </c>
      <c r="B36" s="3" t="s">
        <v>122</v>
      </c>
    </row>
    <row r="37" spans="1:5" x14ac:dyDescent="0.25">
      <c r="A37" t="s">
        <v>223</v>
      </c>
      <c r="B37" s="3" t="s">
        <v>122</v>
      </c>
    </row>
    <row r="38" spans="1:5" ht="30" customHeight="1" x14ac:dyDescent="0.25">
      <c r="A38" s="47" t="s">
        <v>224</v>
      </c>
      <c r="B38" s="3" t="s">
        <v>122</v>
      </c>
    </row>
    <row r="39" spans="1:5" ht="30" customHeight="1" x14ac:dyDescent="0.25">
      <c r="A39" s="47" t="s">
        <v>225</v>
      </c>
      <c r="B39" s="3" t="s">
        <v>122</v>
      </c>
    </row>
    <row r="40" spans="1:5" ht="45" customHeight="1" x14ac:dyDescent="0.25">
      <c r="A40" s="47" t="s">
        <v>875</v>
      </c>
      <c r="B40" s="3" t="s">
        <v>122</v>
      </c>
    </row>
    <row r="41" spans="1:5" ht="45" customHeight="1" x14ac:dyDescent="0.25">
      <c r="A41" s="47" t="s">
        <v>876</v>
      </c>
      <c r="B41" s="3" t="s">
        <v>122</v>
      </c>
    </row>
    <row r="42" spans="1:5" ht="30" customHeight="1" x14ac:dyDescent="0.25">
      <c r="A42" s="47" t="s">
        <v>877</v>
      </c>
      <c r="B42" s="3" t="s">
        <v>122</v>
      </c>
    </row>
    <row r="43" spans="1:5" ht="30" customHeight="1" x14ac:dyDescent="0.25">
      <c r="A43" s="47" t="s">
        <v>229</v>
      </c>
      <c r="B43" s="3" t="s">
        <v>122</v>
      </c>
    </row>
    <row r="44" spans="1:5" x14ac:dyDescent="0.25">
      <c r="A44" t="s">
        <v>230</v>
      </c>
      <c r="B44" s="3" t="s">
        <v>122</v>
      </c>
    </row>
    <row r="45" spans="1:5" x14ac:dyDescent="0.25">
      <c r="A45" t="s">
        <v>231</v>
      </c>
      <c r="B45" s="3" t="s">
        <v>122</v>
      </c>
    </row>
    <row r="47" spans="1:5" x14ac:dyDescent="0.25">
      <c r="A47" t="s">
        <v>232</v>
      </c>
    </row>
    <row r="48" spans="1:5" ht="30" customHeight="1" x14ac:dyDescent="0.25">
      <c r="A48" s="58" t="s">
        <v>233</v>
      </c>
      <c r="B48" s="59" t="s">
        <v>884</v>
      </c>
    </row>
    <row r="49" spans="1:4" ht="45" customHeight="1" x14ac:dyDescent="0.25">
      <c r="A49" s="58" t="s">
        <v>235</v>
      </c>
      <c r="B49" s="59" t="s">
        <v>879</v>
      </c>
    </row>
    <row r="50" spans="1:4" x14ac:dyDescent="0.25">
      <c r="A50" s="58"/>
      <c r="B50" s="58"/>
    </row>
    <row r="51" spans="1:4" x14ac:dyDescent="0.25">
      <c r="A51" s="58" t="s">
        <v>237</v>
      </c>
      <c r="B51" s="60">
        <v>7.3135187049627994</v>
      </c>
    </row>
    <row r="52" spans="1:4" x14ac:dyDescent="0.25">
      <c r="A52" s="58"/>
      <c r="B52" s="58"/>
    </row>
    <row r="53" spans="1:4" x14ac:dyDescent="0.25">
      <c r="A53" s="58" t="s">
        <v>238</v>
      </c>
      <c r="B53" s="61">
        <v>4.1494</v>
      </c>
    </row>
    <row r="54" spans="1:4" x14ac:dyDescent="0.25">
      <c r="A54" s="58" t="s">
        <v>239</v>
      </c>
      <c r="B54" s="61">
        <v>5.1396472254540901</v>
      </c>
    </row>
    <row r="55" spans="1:4" x14ac:dyDescent="0.25">
      <c r="A55" s="58"/>
      <c r="B55" s="58"/>
    </row>
    <row r="56" spans="1:4" x14ac:dyDescent="0.25">
      <c r="A56" s="58" t="s">
        <v>240</v>
      </c>
      <c r="B56" s="62">
        <v>45535</v>
      </c>
    </row>
    <row r="58" spans="1:4" ht="69.95" customHeight="1" x14ac:dyDescent="0.25">
      <c r="A58" s="63" t="s">
        <v>241</v>
      </c>
      <c r="B58" s="63" t="s">
        <v>242</v>
      </c>
      <c r="C58" s="63" t="s">
        <v>5</v>
      </c>
      <c r="D58" s="63" t="s">
        <v>6</v>
      </c>
    </row>
    <row r="59" spans="1:4" ht="69.95" customHeight="1" x14ac:dyDescent="0.25">
      <c r="A59" s="63" t="s">
        <v>884</v>
      </c>
      <c r="B59" s="63"/>
      <c r="C59" s="63" t="s">
        <v>14</v>
      </c>
      <c r="D59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9"/>
  <sheetViews>
    <sheetView showGridLines="0" workbookViewId="0">
      <pane ySplit="4" topLeftCell="A33" activePane="bottomLeft" state="frozen"/>
      <selection pane="bottomLeft" activeCell="A41" sqref="A4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885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886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193</v>
      </c>
      <c r="B8" s="33"/>
      <c r="C8" s="33"/>
      <c r="D8" s="14"/>
      <c r="E8" s="15"/>
      <c r="F8" s="16"/>
      <c r="G8" s="16"/>
    </row>
    <row r="9" spans="1:8" x14ac:dyDescent="0.25">
      <c r="A9" s="13" t="s">
        <v>887</v>
      </c>
      <c r="B9" s="33" t="s">
        <v>888</v>
      </c>
      <c r="C9" s="33"/>
      <c r="D9" s="14">
        <v>36424665</v>
      </c>
      <c r="E9" s="15">
        <v>456091.44</v>
      </c>
      <c r="F9" s="16">
        <v>0.99880000000000002</v>
      </c>
      <c r="G9" s="16"/>
    </row>
    <row r="10" spans="1:8" x14ac:dyDescent="0.25">
      <c r="A10" s="17" t="s">
        <v>125</v>
      </c>
      <c r="B10" s="34"/>
      <c r="C10" s="34"/>
      <c r="D10" s="20"/>
      <c r="E10" s="21">
        <v>456091.44</v>
      </c>
      <c r="F10" s="22">
        <v>0.99880000000000002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132</v>
      </c>
      <c r="B12" s="35"/>
      <c r="C12" s="35"/>
      <c r="D12" s="25"/>
      <c r="E12" s="21">
        <v>456091.44</v>
      </c>
      <c r="F12" s="22">
        <v>0.99880000000000002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196</v>
      </c>
      <c r="B14" s="33"/>
      <c r="C14" s="33"/>
      <c r="D14" s="14"/>
      <c r="E14" s="15"/>
      <c r="F14" s="16"/>
      <c r="G14" s="16"/>
    </row>
    <row r="15" spans="1:8" x14ac:dyDescent="0.25">
      <c r="A15" s="13" t="s">
        <v>197</v>
      </c>
      <c r="B15" s="33"/>
      <c r="C15" s="33"/>
      <c r="D15" s="14"/>
      <c r="E15" s="15">
        <v>886.52</v>
      </c>
      <c r="F15" s="16">
        <v>1.9E-3</v>
      </c>
      <c r="G15" s="16">
        <v>6.5936999999999996E-2</v>
      </c>
    </row>
    <row r="16" spans="1:8" x14ac:dyDescent="0.25">
      <c r="A16" s="17" t="s">
        <v>125</v>
      </c>
      <c r="B16" s="34"/>
      <c r="C16" s="34"/>
      <c r="D16" s="20"/>
      <c r="E16" s="21">
        <v>886.52</v>
      </c>
      <c r="F16" s="22">
        <v>1.9E-3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132</v>
      </c>
      <c r="B18" s="35"/>
      <c r="C18" s="35"/>
      <c r="D18" s="25"/>
      <c r="E18" s="21">
        <v>886.52</v>
      </c>
      <c r="F18" s="22">
        <v>1.9E-3</v>
      </c>
      <c r="G18" s="23"/>
    </row>
    <row r="19" spans="1:7" x14ac:dyDescent="0.25">
      <c r="A19" s="13" t="s">
        <v>198</v>
      </c>
      <c r="B19" s="33"/>
      <c r="C19" s="33"/>
      <c r="D19" s="14"/>
      <c r="E19" s="15">
        <v>0.32029829999999998</v>
      </c>
      <c r="F19" s="16">
        <v>0</v>
      </c>
      <c r="G19" s="16"/>
    </row>
    <row r="20" spans="1:7" x14ac:dyDescent="0.25">
      <c r="A20" s="13" t="s">
        <v>199</v>
      </c>
      <c r="B20" s="33"/>
      <c r="C20" s="33"/>
      <c r="D20" s="14"/>
      <c r="E20" s="26">
        <v>-330.7502983</v>
      </c>
      <c r="F20" s="27">
        <v>-6.9999999999999999E-4</v>
      </c>
      <c r="G20" s="16">
        <v>6.5936999999999996E-2</v>
      </c>
    </row>
    <row r="21" spans="1:7" x14ac:dyDescent="0.25">
      <c r="A21" s="28" t="s">
        <v>200</v>
      </c>
      <c r="B21" s="36"/>
      <c r="C21" s="36"/>
      <c r="D21" s="29"/>
      <c r="E21" s="30">
        <v>456647.53</v>
      </c>
      <c r="F21" s="31">
        <v>1</v>
      </c>
      <c r="G21" s="31"/>
    </row>
    <row r="26" spans="1:7" x14ac:dyDescent="0.25">
      <c r="A26" s="1" t="s">
        <v>203</v>
      </c>
    </row>
    <row r="27" spans="1:7" x14ac:dyDescent="0.25">
      <c r="A27" s="47" t="s">
        <v>204</v>
      </c>
      <c r="B27" s="3" t="s">
        <v>122</v>
      </c>
    </row>
    <row r="28" spans="1:7" x14ac:dyDescent="0.25">
      <c r="A28" t="s">
        <v>205</v>
      </c>
    </row>
    <row r="29" spans="1:7" x14ac:dyDescent="0.25">
      <c r="A29" t="s">
        <v>206</v>
      </c>
      <c r="B29" t="s">
        <v>207</v>
      </c>
      <c r="C29" t="s">
        <v>207</v>
      </c>
    </row>
    <row r="30" spans="1:7" x14ac:dyDescent="0.25">
      <c r="B30" s="48">
        <v>45504</v>
      </c>
      <c r="C30" s="48">
        <v>45534</v>
      </c>
    </row>
    <row r="31" spans="1:7" x14ac:dyDescent="0.25">
      <c r="A31" t="s">
        <v>211</v>
      </c>
      <c r="B31">
        <v>12.3927</v>
      </c>
      <c r="C31">
        <v>12.492900000000001</v>
      </c>
      <c r="E31" s="2"/>
    </row>
    <row r="32" spans="1:7" x14ac:dyDescent="0.25">
      <c r="A32" t="s">
        <v>212</v>
      </c>
      <c r="B32">
        <v>12.3927</v>
      </c>
      <c r="C32">
        <v>12.492900000000001</v>
      </c>
      <c r="E32" s="2"/>
    </row>
    <row r="33" spans="1:5" x14ac:dyDescent="0.25">
      <c r="A33" t="s">
        <v>688</v>
      </c>
      <c r="B33">
        <v>12.3927</v>
      </c>
      <c r="C33">
        <v>12.492900000000001</v>
      </c>
      <c r="E33" s="2"/>
    </row>
    <row r="34" spans="1:5" x14ac:dyDescent="0.25">
      <c r="A34" t="s">
        <v>689</v>
      </c>
      <c r="B34">
        <v>12.3927</v>
      </c>
      <c r="C34">
        <v>12.492900000000001</v>
      </c>
      <c r="E34" s="2"/>
    </row>
    <row r="35" spans="1:5" x14ac:dyDescent="0.25">
      <c r="E35" s="2"/>
    </row>
    <row r="36" spans="1:5" x14ac:dyDescent="0.25">
      <c r="A36" t="s">
        <v>222</v>
      </c>
      <c r="B36" s="3" t="s">
        <v>122</v>
      </c>
    </row>
    <row r="37" spans="1:5" x14ac:dyDescent="0.25">
      <c r="A37" t="s">
        <v>223</v>
      </c>
      <c r="B37" s="3" t="s">
        <v>122</v>
      </c>
    </row>
    <row r="38" spans="1:5" ht="30" customHeight="1" x14ac:dyDescent="0.25">
      <c r="A38" s="47" t="s">
        <v>224</v>
      </c>
      <c r="B38" s="3" t="s">
        <v>122</v>
      </c>
    </row>
    <row r="39" spans="1:5" ht="30" customHeight="1" x14ac:dyDescent="0.25">
      <c r="A39" s="47" t="s">
        <v>225</v>
      </c>
      <c r="B39" s="3" t="s">
        <v>122</v>
      </c>
    </row>
    <row r="40" spans="1:5" ht="45" customHeight="1" x14ac:dyDescent="0.25">
      <c r="A40" s="47" t="s">
        <v>875</v>
      </c>
      <c r="B40" s="3" t="s">
        <v>122</v>
      </c>
    </row>
    <row r="41" spans="1:5" ht="45" customHeight="1" x14ac:dyDescent="0.25">
      <c r="A41" s="47" t="s">
        <v>876</v>
      </c>
      <c r="B41" s="3" t="s">
        <v>122</v>
      </c>
    </row>
    <row r="42" spans="1:5" ht="30" customHeight="1" x14ac:dyDescent="0.25">
      <c r="A42" s="47" t="s">
        <v>877</v>
      </c>
      <c r="B42" s="3" t="s">
        <v>122</v>
      </c>
    </row>
    <row r="43" spans="1:5" ht="30" customHeight="1" x14ac:dyDescent="0.25">
      <c r="A43" s="47" t="s">
        <v>229</v>
      </c>
      <c r="B43" s="3" t="s">
        <v>122</v>
      </c>
    </row>
    <row r="44" spans="1:5" x14ac:dyDescent="0.25">
      <c r="A44" t="s">
        <v>230</v>
      </c>
      <c r="B44" s="3" t="s">
        <v>122</v>
      </c>
    </row>
    <row r="45" spans="1:5" x14ac:dyDescent="0.25">
      <c r="A45" t="s">
        <v>231</v>
      </c>
      <c r="B45" s="3" t="s">
        <v>122</v>
      </c>
    </row>
    <row r="47" spans="1:5" x14ac:dyDescent="0.25">
      <c r="A47" t="s">
        <v>232</v>
      </c>
    </row>
    <row r="48" spans="1:5" ht="30" customHeight="1" x14ac:dyDescent="0.25">
      <c r="A48" s="58" t="s">
        <v>233</v>
      </c>
      <c r="B48" s="59" t="s">
        <v>889</v>
      </c>
    </row>
    <row r="49" spans="1:4" ht="45" customHeight="1" x14ac:dyDescent="0.25">
      <c r="A49" s="58" t="s">
        <v>235</v>
      </c>
      <c r="B49" s="59" t="s">
        <v>879</v>
      </c>
    </row>
    <row r="50" spans="1:4" x14ac:dyDescent="0.25">
      <c r="A50" s="58"/>
      <c r="B50" s="58"/>
    </row>
    <row r="51" spans="1:4" x14ac:dyDescent="0.25">
      <c r="A51" s="58" t="s">
        <v>237</v>
      </c>
      <c r="B51" s="60">
        <v>7.3202096903557443</v>
      </c>
    </row>
    <row r="52" spans="1:4" x14ac:dyDescent="0.25">
      <c r="A52" s="58"/>
      <c r="B52" s="58"/>
    </row>
    <row r="53" spans="1:4" x14ac:dyDescent="0.25">
      <c r="A53" s="58" t="s">
        <v>238</v>
      </c>
      <c r="B53" s="61">
        <v>5.2484000000000002</v>
      </c>
    </row>
    <row r="54" spans="1:4" x14ac:dyDescent="0.25">
      <c r="A54" s="58" t="s">
        <v>239</v>
      </c>
      <c r="B54" s="61">
        <v>6.396302282209227</v>
      </c>
    </row>
    <row r="55" spans="1:4" x14ac:dyDescent="0.25">
      <c r="A55" s="58"/>
      <c r="B55" s="58"/>
    </row>
    <row r="56" spans="1:4" x14ac:dyDescent="0.25">
      <c r="A56" s="58" t="s">
        <v>240</v>
      </c>
      <c r="B56" s="62">
        <v>45535</v>
      </c>
    </row>
    <row r="58" spans="1:4" ht="69.95" customHeight="1" x14ac:dyDescent="0.25">
      <c r="A58" s="63" t="s">
        <v>241</v>
      </c>
      <c r="B58" s="63" t="s">
        <v>242</v>
      </c>
      <c r="C58" s="63" t="s">
        <v>5</v>
      </c>
      <c r="D58" s="63" t="s">
        <v>6</v>
      </c>
    </row>
    <row r="59" spans="1:4" ht="69.95" customHeight="1" x14ac:dyDescent="0.25">
      <c r="A59" s="63" t="s">
        <v>889</v>
      </c>
      <c r="B59" s="63"/>
      <c r="C59" s="63" t="s">
        <v>16</v>
      </c>
      <c r="D59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9"/>
  <sheetViews>
    <sheetView showGridLines="0" workbookViewId="0">
      <pane ySplit="4" topLeftCell="A39" activePane="bottomLeft" state="frozen"/>
      <selection pane="bottomLeft" activeCell="A41" sqref="A4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890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891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193</v>
      </c>
      <c r="B8" s="33"/>
      <c r="C8" s="33"/>
      <c r="D8" s="14"/>
      <c r="E8" s="15"/>
      <c r="F8" s="16"/>
      <c r="G8" s="16"/>
    </row>
    <row r="9" spans="1:8" x14ac:dyDescent="0.25">
      <c r="A9" s="13" t="s">
        <v>892</v>
      </c>
      <c r="B9" s="33" t="s">
        <v>893</v>
      </c>
      <c r="C9" s="33"/>
      <c r="D9" s="14">
        <v>37788706</v>
      </c>
      <c r="E9" s="15">
        <v>444346.06</v>
      </c>
      <c r="F9" s="16">
        <v>0.997</v>
      </c>
      <c r="G9" s="16"/>
    </row>
    <row r="10" spans="1:8" x14ac:dyDescent="0.25">
      <c r="A10" s="17" t="s">
        <v>125</v>
      </c>
      <c r="B10" s="34"/>
      <c r="C10" s="34"/>
      <c r="D10" s="20"/>
      <c r="E10" s="21">
        <v>444346.06</v>
      </c>
      <c r="F10" s="22">
        <v>0.997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132</v>
      </c>
      <c r="B12" s="35"/>
      <c r="C12" s="35"/>
      <c r="D12" s="25"/>
      <c r="E12" s="21">
        <v>444346.06</v>
      </c>
      <c r="F12" s="22">
        <v>0.997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196</v>
      </c>
      <c r="B14" s="33"/>
      <c r="C14" s="33"/>
      <c r="D14" s="14"/>
      <c r="E14" s="15"/>
      <c r="F14" s="16"/>
      <c r="G14" s="16"/>
    </row>
    <row r="15" spans="1:8" x14ac:dyDescent="0.25">
      <c r="A15" s="13" t="s">
        <v>197</v>
      </c>
      <c r="B15" s="33"/>
      <c r="C15" s="33"/>
      <c r="D15" s="14"/>
      <c r="E15" s="15">
        <v>1515.18</v>
      </c>
      <c r="F15" s="16">
        <v>3.3999999999999998E-3</v>
      </c>
      <c r="G15" s="16">
        <v>6.5936999999999996E-2</v>
      </c>
    </row>
    <row r="16" spans="1:8" x14ac:dyDescent="0.25">
      <c r="A16" s="17" t="s">
        <v>125</v>
      </c>
      <c r="B16" s="34"/>
      <c r="C16" s="34"/>
      <c r="D16" s="20"/>
      <c r="E16" s="21">
        <v>1515.18</v>
      </c>
      <c r="F16" s="22">
        <v>3.3999999999999998E-3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132</v>
      </c>
      <c r="B18" s="35"/>
      <c r="C18" s="35"/>
      <c r="D18" s="25"/>
      <c r="E18" s="21">
        <v>1515.18</v>
      </c>
      <c r="F18" s="22">
        <v>3.3999999999999998E-3</v>
      </c>
      <c r="G18" s="23"/>
    </row>
    <row r="19" spans="1:7" x14ac:dyDescent="0.25">
      <c r="A19" s="13" t="s">
        <v>198</v>
      </c>
      <c r="B19" s="33"/>
      <c r="C19" s="33"/>
      <c r="D19" s="14"/>
      <c r="E19" s="15">
        <v>0.54743200000000003</v>
      </c>
      <c r="F19" s="16">
        <v>9.9999999999999995E-7</v>
      </c>
      <c r="G19" s="16"/>
    </row>
    <row r="20" spans="1:7" x14ac:dyDescent="0.25">
      <c r="A20" s="13" t="s">
        <v>199</v>
      </c>
      <c r="B20" s="33"/>
      <c r="C20" s="33"/>
      <c r="D20" s="14"/>
      <c r="E20" s="26">
        <v>-159.067432</v>
      </c>
      <c r="F20" s="27">
        <v>-4.0099999999999999E-4</v>
      </c>
      <c r="G20" s="16">
        <v>6.5936999999999996E-2</v>
      </c>
    </row>
    <row r="21" spans="1:7" x14ac:dyDescent="0.25">
      <c r="A21" s="28" t="s">
        <v>200</v>
      </c>
      <c r="B21" s="36"/>
      <c r="C21" s="36"/>
      <c r="D21" s="29"/>
      <c r="E21" s="30">
        <v>445702.72</v>
      </c>
      <c r="F21" s="31">
        <v>1</v>
      </c>
      <c r="G21" s="31"/>
    </row>
    <row r="26" spans="1:7" x14ac:dyDescent="0.25">
      <c r="A26" s="1" t="s">
        <v>203</v>
      </c>
    </row>
    <row r="27" spans="1:7" x14ac:dyDescent="0.25">
      <c r="A27" s="47" t="s">
        <v>204</v>
      </c>
      <c r="B27" s="3" t="s">
        <v>122</v>
      </c>
    </row>
    <row r="28" spans="1:7" x14ac:dyDescent="0.25">
      <c r="A28" t="s">
        <v>205</v>
      </c>
    </row>
    <row r="29" spans="1:7" x14ac:dyDescent="0.25">
      <c r="A29" t="s">
        <v>206</v>
      </c>
      <c r="B29" t="s">
        <v>207</v>
      </c>
      <c r="C29" t="s">
        <v>207</v>
      </c>
    </row>
    <row r="30" spans="1:7" x14ac:dyDescent="0.25">
      <c r="B30" s="48">
        <v>45504</v>
      </c>
      <c r="C30" s="48">
        <v>45534</v>
      </c>
    </row>
    <row r="31" spans="1:7" x14ac:dyDescent="0.25">
      <c r="A31" t="s">
        <v>211</v>
      </c>
      <c r="B31">
        <v>11.6271</v>
      </c>
      <c r="C31">
        <v>11.7346</v>
      </c>
      <c r="E31" s="2"/>
    </row>
    <row r="32" spans="1:7" x14ac:dyDescent="0.25">
      <c r="A32" t="s">
        <v>212</v>
      </c>
      <c r="B32">
        <v>11.6271</v>
      </c>
      <c r="C32">
        <v>11.7346</v>
      </c>
      <c r="E32" s="2"/>
    </row>
    <row r="33" spans="1:5" x14ac:dyDescent="0.25">
      <c r="A33" t="s">
        <v>688</v>
      </c>
      <c r="B33">
        <v>11.6271</v>
      </c>
      <c r="C33">
        <v>11.7346</v>
      </c>
      <c r="E33" s="2"/>
    </row>
    <row r="34" spans="1:5" x14ac:dyDescent="0.25">
      <c r="A34" t="s">
        <v>689</v>
      </c>
      <c r="B34">
        <v>11.6271</v>
      </c>
      <c r="C34">
        <v>11.7346</v>
      </c>
      <c r="E34" s="2"/>
    </row>
    <row r="35" spans="1:5" x14ac:dyDescent="0.25">
      <c r="E35" s="2"/>
    </row>
    <row r="36" spans="1:5" x14ac:dyDescent="0.25">
      <c r="A36" t="s">
        <v>222</v>
      </c>
      <c r="B36" s="3" t="s">
        <v>122</v>
      </c>
    </row>
    <row r="37" spans="1:5" x14ac:dyDescent="0.25">
      <c r="A37" t="s">
        <v>223</v>
      </c>
      <c r="B37" s="3" t="s">
        <v>122</v>
      </c>
    </row>
    <row r="38" spans="1:5" ht="30" customHeight="1" x14ac:dyDescent="0.25">
      <c r="A38" s="47" t="s">
        <v>224</v>
      </c>
      <c r="B38" s="3" t="s">
        <v>122</v>
      </c>
    </row>
    <row r="39" spans="1:5" ht="30" customHeight="1" x14ac:dyDescent="0.25">
      <c r="A39" s="47" t="s">
        <v>225</v>
      </c>
      <c r="B39" s="3" t="s">
        <v>122</v>
      </c>
    </row>
    <row r="40" spans="1:5" ht="45" customHeight="1" x14ac:dyDescent="0.25">
      <c r="A40" s="47" t="s">
        <v>875</v>
      </c>
      <c r="B40" s="3" t="s">
        <v>122</v>
      </c>
    </row>
    <row r="41" spans="1:5" ht="45" customHeight="1" x14ac:dyDescent="0.25">
      <c r="A41" s="47" t="s">
        <v>876</v>
      </c>
      <c r="B41" s="3" t="s">
        <v>122</v>
      </c>
    </row>
    <row r="42" spans="1:5" ht="30" customHeight="1" x14ac:dyDescent="0.25">
      <c r="A42" s="47" t="s">
        <v>877</v>
      </c>
      <c r="B42" s="3" t="s">
        <v>122</v>
      </c>
    </row>
    <row r="43" spans="1:5" ht="30" customHeight="1" x14ac:dyDescent="0.25">
      <c r="A43" s="47" t="s">
        <v>229</v>
      </c>
      <c r="B43" s="3" t="s">
        <v>122</v>
      </c>
    </row>
    <row r="44" spans="1:5" x14ac:dyDescent="0.25">
      <c r="A44" t="s">
        <v>230</v>
      </c>
      <c r="B44" s="3" t="s">
        <v>122</v>
      </c>
    </row>
    <row r="45" spans="1:5" x14ac:dyDescent="0.25">
      <c r="A45" t="s">
        <v>231</v>
      </c>
      <c r="B45" s="3" t="s">
        <v>122</v>
      </c>
    </row>
    <row r="47" spans="1:5" x14ac:dyDescent="0.25">
      <c r="A47" t="s">
        <v>232</v>
      </c>
    </row>
    <row r="48" spans="1:5" ht="30" customHeight="1" x14ac:dyDescent="0.25">
      <c r="A48" s="58" t="s">
        <v>233</v>
      </c>
      <c r="B48" s="59" t="s">
        <v>894</v>
      </c>
    </row>
    <row r="49" spans="1:4" ht="45" customHeight="1" x14ac:dyDescent="0.25">
      <c r="A49" s="58" t="s">
        <v>235</v>
      </c>
      <c r="B49" s="59" t="s">
        <v>879</v>
      </c>
    </row>
    <row r="50" spans="1:4" x14ac:dyDescent="0.25">
      <c r="A50" s="58"/>
      <c r="B50" s="58"/>
    </row>
    <row r="51" spans="1:4" x14ac:dyDescent="0.25">
      <c r="A51" s="58" t="s">
        <v>237</v>
      </c>
      <c r="B51" s="60">
        <v>7.2969415961230926</v>
      </c>
    </row>
    <row r="52" spans="1:4" x14ac:dyDescent="0.25">
      <c r="A52" s="58"/>
      <c r="B52" s="58"/>
    </row>
    <row r="53" spans="1:4" x14ac:dyDescent="0.25">
      <c r="A53" s="58" t="s">
        <v>238</v>
      </c>
      <c r="B53" s="61">
        <v>5.8249000000000004</v>
      </c>
    </row>
    <row r="54" spans="1:4" x14ac:dyDescent="0.25">
      <c r="A54" s="58" t="s">
        <v>239</v>
      </c>
      <c r="B54" s="61">
        <v>7.476999014283348</v>
      </c>
    </row>
    <row r="55" spans="1:4" x14ac:dyDescent="0.25">
      <c r="A55" s="58"/>
      <c r="B55" s="58"/>
    </row>
    <row r="56" spans="1:4" x14ac:dyDescent="0.25">
      <c r="A56" s="58" t="s">
        <v>240</v>
      </c>
      <c r="B56" s="62">
        <v>45535</v>
      </c>
    </row>
    <row r="58" spans="1:4" ht="69.95" customHeight="1" x14ac:dyDescent="0.25">
      <c r="A58" s="63" t="s">
        <v>241</v>
      </c>
      <c r="B58" s="63" t="s">
        <v>242</v>
      </c>
      <c r="C58" s="63" t="s">
        <v>5</v>
      </c>
      <c r="D58" s="63" t="s">
        <v>6</v>
      </c>
    </row>
    <row r="59" spans="1:4" ht="69.95" customHeight="1" x14ac:dyDescent="0.25">
      <c r="A59" s="63" t="s">
        <v>895</v>
      </c>
      <c r="B59" s="63"/>
      <c r="C59" s="63" t="s">
        <v>18</v>
      </c>
      <c r="D59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59"/>
  <sheetViews>
    <sheetView showGridLines="0" workbookViewId="0">
      <pane ySplit="4" topLeftCell="A39" activePane="bottomLeft" state="frozen"/>
      <selection pane="bottomLeft" activeCell="A41" sqref="A4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896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897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193</v>
      </c>
      <c r="B8" s="33"/>
      <c r="C8" s="33"/>
      <c r="D8" s="14"/>
      <c r="E8" s="15"/>
      <c r="F8" s="16"/>
      <c r="G8" s="16"/>
    </row>
    <row r="9" spans="1:8" x14ac:dyDescent="0.25">
      <c r="A9" s="13" t="s">
        <v>898</v>
      </c>
      <c r="B9" s="33" t="s">
        <v>899</v>
      </c>
      <c r="C9" s="33"/>
      <c r="D9" s="14">
        <v>19037994</v>
      </c>
      <c r="E9" s="15">
        <v>218472.4</v>
      </c>
      <c r="F9" s="16">
        <v>0.98899999999999999</v>
      </c>
      <c r="G9" s="16"/>
    </row>
    <row r="10" spans="1:8" x14ac:dyDescent="0.25">
      <c r="A10" s="17" t="s">
        <v>125</v>
      </c>
      <c r="B10" s="34"/>
      <c r="C10" s="34"/>
      <c r="D10" s="20"/>
      <c r="E10" s="21">
        <v>218472.4</v>
      </c>
      <c r="F10" s="22">
        <v>0.98899999999999999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132</v>
      </c>
      <c r="B12" s="35"/>
      <c r="C12" s="35"/>
      <c r="D12" s="25"/>
      <c r="E12" s="21">
        <v>218472.4</v>
      </c>
      <c r="F12" s="22">
        <v>0.98899999999999999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196</v>
      </c>
      <c r="B14" s="33"/>
      <c r="C14" s="33"/>
      <c r="D14" s="14"/>
      <c r="E14" s="15"/>
      <c r="F14" s="16"/>
      <c r="G14" s="16"/>
    </row>
    <row r="15" spans="1:8" x14ac:dyDescent="0.25">
      <c r="A15" s="13" t="s">
        <v>197</v>
      </c>
      <c r="B15" s="33"/>
      <c r="C15" s="33"/>
      <c r="D15" s="14"/>
      <c r="E15" s="15">
        <v>2381.71</v>
      </c>
      <c r="F15" s="16">
        <v>1.0800000000000001E-2</v>
      </c>
      <c r="G15" s="16">
        <v>6.5936999999999996E-2</v>
      </c>
    </row>
    <row r="16" spans="1:8" x14ac:dyDescent="0.25">
      <c r="A16" s="17" t="s">
        <v>125</v>
      </c>
      <c r="B16" s="34"/>
      <c r="C16" s="34"/>
      <c r="D16" s="20"/>
      <c r="E16" s="21">
        <v>2381.71</v>
      </c>
      <c r="F16" s="22">
        <v>1.0800000000000001E-2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132</v>
      </c>
      <c r="B18" s="35"/>
      <c r="C18" s="35"/>
      <c r="D18" s="25"/>
      <c r="E18" s="21">
        <v>2381.71</v>
      </c>
      <c r="F18" s="22">
        <v>1.0800000000000001E-2</v>
      </c>
      <c r="G18" s="23"/>
    </row>
    <row r="19" spans="1:7" x14ac:dyDescent="0.25">
      <c r="A19" s="13" t="s">
        <v>198</v>
      </c>
      <c r="B19" s="33"/>
      <c r="C19" s="33"/>
      <c r="D19" s="14"/>
      <c r="E19" s="15">
        <v>0.8605083</v>
      </c>
      <c r="F19" s="16">
        <v>3.0000000000000001E-6</v>
      </c>
      <c r="G19" s="16"/>
    </row>
    <row r="20" spans="1:7" x14ac:dyDescent="0.25">
      <c r="A20" s="13" t="s">
        <v>199</v>
      </c>
      <c r="B20" s="33"/>
      <c r="C20" s="33"/>
      <c r="D20" s="14"/>
      <c r="E20" s="15">
        <v>50.689491699999998</v>
      </c>
      <c r="F20" s="16">
        <v>1.9699999999999999E-4</v>
      </c>
      <c r="G20" s="16">
        <v>6.5936999999999996E-2</v>
      </c>
    </row>
    <row r="21" spans="1:7" x14ac:dyDescent="0.25">
      <c r="A21" s="28" t="s">
        <v>200</v>
      </c>
      <c r="B21" s="36"/>
      <c r="C21" s="36"/>
      <c r="D21" s="29"/>
      <c r="E21" s="30">
        <v>220905.66</v>
      </c>
      <c r="F21" s="31">
        <v>1</v>
      </c>
      <c r="G21" s="31"/>
    </row>
    <row r="26" spans="1:7" x14ac:dyDescent="0.25">
      <c r="A26" s="1" t="s">
        <v>203</v>
      </c>
    </row>
    <row r="27" spans="1:7" x14ac:dyDescent="0.25">
      <c r="A27" s="47" t="s">
        <v>204</v>
      </c>
      <c r="B27" s="3" t="s">
        <v>122</v>
      </c>
    </row>
    <row r="28" spans="1:7" x14ac:dyDescent="0.25">
      <c r="A28" t="s">
        <v>205</v>
      </c>
    </row>
    <row r="29" spans="1:7" x14ac:dyDescent="0.25">
      <c r="A29" t="s">
        <v>206</v>
      </c>
      <c r="B29" t="s">
        <v>207</v>
      </c>
      <c r="C29" t="s">
        <v>207</v>
      </c>
    </row>
    <row r="30" spans="1:7" x14ac:dyDescent="0.25">
      <c r="B30" s="48">
        <v>45504</v>
      </c>
      <c r="C30" s="48">
        <v>45534</v>
      </c>
    </row>
    <row r="31" spans="1:7" x14ac:dyDescent="0.25">
      <c r="A31" t="s">
        <v>722</v>
      </c>
      <c r="B31">
        <v>11.3652</v>
      </c>
      <c r="C31">
        <v>11.505000000000001</v>
      </c>
      <c r="E31" s="2"/>
    </row>
    <row r="32" spans="1:7" x14ac:dyDescent="0.25">
      <c r="A32" t="s">
        <v>212</v>
      </c>
      <c r="B32">
        <v>11.3652</v>
      </c>
      <c r="C32">
        <v>11.505000000000001</v>
      </c>
      <c r="E32" s="2"/>
    </row>
    <row r="33" spans="1:5" x14ac:dyDescent="0.25">
      <c r="A33" t="s">
        <v>723</v>
      </c>
      <c r="B33">
        <v>11.3652</v>
      </c>
      <c r="C33">
        <v>11.505000000000001</v>
      </c>
      <c r="E33" s="2"/>
    </row>
    <row r="34" spans="1:5" x14ac:dyDescent="0.25">
      <c r="A34" t="s">
        <v>689</v>
      </c>
      <c r="B34">
        <v>11.3652</v>
      </c>
      <c r="C34">
        <v>11.505000000000001</v>
      </c>
      <c r="E34" s="2"/>
    </row>
    <row r="35" spans="1:5" x14ac:dyDescent="0.25">
      <c r="E35" s="2"/>
    </row>
    <row r="36" spans="1:5" x14ac:dyDescent="0.25">
      <c r="A36" t="s">
        <v>222</v>
      </c>
      <c r="B36" s="3" t="s">
        <v>122</v>
      </c>
    </row>
    <row r="37" spans="1:5" x14ac:dyDescent="0.25">
      <c r="A37" t="s">
        <v>223</v>
      </c>
      <c r="B37" s="3" t="s">
        <v>122</v>
      </c>
    </row>
    <row r="38" spans="1:5" ht="30" customHeight="1" x14ac:dyDescent="0.25">
      <c r="A38" s="47" t="s">
        <v>224</v>
      </c>
      <c r="B38" s="3" t="s">
        <v>122</v>
      </c>
    </row>
    <row r="39" spans="1:5" ht="30" customHeight="1" x14ac:dyDescent="0.25">
      <c r="A39" s="47" t="s">
        <v>225</v>
      </c>
      <c r="B39" s="3" t="s">
        <v>122</v>
      </c>
    </row>
    <row r="40" spans="1:5" ht="45" customHeight="1" x14ac:dyDescent="0.25">
      <c r="A40" s="47" t="s">
        <v>875</v>
      </c>
      <c r="B40" s="3" t="s">
        <v>122</v>
      </c>
    </row>
    <row r="41" spans="1:5" ht="45" customHeight="1" x14ac:dyDescent="0.25">
      <c r="A41" s="47" t="s">
        <v>876</v>
      </c>
      <c r="B41" s="3" t="s">
        <v>122</v>
      </c>
    </row>
    <row r="42" spans="1:5" ht="30" customHeight="1" x14ac:dyDescent="0.25">
      <c r="A42" s="47" t="s">
        <v>877</v>
      </c>
      <c r="B42" s="3" t="s">
        <v>122</v>
      </c>
    </row>
    <row r="43" spans="1:5" ht="30" customHeight="1" x14ac:dyDescent="0.25">
      <c r="A43" s="47" t="s">
        <v>229</v>
      </c>
      <c r="B43" s="3" t="s">
        <v>122</v>
      </c>
    </row>
    <row r="44" spans="1:5" x14ac:dyDescent="0.25">
      <c r="A44" t="s">
        <v>230</v>
      </c>
      <c r="B44" s="3" t="s">
        <v>122</v>
      </c>
    </row>
    <row r="45" spans="1:5" x14ac:dyDescent="0.25">
      <c r="A45" t="s">
        <v>231</v>
      </c>
      <c r="B45" s="3" t="s">
        <v>122</v>
      </c>
    </row>
    <row r="47" spans="1:5" x14ac:dyDescent="0.25">
      <c r="A47" t="s">
        <v>232</v>
      </c>
    </row>
    <row r="48" spans="1:5" ht="30" customHeight="1" x14ac:dyDescent="0.25">
      <c r="A48" s="58" t="s">
        <v>233</v>
      </c>
      <c r="B48" s="59" t="s">
        <v>900</v>
      </c>
    </row>
    <row r="49" spans="1:4" ht="45" customHeight="1" x14ac:dyDescent="0.25">
      <c r="A49" s="58" t="s">
        <v>235</v>
      </c>
      <c r="B49" s="59" t="s">
        <v>879</v>
      </c>
    </row>
    <row r="50" spans="1:4" x14ac:dyDescent="0.25">
      <c r="A50" s="58"/>
      <c r="B50" s="58"/>
    </row>
    <row r="51" spans="1:4" x14ac:dyDescent="0.25">
      <c r="A51" s="58" t="s">
        <v>237</v>
      </c>
      <c r="B51" s="60">
        <v>7.2540045809465141</v>
      </c>
    </row>
    <row r="52" spans="1:4" x14ac:dyDescent="0.25">
      <c r="A52" s="58"/>
      <c r="B52" s="58"/>
    </row>
    <row r="53" spans="1:4" x14ac:dyDescent="0.25">
      <c r="A53" s="58" t="s">
        <v>238</v>
      </c>
      <c r="B53" s="61">
        <v>6.1963999999999997</v>
      </c>
    </row>
    <row r="54" spans="1:4" x14ac:dyDescent="0.25">
      <c r="A54" s="58" t="s">
        <v>239</v>
      </c>
      <c r="B54" s="61">
        <v>8.3196592310002302</v>
      </c>
    </row>
    <row r="55" spans="1:4" x14ac:dyDescent="0.25">
      <c r="A55" s="58"/>
      <c r="B55" s="58"/>
    </row>
    <row r="56" spans="1:4" x14ac:dyDescent="0.25">
      <c r="A56" s="58" t="s">
        <v>240</v>
      </c>
      <c r="B56" s="62">
        <v>45535</v>
      </c>
    </row>
    <row r="58" spans="1:4" ht="69.95" customHeight="1" x14ac:dyDescent="0.25">
      <c r="A58" s="63" t="s">
        <v>241</v>
      </c>
      <c r="B58" s="63" t="s">
        <v>242</v>
      </c>
      <c r="C58" s="63" t="s">
        <v>5</v>
      </c>
      <c r="D58" s="63" t="s">
        <v>6</v>
      </c>
    </row>
    <row r="59" spans="1:4" ht="69.95" customHeight="1" x14ac:dyDescent="0.25">
      <c r="A59" s="63" t="s">
        <v>901</v>
      </c>
      <c r="B59" s="63"/>
      <c r="C59" s="63" t="s">
        <v>20</v>
      </c>
      <c r="D59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97"/>
  <sheetViews>
    <sheetView showGridLines="0" workbookViewId="0">
      <pane ySplit="4" topLeftCell="A78" activePane="bottomLeft" state="frozen"/>
      <selection pane="bottomLeft" activeCell="B78" sqref="B78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902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903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121</v>
      </c>
      <c r="B7" s="33"/>
      <c r="C7" s="33"/>
      <c r="D7" s="14"/>
      <c r="E7" s="15" t="s">
        <v>122</v>
      </c>
      <c r="F7" s="16" t="s">
        <v>122</v>
      </c>
      <c r="G7" s="16"/>
    </row>
    <row r="8" spans="1:8" x14ac:dyDescent="0.25">
      <c r="A8" s="17" t="s">
        <v>123</v>
      </c>
      <c r="B8" s="33"/>
      <c r="C8" s="33"/>
      <c r="D8" s="14"/>
      <c r="E8" s="15"/>
      <c r="F8" s="16"/>
      <c r="G8" s="16"/>
    </row>
    <row r="9" spans="1:8" x14ac:dyDescent="0.25">
      <c r="A9" s="17" t="s">
        <v>124</v>
      </c>
      <c r="B9" s="33"/>
      <c r="C9" s="33"/>
      <c r="D9" s="14"/>
      <c r="E9" s="15"/>
      <c r="F9" s="16"/>
      <c r="G9" s="16"/>
    </row>
    <row r="10" spans="1:8" x14ac:dyDescent="0.25">
      <c r="A10" s="17" t="s">
        <v>125</v>
      </c>
      <c r="B10" s="33"/>
      <c r="C10" s="33"/>
      <c r="D10" s="14"/>
      <c r="E10" s="18" t="s">
        <v>122</v>
      </c>
      <c r="F10" s="19" t="s">
        <v>122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479</v>
      </c>
      <c r="B12" s="33"/>
      <c r="C12" s="33"/>
      <c r="D12" s="14"/>
      <c r="E12" s="15"/>
      <c r="F12" s="16"/>
      <c r="G12" s="16"/>
    </row>
    <row r="13" spans="1:8" x14ac:dyDescent="0.25">
      <c r="A13" s="13" t="s">
        <v>904</v>
      </c>
      <c r="B13" s="33" t="s">
        <v>905</v>
      </c>
      <c r="C13" s="33" t="s">
        <v>129</v>
      </c>
      <c r="D13" s="14">
        <v>5000000</v>
      </c>
      <c r="E13" s="15">
        <v>5184.4399999999996</v>
      </c>
      <c r="F13" s="16">
        <v>0.31680000000000003</v>
      </c>
      <c r="G13" s="16">
        <v>7.1217755012000006E-2</v>
      </c>
    </row>
    <row r="14" spans="1:8" x14ac:dyDescent="0.25">
      <c r="A14" s="13" t="s">
        <v>906</v>
      </c>
      <c r="B14" s="33" t="s">
        <v>907</v>
      </c>
      <c r="C14" s="33" t="s">
        <v>129</v>
      </c>
      <c r="D14" s="14">
        <v>4500000</v>
      </c>
      <c r="E14" s="15">
        <v>4573.6400000000003</v>
      </c>
      <c r="F14" s="16">
        <v>0.27950000000000003</v>
      </c>
      <c r="G14" s="16">
        <v>6.9808553539999998E-2</v>
      </c>
    </row>
    <row r="15" spans="1:8" x14ac:dyDescent="0.25">
      <c r="A15" s="13" t="s">
        <v>908</v>
      </c>
      <c r="B15" s="33" t="s">
        <v>909</v>
      </c>
      <c r="C15" s="33" t="s">
        <v>129</v>
      </c>
      <c r="D15" s="14">
        <v>3000000</v>
      </c>
      <c r="E15" s="15">
        <v>3068.17</v>
      </c>
      <c r="F15" s="16">
        <v>0.1875</v>
      </c>
      <c r="G15" s="16">
        <v>7.0291633401000003E-2</v>
      </c>
    </row>
    <row r="16" spans="1:8" x14ac:dyDescent="0.25">
      <c r="A16" s="13" t="s">
        <v>910</v>
      </c>
      <c r="B16" s="33" t="s">
        <v>911</v>
      </c>
      <c r="C16" s="33" t="s">
        <v>129</v>
      </c>
      <c r="D16" s="14">
        <v>3000000</v>
      </c>
      <c r="E16" s="15">
        <v>3056.52</v>
      </c>
      <c r="F16" s="16">
        <v>0.18679999999999999</v>
      </c>
      <c r="G16" s="16">
        <v>7.0125077492000004E-2</v>
      </c>
    </row>
    <row r="17" spans="1:7" x14ac:dyDescent="0.25">
      <c r="A17" s="17" t="s">
        <v>125</v>
      </c>
      <c r="B17" s="34"/>
      <c r="C17" s="34"/>
      <c r="D17" s="20"/>
      <c r="E17" s="21">
        <v>15882.77</v>
      </c>
      <c r="F17" s="22">
        <v>0.97060000000000002</v>
      </c>
      <c r="G17" s="23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17" t="s">
        <v>126</v>
      </c>
      <c r="B19" s="33"/>
      <c r="C19" s="33"/>
      <c r="D19" s="14"/>
      <c r="E19" s="15"/>
      <c r="F19" s="16"/>
      <c r="G19" s="16"/>
    </row>
    <row r="20" spans="1:7" x14ac:dyDescent="0.25">
      <c r="A20" s="13" t="s">
        <v>912</v>
      </c>
      <c r="B20" s="33" t="s">
        <v>913</v>
      </c>
      <c r="C20" s="33" t="s">
        <v>129</v>
      </c>
      <c r="D20" s="14">
        <v>9100</v>
      </c>
      <c r="E20" s="15">
        <v>9.5500000000000007</v>
      </c>
      <c r="F20" s="16">
        <v>5.9999999999999995E-4</v>
      </c>
      <c r="G20" s="16">
        <v>7.1871972655999997E-2</v>
      </c>
    </row>
    <row r="21" spans="1:7" x14ac:dyDescent="0.25">
      <c r="A21" s="17" t="s">
        <v>125</v>
      </c>
      <c r="B21" s="34"/>
      <c r="C21" s="34"/>
      <c r="D21" s="20"/>
      <c r="E21" s="21">
        <v>9.5500000000000007</v>
      </c>
      <c r="F21" s="22">
        <v>5.9999999999999995E-4</v>
      </c>
      <c r="G21" s="23"/>
    </row>
    <row r="22" spans="1:7" x14ac:dyDescent="0.25">
      <c r="A22" s="13"/>
      <c r="B22" s="33"/>
      <c r="C22" s="33"/>
      <c r="D22" s="14"/>
      <c r="E22" s="15"/>
      <c r="F22" s="16"/>
      <c r="G22" s="16"/>
    </row>
    <row r="23" spans="1:7" x14ac:dyDescent="0.25">
      <c r="A23" s="13"/>
      <c r="B23" s="33"/>
      <c r="C23" s="33"/>
      <c r="D23" s="14"/>
      <c r="E23" s="15"/>
      <c r="F23" s="16"/>
      <c r="G23" s="16"/>
    </row>
    <row r="24" spans="1:7" x14ac:dyDescent="0.25">
      <c r="A24" s="17" t="s">
        <v>130</v>
      </c>
      <c r="B24" s="33"/>
      <c r="C24" s="33"/>
      <c r="D24" s="14"/>
      <c r="E24" s="15"/>
      <c r="F24" s="16"/>
      <c r="G24" s="16"/>
    </row>
    <row r="25" spans="1:7" x14ac:dyDescent="0.25">
      <c r="A25" s="17" t="s">
        <v>125</v>
      </c>
      <c r="B25" s="33"/>
      <c r="C25" s="33"/>
      <c r="D25" s="14"/>
      <c r="E25" s="18" t="s">
        <v>122</v>
      </c>
      <c r="F25" s="19" t="s">
        <v>122</v>
      </c>
      <c r="G25" s="16"/>
    </row>
    <row r="26" spans="1:7" x14ac:dyDescent="0.25">
      <c r="A26" s="13"/>
      <c r="B26" s="33"/>
      <c r="C26" s="33"/>
      <c r="D26" s="14"/>
      <c r="E26" s="15"/>
      <c r="F26" s="16"/>
      <c r="G26" s="16"/>
    </row>
    <row r="27" spans="1:7" x14ac:dyDescent="0.25">
      <c r="A27" s="17" t="s">
        <v>131</v>
      </c>
      <c r="B27" s="33"/>
      <c r="C27" s="33"/>
      <c r="D27" s="14"/>
      <c r="E27" s="15"/>
      <c r="F27" s="16"/>
      <c r="G27" s="16"/>
    </row>
    <row r="28" spans="1:7" x14ac:dyDescent="0.25">
      <c r="A28" s="17" t="s">
        <v>125</v>
      </c>
      <c r="B28" s="33"/>
      <c r="C28" s="33"/>
      <c r="D28" s="14"/>
      <c r="E28" s="18" t="s">
        <v>122</v>
      </c>
      <c r="F28" s="19" t="s">
        <v>122</v>
      </c>
      <c r="G28" s="16"/>
    </row>
    <row r="29" spans="1:7" x14ac:dyDescent="0.25">
      <c r="A29" s="13"/>
      <c r="B29" s="33"/>
      <c r="C29" s="33"/>
      <c r="D29" s="14"/>
      <c r="E29" s="15"/>
      <c r="F29" s="16"/>
      <c r="G29" s="16"/>
    </row>
    <row r="30" spans="1:7" x14ac:dyDescent="0.25">
      <c r="A30" s="24" t="s">
        <v>132</v>
      </c>
      <c r="B30" s="35"/>
      <c r="C30" s="35"/>
      <c r="D30" s="25"/>
      <c r="E30" s="21">
        <v>15892.32</v>
      </c>
      <c r="F30" s="22">
        <v>0.97119999999999995</v>
      </c>
      <c r="G30" s="23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13"/>
      <c r="B32" s="33"/>
      <c r="C32" s="33"/>
      <c r="D32" s="14"/>
      <c r="E32" s="15"/>
      <c r="F32" s="16"/>
      <c r="G32" s="16"/>
    </row>
    <row r="33" spans="1:7" x14ac:dyDescent="0.25">
      <c r="A33" s="17" t="s">
        <v>196</v>
      </c>
      <c r="B33" s="33"/>
      <c r="C33" s="33"/>
      <c r="D33" s="14"/>
      <c r="E33" s="15"/>
      <c r="F33" s="16"/>
      <c r="G33" s="16"/>
    </row>
    <row r="34" spans="1:7" x14ac:dyDescent="0.25">
      <c r="A34" s="13" t="s">
        <v>197</v>
      </c>
      <c r="B34" s="33"/>
      <c r="C34" s="33"/>
      <c r="D34" s="14"/>
      <c r="E34" s="15">
        <v>259.86</v>
      </c>
      <c r="F34" s="16">
        <v>1.5900000000000001E-2</v>
      </c>
      <c r="G34" s="16">
        <v>6.5936999999999996E-2</v>
      </c>
    </row>
    <row r="35" spans="1:7" x14ac:dyDescent="0.25">
      <c r="A35" s="17" t="s">
        <v>125</v>
      </c>
      <c r="B35" s="34"/>
      <c r="C35" s="34"/>
      <c r="D35" s="20"/>
      <c r="E35" s="21">
        <v>259.86</v>
      </c>
      <c r="F35" s="22">
        <v>1.5900000000000001E-2</v>
      </c>
      <c r="G35" s="23"/>
    </row>
    <row r="36" spans="1:7" x14ac:dyDescent="0.25">
      <c r="A36" s="13"/>
      <c r="B36" s="33"/>
      <c r="C36" s="33"/>
      <c r="D36" s="14"/>
      <c r="E36" s="15"/>
      <c r="F36" s="16"/>
      <c r="G36" s="16"/>
    </row>
    <row r="37" spans="1:7" x14ac:dyDescent="0.25">
      <c r="A37" s="24" t="s">
        <v>132</v>
      </c>
      <c r="B37" s="35"/>
      <c r="C37" s="35"/>
      <c r="D37" s="25"/>
      <c r="E37" s="21">
        <v>259.86</v>
      </c>
      <c r="F37" s="22">
        <v>1.5900000000000001E-2</v>
      </c>
      <c r="G37" s="23"/>
    </row>
    <row r="38" spans="1:7" x14ac:dyDescent="0.25">
      <c r="A38" s="13" t="s">
        <v>198</v>
      </c>
      <c r="B38" s="33"/>
      <c r="C38" s="33"/>
      <c r="D38" s="14"/>
      <c r="E38" s="15">
        <v>232.32485990000001</v>
      </c>
      <c r="F38" s="16">
        <v>1.4196E-2</v>
      </c>
      <c r="G38" s="16"/>
    </row>
    <row r="39" spans="1:7" x14ac:dyDescent="0.25">
      <c r="A39" s="13" t="s">
        <v>199</v>
      </c>
      <c r="B39" s="33"/>
      <c r="C39" s="33"/>
      <c r="D39" s="14"/>
      <c r="E39" s="26">
        <v>-19.924859900000001</v>
      </c>
      <c r="F39" s="27">
        <v>-1.2960000000000001E-3</v>
      </c>
      <c r="G39" s="16">
        <v>6.5936999999999996E-2</v>
      </c>
    </row>
    <row r="40" spans="1:7" x14ac:dyDescent="0.25">
      <c r="A40" s="28" t="s">
        <v>200</v>
      </c>
      <c r="B40" s="36"/>
      <c r="C40" s="36"/>
      <c r="D40" s="29"/>
      <c r="E40" s="30">
        <v>16364.58</v>
      </c>
      <c r="F40" s="31">
        <v>1</v>
      </c>
      <c r="G40" s="31"/>
    </row>
    <row r="42" spans="1:7" x14ac:dyDescent="0.25">
      <c r="A42" s="1" t="s">
        <v>202</v>
      </c>
    </row>
    <row r="45" spans="1:7" x14ac:dyDescent="0.25">
      <c r="A45" s="1" t="s">
        <v>203</v>
      </c>
    </row>
    <row r="46" spans="1:7" x14ac:dyDescent="0.25">
      <c r="A46" s="47" t="s">
        <v>204</v>
      </c>
      <c r="B46" s="3" t="s">
        <v>122</v>
      </c>
    </row>
    <row r="47" spans="1:7" x14ac:dyDescent="0.25">
      <c r="A47" t="s">
        <v>205</v>
      </c>
    </row>
    <row r="48" spans="1:7" x14ac:dyDescent="0.25">
      <c r="A48" t="s">
        <v>206</v>
      </c>
      <c r="B48" t="s">
        <v>207</v>
      </c>
      <c r="C48" t="s">
        <v>207</v>
      </c>
    </row>
    <row r="49" spans="1:5" x14ac:dyDescent="0.25">
      <c r="B49" s="48">
        <v>45504</v>
      </c>
      <c r="C49" s="48">
        <v>45534</v>
      </c>
    </row>
    <row r="50" spans="1:5" x14ac:dyDescent="0.25">
      <c r="A50" t="s">
        <v>208</v>
      </c>
      <c r="B50">
        <v>24.3431</v>
      </c>
      <c r="C50">
        <v>24.588999999999999</v>
      </c>
      <c r="E50" s="2"/>
    </row>
    <row r="51" spans="1:5" x14ac:dyDescent="0.25">
      <c r="A51" t="s">
        <v>209</v>
      </c>
      <c r="B51" t="s">
        <v>210</v>
      </c>
      <c r="C51" t="s">
        <v>210</v>
      </c>
      <c r="E51" s="2"/>
    </row>
    <row r="52" spans="1:5" x14ac:dyDescent="0.25">
      <c r="A52" t="s">
        <v>684</v>
      </c>
      <c r="B52" t="s">
        <v>210</v>
      </c>
      <c r="C52" t="s">
        <v>210</v>
      </c>
      <c r="E52" s="2"/>
    </row>
    <row r="53" spans="1:5" x14ac:dyDescent="0.25">
      <c r="A53" t="s">
        <v>211</v>
      </c>
      <c r="B53">
        <v>24.338100000000001</v>
      </c>
      <c r="C53">
        <v>24.584299999999999</v>
      </c>
      <c r="E53" s="2"/>
    </row>
    <row r="54" spans="1:5" x14ac:dyDescent="0.25">
      <c r="A54" t="s">
        <v>212</v>
      </c>
      <c r="B54">
        <v>24.241299999999999</v>
      </c>
      <c r="C54">
        <v>24.486499999999999</v>
      </c>
      <c r="E54" s="2"/>
    </row>
    <row r="55" spans="1:5" x14ac:dyDescent="0.25">
      <c r="A55" t="s">
        <v>685</v>
      </c>
      <c r="B55">
        <v>16.6585</v>
      </c>
      <c r="C55">
        <v>16.6462</v>
      </c>
      <c r="E55" s="2"/>
    </row>
    <row r="56" spans="1:5" x14ac:dyDescent="0.25">
      <c r="A56" t="s">
        <v>686</v>
      </c>
      <c r="B56">
        <v>15.477399999999999</v>
      </c>
      <c r="C56">
        <v>15.476699999999999</v>
      </c>
      <c r="E56" s="2"/>
    </row>
    <row r="57" spans="1:5" x14ac:dyDescent="0.25">
      <c r="A57" t="s">
        <v>216</v>
      </c>
      <c r="B57">
        <v>23.023299999999999</v>
      </c>
      <c r="C57">
        <v>23.243400000000001</v>
      </c>
      <c r="E57" s="2"/>
    </row>
    <row r="58" spans="1:5" x14ac:dyDescent="0.25">
      <c r="A58" t="s">
        <v>220</v>
      </c>
      <c r="B58" t="s">
        <v>210</v>
      </c>
      <c r="C58" t="s">
        <v>210</v>
      </c>
      <c r="E58" s="2"/>
    </row>
    <row r="59" spans="1:5" x14ac:dyDescent="0.25">
      <c r="A59" t="s">
        <v>687</v>
      </c>
      <c r="B59" t="s">
        <v>210</v>
      </c>
      <c r="C59" t="s">
        <v>210</v>
      </c>
      <c r="E59" s="2"/>
    </row>
    <row r="60" spans="1:5" x14ac:dyDescent="0.25">
      <c r="A60" t="s">
        <v>688</v>
      </c>
      <c r="B60">
        <v>23.013000000000002</v>
      </c>
      <c r="C60">
        <v>23.233000000000001</v>
      </c>
      <c r="E60" s="2"/>
    </row>
    <row r="61" spans="1:5" x14ac:dyDescent="0.25">
      <c r="A61" t="s">
        <v>689</v>
      </c>
      <c r="B61">
        <v>23.028300000000002</v>
      </c>
      <c r="C61">
        <v>23.2484</v>
      </c>
      <c r="E61" s="2"/>
    </row>
    <row r="62" spans="1:5" x14ac:dyDescent="0.25">
      <c r="A62" t="s">
        <v>690</v>
      </c>
      <c r="B62">
        <v>10.400600000000001</v>
      </c>
      <c r="C62">
        <v>10.417299999999999</v>
      </c>
      <c r="E62" s="2"/>
    </row>
    <row r="63" spans="1:5" x14ac:dyDescent="0.25">
      <c r="A63" t="s">
        <v>691</v>
      </c>
      <c r="B63">
        <v>10.3032</v>
      </c>
      <c r="C63">
        <v>10.312200000000001</v>
      </c>
      <c r="E63" s="2"/>
    </row>
    <row r="64" spans="1:5" x14ac:dyDescent="0.25">
      <c r="A64" t="s">
        <v>221</v>
      </c>
      <c r="E64" s="2"/>
    </row>
    <row r="66" spans="1:4" x14ac:dyDescent="0.25">
      <c r="A66" t="s">
        <v>692</v>
      </c>
    </row>
    <row r="68" spans="1:4" x14ac:dyDescent="0.25">
      <c r="A68" s="50" t="s">
        <v>693</v>
      </c>
      <c r="B68" s="50" t="s">
        <v>694</v>
      </c>
      <c r="C68" s="50" t="s">
        <v>695</v>
      </c>
      <c r="D68" s="50" t="s">
        <v>696</v>
      </c>
    </row>
    <row r="69" spans="1:4" x14ac:dyDescent="0.25">
      <c r="A69" s="50" t="s">
        <v>698</v>
      </c>
      <c r="B69" s="50"/>
      <c r="C69" s="50">
        <v>0.18088599999999999</v>
      </c>
      <c r="D69" s="50">
        <v>0.18088599999999999</v>
      </c>
    </row>
    <row r="70" spans="1:4" x14ac:dyDescent="0.25">
      <c r="A70" s="50" t="s">
        <v>699</v>
      </c>
      <c r="B70" s="50"/>
      <c r="C70" s="50">
        <v>0.15677679999999999</v>
      </c>
      <c r="D70" s="50">
        <v>0.15677679999999999</v>
      </c>
    </row>
    <row r="71" spans="1:4" x14ac:dyDescent="0.25">
      <c r="A71" s="50" t="s">
        <v>701</v>
      </c>
      <c r="B71" s="50"/>
      <c r="C71" s="50">
        <v>8.2753199999999999E-2</v>
      </c>
      <c r="D71" s="50">
        <v>8.2753199999999999E-2</v>
      </c>
    </row>
    <row r="72" spans="1:4" x14ac:dyDescent="0.25">
      <c r="A72" s="50" t="s">
        <v>702</v>
      </c>
      <c r="B72" s="50"/>
      <c r="C72" s="50">
        <v>8.9254100000000003E-2</v>
      </c>
      <c r="D72" s="50">
        <v>8.9254100000000003E-2</v>
      </c>
    </row>
    <row r="74" spans="1:4" x14ac:dyDescent="0.25">
      <c r="A74" t="s">
        <v>223</v>
      </c>
      <c r="B74" s="3" t="s">
        <v>122</v>
      </c>
    </row>
    <row r="75" spans="1:4" ht="30" customHeight="1" x14ac:dyDescent="0.25">
      <c r="A75" s="47" t="s">
        <v>224</v>
      </c>
      <c r="B75" s="3" t="s">
        <v>122</v>
      </c>
    </row>
    <row r="76" spans="1:4" ht="30" customHeight="1" x14ac:dyDescent="0.25">
      <c r="A76" s="47" t="s">
        <v>225</v>
      </c>
      <c r="B76" s="3" t="s">
        <v>122</v>
      </c>
    </row>
    <row r="77" spans="1:4" x14ac:dyDescent="0.25">
      <c r="A77" t="s">
        <v>226</v>
      </c>
      <c r="B77" s="49">
        <f>+B92</f>
        <v>16.134240389194449</v>
      </c>
    </row>
    <row r="78" spans="1:4" ht="45" customHeight="1" x14ac:dyDescent="0.25">
      <c r="A78" s="47" t="s">
        <v>227</v>
      </c>
      <c r="B78" s="3" t="s">
        <v>122</v>
      </c>
    </row>
    <row r="79" spans="1:4" ht="45" customHeight="1" x14ac:dyDescent="0.25">
      <c r="A79" s="47" t="s">
        <v>228</v>
      </c>
      <c r="B79" s="3" t="s">
        <v>122</v>
      </c>
    </row>
    <row r="80" spans="1:4" ht="30" customHeight="1" x14ac:dyDescent="0.25">
      <c r="A80" s="47" t="s">
        <v>229</v>
      </c>
      <c r="B80" s="3" t="s">
        <v>122</v>
      </c>
    </row>
    <row r="81" spans="1:6" x14ac:dyDescent="0.25">
      <c r="A81" t="s">
        <v>230</v>
      </c>
      <c r="B81" s="3" t="s">
        <v>122</v>
      </c>
    </row>
    <row r="82" spans="1:6" x14ac:dyDescent="0.25">
      <c r="A82" t="s">
        <v>231</v>
      </c>
      <c r="B82" s="3" t="s">
        <v>122</v>
      </c>
    </row>
    <row r="85" spans="1:6" x14ac:dyDescent="0.25">
      <c r="A85" t="s">
        <v>232</v>
      </c>
    </row>
    <row r="86" spans="1:6" ht="45" customHeight="1" x14ac:dyDescent="0.25">
      <c r="A86" s="58" t="s">
        <v>233</v>
      </c>
      <c r="B86" s="59" t="s">
        <v>914</v>
      </c>
    </row>
    <row r="87" spans="1:6" x14ac:dyDescent="0.25">
      <c r="A87" s="58" t="s">
        <v>235</v>
      </c>
      <c r="B87" s="58" t="s">
        <v>915</v>
      </c>
    </row>
    <row r="88" spans="1:6" x14ac:dyDescent="0.25">
      <c r="A88" s="58"/>
      <c r="B88" s="58"/>
    </row>
    <row r="89" spans="1:6" x14ac:dyDescent="0.25">
      <c r="A89" s="58" t="s">
        <v>237</v>
      </c>
      <c r="B89" s="60">
        <v>7.0344437902182779</v>
      </c>
    </row>
    <row r="90" spans="1:6" x14ac:dyDescent="0.25">
      <c r="A90" s="58"/>
      <c r="B90" s="58"/>
    </row>
    <row r="91" spans="1:6" x14ac:dyDescent="0.25">
      <c r="A91" s="58" t="s">
        <v>238</v>
      </c>
      <c r="B91" s="61">
        <v>8.9032</v>
      </c>
    </row>
    <row r="92" spans="1:6" x14ac:dyDescent="0.25">
      <c r="A92" s="58" t="s">
        <v>239</v>
      </c>
      <c r="B92" s="39">
        <v>16.134240389194449</v>
      </c>
    </row>
    <row r="93" spans="1:6" x14ac:dyDescent="0.25">
      <c r="A93" s="58"/>
      <c r="B93" s="58"/>
    </row>
    <row r="94" spans="1:6" x14ac:dyDescent="0.25">
      <c r="A94" s="58" t="s">
        <v>240</v>
      </c>
      <c r="B94" s="62">
        <v>45535</v>
      </c>
    </row>
    <row r="96" spans="1:6" ht="69.95" customHeight="1" x14ac:dyDescent="0.25">
      <c r="A96" s="63" t="s">
        <v>241</v>
      </c>
      <c r="B96" s="63" t="s">
        <v>242</v>
      </c>
      <c r="C96" s="63" t="s">
        <v>5</v>
      </c>
      <c r="D96" s="63" t="s">
        <v>6</v>
      </c>
      <c r="E96" s="63" t="s">
        <v>5</v>
      </c>
      <c r="F96" s="63" t="s">
        <v>6</v>
      </c>
    </row>
    <row r="97" spans="1:6" ht="69.95" customHeight="1" x14ac:dyDescent="0.25">
      <c r="A97" s="63" t="s">
        <v>914</v>
      </c>
      <c r="B97" s="63"/>
      <c r="C97" s="63" t="s">
        <v>40</v>
      </c>
      <c r="D97" s="63"/>
      <c r="E97" s="63" t="s">
        <v>41</v>
      </c>
      <c r="F97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3"/>
  <sheetViews>
    <sheetView showGridLines="0" workbookViewId="0">
      <pane ySplit="4" topLeftCell="A105" activePane="bottomLeft" state="frozen"/>
      <selection pane="bottomLeft" activeCell="B105" sqref="B10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112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113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121</v>
      </c>
      <c r="B7" s="33"/>
      <c r="C7" s="33"/>
      <c r="D7" s="14"/>
      <c r="E7" s="15" t="s">
        <v>122</v>
      </c>
      <c r="F7" s="16" t="s">
        <v>122</v>
      </c>
      <c r="G7" s="16"/>
    </row>
    <row r="8" spans="1:8" x14ac:dyDescent="0.25">
      <c r="A8" s="17" t="s">
        <v>123</v>
      </c>
      <c r="B8" s="33"/>
      <c r="C8" s="33"/>
      <c r="D8" s="14"/>
      <c r="E8" s="15"/>
      <c r="F8" s="16"/>
      <c r="G8" s="16"/>
    </row>
    <row r="9" spans="1:8" x14ac:dyDescent="0.25">
      <c r="A9" s="17" t="s">
        <v>124</v>
      </c>
      <c r="B9" s="33"/>
      <c r="C9" s="33"/>
      <c r="D9" s="14"/>
      <c r="E9" s="15"/>
      <c r="F9" s="16"/>
      <c r="G9" s="16"/>
    </row>
    <row r="10" spans="1:8" x14ac:dyDescent="0.25">
      <c r="A10" s="17" t="s">
        <v>125</v>
      </c>
      <c r="B10" s="33"/>
      <c r="C10" s="33"/>
      <c r="D10" s="14"/>
      <c r="E10" s="18" t="s">
        <v>122</v>
      </c>
      <c r="F10" s="19" t="s">
        <v>122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126</v>
      </c>
      <c r="B12" s="33"/>
      <c r="C12" s="33"/>
      <c r="D12" s="14"/>
      <c r="E12" s="15"/>
      <c r="F12" s="16"/>
      <c r="G12" s="16"/>
    </row>
    <row r="13" spans="1:8" x14ac:dyDescent="0.25">
      <c r="A13" s="13" t="s">
        <v>127</v>
      </c>
      <c r="B13" s="33" t="s">
        <v>128</v>
      </c>
      <c r="C13" s="33" t="s">
        <v>129</v>
      </c>
      <c r="D13" s="14">
        <v>2500000</v>
      </c>
      <c r="E13" s="15">
        <v>2512.66</v>
      </c>
      <c r="F13" s="16">
        <v>3.4799999999999998E-2</v>
      </c>
      <c r="G13" s="16">
        <v>6.9490008081999996E-2</v>
      </c>
    </row>
    <row r="14" spans="1:8" x14ac:dyDescent="0.25">
      <c r="A14" s="17" t="s">
        <v>125</v>
      </c>
      <c r="B14" s="34"/>
      <c r="C14" s="34"/>
      <c r="D14" s="20"/>
      <c r="E14" s="21">
        <v>2512.66</v>
      </c>
      <c r="F14" s="22">
        <v>3.4799999999999998E-2</v>
      </c>
      <c r="G14" s="23"/>
    </row>
    <row r="15" spans="1:8" x14ac:dyDescent="0.25">
      <c r="A15" s="13"/>
      <c r="B15" s="33"/>
      <c r="C15" s="33"/>
      <c r="D15" s="14"/>
      <c r="E15" s="15"/>
      <c r="F15" s="16"/>
      <c r="G15" s="16"/>
    </row>
    <row r="16" spans="1:8" x14ac:dyDescent="0.25">
      <c r="A16" s="13"/>
      <c r="B16" s="33"/>
      <c r="C16" s="33"/>
      <c r="D16" s="14"/>
      <c r="E16" s="15"/>
      <c r="F16" s="16"/>
      <c r="G16" s="16"/>
    </row>
    <row r="17" spans="1:7" x14ac:dyDescent="0.25">
      <c r="A17" s="17" t="s">
        <v>130</v>
      </c>
      <c r="B17" s="33"/>
      <c r="C17" s="33"/>
      <c r="D17" s="14"/>
      <c r="E17" s="15"/>
      <c r="F17" s="16"/>
      <c r="G17" s="16"/>
    </row>
    <row r="18" spans="1:7" x14ac:dyDescent="0.25">
      <c r="A18" s="17" t="s">
        <v>125</v>
      </c>
      <c r="B18" s="33"/>
      <c r="C18" s="33"/>
      <c r="D18" s="14"/>
      <c r="E18" s="18" t="s">
        <v>122</v>
      </c>
      <c r="F18" s="19" t="s">
        <v>122</v>
      </c>
      <c r="G18" s="16"/>
    </row>
    <row r="19" spans="1:7" x14ac:dyDescent="0.25">
      <c r="A19" s="13"/>
      <c r="B19" s="33"/>
      <c r="C19" s="33"/>
      <c r="D19" s="14"/>
      <c r="E19" s="15"/>
      <c r="F19" s="16"/>
      <c r="G19" s="16"/>
    </row>
    <row r="20" spans="1:7" x14ac:dyDescent="0.25">
      <c r="A20" s="17" t="s">
        <v>131</v>
      </c>
      <c r="B20" s="33"/>
      <c r="C20" s="33"/>
      <c r="D20" s="14"/>
      <c r="E20" s="15"/>
      <c r="F20" s="16"/>
      <c r="G20" s="16"/>
    </row>
    <row r="21" spans="1:7" x14ac:dyDescent="0.25">
      <c r="A21" s="17" t="s">
        <v>125</v>
      </c>
      <c r="B21" s="33"/>
      <c r="C21" s="33"/>
      <c r="D21" s="14"/>
      <c r="E21" s="18" t="s">
        <v>122</v>
      </c>
      <c r="F21" s="19" t="s">
        <v>122</v>
      </c>
      <c r="G21" s="16"/>
    </row>
    <row r="22" spans="1:7" x14ac:dyDescent="0.25">
      <c r="A22" s="13"/>
      <c r="B22" s="33"/>
      <c r="C22" s="33"/>
      <c r="D22" s="14"/>
      <c r="E22" s="15"/>
      <c r="F22" s="16"/>
      <c r="G22" s="16"/>
    </row>
    <row r="23" spans="1:7" x14ac:dyDescent="0.25">
      <c r="A23" s="24" t="s">
        <v>132</v>
      </c>
      <c r="B23" s="35"/>
      <c r="C23" s="35"/>
      <c r="D23" s="25"/>
      <c r="E23" s="21">
        <v>2512.66</v>
      </c>
      <c r="F23" s="22">
        <v>3.4799999999999998E-2</v>
      </c>
      <c r="G23" s="23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7" t="s">
        <v>133</v>
      </c>
      <c r="B25" s="33"/>
      <c r="C25" s="33"/>
      <c r="D25" s="14"/>
      <c r="E25" s="15"/>
      <c r="F25" s="16"/>
      <c r="G25" s="16"/>
    </row>
    <row r="26" spans="1:7" x14ac:dyDescent="0.25">
      <c r="A26" s="13"/>
      <c r="B26" s="33"/>
      <c r="C26" s="33"/>
      <c r="D26" s="14"/>
      <c r="E26" s="15"/>
      <c r="F26" s="16"/>
      <c r="G26" s="16"/>
    </row>
    <row r="27" spans="1:7" x14ac:dyDescent="0.25">
      <c r="A27" s="17" t="s">
        <v>134</v>
      </c>
      <c r="B27" s="33"/>
      <c r="C27" s="33"/>
      <c r="D27" s="14"/>
      <c r="E27" s="15"/>
      <c r="F27" s="16"/>
      <c r="G27" s="16"/>
    </row>
    <row r="28" spans="1:7" x14ac:dyDescent="0.25">
      <c r="A28" s="13" t="s">
        <v>135</v>
      </c>
      <c r="B28" s="33" t="s">
        <v>136</v>
      </c>
      <c r="C28" s="33" t="s">
        <v>129</v>
      </c>
      <c r="D28" s="14">
        <v>2500000</v>
      </c>
      <c r="E28" s="15">
        <v>2414.34</v>
      </c>
      <c r="F28" s="16">
        <v>3.3500000000000002E-2</v>
      </c>
      <c r="G28" s="16">
        <v>6.7100999999999994E-2</v>
      </c>
    </row>
    <row r="29" spans="1:7" x14ac:dyDescent="0.25">
      <c r="A29" s="13" t="s">
        <v>137</v>
      </c>
      <c r="B29" s="33" t="s">
        <v>138</v>
      </c>
      <c r="C29" s="33" t="s">
        <v>129</v>
      </c>
      <c r="D29" s="14">
        <v>2500000</v>
      </c>
      <c r="E29" s="15">
        <v>2408.35</v>
      </c>
      <c r="F29" s="16">
        <v>3.3399999999999999E-2</v>
      </c>
      <c r="G29" s="16">
        <v>6.7100000000000007E-2</v>
      </c>
    </row>
    <row r="30" spans="1:7" x14ac:dyDescent="0.25">
      <c r="A30" s="17" t="s">
        <v>125</v>
      </c>
      <c r="B30" s="34"/>
      <c r="C30" s="34"/>
      <c r="D30" s="20"/>
      <c r="E30" s="21">
        <v>4822.6899999999996</v>
      </c>
      <c r="F30" s="22">
        <v>6.6900000000000001E-2</v>
      </c>
      <c r="G30" s="23"/>
    </row>
    <row r="31" spans="1:7" x14ac:dyDescent="0.25">
      <c r="A31" s="17" t="s">
        <v>139</v>
      </c>
      <c r="B31" s="33"/>
      <c r="C31" s="33"/>
      <c r="D31" s="14"/>
      <c r="E31" s="15"/>
      <c r="F31" s="16"/>
      <c r="G31" s="16"/>
    </row>
    <row r="32" spans="1:7" x14ac:dyDescent="0.25">
      <c r="A32" s="13" t="s">
        <v>140</v>
      </c>
      <c r="B32" s="33" t="s">
        <v>141</v>
      </c>
      <c r="C32" s="33" t="s">
        <v>142</v>
      </c>
      <c r="D32" s="14">
        <v>5000000</v>
      </c>
      <c r="E32" s="15">
        <v>4804.78</v>
      </c>
      <c r="F32" s="16">
        <v>6.6600000000000006E-2</v>
      </c>
      <c r="G32" s="16">
        <v>7.4899999999999994E-2</v>
      </c>
    </row>
    <row r="33" spans="1:7" x14ac:dyDescent="0.25">
      <c r="A33" s="13" t="s">
        <v>143</v>
      </c>
      <c r="B33" s="33" t="s">
        <v>144</v>
      </c>
      <c r="C33" s="33" t="s">
        <v>145</v>
      </c>
      <c r="D33" s="14">
        <v>5000000</v>
      </c>
      <c r="E33" s="15">
        <v>4802.8900000000003</v>
      </c>
      <c r="F33" s="16">
        <v>6.6500000000000004E-2</v>
      </c>
      <c r="G33" s="16">
        <v>7.4899999999999994E-2</v>
      </c>
    </row>
    <row r="34" spans="1:7" x14ac:dyDescent="0.25">
      <c r="A34" s="13" t="s">
        <v>146</v>
      </c>
      <c r="B34" s="33" t="s">
        <v>147</v>
      </c>
      <c r="C34" s="33" t="s">
        <v>145</v>
      </c>
      <c r="D34" s="14">
        <v>2500000</v>
      </c>
      <c r="E34" s="15">
        <v>2431.09</v>
      </c>
      <c r="F34" s="16">
        <v>3.3700000000000001E-2</v>
      </c>
      <c r="G34" s="16">
        <v>7.4975E-2</v>
      </c>
    </row>
    <row r="35" spans="1:7" x14ac:dyDescent="0.25">
      <c r="A35" s="13" t="s">
        <v>148</v>
      </c>
      <c r="B35" s="33" t="s">
        <v>149</v>
      </c>
      <c r="C35" s="33" t="s">
        <v>142</v>
      </c>
      <c r="D35" s="14">
        <v>2500000</v>
      </c>
      <c r="E35" s="15">
        <v>2421.42</v>
      </c>
      <c r="F35" s="16">
        <v>3.3500000000000002E-2</v>
      </c>
      <c r="G35" s="16">
        <v>7.4498999999999996E-2</v>
      </c>
    </row>
    <row r="36" spans="1:7" x14ac:dyDescent="0.25">
      <c r="A36" s="13" t="s">
        <v>150</v>
      </c>
      <c r="B36" s="33" t="s">
        <v>151</v>
      </c>
      <c r="C36" s="33" t="s">
        <v>142</v>
      </c>
      <c r="D36" s="14">
        <v>2500000</v>
      </c>
      <c r="E36" s="15">
        <v>2413.06</v>
      </c>
      <c r="F36" s="16">
        <v>3.3399999999999999E-2</v>
      </c>
      <c r="G36" s="16">
        <v>7.4300000000000005E-2</v>
      </c>
    </row>
    <row r="37" spans="1:7" x14ac:dyDescent="0.25">
      <c r="A37" s="13" t="s">
        <v>152</v>
      </c>
      <c r="B37" s="33" t="s">
        <v>153</v>
      </c>
      <c r="C37" s="33" t="s">
        <v>154</v>
      </c>
      <c r="D37" s="14">
        <v>2500000</v>
      </c>
      <c r="E37" s="15">
        <v>2407.85</v>
      </c>
      <c r="F37" s="16">
        <v>3.3399999999999999E-2</v>
      </c>
      <c r="G37" s="16">
        <v>7.51E-2</v>
      </c>
    </row>
    <row r="38" spans="1:7" x14ac:dyDescent="0.25">
      <c r="A38" s="13" t="s">
        <v>155</v>
      </c>
      <c r="B38" s="33" t="s">
        <v>156</v>
      </c>
      <c r="C38" s="33" t="s">
        <v>157</v>
      </c>
      <c r="D38" s="14">
        <v>2500000</v>
      </c>
      <c r="E38" s="15">
        <v>2404.64</v>
      </c>
      <c r="F38" s="16">
        <v>3.3300000000000003E-2</v>
      </c>
      <c r="G38" s="16">
        <v>7.4999999999999997E-2</v>
      </c>
    </row>
    <row r="39" spans="1:7" x14ac:dyDescent="0.25">
      <c r="A39" s="13" t="s">
        <v>158</v>
      </c>
      <c r="B39" s="33" t="s">
        <v>159</v>
      </c>
      <c r="C39" s="33" t="s">
        <v>145</v>
      </c>
      <c r="D39" s="14">
        <v>2500000</v>
      </c>
      <c r="E39" s="15">
        <v>2374.12</v>
      </c>
      <c r="F39" s="16">
        <v>3.2899999999999999E-2</v>
      </c>
      <c r="G39" s="16">
        <v>7.5600000000000001E-2</v>
      </c>
    </row>
    <row r="40" spans="1:7" x14ac:dyDescent="0.25">
      <c r="A40" s="13" t="s">
        <v>160</v>
      </c>
      <c r="B40" s="33" t="s">
        <v>161</v>
      </c>
      <c r="C40" s="33" t="s">
        <v>145</v>
      </c>
      <c r="D40" s="14">
        <v>2500000</v>
      </c>
      <c r="E40" s="15">
        <v>2373.88</v>
      </c>
      <c r="F40" s="16">
        <v>3.2899999999999999E-2</v>
      </c>
      <c r="G40" s="16">
        <v>7.5749999999999998E-2</v>
      </c>
    </row>
    <row r="41" spans="1:7" x14ac:dyDescent="0.25">
      <c r="A41" s="13" t="s">
        <v>162</v>
      </c>
      <c r="B41" s="33" t="s">
        <v>163</v>
      </c>
      <c r="C41" s="33" t="s">
        <v>145</v>
      </c>
      <c r="D41" s="14">
        <v>2500000</v>
      </c>
      <c r="E41" s="15">
        <v>2363.5</v>
      </c>
      <c r="F41" s="16">
        <v>3.27E-2</v>
      </c>
      <c r="G41" s="16">
        <v>7.6100000000000001E-2</v>
      </c>
    </row>
    <row r="42" spans="1:7" x14ac:dyDescent="0.25">
      <c r="A42" s="13" t="s">
        <v>164</v>
      </c>
      <c r="B42" s="33" t="s">
        <v>165</v>
      </c>
      <c r="C42" s="33" t="s">
        <v>145</v>
      </c>
      <c r="D42" s="14">
        <v>2500000</v>
      </c>
      <c r="E42" s="15">
        <v>2361.09</v>
      </c>
      <c r="F42" s="16">
        <v>3.27E-2</v>
      </c>
      <c r="G42" s="16">
        <v>7.6149999999999995E-2</v>
      </c>
    </row>
    <row r="43" spans="1:7" x14ac:dyDescent="0.25">
      <c r="A43" s="13" t="s">
        <v>166</v>
      </c>
      <c r="B43" s="33" t="s">
        <v>167</v>
      </c>
      <c r="C43" s="33" t="s">
        <v>154</v>
      </c>
      <c r="D43" s="14">
        <v>2500000</v>
      </c>
      <c r="E43" s="15">
        <v>2355.1799999999998</v>
      </c>
      <c r="F43" s="16">
        <v>3.2599999999999997E-2</v>
      </c>
      <c r="G43" s="16">
        <v>7.5825000000000004E-2</v>
      </c>
    </row>
    <row r="44" spans="1:7" x14ac:dyDescent="0.25">
      <c r="A44" s="13" t="s">
        <v>168</v>
      </c>
      <c r="B44" s="33" t="s">
        <v>169</v>
      </c>
      <c r="C44" s="33" t="s">
        <v>145</v>
      </c>
      <c r="D44" s="14">
        <v>2500000</v>
      </c>
      <c r="E44" s="15">
        <v>2354.5500000000002</v>
      </c>
      <c r="F44" s="16">
        <v>3.2599999999999997E-2</v>
      </c>
      <c r="G44" s="16">
        <v>7.6175000000000007E-2</v>
      </c>
    </row>
    <row r="45" spans="1:7" x14ac:dyDescent="0.25">
      <c r="A45" s="13" t="s">
        <v>170</v>
      </c>
      <c r="B45" s="33" t="s">
        <v>171</v>
      </c>
      <c r="C45" s="33" t="s">
        <v>145</v>
      </c>
      <c r="D45" s="14">
        <v>2500000</v>
      </c>
      <c r="E45" s="15">
        <v>2346.84</v>
      </c>
      <c r="F45" s="16">
        <v>3.2500000000000001E-2</v>
      </c>
      <c r="G45" s="16">
        <v>7.6350000000000001E-2</v>
      </c>
    </row>
    <row r="46" spans="1:7" x14ac:dyDescent="0.25">
      <c r="A46" s="13" t="s">
        <v>172</v>
      </c>
      <c r="B46" s="33" t="s">
        <v>173</v>
      </c>
      <c r="C46" s="33" t="s">
        <v>145</v>
      </c>
      <c r="D46" s="14">
        <v>2500000</v>
      </c>
      <c r="E46" s="15">
        <v>2343.8200000000002</v>
      </c>
      <c r="F46" s="16">
        <v>3.2500000000000001E-2</v>
      </c>
      <c r="G46" s="16">
        <v>7.6725000000000002E-2</v>
      </c>
    </row>
    <row r="47" spans="1:7" x14ac:dyDescent="0.25">
      <c r="A47" s="13" t="s">
        <v>174</v>
      </c>
      <c r="B47" s="33" t="s">
        <v>175</v>
      </c>
      <c r="C47" s="33" t="s">
        <v>142</v>
      </c>
      <c r="D47" s="14">
        <v>2500000</v>
      </c>
      <c r="E47" s="15">
        <v>2340.34</v>
      </c>
      <c r="F47" s="16">
        <v>3.2399999999999998E-2</v>
      </c>
      <c r="G47" s="16">
        <v>7.6149999999999995E-2</v>
      </c>
    </row>
    <row r="48" spans="1:7" x14ac:dyDescent="0.25">
      <c r="A48" s="13" t="s">
        <v>176</v>
      </c>
      <c r="B48" s="33" t="s">
        <v>177</v>
      </c>
      <c r="C48" s="33" t="s">
        <v>145</v>
      </c>
      <c r="D48" s="14">
        <v>2500000</v>
      </c>
      <c r="E48" s="15">
        <v>2323.7800000000002</v>
      </c>
      <c r="F48" s="16">
        <v>3.2199999999999999E-2</v>
      </c>
      <c r="G48" s="16">
        <v>7.7100000000000002E-2</v>
      </c>
    </row>
    <row r="49" spans="1:7" x14ac:dyDescent="0.25">
      <c r="A49" s="17" t="s">
        <v>125</v>
      </c>
      <c r="B49" s="34"/>
      <c r="C49" s="34"/>
      <c r="D49" s="20"/>
      <c r="E49" s="21">
        <v>45222.83</v>
      </c>
      <c r="F49" s="22">
        <v>0.62639999999999996</v>
      </c>
      <c r="G49" s="23"/>
    </row>
    <row r="50" spans="1:7" x14ac:dyDescent="0.25">
      <c r="A50" s="13"/>
      <c r="B50" s="33"/>
      <c r="C50" s="33"/>
      <c r="D50" s="14"/>
      <c r="E50" s="15"/>
      <c r="F50" s="16"/>
      <c r="G50" s="16"/>
    </row>
    <row r="51" spans="1:7" x14ac:dyDescent="0.25">
      <c r="A51" s="17" t="s">
        <v>178</v>
      </c>
      <c r="B51" s="33"/>
      <c r="C51" s="33"/>
      <c r="D51" s="14"/>
      <c r="E51" s="15"/>
      <c r="F51" s="16"/>
      <c r="G51" s="16"/>
    </row>
    <row r="52" spans="1:7" x14ac:dyDescent="0.25">
      <c r="A52" s="13" t="s">
        <v>179</v>
      </c>
      <c r="B52" s="33" t="s">
        <v>180</v>
      </c>
      <c r="C52" s="33" t="s">
        <v>145</v>
      </c>
      <c r="D52" s="14">
        <v>2500000</v>
      </c>
      <c r="E52" s="15">
        <v>2499.5300000000002</v>
      </c>
      <c r="F52" s="16">
        <v>3.4599999999999999E-2</v>
      </c>
      <c r="G52" s="16">
        <v>6.8449999999999997E-2</v>
      </c>
    </row>
    <row r="53" spans="1:7" x14ac:dyDescent="0.25">
      <c r="A53" s="13" t="s">
        <v>181</v>
      </c>
      <c r="B53" s="33" t="s">
        <v>182</v>
      </c>
      <c r="C53" s="33" t="s">
        <v>145</v>
      </c>
      <c r="D53" s="14">
        <v>2500000</v>
      </c>
      <c r="E53" s="15">
        <v>2432.84</v>
      </c>
      <c r="F53" s="16">
        <v>3.3700000000000001E-2</v>
      </c>
      <c r="G53" s="16">
        <v>7.5200000000000003E-2</v>
      </c>
    </row>
    <row r="54" spans="1:7" x14ac:dyDescent="0.25">
      <c r="A54" s="13" t="s">
        <v>183</v>
      </c>
      <c r="B54" s="33" t="s">
        <v>184</v>
      </c>
      <c r="C54" s="33" t="s">
        <v>145</v>
      </c>
      <c r="D54" s="14">
        <v>2500000</v>
      </c>
      <c r="E54" s="15">
        <v>2426.88</v>
      </c>
      <c r="F54" s="16">
        <v>3.3599999999999998E-2</v>
      </c>
      <c r="G54" s="16">
        <v>7.8E-2</v>
      </c>
    </row>
    <row r="55" spans="1:7" x14ac:dyDescent="0.25">
      <c r="A55" s="13" t="s">
        <v>185</v>
      </c>
      <c r="B55" s="33" t="s">
        <v>186</v>
      </c>
      <c r="C55" s="33" t="s">
        <v>145</v>
      </c>
      <c r="D55" s="14">
        <v>2500000</v>
      </c>
      <c r="E55" s="15">
        <v>2420.4</v>
      </c>
      <c r="F55" s="16">
        <v>3.3500000000000002E-2</v>
      </c>
      <c r="G55" s="16">
        <v>7.9499E-2</v>
      </c>
    </row>
    <row r="56" spans="1:7" x14ac:dyDescent="0.25">
      <c r="A56" s="13" t="s">
        <v>187</v>
      </c>
      <c r="B56" s="33" t="s">
        <v>188</v>
      </c>
      <c r="C56" s="33" t="s">
        <v>145</v>
      </c>
      <c r="D56" s="14">
        <v>2500000</v>
      </c>
      <c r="E56" s="15">
        <v>2409.2199999999998</v>
      </c>
      <c r="F56" s="16">
        <v>3.3399999999999999E-2</v>
      </c>
      <c r="G56" s="16">
        <v>7.9500000000000001E-2</v>
      </c>
    </row>
    <row r="57" spans="1:7" x14ac:dyDescent="0.25">
      <c r="A57" s="13" t="s">
        <v>189</v>
      </c>
      <c r="B57" s="33" t="s">
        <v>190</v>
      </c>
      <c r="C57" s="33" t="s">
        <v>145</v>
      </c>
      <c r="D57" s="14">
        <v>2500000</v>
      </c>
      <c r="E57" s="15">
        <v>2398.65</v>
      </c>
      <c r="F57" s="16">
        <v>3.32E-2</v>
      </c>
      <c r="G57" s="16">
        <v>7.9500000000000001E-2</v>
      </c>
    </row>
    <row r="58" spans="1:7" x14ac:dyDescent="0.25">
      <c r="A58" s="13" t="s">
        <v>191</v>
      </c>
      <c r="B58" s="33" t="s">
        <v>192</v>
      </c>
      <c r="C58" s="33" t="s">
        <v>145</v>
      </c>
      <c r="D58" s="14">
        <v>2500000</v>
      </c>
      <c r="E58" s="15">
        <v>2349.09</v>
      </c>
      <c r="F58" s="16">
        <v>3.2500000000000001E-2</v>
      </c>
      <c r="G58" s="16">
        <v>8.3150000000000002E-2</v>
      </c>
    </row>
    <row r="59" spans="1:7" x14ac:dyDescent="0.25">
      <c r="A59" s="17" t="s">
        <v>125</v>
      </c>
      <c r="B59" s="34"/>
      <c r="C59" s="34"/>
      <c r="D59" s="20"/>
      <c r="E59" s="21">
        <v>16936.61</v>
      </c>
      <c r="F59" s="22">
        <v>0.23449999999999999</v>
      </c>
      <c r="G59" s="23"/>
    </row>
    <row r="60" spans="1:7" x14ac:dyDescent="0.25">
      <c r="A60" s="13"/>
      <c r="B60" s="33"/>
      <c r="C60" s="33"/>
      <c r="D60" s="14"/>
      <c r="E60" s="15"/>
      <c r="F60" s="16"/>
      <c r="G60" s="16"/>
    </row>
    <row r="61" spans="1:7" x14ac:dyDescent="0.25">
      <c r="A61" s="24" t="s">
        <v>132</v>
      </c>
      <c r="B61" s="35"/>
      <c r="C61" s="35"/>
      <c r="D61" s="25"/>
      <c r="E61" s="21">
        <v>66982.13</v>
      </c>
      <c r="F61" s="22">
        <v>0.92779999999999996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193</v>
      </c>
      <c r="B64" s="33"/>
      <c r="C64" s="33"/>
      <c r="D64" s="14"/>
      <c r="E64" s="15"/>
      <c r="F64" s="16"/>
      <c r="G64" s="16"/>
    </row>
    <row r="65" spans="1:7" x14ac:dyDescent="0.25">
      <c r="A65" s="13" t="s">
        <v>194</v>
      </c>
      <c r="B65" s="33" t="s">
        <v>195</v>
      </c>
      <c r="C65" s="33"/>
      <c r="D65" s="14">
        <v>1189.547</v>
      </c>
      <c r="E65" s="15">
        <v>123.32</v>
      </c>
      <c r="F65" s="16">
        <v>1.6999999999999999E-3</v>
      </c>
      <c r="G65" s="16"/>
    </row>
    <row r="66" spans="1:7" x14ac:dyDescent="0.25">
      <c r="A66" s="13"/>
      <c r="B66" s="33"/>
      <c r="C66" s="33"/>
      <c r="D66" s="14"/>
      <c r="E66" s="15"/>
      <c r="F66" s="16"/>
      <c r="G66" s="16"/>
    </row>
    <row r="67" spans="1:7" x14ac:dyDescent="0.25">
      <c r="A67" s="24" t="s">
        <v>132</v>
      </c>
      <c r="B67" s="35"/>
      <c r="C67" s="35"/>
      <c r="D67" s="25"/>
      <c r="E67" s="21">
        <v>123.32</v>
      </c>
      <c r="F67" s="22">
        <v>1.6999999999999999E-3</v>
      </c>
      <c r="G67" s="23"/>
    </row>
    <row r="68" spans="1:7" x14ac:dyDescent="0.25">
      <c r="A68" s="13"/>
      <c r="B68" s="33"/>
      <c r="C68" s="33"/>
      <c r="D68" s="14"/>
      <c r="E68" s="15"/>
      <c r="F68" s="16"/>
      <c r="G68" s="16"/>
    </row>
    <row r="69" spans="1:7" x14ac:dyDescent="0.25">
      <c r="A69" s="17" t="s">
        <v>196</v>
      </c>
      <c r="B69" s="33"/>
      <c r="C69" s="33"/>
      <c r="D69" s="14"/>
      <c r="E69" s="15"/>
      <c r="F69" s="16"/>
      <c r="G69" s="16"/>
    </row>
    <row r="70" spans="1:7" x14ac:dyDescent="0.25">
      <c r="A70" s="13" t="s">
        <v>197</v>
      </c>
      <c r="B70" s="33"/>
      <c r="C70" s="33"/>
      <c r="D70" s="14"/>
      <c r="E70" s="15">
        <v>3026.36</v>
      </c>
      <c r="F70" s="16">
        <v>4.19E-2</v>
      </c>
      <c r="G70" s="16">
        <v>6.5936999999999996E-2</v>
      </c>
    </row>
    <row r="71" spans="1:7" x14ac:dyDescent="0.25">
      <c r="A71" s="17" t="s">
        <v>125</v>
      </c>
      <c r="B71" s="34"/>
      <c r="C71" s="34"/>
      <c r="D71" s="20"/>
      <c r="E71" s="21">
        <v>3026.36</v>
      </c>
      <c r="F71" s="22">
        <v>4.19E-2</v>
      </c>
      <c r="G71" s="23"/>
    </row>
    <row r="72" spans="1:7" x14ac:dyDescent="0.25">
      <c r="A72" s="13"/>
      <c r="B72" s="33"/>
      <c r="C72" s="33"/>
      <c r="D72" s="14"/>
      <c r="E72" s="15"/>
      <c r="F72" s="16"/>
      <c r="G72" s="16"/>
    </row>
    <row r="73" spans="1:7" x14ac:dyDescent="0.25">
      <c r="A73" s="24" t="s">
        <v>132</v>
      </c>
      <c r="B73" s="35"/>
      <c r="C73" s="35"/>
      <c r="D73" s="25"/>
      <c r="E73" s="21">
        <v>3026.36</v>
      </c>
      <c r="F73" s="22">
        <v>4.19E-2</v>
      </c>
      <c r="G73" s="23"/>
    </row>
    <row r="74" spans="1:7" x14ac:dyDescent="0.25">
      <c r="A74" s="13" t="s">
        <v>198</v>
      </c>
      <c r="B74" s="33"/>
      <c r="C74" s="33"/>
      <c r="D74" s="14"/>
      <c r="E74" s="15">
        <v>12.301753</v>
      </c>
      <c r="F74" s="16">
        <v>1.7000000000000001E-4</v>
      </c>
      <c r="G74" s="16"/>
    </row>
    <row r="75" spans="1:7" x14ac:dyDescent="0.25">
      <c r="A75" s="13" t="s">
        <v>199</v>
      </c>
      <c r="B75" s="33"/>
      <c r="C75" s="33"/>
      <c r="D75" s="14"/>
      <c r="E75" s="26">
        <v>-482.66175299999998</v>
      </c>
      <c r="F75" s="27">
        <v>-6.3699999999999998E-3</v>
      </c>
      <c r="G75" s="16">
        <v>6.5936999999999996E-2</v>
      </c>
    </row>
    <row r="76" spans="1:7" x14ac:dyDescent="0.25">
      <c r="A76" s="28" t="s">
        <v>200</v>
      </c>
      <c r="B76" s="36"/>
      <c r="C76" s="36"/>
      <c r="D76" s="29"/>
      <c r="E76" s="30">
        <v>72174.11</v>
      </c>
      <c r="F76" s="31">
        <v>1</v>
      </c>
      <c r="G76" s="31"/>
    </row>
    <row r="78" spans="1:7" x14ac:dyDescent="0.25">
      <c r="A78" s="1" t="s">
        <v>201</v>
      </c>
    </row>
    <row r="79" spans="1:7" x14ac:dyDescent="0.25">
      <c r="A79" s="1" t="s">
        <v>202</v>
      </c>
    </row>
    <row r="81" spans="1:5" x14ac:dyDescent="0.25">
      <c r="A81" s="1" t="s">
        <v>203</v>
      </c>
    </row>
    <row r="82" spans="1:5" x14ac:dyDescent="0.25">
      <c r="A82" s="47" t="s">
        <v>204</v>
      </c>
      <c r="B82" s="3" t="s">
        <v>122</v>
      </c>
    </row>
    <row r="83" spans="1:5" x14ac:dyDescent="0.25">
      <c r="A83" t="s">
        <v>205</v>
      </c>
    </row>
    <row r="84" spans="1:5" x14ac:dyDescent="0.25">
      <c r="A84" t="s">
        <v>206</v>
      </c>
      <c r="B84" t="s">
        <v>207</v>
      </c>
      <c r="C84" t="s">
        <v>207</v>
      </c>
    </row>
    <row r="85" spans="1:5" x14ac:dyDescent="0.25">
      <c r="B85" s="48">
        <v>45504</v>
      </c>
      <c r="C85" s="48">
        <v>45534</v>
      </c>
    </row>
    <row r="86" spans="1:5" x14ac:dyDescent="0.25">
      <c r="A86" t="s">
        <v>208</v>
      </c>
      <c r="B86">
        <v>29.224499999999999</v>
      </c>
      <c r="C86">
        <v>29.389399999999998</v>
      </c>
      <c r="E86" s="2"/>
    </row>
    <row r="87" spans="1:5" x14ac:dyDescent="0.25">
      <c r="A87" t="s">
        <v>209</v>
      </c>
      <c r="B87" t="s">
        <v>210</v>
      </c>
      <c r="C87" t="s">
        <v>210</v>
      </c>
      <c r="E87" s="2"/>
    </row>
    <row r="88" spans="1:5" x14ac:dyDescent="0.25">
      <c r="A88" t="s">
        <v>211</v>
      </c>
      <c r="B88">
        <v>29.228300000000001</v>
      </c>
      <c r="C88">
        <v>29.3932</v>
      </c>
      <c r="E88" s="2"/>
    </row>
    <row r="89" spans="1:5" x14ac:dyDescent="0.25">
      <c r="A89" t="s">
        <v>212</v>
      </c>
      <c r="B89">
        <v>27.256499999999999</v>
      </c>
      <c r="C89">
        <v>27.4102</v>
      </c>
      <c r="E89" s="2"/>
    </row>
    <row r="90" spans="1:5" x14ac:dyDescent="0.25">
      <c r="A90" t="s">
        <v>213</v>
      </c>
      <c r="B90" t="s">
        <v>210</v>
      </c>
      <c r="C90" t="s">
        <v>210</v>
      </c>
      <c r="E90" s="2"/>
    </row>
    <row r="91" spans="1:5" x14ac:dyDescent="0.25">
      <c r="A91" t="s">
        <v>214</v>
      </c>
      <c r="B91">
        <v>22.831499999999998</v>
      </c>
      <c r="C91">
        <v>22.947700000000001</v>
      </c>
      <c r="E91" s="2"/>
    </row>
    <row r="92" spans="1:5" x14ac:dyDescent="0.25">
      <c r="A92" t="s">
        <v>215</v>
      </c>
      <c r="B92" t="s">
        <v>210</v>
      </c>
      <c r="C92" t="s">
        <v>210</v>
      </c>
      <c r="E92" s="2"/>
    </row>
    <row r="93" spans="1:5" x14ac:dyDescent="0.25">
      <c r="A93" t="s">
        <v>216</v>
      </c>
      <c r="B93">
        <v>26.459399999999999</v>
      </c>
      <c r="C93">
        <v>26.594000000000001</v>
      </c>
      <c r="E93" s="2"/>
    </row>
    <row r="94" spans="1:5" x14ac:dyDescent="0.25">
      <c r="A94" t="s">
        <v>217</v>
      </c>
      <c r="B94" t="s">
        <v>210</v>
      </c>
      <c r="C94" t="s">
        <v>210</v>
      </c>
      <c r="E94" s="2"/>
    </row>
    <row r="95" spans="1:5" x14ac:dyDescent="0.25">
      <c r="A95" t="s">
        <v>218</v>
      </c>
      <c r="B95">
        <v>26.680399999999999</v>
      </c>
      <c r="C95">
        <v>26.816099999999999</v>
      </c>
      <c r="E95" s="2"/>
    </row>
    <row r="96" spans="1:5" x14ac:dyDescent="0.25">
      <c r="A96" t="s">
        <v>219</v>
      </c>
      <c r="B96">
        <v>25.0975</v>
      </c>
      <c r="C96">
        <v>25.225200000000001</v>
      </c>
      <c r="E96" s="2"/>
    </row>
    <row r="97" spans="1:5" x14ac:dyDescent="0.25">
      <c r="A97" t="s">
        <v>220</v>
      </c>
      <c r="B97" t="s">
        <v>210</v>
      </c>
      <c r="C97" t="s">
        <v>210</v>
      </c>
      <c r="E97" s="2"/>
    </row>
    <row r="98" spans="1:5" x14ac:dyDescent="0.25">
      <c r="A98" t="s">
        <v>221</v>
      </c>
      <c r="E98" s="2"/>
    </row>
    <row r="100" spans="1:5" x14ac:dyDescent="0.25">
      <c r="A100" t="s">
        <v>222</v>
      </c>
      <c r="B100" s="3" t="s">
        <v>122</v>
      </c>
    </row>
    <row r="101" spans="1:5" x14ac:dyDescent="0.25">
      <c r="A101" t="s">
        <v>223</v>
      </c>
      <c r="B101" s="3" t="s">
        <v>122</v>
      </c>
    </row>
    <row r="102" spans="1:5" ht="30" customHeight="1" x14ac:dyDescent="0.25">
      <c r="A102" s="47" t="s">
        <v>224</v>
      </c>
      <c r="B102" s="3" t="s">
        <v>122</v>
      </c>
    </row>
    <row r="103" spans="1:5" ht="30" customHeight="1" x14ac:dyDescent="0.25">
      <c r="A103" s="47" t="s">
        <v>225</v>
      </c>
      <c r="B103" s="3" t="s">
        <v>122</v>
      </c>
    </row>
    <row r="104" spans="1:5" x14ac:dyDescent="0.25">
      <c r="A104" t="s">
        <v>226</v>
      </c>
      <c r="B104" s="49">
        <f>+B118</f>
        <v>0.56789271764316696</v>
      </c>
    </row>
    <row r="105" spans="1:5" ht="45" customHeight="1" x14ac:dyDescent="0.25">
      <c r="A105" s="47" t="s">
        <v>227</v>
      </c>
      <c r="B105" s="3" t="s">
        <v>122</v>
      </c>
    </row>
    <row r="106" spans="1:5" ht="45" customHeight="1" x14ac:dyDescent="0.25">
      <c r="A106" s="47" t="s">
        <v>228</v>
      </c>
      <c r="B106" s="3" t="s">
        <v>122</v>
      </c>
    </row>
    <row r="107" spans="1:5" ht="30" customHeight="1" x14ac:dyDescent="0.25">
      <c r="A107" s="47" t="s">
        <v>229</v>
      </c>
      <c r="B107" s="49">
        <v>5002.7625765000003</v>
      </c>
    </row>
    <row r="108" spans="1:5" x14ac:dyDescent="0.25">
      <c r="A108" t="s">
        <v>230</v>
      </c>
      <c r="B108" s="3" t="s">
        <v>122</v>
      </c>
    </row>
    <row r="109" spans="1:5" x14ac:dyDescent="0.25">
      <c r="A109" t="s">
        <v>231</v>
      </c>
      <c r="B109" s="3" t="s">
        <v>122</v>
      </c>
    </row>
    <row r="111" spans="1:5" x14ac:dyDescent="0.25">
      <c r="A111" t="s">
        <v>232</v>
      </c>
    </row>
    <row r="112" spans="1:5" ht="45" customHeight="1" x14ac:dyDescent="0.25">
      <c r="A112" s="58" t="s">
        <v>233</v>
      </c>
      <c r="B112" s="59" t="s">
        <v>234</v>
      </c>
    </row>
    <row r="113" spans="1:6" ht="30" customHeight="1" x14ac:dyDescent="0.25">
      <c r="A113" s="58" t="s">
        <v>235</v>
      </c>
      <c r="B113" s="59" t="s">
        <v>236</v>
      </c>
    </row>
    <row r="114" spans="1:6" x14ac:dyDescent="0.25">
      <c r="A114" s="58"/>
      <c r="B114" s="58"/>
    </row>
    <row r="115" spans="1:6" x14ac:dyDescent="0.25">
      <c r="A115" s="58" t="s">
        <v>237</v>
      </c>
      <c r="B115" s="60">
        <v>7.4779759218628419</v>
      </c>
    </row>
    <row r="116" spans="1:6" x14ac:dyDescent="0.25">
      <c r="A116" s="58"/>
      <c r="B116" s="58"/>
    </row>
    <row r="117" spans="1:6" x14ac:dyDescent="0.25">
      <c r="A117" s="58" t="s">
        <v>238</v>
      </c>
      <c r="B117" s="61">
        <v>0.57050000000000001</v>
      </c>
    </row>
    <row r="118" spans="1:6" x14ac:dyDescent="0.25">
      <c r="A118" s="58" t="s">
        <v>239</v>
      </c>
      <c r="B118" s="61">
        <v>0.56789271764316696</v>
      </c>
    </row>
    <row r="119" spans="1:6" x14ac:dyDescent="0.25">
      <c r="A119" s="58"/>
      <c r="B119" s="58"/>
    </row>
    <row r="120" spans="1:6" x14ac:dyDescent="0.25">
      <c r="A120" s="58" t="s">
        <v>240</v>
      </c>
      <c r="B120" s="62">
        <v>45535</v>
      </c>
    </row>
    <row r="122" spans="1:6" ht="69.95" customHeight="1" x14ac:dyDescent="0.25">
      <c r="A122" s="63" t="s">
        <v>241</v>
      </c>
      <c r="B122" s="63" t="s">
        <v>242</v>
      </c>
      <c r="C122" s="63" t="s">
        <v>5</v>
      </c>
      <c r="D122" s="63" t="s">
        <v>6</v>
      </c>
      <c r="E122" s="63" t="s">
        <v>5</v>
      </c>
      <c r="F122" s="63" t="s">
        <v>6</v>
      </c>
    </row>
    <row r="123" spans="1:6" ht="69.95" customHeight="1" x14ac:dyDescent="0.25">
      <c r="A123" s="63" t="s">
        <v>234</v>
      </c>
      <c r="B123" s="63"/>
      <c r="C123" s="63" t="s">
        <v>8</v>
      </c>
      <c r="D123" s="63"/>
      <c r="E123" s="63" t="s">
        <v>9</v>
      </c>
      <c r="F123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16"/>
  <sheetViews>
    <sheetView showGridLines="0" workbookViewId="0">
      <pane ySplit="4" topLeftCell="A97" activePane="bottomLeft" state="frozen"/>
      <selection pane="bottomLeft" activeCell="B97" sqref="B97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916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917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121</v>
      </c>
      <c r="B7" s="33"/>
      <c r="C7" s="33"/>
      <c r="D7" s="14"/>
      <c r="E7" s="15" t="s">
        <v>122</v>
      </c>
      <c r="F7" s="16" t="s">
        <v>122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123</v>
      </c>
      <c r="B9" s="33"/>
      <c r="C9" s="33"/>
      <c r="D9" s="14"/>
      <c r="E9" s="15"/>
      <c r="F9" s="16"/>
      <c r="G9" s="16"/>
    </row>
    <row r="10" spans="1:8" x14ac:dyDescent="0.25">
      <c r="A10" s="17" t="s">
        <v>245</v>
      </c>
      <c r="B10" s="33"/>
      <c r="C10" s="33"/>
      <c r="D10" s="14"/>
      <c r="E10" s="15"/>
      <c r="F10" s="16"/>
      <c r="G10" s="16"/>
    </row>
    <row r="11" spans="1:8" x14ac:dyDescent="0.25">
      <c r="A11" s="13" t="s">
        <v>918</v>
      </c>
      <c r="B11" s="33" t="s">
        <v>919</v>
      </c>
      <c r="C11" s="33" t="s">
        <v>251</v>
      </c>
      <c r="D11" s="14">
        <v>21000000</v>
      </c>
      <c r="E11" s="15">
        <v>20418.43</v>
      </c>
      <c r="F11" s="16">
        <v>6.7299999999999999E-2</v>
      </c>
      <c r="G11" s="16">
        <v>7.3849999999999999E-2</v>
      </c>
    </row>
    <row r="12" spans="1:8" x14ac:dyDescent="0.25">
      <c r="A12" s="13" t="s">
        <v>920</v>
      </c>
      <c r="B12" s="33" t="s">
        <v>921</v>
      </c>
      <c r="C12" s="33" t="s">
        <v>251</v>
      </c>
      <c r="D12" s="14">
        <v>19500000</v>
      </c>
      <c r="E12" s="15">
        <v>19653.93</v>
      </c>
      <c r="F12" s="16">
        <v>6.4699999999999994E-2</v>
      </c>
      <c r="G12" s="16">
        <v>7.4899999999999994E-2</v>
      </c>
    </row>
    <row r="13" spans="1:8" x14ac:dyDescent="0.25">
      <c r="A13" s="13" t="s">
        <v>922</v>
      </c>
      <c r="B13" s="33" t="s">
        <v>923</v>
      </c>
      <c r="C13" s="33" t="s">
        <v>251</v>
      </c>
      <c r="D13" s="14">
        <v>16000000</v>
      </c>
      <c r="E13" s="15">
        <v>15926.34</v>
      </c>
      <c r="F13" s="16">
        <v>5.2499999999999998E-2</v>
      </c>
      <c r="G13" s="16">
        <v>7.5249999999999997E-2</v>
      </c>
    </row>
    <row r="14" spans="1:8" x14ac:dyDescent="0.25">
      <c r="A14" s="13" t="s">
        <v>924</v>
      </c>
      <c r="B14" s="33" t="s">
        <v>925</v>
      </c>
      <c r="C14" s="33" t="s">
        <v>251</v>
      </c>
      <c r="D14" s="14">
        <v>15000000</v>
      </c>
      <c r="E14" s="15">
        <v>15123.26</v>
      </c>
      <c r="F14" s="16">
        <v>4.9799999999999997E-2</v>
      </c>
      <c r="G14" s="16">
        <v>7.5231000000000006E-2</v>
      </c>
    </row>
    <row r="15" spans="1:8" x14ac:dyDescent="0.25">
      <c r="A15" s="13" t="s">
        <v>926</v>
      </c>
      <c r="B15" s="33" t="s">
        <v>927</v>
      </c>
      <c r="C15" s="33" t="s">
        <v>251</v>
      </c>
      <c r="D15" s="14">
        <v>11000000</v>
      </c>
      <c r="E15" s="15">
        <v>11123.24</v>
      </c>
      <c r="F15" s="16">
        <v>3.6600000000000001E-2</v>
      </c>
      <c r="G15" s="16">
        <v>7.3550000000000004E-2</v>
      </c>
    </row>
    <row r="16" spans="1:8" x14ac:dyDescent="0.25">
      <c r="A16" s="13" t="s">
        <v>928</v>
      </c>
      <c r="B16" s="33" t="s">
        <v>929</v>
      </c>
      <c r="C16" s="33" t="s">
        <v>251</v>
      </c>
      <c r="D16" s="14">
        <v>10500000</v>
      </c>
      <c r="E16" s="15">
        <v>10548.73</v>
      </c>
      <c r="F16" s="16">
        <v>3.4700000000000002E-2</v>
      </c>
      <c r="G16" s="16">
        <v>7.5999999999999998E-2</v>
      </c>
    </row>
    <row r="17" spans="1:7" x14ac:dyDescent="0.25">
      <c r="A17" s="13" t="s">
        <v>930</v>
      </c>
      <c r="B17" s="33" t="s">
        <v>931</v>
      </c>
      <c r="C17" s="33" t="s">
        <v>262</v>
      </c>
      <c r="D17" s="14">
        <v>10000000</v>
      </c>
      <c r="E17" s="15">
        <v>10032.99</v>
      </c>
      <c r="F17" s="16">
        <v>3.3000000000000002E-2</v>
      </c>
      <c r="G17" s="16">
        <v>7.6200000000000004E-2</v>
      </c>
    </row>
    <row r="18" spans="1:7" x14ac:dyDescent="0.25">
      <c r="A18" s="13" t="s">
        <v>932</v>
      </c>
      <c r="B18" s="33" t="s">
        <v>933</v>
      </c>
      <c r="C18" s="33" t="s">
        <v>251</v>
      </c>
      <c r="D18" s="14">
        <v>9200000</v>
      </c>
      <c r="E18" s="15">
        <v>9283.42</v>
      </c>
      <c r="F18" s="16">
        <v>3.0599999999999999E-2</v>
      </c>
      <c r="G18" s="16">
        <v>7.5162000000000007E-2</v>
      </c>
    </row>
    <row r="19" spans="1:7" x14ac:dyDescent="0.25">
      <c r="A19" s="13" t="s">
        <v>934</v>
      </c>
      <c r="B19" s="33" t="s">
        <v>935</v>
      </c>
      <c r="C19" s="33" t="s">
        <v>251</v>
      </c>
      <c r="D19" s="14">
        <v>4000000</v>
      </c>
      <c r="E19" s="15">
        <v>3993.06</v>
      </c>
      <c r="F19" s="16">
        <v>1.32E-2</v>
      </c>
      <c r="G19" s="16">
        <v>7.5950000000000004E-2</v>
      </c>
    </row>
    <row r="20" spans="1:7" x14ac:dyDescent="0.25">
      <c r="A20" s="13" t="s">
        <v>936</v>
      </c>
      <c r="B20" s="33" t="s">
        <v>937</v>
      </c>
      <c r="C20" s="33" t="s">
        <v>251</v>
      </c>
      <c r="D20" s="14">
        <v>3000000</v>
      </c>
      <c r="E20" s="15">
        <v>2986.22</v>
      </c>
      <c r="F20" s="16">
        <v>9.7999999999999997E-3</v>
      </c>
      <c r="G20" s="16">
        <v>7.4348999999999998E-2</v>
      </c>
    </row>
    <row r="21" spans="1:7" x14ac:dyDescent="0.25">
      <c r="A21" s="13" t="s">
        <v>938</v>
      </c>
      <c r="B21" s="33" t="s">
        <v>939</v>
      </c>
      <c r="C21" s="33" t="s">
        <v>248</v>
      </c>
      <c r="D21" s="14">
        <v>3000000</v>
      </c>
      <c r="E21" s="15">
        <v>2978.63</v>
      </c>
      <c r="F21" s="16">
        <v>9.7999999999999997E-3</v>
      </c>
      <c r="G21" s="16">
        <v>7.4300000000000005E-2</v>
      </c>
    </row>
    <row r="22" spans="1:7" x14ac:dyDescent="0.25">
      <c r="A22" s="13" t="s">
        <v>940</v>
      </c>
      <c r="B22" s="33" t="s">
        <v>941</v>
      </c>
      <c r="C22" s="33" t="s">
        <v>251</v>
      </c>
      <c r="D22" s="14">
        <v>2700000</v>
      </c>
      <c r="E22" s="15">
        <v>2748.96</v>
      </c>
      <c r="F22" s="16">
        <v>9.1000000000000004E-3</v>
      </c>
      <c r="G22" s="16">
        <v>7.4818999999999997E-2</v>
      </c>
    </row>
    <row r="23" spans="1:7" x14ac:dyDescent="0.25">
      <c r="A23" s="13" t="s">
        <v>942</v>
      </c>
      <c r="B23" s="33" t="s">
        <v>943</v>
      </c>
      <c r="C23" s="33" t="s">
        <v>251</v>
      </c>
      <c r="D23" s="14">
        <v>2500000</v>
      </c>
      <c r="E23" s="15">
        <v>2564.58</v>
      </c>
      <c r="F23" s="16">
        <v>8.3999999999999995E-3</v>
      </c>
      <c r="G23" s="16">
        <v>7.4749999999999997E-2</v>
      </c>
    </row>
    <row r="24" spans="1:7" x14ac:dyDescent="0.25">
      <c r="A24" s="13" t="s">
        <v>944</v>
      </c>
      <c r="B24" s="33" t="s">
        <v>945</v>
      </c>
      <c r="C24" s="33" t="s">
        <v>251</v>
      </c>
      <c r="D24" s="14">
        <v>2500000</v>
      </c>
      <c r="E24" s="15">
        <v>2495.42</v>
      </c>
      <c r="F24" s="16">
        <v>8.2000000000000007E-3</v>
      </c>
      <c r="G24" s="16">
        <v>7.5950000000000004E-2</v>
      </c>
    </row>
    <row r="25" spans="1:7" x14ac:dyDescent="0.25">
      <c r="A25" s="13" t="s">
        <v>946</v>
      </c>
      <c r="B25" s="33" t="s">
        <v>947</v>
      </c>
      <c r="C25" s="33" t="s">
        <v>262</v>
      </c>
      <c r="D25" s="14">
        <v>2060000</v>
      </c>
      <c r="E25" s="15">
        <v>2145.16</v>
      </c>
      <c r="F25" s="16">
        <v>7.1000000000000004E-3</v>
      </c>
      <c r="G25" s="16">
        <v>7.3550000000000004E-2</v>
      </c>
    </row>
    <row r="26" spans="1:7" x14ac:dyDescent="0.25">
      <c r="A26" s="13" t="s">
        <v>948</v>
      </c>
      <c r="B26" s="33" t="s">
        <v>949</v>
      </c>
      <c r="C26" s="33" t="s">
        <v>262</v>
      </c>
      <c r="D26" s="14">
        <v>2000000</v>
      </c>
      <c r="E26" s="15">
        <v>1999.33</v>
      </c>
      <c r="F26" s="16">
        <v>6.6E-3</v>
      </c>
      <c r="G26" s="16">
        <v>7.5050000000000006E-2</v>
      </c>
    </row>
    <row r="27" spans="1:7" x14ac:dyDescent="0.25">
      <c r="A27" s="13" t="s">
        <v>950</v>
      </c>
      <c r="B27" s="33" t="s">
        <v>951</v>
      </c>
      <c r="C27" s="33" t="s">
        <v>251</v>
      </c>
      <c r="D27" s="14">
        <v>500000</v>
      </c>
      <c r="E27" s="15">
        <v>516.41</v>
      </c>
      <c r="F27" s="16">
        <v>1.6999999999999999E-3</v>
      </c>
      <c r="G27" s="16">
        <v>7.4200000000000002E-2</v>
      </c>
    </row>
    <row r="28" spans="1:7" x14ac:dyDescent="0.25">
      <c r="A28" s="13" t="s">
        <v>952</v>
      </c>
      <c r="B28" s="33" t="s">
        <v>953</v>
      </c>
      <c r="C28" s="33" t="s">
        <v>251</v>
      </c>
      <c r="D28" s="14">
        <v>500000</v>
      </c>
      <c r="E28" s="15">
        <v>485.68</v>
      </c>
      <c r="F28" s="16">
        <v>1.6000000000000001E-3</v>
      </c>
      <c r="G28" s="16">
        <v>7.3687000000000002E-2</v>
      </c>
    </row>
    <row r="29" spans="1:7" x14ac:dyDescent="0.25">
      <c r="A29" s="17" t="s">
        <v>125</v>
      </c>
      <c r="B29" s="34"/>
      <c r="C29" s="34"/>
      <c r="D29" s="20"/>
      <c r="E29" s="21">
        <v>135023.79</v>
      </c>
      <c r="F29" s="22">
        <v>0.44469999999999998</v>
      </c>
      <c r="G29" s="23"/>
    </row>
    <row r="30" spans="1:7" x14ac:dyDescent="0.25">
      <c r="A30" s="17" t="s">
        <v>126</v>
      </c>
      <c r="B30" s="33"/>
      <c r="C30" s="33"/>
      <c r="D30" s="14"/>
      <c r="E30" s="15"/>
      <c r="F30" s="16"/>
      <c r="G30" s="16"/>
    </row>
    <row r="31" spans="1:7" x14ac:dyDescent="0.25">
      <c r="A31" s="13" t="s">
        <v>954</v>
      </c>
      <c r="B31" s="33" t="s">
        <v>955</v>
      </c>
      <c r="C31" s="33" t="s">
        <v>129</v>
      </c>
      <c r="D31" s="14">
        <v>23000000</v>
      </c>
      <c r="E31" s="15">
        <v>22790.75</v>
      </c>
      <c r="F31" s="16">
        <v>7.51E-2</v>
      </c>
      <c r="G31" s="16">
        <v>7.0893825600000002E-2</v>
      </c>
    </row>
    <row r="32" spans="1:7" x14ac:dyDescent="0.25">
      <c r="A32" s="13" t="s">
        <v>956</v>
      </c>
      <c r="B32" s="33" t="s">
        <v>957</v>
      </c>
      <c r="C32" s="33" t="s">
        <v>129</v>
      </c>
      <c r="D32" s="14">
        <v>10500000</v>
      </c>
      <c r="E32" s="15">
        <v>10677.32</v>
      </c>
      <c r="F32" s="16">
        <v>3.5200000000000002E-2</v>
      </c>
      <c r="G32" s="16">
        <v>7.1552084964000007E-2</v>
      </c>
    </row>
    <row r="33" spans="1:7" x14ac:dyDescent="0.25">
      <c r="A33" s="13" t="s">
        <v>958</v>
      </c>
      <c r="B33" s="33" t="s">
        <v>959</v>
      </c>
      <c r="C33" s="33" t="s">
        <v>129</v>
      </c>
      <c r="D33" s="14">
        <v>10000000</v>
      </c>
      <c r="E33" s="15">
        <v>10042.65</v>
      </c>
      <c r="F33" s="16">
        <v>3.3099999999999997E-2</v>
      </c>
      <c r="G33" s="16">
        <v>7.1217755012000006E-2</v>
      </c>
    </row>
    <row r="34" spans="1:7" x14ac:dyDescent="0.25">
      <c r="A34" s="13" t="s">
        <v>960</v>
      </c>
      <c r="B34" s="33" t="s">
        <v>961</v>
      </c>
      <c r="C34" s="33" t="s">
        <v>129</v>
      </c>
      <c r="D34" s="14">
        <v>9500000</v>
      </c>
      <c r="E34" s="15">
        <v>9669.49</v>
      </c>
      <c r="F34" s="16">
        <v>3.1800000000000002E-2</v>
      </c>
      <c r="G34" s="16">
        <v>7.1416483555999999E-2</v>
      </c>
    </row>
    <row r="35" spans="1:7" x14ac:dyDescent="0.25">
      <c r="A35" s="13" t="s">
        <v>962</v>
      </c>
      <c r="B35" s="33" t="s">
        <v>963</v>
      </c>
      <c r="C35" s="33" t="s">
        <v>129</v>
      </c>
      <c r="D35" s="14">
        <v>9000000</v>
      </c>
      <c r="E35" s="15">
        <v>9178.32</v>
      </c>
      <c r="F35" s="16">
        <v>3.0200000000000001E-2</v>
      </c>
      <c r="G35" s="16">
        <v>7.1149446332000002E-2</v>
      </c>
    </row>
    <row r="36" spans="1:7" x14ac:dyDescent="0.25">
      <c r="A36" s="13" t="s">
        <v>964</v>
      </c>
      <c r="B36" s="33" t="s">
        <v>965</v>
      </c>
      <c r="C36" s="33" t="s">
        <v>129</v>
      </c>
      <c r="D36" s="14">
        <v>7500000</v>
      </c>
      <c r="E36" s="15">
        <v>7724.34</v>
      </c>
      <c r="F36" s="16">
        <v>2.5399999999999999E-2</v>
      </c>
      <c r="G36" s="16">
        <v>7.1508608769000004E-2</v>
      </c>
    </row>
    <row r="37" spans="1:7" x14ac:dyDescent="0.25">
      <c r="A37" s="13" t="s">
        <v>966</v>
      </c>
      <c r="B37" s="33" t="s">
        <v>967</v>
      </c>
      <c r="C37" s="33" t="s">
        <v>129</v>
      </c>
      <c r="D37" s="14">
        <v>7500000</v>
      </c>
      <c r="E37" s="15">
        <v>7628.24</v>
      </c>
      <c r="F37" s="16">
        <v>2.5100000000000001E-2</v>
      </c>
      <c r="G37" s="16">
        <v>7.1149446332000002E-2</v>
      </c>
    </row>
    <row r="38" spans="1:7" x14ac:dyDescent="0.25">
      <c r="A38" s="13" t="s">
        <v>968</v>
      </c>
      <c r="B38" s="33" t="s">
        <v>969</v>
      </c>
      <c r="C38" s="33" t="s">
        <v>129</v>
      </c>
      <c r="D38" s="14">
        <v>6500000</v>
      </c>
      <c r="E38" s="15">
        <v>6632.54</v>
      </c>
      <c r="F38" s="16">
        <v>2.18E-2</v>
      </c>
      <c r="G38" s="16">
        <v>7.1504468225000006E-2</v>
      </c>
    </row>
    <row r="39" spans="1:7" x14ac:dyDescent="0.25">
      <c r="A39" s="13" t="s">
        <v>970</v>
      </c>
      <c r="B39" s="33" t="s">
        <v>971</v>
      </c>
      <c r="C39" s="33" t="s">
        <v>129</v>
      </c>
      <c r="D39" s="14">
        <v>6000000</v>
      </c>
      <c r="E39" s="15">
        <v>6101.96</v>
      </c>
      <c r="F39" s="16">
        <v>2.01E-2</v>
      </c>
      <c r="G39" s="16">
        <v>7.1503433089999999E-2</v>
      </c>
    </row>
    <row r="40" spans="1:7" x14ac:dyDescent="0.25">
      <c r="A40" s="13" t="s">
        <v>858</v>
      </c>
      <c r="B40" s="33" t="s">
        <v>859</v>
      </c>
      <c r="C40" s="33" t="s">
        <v>129</v>
      </c>
      <c r="D40" s="14">
        <v>6000000</v>
      </c>
      <c r="E40" s="15">
        <v>6079.91</v>
      </c>
      <c r="F40" s="16">
        <v>0.02</v>
      </c>
      <c r="G40" s="16">
        <v>7.1100803599999998E-2</v>
      </c>
    </row>
    <row r="41" spans="1:7" x14ac:dyDescent="0.25">
      <c r="A41" s="13" t="s">
        <v>972</v>
      </c>
      <c r="B41" s="33" t="s">
        <v>973</v>
      </c>
      <c r="C41" s="33" t="s">
        <v>129</v>
      </c>
      <c r="D41" s="14">
        <v>5500000</v>
      </c>
      <c r="E41" s="15">
        <v>5575.14</v>
      </c>
      <c r="F41" s="16">
        <v>1.84E-2</v>
      </c>
      <c r="G41" s="16">
        <v>7.1147376405999996E-2</v>
      </c>
    </row>
    <row r="42" spans="1:7" x14ac:dyDescent="0.25">
      <c r="A42" s="13" t="s">
        <v>974</v>
      </c>
      <c r="B42" s="33" t="s">
        <v>975</v>
      </c>
      <c r="C42" s="33" t="s">
        <v>129</v>
      </c>
      <c r="D42" s="14">
        <v>5500000</v>
      </c>
      <c r="E42" s="15">
        <v>5567.84</v>
      </c>
      <c r="F42" s="16">
        <v>1.83E-2</v>
      </c>
      <c r="G42" s="16">
        <v>7.1555190439999999E-2</v>
      </c>
    </row>
    <row r="43" spans="1:7" x14ac:dyDescent="0.25">
      <c r="A43" s="13" t="s">
        <v>976</v>
      </c>
      <c r="B43" s="33" t="s">
        <v>977</v>
      </c>
      <c r="C43" s="33" t="s">
        <v>129</v>
      </c>
      <c r="D43" s="14">
        <v>5000000</v>
      </c>
      <c r="E43" s="15">
        <v>5085.59</v>
      </c>
      <c r="F43" s="16">
        <v>1.6799999999999999E-2</v>
      </c>
      <c r="G43" s="16">
        <v>7.10387081E-2</v>
      </c>
    </row>
    <row r="44" spans="1:7" x14ac:dyDescent="0.25">
      <c r="A44" s="13" t="s">
        <v>978</v>
      </c>
      <c r="B44" s="33" t="s">
        <v>979</v>
      </c>
      <c r="C44" s="33" t="s">
        <v>129</v>
      </c>
      <c r="D44" s="14">
        <v>5000000</v>
      </c>
      <c r="E44" s="15">
        <v>5071.03</v>
      </c>
      <c r="F44" s="16">
        <v>1.67E-2</v>
      </c>
      <c r="G44" s="16">
        <v>7.1475484640999995E-2</v>
      </c>
    </row>
    <row r="45" spans="1:7" x14ac:dyDescent="0.25">
      <c r="A45" s="13" t="s">
        <v>980</v>
      </c>
      <c r="B45" s="33" t="s">
        <v>981</v>
      </c>
      <c r="C45" s="33" t="s">
        <v>129</v>
      </c>
      <c r="D45" s="14">
        <v>5000000</v>
      </c>
      <c r="E45" s="15">
        <v>5066.2</v>
      </c>
      <c r="F45" s="16">
        <v>1.67E-2</v>
      </c>
      <c r="G45" s="16">
        <v>7.1341958191999996E-2</v>
      </c>
    </row>
    <row r="46" spans="1:7" x14ac:dyDescent="0.25">
      <c r="A46" s="13" t="s">
        <v>982</v>
      </c>
      <c r="B46" s="33" t="s">
        <v>983</v>
      </c>
      <c r="C46" s="33" t="s">
        <v>129</v>
      </c>
      <c r="D46" s="14">
        <v>5000000</v>
      </c>
      <c r="E46" s="15">
        <v>5062.54</v>
      </c>
      <c r="F46" s="16">
        <v>1.67E-2</v>
      </c>
      <c r="G46" s="16">
        <v>7.1475484640999995E-2</v>
      </c>
    </row>
    <row r="47" spans="1:7" x14ac:dyDescent="0.25">
      <c r="A47" s="13" t="s">
        <v>984</v>
      </c>
      <c r="B47" s="33" t="s">
        <v>985</v>
      </c>
      <c r="C47" s="33" t="s">
        <v>129</v>
      </c>
      <c r="D47" s="14">
        <v>4500000</v>
      </c>
      <c r="E47" s="15">
        <v>4555.54</v>
      </c>
      <c r="F47" s="16">
        <v>1.4999999999999999E-2</v>
      </c>
      <c r="G47" s="16">
        <v>7.1552084964000007E-2</v>
      </c>
    </row>
    <row r="48" spans="1:7" x14ac:dyDescent="0.25">
      <c r="A48" s="13" t="s">
        <v>986</v>
      </c>
      <c r="B48" s="33" t="s">
        <v>987</v>
      </c>
      <c r="C48" s="33" t="s">
        <v>129</v>
      </c>
      <c r="D48" s="14">
        <v>4500000</v>
      </c>
      <c r="E48" s="15">
        <v>4470.75</v>
      </c>
      <c r="F48" s="16">
        <v>1.47E-2</v>
      </c>
      <c r="G48" s="16">
        <v>7.1209475056000004E-2</v>
      </c>
    </row>
    <row r="49" spans="1:7" x14ac:dyDescent="0.25">
      <c r="A49" s="13" t="s">
        <v>988</v>
      </c>
      <c r="B49" s="33" t="s">
        <v>989</v>
      </c>
      <c r="C49" s="33" t="s">
        <v>129</v>
      </c>
      <c r="D49" s="14">
        <v>4000000</v>
      </c>
      <c r="E49" s="15">
        <v>4054.47</v>
      </c>
      <c r="F49" s="16">
        <v>1.34E-2</v>
      </c>
      <c r="G49" s="16">
        <v>7.1269505462000005E-2</v>
      </c>
    </row>
    <row r="50" spans="1:7" x14ac:dyDescent="0.25">
      <c r="A50" s="13" t="s">
        <v>990</v>
      </c>
      <c r="B50" s="33" t="s">
        <v>991</v>
      </c>
      <c r="C50" s="33" t="s">
        <v>129</v>
      </c>
      <c r="D50" s="14">
        <v>2500000</v>
      </c>
      <c r="E50" s="15">
        <v>2549.12</v>
      </c>
      <c r="F50" s="16">
        <v>8.3999999999999995E-3</v>
      </c>
      <c r="G50" s="16">
        <v>7.1120467549999997E-2</v>
      </c>
    </row>
    <row r="51" spans="1:7" x14ac:dyDescent="0.25">
      <c r="A51" s="13" t="s">
        <v>992</v>
      </c>
      <c r="B51" s="33" t="s">
        <v>993</v>
      </c>
      <c r="C51" s="33" t="s">
        <v>129</v>
      </c>
      <c r="D51" s="14">
        <v>2500000</v>
      </c>
      <c r="E51" s="15">
        <v>2534.46</v>
      </c>
      <c r="F51" s="16">
        <v>8.3000000000000001E-3</v>
      </c>
      <c r="G51" s="16">
        <v>7.1148411369000006E-2</v>
      </c>
    </row>
    <row r="52" spans="1:7" x14ac:dyDescent="0.25">
      <c r="A52" s="13" t="s">
        <v>994</v>
      </c>
      <c r="B52" s="33" t="s">
        <v>995</v>
      </c>
      <c r="C52" s="33" t="s">
        <v>129</v>
      </c>
      <c r="D52" s="14">
        <v>2500000</v>
      </c>
      <c r="E52" s="15">
        <v>2508.83</v>
      </c>
      <c r="F52" s="16">
        <v>8.3000000000000001E-3</v>
      </c>
      <c r="G52" s="16">
        <v>7.1218790008999999E-2</v>
      </c>
    </row>
    <row r="53" spans="1:7" x14ac:dyDescent="0.25">
      <c r="A53" s="13" t="s">
        <v>996</v>
      </c>
      <c r="B53" s="33" t="s">
        <v>997</v>
      </c>
      <c r="C53" s="33" t="s">
        <v>129</v>
      </c>
      <c r="D53" s="14">
        <v>2500000</v>
      </c>
      <c r="E53" s="15">
        <v>2507</v>
      </c>
      <c r="F53" s="16">
        <v>8.3000000000000001E-3</v>
      </c>
      <c r="G53" s="16">
        <v>7.1364729555999998E-2</v>
      </c>
    </row>
    <row r="54" spans="1:7" x14ac:dyDescent="0.25">
      <c r="A54" s="13" t="s">
        <v>998</v>
      </c>
      <c r="B54" s="33" t="s">
        <v>999</v>
      </c>
      <c r="C54" s="33" t="s">
        <v>129</v>
      </c>
      <c r="D54" s="14">
        <v>2000000</v>
      </c>
      <c r="E54" s="15">
        <v>2029.09</v>
      </c>
      <c r="F54" s="16">
        <v>6.7000000000000002E-3</v>
      </c>
      <c r="G54" s="16">
        <v>7.1120467549999997E-2</v>
      </c>
    </row>
    <row r="55" spans="1:7" x14ac:dyDescent="0.25">
      <c r="A55" s="13" t="s">
        <v>1000</v>
      </c>
      <c r="B55" s="33" t="s">
        <v>1001</v>
      </c>
      <c r="C55" s="33" t="s">
        <v>129</v>
      </c>
      <c r="D55" s="14">
        <v>2000000</v>
      </c>
      <c r="E55" s="15">
        <v>2007.98</v>
      </c>
      <c r="F55" s="16">
        <v>6.6E-3</v>
      </c>
      <c r="G55" s="16">
        <v>7.1452712099999996E-2</v>
      </c>
    </row>
    <row r="56" spans="1:7" x14ac:dyDescent="0.25">
      <c r="A56" s="13" t="s">
        <v>710</v>
      </c>
      <c r="B56" s="33" t="s">
        <v>711</v>
      </c>
      <c r="C56" s="33" t="s">
        <v>129</v>
      </c>
      <c r="D56" s="14">
        <v>2000000</v>
      </c>
      <c r="E56" s="15">
        <v>2007.26</v>
      </c>
      <c r="F56" s="16">
        <v>6.6E-3</v>
      </c>
      <c r="G56" s="16">
        <v>7.1068720700000004E-2</v>
      </c>
    </row>
    <row r="57" spans="1:7" x14ac:dyDescent="0.25">
      <c r="A57" s="13" t="s">
        <v>866</v>
      </c>
      <c r="B57" s="33" t="s">
        <v>867</v>
      </c>
      <c r="C57" s="33" t="s">
        <v>129</v>
      </c>
      <c r="D57" s="14">
        <v>1000000</v>
      </c>
      <c r="E57" s="15">
        <v>1014.14</v>
      </c>
      <c r="F57" s="16">
        <v>3.3E-3</v>
      </c>
      <c r="G57" s="16">
        <v>7.1503433089999999E-2</v>
      </c>
    </row>
    <row r="58" spans="1:7" x14ac:dyDescent="0.25">
      <c r="A58" s="17" t="s">
        <v>125</v>
      </c>
      <c r="B58" s="34"/>
      <c r="C58" s="34"/>
      <c r="D58" s="20"/>
      <c r="E58" s="21">
        <v>158192.5</v>
      </c>
      <c r="F58" s="22">
        <v>0.52100000000000002</v>
      </c>
      <c r="G58" s="23"/>
    </row>
    <row r="59" spans="1:7" x14ac:dyDescent="0.25">
      <c r="A59" s="13"/>
      <c r="B59" s="33"/>
      <c r="C59" s="33"/>
      <c r="D59" s="14"/>
      <c r="E59" s="15"/>
      <c r="F59" s="16"/>
      <c r="G59" s="16"/>
    </row>
    <row r="60" spans="1:7" x14ac:dyDescent="0.25">
      <c r="A60" s="13"/>
      <c r="B60" s="33"/>
      <c r="C60" s="33"/>
      <c r="D60" s="14"/>
      <c r="E60" s="15"/>
      <c r="F60" s="16"/>
      <c r="G60" s="16"/>
    </row>
    <row r="61" spans="1:7" x14ac:dyDescent="0.25">
      <c r="A61" s="17" t="s">
        <v>130</v>
      </c>
      <c r="B61" s="33"/>
      <c r="C61" s="33"/>
      <c r="D61" s="14"/>
      <c r="E61" s="15"/>
      <c r="F61" s="16"/>
      <c r="G61" s="16"/>
    </row>
    <row r="62" spans="1:7" x14ac:dyDescent="0.25">
      <c r="A62" s="17" t="s">
        <v>125</v>
      </c>
      <c r="B62" s="33"/>
      <c r="C62" s="33"/>
      <c r="D62" s="14"/>
      <c r="E62" s="18" t="s">
        <v>122</v>
      </c>
      <c r="F62" s="19" t="s">
        <v>122</v>
      </c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131</v>
      </c>
      <c r="B64" s="33"/>
      <c r="C64" s="33"/>
      <c r="D64" s="14"/>
      <c r="E64" s="15"/>
      <c r="F64" s="16"/>
      <c r="G64" s="16"/>
    </row>
    <row r="65" spans="1:7" x14ac:dyDescent="0.25">
      <c r="A65" s="17" t="s">
        <v>125</v>
      </c>
      <c r="B65" s="33"/>
      <c r="C65" s="33"/>
      <c r="D65" s="14"/>
      <c r="E65" s="18" t="s">
        <v>122</v>
      </c>
      <c r="F65" s="19" t="s">
        <v>122</v>
      </c>
      <c r="G65" s="16"/>
    </row>
    <row r="66" spans="1:7" x14ac:dyDescent="0.25">
      <c r="A66" s="13"/>
      <c r="B66" s="33"/>
      <c r="C66" s="33"/>
      <c r="D66" s="14"/>
      <c r="E66" s="15"/>
      <c r="F66" s="16"/>
      <c r="G66" s="16"/>
    </row>
    <row r="67" spans="1:7" x14ac:dyDescent="0.25">
      <c r="A67" s="24" t="s">
        <v>132</v>
      </c>
      <c r="B67" s="35"/>
      <c r="C67" s="35"/>
      <c r="D67" s="25"/>
      <c r="E67" s="21">
        <v>293216.28999999998</v>
      </c>
      <c r="F67" s="22">
        <v>0.9657</v>
      </c>
      <c r="G67" s="23"/>
    </row>
    <row r="68" spans="1:7" x14ac:dyDescent="0.25">
      <c r="A68" s="13"/>
      <c r="B68" s="33"/>
      <c r="C68" s="33"/>
      <c r="D68" s="14"/>
      <c r="E68" s="15"/>
      <c r="F68" s="16"/>
      <c r="G68" s="16"/>
    </row>
    <row r="69" spans="1:7" x14ac:dyDescent="0.25">
      <c r="A69" s="13"/>
      <c r="B69" s="33"/>
      <c r="C69" s="33"/>
      <c r="D69" s="14"/>
      <c r="E69" s="15"/>
      <c r="F69" s="16"/>
      <c r="G69" s="16"/>
    </row>
    <row r="70" spans="1:7" x14ac:dyDescent="0.25">
      <c r="A70" s="17" t="s">
        <v>196</v>
      </c>
      <c r="B70" s="33"/>
      <c r="C70" s="33"/>
      <c r="D70" s="14"/>
      <c r="E70" s="15"/>
      <c r="F70" s="16"/>
      <c r="G70" s="16"/>
    </row>
    <row r="71" spans="1:7" x14ac:dyDescent="0.25">
      <c r="A71" s="13" t="s">
        <v>197</v>
      </c>
      <c r="B71" s="33"/>
      <c r="C71" s="33"/>
      <c r="D71" s="14"/>
      <c r="E71" s="15">
        <v>1088.4100000000001</v>
      </c>
      <c r="F71" s="16">
        <v>3.5999999999999999E-3</v>
      </c>
      <c r="G71" s="16">
        <v>6.5936999999999996E-2</v>
      </c>
    </row>
    <row r="72" spans="1:7" x14ac:dyDescent="0.25">
      <c r="A72" s="17" t="s">
        <v>125</v>
      </c>
      <c r="B72" s="34"/>
      <c r="C72" s="34"/>
      <c r="D72" s="20"/>
      <c r="E72" s="21">
        <v>1088.4100000000001</v>
      </c>
      <c r="F72" s="22">
        <v>3.5999999999999999E-3</v>
      </c>
      <c r="G72" s="23"/>
    </row>
    <row r="73" spans="1:7" x14ac:dyDescent="0.25">
      <c r="A73" s="13"/>
      <c r="B73" s="33"/>
      <c r="C73" s="33"/>
      <c r="D73" s="14"/>
      <c r="E73" s="15"/>
      <c r="F73" s="16"/>
      <c r="G73" s="16"/>
    </row>
    <row r="74" spans="1:7" x14ac:dyDescent="0.25">
      <c r="A74" s="24" t="s">
        <v>132</v>
      </c>
      <c r="B74" s="35"/>
      <c r="C74" s="35"/>
      <c r="D74" s="25"/>
      <c r="E74" s="21">
        <v>1088.4100000000001</v>
      </c>
      <c r="F74" s="22">
        <v>3.5999999999999999E-3</v>
      </c>
      <c r="G74" s="23"/>
    </row>
    <row r="75" spans="1:7" x14ac:dyDescent="0.25">
      <c r="A75" s="13" t="s">
        <v>198</v>
      </c>
      <c r="B75" s="33"/>
      <c r="C75" s="33"/>
      <c r="D75" s="14"/>
      <c r="E75" s="15">
        <v>9386.9290497000002</v>
      </c>
      <c r="F75" s="16">
        <v>3.0917E-2</v>
      </c>
      <c r="G75" s="16"/>
    </row>
    <row r="76" spans="1:7" x14ac:dyDescent="0.25">
      <c r="A76" s="13" t="s">
        <v>199</v>
      </c>
      <c r="B76" s="33"/>
      <c r="C76" s="33"/>
      <c r="D76" s="14"/>
      <c r="E76" s="26">
        <v>-84.259049700000006</v>
      </c>
      <c r="F76" s="27">
        <v>-2.1699999999999999E-4</v>
      </c>
      <c r="G76" s="16">
        <v>6.5936999999999996E-2</v>
      </c>
    </row>
    <row r="77" spans="1:7" x14ac:dyDescent="0.25">
      <c r="A77" s="28" t="s">
        <v>200</v>
      </c>
      <c r="B77" s="36"/>
      <c r="C77" s="36"/>
      <c r="D77" s="29"/>
      <c r="E77" s="30">
        <v>303607.37</v>
      </c>
      <c r="F77" s="31">
        <v>1</v>
      </c>
      <c r="G77" s="31"/>
    </row>
    <row r="79" spans="1:7" x14ac:dyDescent="0.25">
      <c r="A79" s="1" t="s">
        <v>202</v>
      </c>
    </row>
    <row r="82" spans="1:5" x14ac:dyDescent="0.25">
      <c r="A82" s="1" t="s">
        <v>203</v>
      </c>
    </row>
    <row r="83" spans="1:5" x14ac:dyDescent="0.25">
      <c r="A83" s="47" t="s">
        <v>204</v>
      </c>
      <c r="B83" s="3" t="s">
        <v>122</v>
      </c>
    </row>
    <row r="84" spans="1:5" x14ac:dyDescent="0.25">
      <c r="A84" t="s">
        <v>205</v>
      </c>
    </row>
    <row r="85" spans="1:5" x14ac:dyDescent="0.25">
      <c r="A85" t="s">
        <v>206</v>
      </c>
      <c r="B85" t="s">
        <v>207</v>
      </c>
      <c r="C85" t="s">
        <v>207</v>
      </c>
    </row>
    <row r="86" spans="1:5" x14ac:dyDescent="0.25">
      <c r="B86" s="48">
        <v>45504</v>
      </c>
      <c r="C86" s="48">
        <v>45534</v>
      </c>
    </row>
    <row r="87" spans="1:5" x14ac:dyDescent="0.25">
      <c r="A87" t="s">
        <v>211</v>
      </c>
      <c r="B87">
        <v>11.578099999999999</v>
      </c>
      <c r="C87">
        <v>11.652100000000001</v>
      </c>
      <c r="E87" s="2"/>
    </row>
    <row r="88" spans="1:5" x14ac:dyDescent="0.25">
      <c r="A88" t="s">
        <v>212</v>
      </c>
      <c r="B88">
        <v>11.576700000000001</v>
      </c>
      <c r="C88">
        <v>11.650600000000001</v>
      </c>
      <c r="E88" s="2"/>
    </row>
    <row r="89" spans="1:5" x14ac:dyDescent="0.25">
      <c r="A89" t="s">
        <v>688</v>
      </c>
      <c r="B89">
        <v>11.517099999999999</v>
      </c>
      <c r="C89">
        <v>11.588800000000001</v>
      </c>
      <c r="E89" s="2"/>
    </row>
    <row r="90" spans="1:5" x14ac:dyDescent="0.25">
      <c r="A90" t="s">
        <v>689</v>
      </c>
      <c r="B90">
        <v>11.5177</v>
      </c>
      <c r="C90">
        <v>11.5893</v>
      </c>
      <c r="E90" s="2"/>
    </row>
    <row r="91" spans="1:5" x14ac:dyDescent="0.25">
      <c r="E91" s="2"/>
    </row>
    <row r="92" spans="1:5" x14ac:dyDescent="0.25">
      <c r="A92" t="s">
        <v>222</v>
      </c>
      <c r="B92" s="3" t="s">
        <v>122</v>
      </c>
    </row>
    <row r="93" spans="1:5" x14ac:dyDescent="0.25">
      <c r="A93" t="s">
        <v>223</v>
      </c>
      <c r="B93" s="3" t="s">
        <v>122</v>
      </c>
    </row>
    <row r="94" spans="1:5" ht="30" customHeight="1" x14ac:dyDescent="0.25">
      <c r="A94" s="47" t="s">
        <v>224</v>
      </c>
      <c r="B94" s="3" t="s">
        <v>122</v>
      </c>
    </row>
    <row r="95" spans="1:5" ht="30" customHeight="1" x14ac:dyDescent="0.25">
      <c r="A95" s="47" t="s">
        <v>225</v>
      </c>
      <c r="B95" s="3" t="s">
        <v>122</v>
      </c>
    </row>
    <row r="96" spans="1:5" x14ac:dyDescent="0.25">
      <c r="A96" t="s">
        <v>226</v>
      </c>
      <c r="B96" s="49">
        <f>+B111</f>
        <v>2.4873251711856592</v>
      </c>
    </row>
    <row r="97" spans="1:2" ht="45" customHeight="1" x14ac:dyDescent="0.25">
      <c r="A97" s="47" t="s">
        <v>227</v>
      </c>
      <c r="B97" s="3" t="s">
        <v>122</v>
      </c>
    </row>
    <row r="98" spans="1:2" ht="45" customHeight="1" x14ac:dyDescent="0.25">
      <c r="A98" s="47" t="s">
        <v>228</v>
      </c>
      <c r="B98" s="3" t="s">
        <v>122</v>
      </c>
    </row>
    <row r="99" spans="1:2" ht="30" customHeight="1" x14ac:dyDescent="0.25">
      <c r="A99" s="47" t="s">
        <v>229</v>
      </c>
      <c r="B99" s="3" t="s">
        <v>122</v>
      </c>
    </row>
    <row r="100" spans="1:2" x14ac:dyDescent="0.25">
      <c r="A100" t="s">
        <v>230</v>
      </c>
      <c r="B100" s="3" t="s">
        <v>122</v>
      </c>
    </row>
    <row r="101" spans="1:2" x14ac:dyDescent="0.25">
      <c r="A101" t="s">
        <v>231</v>
      </c>
      <c r="B101" s="3" t="s">
        <v>122</v>
      </c>
    </row>
    <row r="104" spans="1:2" x14ac:dyDescent="0.25">
      <c r="A104" t="s">
        <v>232</v>
      </c>
    </row>
    <row r="105" spans="1:2" ht="60" customHeight="1" x14ac:dyDescent="0.25">
      <c r="A105" s="58" t="s">
        <v>233</v>
      </c>
      <c r="B105" s="59" t="s">
        <v>1002</v>
      </c>
    </row>
    <row r="106" spans="1:2" ht="45" customHeight="1" x14ac:dyDescent="0.25">
      <c r="A106" s="58" t="s">
        <v>235</v>
      </c>
      <c r="B106" s="59" t="s">
        <v>1003</v>
      </c>
    </row>
    <row r="107" spans="1:2" x14ac:dyDescent="0.25">
      <c r="A107" s="58"/>
      <c r="B107" s="58"/>
    </row>
    <row r="108" spans="1:2" x14ac:dyDescent="0.25">
      <c r="A108" s="58" t="s">
        <v>237</v>
      </c>
      <c r="B108" s="60">
        <v>7.2933191256287504</v>
      </c>
    </row>
    <row r="109" spans="1:2" x14ac:dyDescent="0.25">
      <c r="A109" s="58"/>
      <c r="B109" s="58"/>
    </row>
    <row r="110" spans="1:2" x14ac:dyDescent="0.25">
      <c r="A110" s="58" t="s">
        <v>238</v>
      </c>
      <c r="B110" s="61">
        <v>2.2610999999999999</v>
      </c>
    </row>
    <row r="111" spans="1:2" x14ac:dyDescent="0.25">
      <c r="A111" s="58" t="s">
        <v>239</v>
      </c>
      <c r="B111" s="61">
        <v>2.4873251711856592</v>
      </c>
    </row>
    <row r="112" spans="1:2" x14ac:dyDescent="0.25">
      <c r="A112" s="58"/>
      <c r="B112" s="58"/>
    </row>
    <row r="113" spans="1:4" x14ac:dyDescent="0.25">
      <c r="A113" s="58" t="s">
        <v>240</v>
      </c>
      <c r="B113" s="62">
        <v>45535</v>
      </c>
    </row>
    <row r="115" spans="1:4" ht="69.95" customHeight="1" x14ac:dyDescent="0.25">
      <c r="A115" s="63" t="s">
        <v>241</v>
      </c>
      <c r="B115" s="63" t="s">
        <v>242</v>
      </c>
      <c r="C115" s="63" t="s">
        <v>5</v>
      </c>
      <c r="D115" s="63" t="s">
        <v>6</v>
      </c>
    </row>
    <row r="116" spans="1:4" ht="69.95" customHeight="1" x14ac:dyDescent="0.25">
      <c r="A116" s="63" t="s">
        <v>1004</v>
      </c>
      <c r="B116" s="63"/>
      <c r="C116" s="63" t="s">
        <v>43</v>
      </c>
      <c r="D116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45"/>
  <sheetViews>
    <sheetView showGridLines="0" workbookViewId="0">
      <pane ySplit="4" topLeftCell="A127" activePane="bottomLeft" state="frozen"/>
      <selection pane="bottomLeft" activeCell="B127" sqref="B127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1005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1006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121</v>
      </c>
      <c r="B7" s="33"/>
      <c r="C7" s="33"/>
      <c r="D7" s="14"/>
      <c r="E7" s="15" t="s">
        <v>122</v>
      </c>
      <c r="F7" s="16" t="s">
        <v>122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123</v>
      </c>
      <c r="B9" s="33"/>
      <c r="C9" s="33"/>
      <c r="D9" s="14"/>
      <c r="E9" s="15"/>
      <c r="F9" s="16"/>
      <c r="G9" s="16"/>
    </row>
    <row r="10" spans="1:8" x14ac:dyDescent="0.25">
      <c r="A10" s="17" t="s">
        <v>245</v>
      </c>
      <c r="B10" s="33"/>
      <c r="C10" s="33"/>
      <c r="D10" s="14"/>
      <c r="E10" s="15"/>
      <c r="F10" s="16"/>
      <c r="G10" s="16"/>
    </row>
    <row r="11" spans="1:8" x14ac:dyDescent="0.25">
      <c r="A11" s="13" t="s">
        <v>1007</v>
      </c>
      <c r="B11" s="33" t="s">
        <v>1008</v>
      </c>
      <c r="C11" s="33" t="s">
        <v>251</v>
      </c>
      <c r="D11" s="14">
        <v>95000000</v>
      </c>
      <c r="E11" s="15">
        <v>94611.64</v>
      </c>
      <c r="F11" s="16">
        <v>0.1019</v>
      </c>
      <c r="G11" s="16">
        <v>7.6649999999999996E-2</v>
      </c>
    </row>
    <row r="12" spans="1:8" x14ac:dyDescent="0.25">
      <c r="A12" s="13" t="s">
        <v>1009</v>
      </c>
      <c r="B12" s="33" t="s">
        <v>1010</v>
      </c>
      <c r="C12" s="33" t="s">
        <v>251</v>
      </c>
      <c r="D12" s="14">
        <v>60500000</v>
      </c>
      <c r="E12" s="15">
        <v>60454.44</v>
      </c>
      <c r="F12" s="16">
        <v>6.5100000000000005E-2</v>
      </c>
      <c r="G12" s="16">
        <v>7.6013999999999998E-2</v>
      </c>
    </row>
    <row r="13" spans="1:8" x14ac:dyDescent="0.25">
      <c r="A13" s="13" t="s">
        <v>1011</v>
      </c>
      <c r="B13" s="33" t="s">
        <v>1012</v>
      </c>
      <c r="C13" s="33" t="s">
        <v>251</v>
      </c>
      <c r="D13" s="14">
        <v>51500000</v>
      </c>
      <c r="E13" s="15">
        <v>51241.93</v>
      </c>
      <c r="F13" s="16">
        <v>5.5199999999999999E-2</v>
      </c>
      <c r="G13" s="16">
        <v>7.4848999999999999E-2</v>
      </c>
    </row>
    <row r="14" spans="1:8" x14ac:dyDescent="0.25">
      <c r="A14" s="13" t="s">
        <v>1013</v>
      </c>
      <c r="B14" s="33" t="s">
        <v>1014</v>
      </c>
      <c r="C14" s="33" t="s">
        <v>262</v>
      </c>
      <c r="D14" s="14">
        <v>50000000</v>
      </c>
      <c r="E14" s="15">
        <v>49893.1</v>
      </c>
      <c r="F14" s="16">
        <v>5.3699999999999998E-2</v>
      </c>
      <c r="G14" s="16">
        <v>7.6887999999999998E-2</v>
      </c>
    </row>
    <row r="15" spans="1:8" x14ac:dyDescent="0.25">
      <c r="A15" s="13" t="s">
        <v>1015</v>
      </c>
      <c r="B15" s="33" t="s">
        <v>1016</v>
      </c>
      <c r="C15" s="33" t="s">
        <v>262</v>
      </c>
      <c r="D15" s="14">
        <v>47500000</v>
      </c>
      <c r="E15" s="15">
        <v>47224.639999999999</v>
      </c>
      <c r="F15" s="16">
        <v>5.0900000000000001E-2</v>
      </c>
      <c r="G15" s="16">
        <v>7.6886999999999997E-2</v>
      </c>
    </row>
    <row r="16" spans="1:8" x14ac:dyDescent="0.25">
      <c r="A16" s="13" t="s">
        <v>1017</v>
      </c>
      <c r="B16" s="33" t="s">
        <v>1018</v>
      </c>
      <c r="C16" s="33" t="s">
        <v>251</v>
      </c>
      <c r="D16" s="14">
        <v>21300000</v>
      </c>
      <c r="E16" s="15">
        <v>21245.88</v>
      </c>
      <c r="F16" s="16">
        <v>2.29E-2</v>
      </c>
      <c r="G16" s="16">
        <v>7.4800000000000005E-2</v>
      </c>
    </row>
    <row r="17" spans="1:7" x14ac:dyDescent="0.25">
      <c r="A17" s="13" t="s">
        <v>1019</v>
      </c>
      <c r="B17" s="33" t="s">
        <v>1020</v>
      </c>
      <c r="C17" s="33" t="s">
        <v>262</v>
      </c>
      <c r="D17" s="14">
        <v>17500000</v>
      </c>
      <c r="E17" s="15">
        <v>17478.830000000002</v>
      </c>
      <c r="F17" s="16">
        <v>1.8800000000000001E-2</v>
      </c>
      <c r="G17" s="16">
        <v>7.5800000000000006E-2</v>
      </c>
    </row>
    <row r="18" spans="1:7" x14ac:dyDescent="0.25">
      <c r="A18" s="13" t="s">
        <v>1021</v>
      </c>
      <c r="B18" s="33" t="s">
        <v>1022</v>
      </c>
      <c r="C18" s="33" t="s">
        <v>251</v>
      </c>
      <c r="D18" s="14">
        <v>16500000</v>
      </c>
      <c r="E18" s="15">
        <v>16145.3</v>
      </c>
      <c r="F18" s="16">
        <v>1.7399999999999999E-2</v>
      </c>
      <c r="G18" s="16">
        <v>7.5576000000000004E-2</v>
      </c>
    </row>
    <row r="19" spans="1:7" x14ac:dyDescent="0.25">
      <c r="A19" s="13" t="s">
        <v>1023</v>
      </c>
      <c r="B19" s="33" t="s">
        <v>1024</v>
      </c>
      <c r="C19" s="33" t="s">
        <v>251</v>
      </c>
      <c r="D19" s="14">
        <v>15000000</v>
      </c>
      <c r="E19" s="15">
        <v>14969.57</v>
      </c>
      <c r="F19" s="16">
        <v>1.61E-2</v>
      </c>
      <c r="G19" s="16">
        <v>7.6649999999999996E-2</v>
      </c>
    </row>
    <row r="20" spans="1:7" x14ac:dyDescent="0.25">
      <c r="A20" s="13" t="s">
        <v>1025</v>
      </c>
      <c r="B20" s="33" t="s">
        <v>1026</v>
      </c>
      <c r="C20" s="33" t="s">
        <v>251</v>
      </c>
      <c r="D20" s="14">
        <v>11200000</v>
      </c>
      <c r="E20" s="15">
        <v>11458.46</v>
      </c>
      <c r="F20" s="16">
        <v>1.23E-2</v>
      </c>
      <c r="G20" s="16">
        <v>7.5333999999999998E-2</v>
      </c>
    </row>
    <row r="21" spans="1:7" x14ac:dyDescent="0.25">
      <c r="A21" s="13" t="s">
        <v>1027</v>
      </c>
      <c r="B21" s="33" t="s">
        <v>1028</v>
      </c>
      <c r="C21" s="33" t="s">
        <v>262</v>
      </c>
      <c r="D21" s="14">
        <v>11000000</v>
      </c>
      <c r="E21" s="15">
        <v>10918.79</v>
      </c>
      <c r="F21" s="16">
        <v>1.18E-2</v>
      </c>
      <c r="G21" s="16">
        <v>7.6887999999999998E-2</v>
      </c>
    </row>
    <row r="22" spans="1:7" x14ac:dyDescent="0.25">
      <c r="A22" s="13" t="s">
        <v>1029</v>
      </c>
      <c r="B22" s="33" t="s">
        <v>1030</v>
      </c>
      <c r="C22" s="33" t="s">
        <v>248</v>
      </c>
      <c r="D22" s="14">
        <v>11000000</v>
      </c>
      <c r="E22" s="15">
        <v>10781.24</v>
      </c>
      <c r="F22" s="16">
        <v>1.1599999999999999E-2</v>
      </c>
      <c r="G22" s="16">
        <v>7.775E-2</v>
      </c>
    </row>
    <row r="23" spans="1:7" x14ac:dyDescent="0.25">
      <c r="A23" s="13" t="s">
        <v>1031</v>
      </c>
      <c r="B23" s="33" t="s">
        <v>1032</v>
      </c>
      <c r="C23" s="33" t="s">
        <v>251</v>
      </c>
      <c r="D23" s="14">
        <v>10000000</v>
      </c>
      <c r="E23" s="15">
        <v>10057.549999999999</v>
      </c>
      <c r="F23" s="16">
        <v>1.0800000000000001E-2</v>
      </c>
      <c r="G23" s="16">
        <v>7.6350000000000001E-2</v>
      </c>
    </row>
    <row r="24" spans="1:7" x14ac:dyDescent="0.25">
      <c r="A24" s="13" t="s">
        <v>1033</v>
      </c>
      <c r="B24" s="33" t="s">
        <v>1034</v>
      </c>
      <c r="C24" s="33" t="s">
        <v>251</v>
      </c>
      <c r="D24" s="14">
        <v>10000000</v>
      </c>
      <c r="E24" s="15">
        <v>9993.11</v>
      </c>
      <c r="F24" s="16">
        <v>1.0800000000000001E-2</v>
      </c>
      <c r="G24" s="16">
        <v>7.5999999999999998E-2</v>
      </c>
    </row>
    <row r="25" spans="1:7" x14ac:dyDescent="0.25">
      <c r="A25" s="13" t="s">
        <v>1035</v>
      </c>
      <c r="B25" s="33" t="s">
        <v>1036</v>
      </c>
      <c r="C25" s="33" t="s">
        <v>248</v>
      </c>
      <c r="D25" s="14">
        <v>7600000</v>
      </c>
      <c r="E25" s="15">
        <v>7558.95</v>
      </c>
      <c r="F25" s="16">
        <v>8.0999999999999996E-3</v>
      </c>
      <c r="G25" s="16">
        <v>7.4899999999999994E-2</v>
      </c>
    </row>
    <row r="26" spans="1:7" x14ac:dyDescent="0.25">
      <c r="A26" s="13" t="s">
        <v>1037</v>
      </c>
      <c r="B26" s="33" t="s">
        <v>1038</v>
      </c>
      <c r="C26" s="33" t="s">
        <v>251</v>
      </c>
      <c r="D26" s="14">
        <v>7500000</v>
      </c>
      <c r="E26" s="15">
        <v>7322.48</v>
      </c>
      <c r="F26" s="16">
        <v>7.9000000000000008E-3</v>
      </c>
      <c r="G26" s="16">
        <v>7.7100000000000002E-2</v>
      </c>
    </row>
    <row r="27" spans="1:7" x14ac:dyDescent="0.25">
      <c r="A27" s="13" t="s">
        <v>1039</v>
      </c>
      <c r="B27" s="33" t="s">
        <v>1040</v>
      </c>
      <c r="C27" s="33" t="s">
        <v>251</v>
      </c>
      <c r="D27" s="14">
        <v>6000000</v>
      </c>
      <c r="E27" s="15">
        <v>6153.62</v>
      </c>
      <c r="F27" s="16">
        <v>6.6E-3</v>
      </c>
      <c r="G27" s="16">
        <v>7.4649999999999994E-2</v>
      </c>
    </row>
    <row r="28" spans="1:7" x14ac:dyDescent="0.25">
      <c r="A28" s="13" t="s">
        <v>1041</v>
      </c>
      <c r="B28" s="33" t="s">
        <v>1042</v>
      </c>
      <c r="C28" s="33" t="s">
        <v>251</v>
      </c>
      <c r="D28" s="14">
        <v>6000000</v>
      </c>
      <c r="E28" s="15">
        <v>6042.44</v>
      </c>
      <c r="F28" s="16">
        <v>6.4999999999999997E-3</v>
      </c>
      <c r="G28" s="16">
        <v>7.4997999999999995E-2</v>
      </c>
    </row>
    <row r="29" spans="1:7" x14ac:dyDescent="0.25">
      <c r="A29" s="13" t="s">
        <v>1043</v>
      </c>
      <c r="B29" s="33" t="s">
        <v>1044</v>
      </c>
      <c r="C29" s="33" t="s">
        <v>251</v>
      </c>
      <c r="D29" s="14">
        <v>5000000</v>
      </c>
      <c r="E29" s="15">
        <v>5040.3500000000004</v>
      </c>
      <c r="F29" s="16">
        <v>5.4000000000000003E-3</v>
      </c>
      <c r="G29" s="16">
        <v>7.5948000000000002E-2</v>
      </c>
    </row>
    <row r="30" spans="1:7" x14ac:dyDescent="0.25">
      <c r="A30" s="13" t="s">
        <v>1045</v>
      </c>
      <c r="B30" s="33" t="s">
        <v>1046</v>
      </c>
      <c r="C30" s="33" t="s">
        <v>248</v>
      </c>
      <c r="D30" s="14">
        <v>4000000</v>
      </c>
      <c r="E30" s="15">
        <v>3964.14</v>
      </c>
      <c r="F30" s="16">
        <v>4.3E-3</v>
      </c>
      <c r="G30" s="16">
        <v>7.4899999999999994E-2</v>
      </c>
    </row>
    <row r="31" spans="1:7" x14ac:dyDescent="0.25">
      <c r="A31" s="13" t="s">
        <v>1047</v>
      </c>
      <c r="B31" s="33" t="s">
        <v>1048</v>
      </c>
      <c r="C31" s="33" t="s">
        <v>262</v>
      </c>
      <c r="D31" s="14">
        <v>3300000</v>
      </c>
      <c r="E31" s="15">
        <v>3293.56</v>
      </c>
      <c r="F31" s="16">
        <v>3.5000000000000001E-3</v>
      </c>
      <c r="G31" s="16">
        <v>7.4899999999999994E-2</v>
      </c>
    </row>
    <row r="32" spans="1:7" x14ac:dyDescent="0.25">
      <c r="A32" s="13" t="s">
        <v>1049</v>
      </c>
      <c r="B32" s="33" t="s">
        <v>1050</v>
      </c>
      <c r="C32" s="33" t="s">
        <v>251</v>
      </c>
      <c r="D32" s="14">
        <v>2700000</v>
      </c>
      <c r="E32" s="15">
        <v>2728.95</v>
      </c>
      <c r="F32" s="16">
        <v>2.8999999999999998E-3</v>
      </c>
      <c r="G32" s="16">
        <v>7.5314999999999993E-2</v>
      </c>
    </row>
    <row r="33" spans="1:7" x14ac:dyDescent="0.25">
      <c r="A33" s="13" t="s">
        <v>1051</v>
      </c>
      <c r="B33" s="33" t="s">
        <v>1052</v>
      </c>
      <c r="C33" s="33" t="s">
        <v>251</v>
      </c>
      <c r="D33" s="14">
        <v>2500000</v>
      </c>
      <c r="E33" s="15">
        <v>2563.67</v>
      </c>
      <c r="F33" s="16">
        <v>2.8E-3</v>
      </c>
      <c r="G33" s="16">
        <v>7.4800000000000005E-2</v>
      </c>
    </row>
    <row r="34" spans="1:7" x14ac:dyDescent="0.25">
      <c r="A34" s="13" t="s">
        <v>1053</v>
      </c>
      <c r="B34" s="33" t="s">
        <v>1054</v>
      </c>
      <c r="C34" s="33" t="s">
        <v>251</v>
      </c>
      <c r="D34" s="14">
        <v>2500000</v>
      </c>
      <c r="E34" s="15">
        <v>2495.7399999999998</v>
      </c>
      <c r="F34" s="16">
        <v>2.7000000000000001E-3</v>
      </c>
      <c r="G34" s="16">
        <v>7.7100000000000002E-2</v>
      </c>
    </row>
    <row r="35" spans="1:7" x14ac:dyDescent="0.25">
      <c r="A35" s="13" t="s">
        <v>1055</v>
      </c>
      <c r="B35" s="33" t="s">
        <v>1056</v>
      </c>
      <c r="C35" s="33" t="s">
        <v>251</v>
      </c>
      <c r="D35" s="14">
        <v>2500000</v>
      </c>
      <c r="E35" s="15">
        <v>2495.46</v>
      </c>
      <c r="F35" s="16">
        <v>2.7000000000000001E-3</v>
      </c>
      <c r="G35" s="16">
        <v>7.6887999999999998E-2</v>
      </c>
    </row>
    <row r="36" spans="1:7" x14ac:dyDescent="0.25">
      <c r="A36" s="13" t="s">
        <v>1057</v>
      </c>
      <c r="B36" s="33" t="s">
        <v>1058</v>
      </c>
      <c r="C36" s="33" t="s">
        <v>251</v>
      </c>
      <c r="D36" s="14">
        <v>2500000</v>
      </c>
      <c r="E36" s="15">
        <v>2494.23</v>
      </c>
      <c r="F36" s="16">
        <v>2.7000000000000001E-3</v>
      </c>
      <c r="G36" s="16">
        <v>7.5899999999999995E-2</v>
      </c>
    </row>
    <row r="37" spans="1:7" x14ac:dyDescent="0.25">
      <c r="A37" s="13" t="s">
        <v>1059</v>
      </c>
      <c r="B37" s="33" t="s">
        <v>1060</v>
      </c>
      <c r="C37" s="33" t="s">
        <v>251</v>
      </c>
      <c r="D37" s="14">
        <v>2000000</v>
      </c>
      <c r="E37" s="15">
        <v>2013.57</v>
      </c>
      <c r="F37" s="16">
        <v>2.2000000000000001E-3</v>
      </c>
      <c r="G37" s="16">
        <v>7.5649999999999995E-2</v>
      </c>
    </row>
    <row r="38" spans="1:7" x14ac:dyDescent="0.25">
      <c r="A38" s="13" t="s">
        <v>1061</v>
      </c>
      <c r="B38" s="33" t="s">
        <v>1062</v>
      </c>
      <c r="C38" s="33" t="s">
        <v>251</v>
      </c>
      <c r="D38" s="14">
        <v>1500000</v>
      </c>
      <c r="E38" s="15">
        <v>1468.05</v>
      </c>
      <c r="F38" s="16">
        <v>1.6000000000000001E-3</v>
      </c>
      <c r="G38" s="16">
        <v>7.6175000000000007E-2</v>
      </c>
    </row>
    <row r="39" spans="1:7" x14ac:dyDescent="0.25">
      <c r="A39" s="13" t="s">
        <v>1063</v>
      </c>
      <c r="B39" s="33" t="s">
        <v>1064</v>
      </c>
      <c r="C39" s="33" t="s">
        <v>262</v>
      </c>
      <c r="D39" s="14">
        <v>1109000</v>
      </c>
      <c r="E39" s="15">
        <v>1128.0899999999999</v>
      </c>
      <c r="F39" s="16">
        <v>1.1999999999999999E-3</v>
      </c>
      <c r="G39" s="16">
        <v>7.4899999999999994E-2</v>
      </c>
    </row>
    <row r="40" spans="1:7" x14ac:dyDescent="0.25">
      <c r="A40" s="13" t="s">
        <v>1065</v>
      </c>
      <c r="B40" s="33" t="s">
        <v>1066</v>
      </c>
      <c r="C40" s="33" t="s">
        <v>262</v>
      </c>
      <c r="D40" s="14">
        <v>1000000</v>
      </c>
      <c r="E40" s="15">
        <v>1016.29</v>
      </c>
      <c r="F40" s="16">
        <v>1.1000000000000001E-3</v>
      </c>
      <c r="G40" s="16">
        <v>7.4899999999999994E-2</v>
      </c>
    </row>
    <row r="41" spans="1:7" x14ac:dyDescent="0.25">
      <c r="A41" s="13" t="s">
        <v>1067</v>
      </c>
      <c r="B41" s="33" t="s">
        <v>1068</v>
      </c>
      <c r="C41" s="33" t="s">
        <v>251</v>
      </c>
      <c r="D41" s="14">
        <v>500000</v>
      </c>
      <c r="E41" s="15">
        <v>509.65</v>
      </c>
      <c r="F41" s="16">
        <v>5.0000000000000001E-4</v>
      </c>
      <c r="G41" s="16">
        <v>7.5948000000000002E-2</v>
      </c>
    </row>
    <row r="42" spans="1:7" x14ac:dyDescent="0.25">
      <c r="A42" s="13" t="s">
        <v>1069</v>
      </c>
      <c r="B42" s="33" t="s">
        <v>1070</v>
      </c>
      <c r="C42" s="33" t="s">
        <v>251</v>
      </c>
      <c r="D42" s="14">
        <v>500000</v>
      </c>
      <c r="E42" s="15">
        <v>488.45</v>
      </c>
      <c r="F42" s="16">
        <v>5.0000000000000001E-4</v>
      </c>
      <c r="G42" s="16">
        <v>7.3675000000000004E-2</v>
      </c>
    </row>
    <row r="43" spans="1:7" x14ac:dyDescent="0.25">
      <c r="A43" s="17" t="s">
        <v>125</v>
      </c>
      <c r="B43" s="34"/>
      <c r="C43" s="34"/>
      <c r="D43" s="20"/>
      <c r="E43" s="21">
        <v>485252.17</v>
      </c>
      <c r="F43" s="22">
        <v>0.52249999999999996</v>
      </c>
      <c r="G43" s="23"/>
    </row>
    <row r="44" spans="1:7" x14ac:dyDescent="0.25">
      <c r="A44" s="17" t="s">
        <v>126</v>
      </c>
      <c r="B44" s="33"/>
      <c r="C44" s="33"/>
      <c r="D44" s="14"/>
      <c r="E44" s="15"/>
      <c r="F44" s="16"/>
      <c r="G44" s="16"/>
    </row>
    <row r="45" spans="1:7" x14ac:dyDescent="0.25">
      <c r="A45" s="13" t="s">
        <v>1071</v>
      </c>
      <c r="B45" s="33" t="s">
        <v>1072</v>
      </c>
      <c r="C45" s="33" t="s">
        <v>129</v>
      </c>
      <c r="D45" s="14">
        <v>32000000</v>
      </c>
      <c r="E45" s="15">
        <v>32582.27</v>
      </c>
      <c r="F45" s="16">
        <v>3.5099999999999999E-2</v>
      </c>
      <c r="G45" s="16">
        <v>7.1121502500000003E-2</v>
      </c>
    </row>
    <row r="46" spans="1:7" x14ac:dyDescent="0.25">
      <c r="A46" s="13" t="s">
        <v>1073</v>
      </c>
      <c r="B46" s="33" t="s">
        <v>1074</v>
      </c>
      <c r="C46" s="33" t="s">
        <v>129</v>
      </c>
      <c r="D46" s="14">
        <v>30000000</v>
      </c>
      <c r="E46" s="15">
        <v>29654.07</v>
      </c>
      <c r="F46" s="16">
        <v>3.1899999999999998E-2</v>
      </c>
      <c r="G46" s="16">
        <v>7.0791378890000006E-2</v>
      </c>
    </row>
    <row r="47" spans="1:7" x14ac:dyDescent="0.25">
      <c r="A47" s="13" t="s">
        <v>1075</v>
      </c>
      <c r="B47" s="33" t="s">
        <v>1076</v>
      </c>
      <c r="C47" s="33" t="s">
        <v>129</v>
      </c>
      <c r="D47" s="14">
        <v>26500000</v>
      </c>
      <c r="E47" s="15">
        <v>27073.3</v>
      </c>
      <c r="F47" s="16">
        <v>2.92E-2</v>
      </c>
      <c r="G47" s="16">
        <v>7.1070790549999999E-2</v>
      </c>
    </row>
    <row r="48" spans="1:7" x14ac:dyDescent="0.25">
      <c r="A48" s="13" t="s">
        <v>1077</v>
      </c>
      <c r="B48" s="33" t="s">
        <v>1078</v>
      </c>
      <c r="C48" s="33" t="s">
        <v>129</v>
      </c>
      <c r="D48" s="14">
        <v>25500000</v>
      </c>
      <c r="E48" s="15">
        <v>25964.41</v>
      </c>
      <c r="F48" s="16">
        <v>2.8000000000000001E-2</v>
      </c>
      <c r="G48" s="16">
        <v>7.1121502500000003E-2</v>
      </c>
    </row>
    <row r="49" spans="1:7" x14ac:dyDescent="0.25">
      <c r="A49" s="13" t="s">
        <v>1079</v>
      </c>
      <c r="B49" s="33" t="s">
        <v>1080</v>
      </c>
      <c r="C49" s="33" t="s">
        <v>129</v>
      </c>
      <c r="D49" s="14">
        <v>24500000</v>
      </c>
      <c r="E49" s="15">
        <v>25005.75</v>
      </c>
      <c r="F49" s="16">
        <v>2.69E-2</v>
      </c>
      <c r="G49" s="16">
        <v>7.1267435419999997E-2</v>
      </c>
    </row>
    <row r="50" spans="1:7" x14ac:dyDescent="0.25">
      <c r="A50" s="13" t="s">
        <v>1081</v>
      </c>
      <c r="B50" s="33" t="s">
        <v>1082</v>
      </c>
      <c r="C50" s="33" t="s">
        <v>129</v>
      </c>
      <c r="D50" s="14">
        <v>22500000</v>
      </c>
      <c r="E50" s="15">
        <v>22991.56</v>
      </c>
      <c r="F50" s="16">
        <v>2.4799999999999999E-2</v>
      </c>
      <c r="G50" s="16">
        <v>7.1121502500000003E-2</v>
      </c>
    </row>
    <row r="51" spans="1:7" x14ac:dyDescent="0.25">
      <c r="A51" s="13" t="s">
        <v>1083</v>
      </c>
      <c r="B51" s="33" t="s">
        <v>1084</v>
      </c>
      <c r="C51" s="33" t="s">
        <v>129</v>
      </c>
      <c r="D51" s="14">
        <v>20500000</v>
      </c>
      <c r="E51" s="15">
        <v>20873.02</v>
      </c>
      <c r="F51" s="16">
        <v>2.2499999999999999E-2</v>
      </c>
      <c r="G51" s="16">
        <v>7.1121502500000003E-2</v>
      </c>
    </row>
    <row r="52" spans="1:7" x14ac:dyDescent="0.25">
      <c r="A52" s="13" t="s">
        <v>1085</v>
      </c>
      <c r="B52" s="33" t="s">
        <v>1086</v>
      </c>
      <c r="C52" s="33" t="s">
        <v>129</v>
      </c>
      <c r="D52" s="14">
        <v>19500000</v>
      </c>
      <c r="E52" s="15">
        <v>19952.75</v>
      </c>
      <c r="F52" s="16">
        <v>2.1499999999999998E-2</v>
      </c>
      <c r="G52" s="16">
        <v>7.1121502500000003E-2</v>
      </c>
    </row>
    <row r="53" spans="1:7" x14ac:dyDescent="0.25">
      <c r="A53" s="13" t="s">
        <v>1087</v>
      </c>
      <c r="B53" s="33" t="s">
        <v>1088</v>
      </c>
      <c r="C53" s="33" t="s">
        <v>129</v>
      </c>
      <c r="D53" s="14">
        <v>15500000</v>
      </c>
      <c r="E53" s="15">
        <v>15879.33</v>
      </c>
      <c r="F53" s="16">
        <v>1.7100000000000001E-2</v>
      </c>
      <c r="G53" s="16">
        <v>7.1114257861999999E-2</v>
      </c>
    </row>
    <row r="54" spans="1:7" x14ac:dyDescent="0.25">
      <c r="A54" s="13" t="s">
        <v>1089</v>
      </c>
      <c r="B54" s="33" t="s">
        <v>1090</v>
      </c>
      <c r="C54" s="33" t="s">
        <v>129</v>
      </c>
      <c r="D54" s="14">
        <v>14500000</v>
      </c>
      <c r="E54" s="15">
        <v>14823.71</v>
      </c>
      <c r="F54" s="16">
        <v>1.6E-2</v>
      </c>
      <c r="G54" s="16">
        <v>7.1186705342000001E-2</v>
      </c>
    </row>
    <row r="55" spans="1:7" x14ac:dyDescent="0.25">
      <c r="A55" s="13" t="s">
        <v>1091</v>
      </c>
      <c r="B55" s="33" t="s">
        <v>1092</v>
      </c>
      <c r="C55" s="33" t="s">
        <v>129</v>
      </c>
      <c r="D55" s="14">
        <v>14000000</v>
      </c>
      <c r="E55" s="15">
        <v>14256.7</v>
      </c>
      <c r="F55" s="16">
        <v>1.54E-2</v>
      </c>
      <c r="G55" s="16">
        <v>7.1114257861999999E-2</v>
      </c>
    </row>
    <row r="56" spans="1:7" x14ac:dyDescent="0.25">
      <c r="A56" s="13" t="s">
        <v>1093</v>
      </c>
      <c r="B56" s="33" t="s">
        <v>1094</v>
      </c>
      <c r="C56" s="33" t="s">
        <v>129</v>
      </c>
      <c r="D56" s="14">
        <v>11500000</v>
      </c>
      <c r="E56" s="15">
        <v>11730.28</v>
      </c>
      <c r="F56" s="16">
        <v>1.26E-2</v>
      </c>
      <c r="G56" s="16">
        <v>7.1123572400999993E-2</v>
      </c>
    </row>
    <row r="57" spans="1:7" x14ac:dyDescent="0.25">
      <c r="A57" s="13" t="s">
        <v>1095</v>
      </c>
      <c r="B57" s="33" t="s">
        <v>1096</v>
      </c>
      <c r="C57" s="33" t="s">
        <v>129</v>
      </c>
      <c r="D57" s="14">
        <v>10500000</v>
      </c>
      <c r="E57" s="15">
        <v>10771.71</v>
      </c>
      <c r="F57" s="16">
        <v>1.1599999999999999E-2</v>
      </c>
      <c r="G57" s="16">
        <v>7.1302626406000005E-2</v>
      </c>
    </row>
    <row r="58" spans="1:7" x14ac:dyDescent="0.25">
      <c r="A58" s="13" t="s">
        <v>1097</v>
      </c>
      <c r="B58" s="33" t="s">
        <v>1098</v>
      </c>
      <c r="C58" s="33" t="s">
        <v>129</v>
      </c>
      <c r="D58" s="14">
        <v>10500000</v>
      </c>
      <c r="E58" s="15">
        <v>10737.69</v>
      </c>
      <c r="F58" s="16">
        <v>1.1599999999999999E-2</v>
      </c>
      <c r="G58" s="16">
        <v>7.1267435419999997E-2</v>
      </c>
    </row>
    <row r="59" spans="1:7" x14ac:dyDescent="0.25">
      <c r="A59" s="13" t="s">
        <v>1099</v>
      </c>
      <c r="B59" s="33" t="s">
        <v>1100</v>
      </c>
      <c r="C59" s="33" t="s">
        <v>129</v>
      </c>
      <c r="D59" s="14">
        <v>9500000</v>
      </c>
      <c r="E59" s="15">
        <v>9673.56</v>
      </c>
      <c r="F59" s="16">
        <v>1.04E-2</v>
      </c>
      <c r="G59" s="16">
        <v>7.1167040784000005E-2</v>
      </c>
    </row>
    <row r="60" spans="1:7" x14ac:dyDescent="0.25">
      <c r="A60" s="13" t="s">
        <v>1101</v>
      </c>
      <c r="B60" s="33" t="s">
        <v>1102</v>
      </c>
      <c r="C60" s="33" t="s">
        <v>129</v>
      </c>
      <c r="D60" s="14">
        <v>9000000</v>
      </c>
      <c r="E60" s="15">
        <v>9181.4599999999991</v>
      </c>
      <c r="F60" s="16">
        <v>9.9000000000000008E-3</v>
      </c>
      <c r="G60" s="16">
        <v>7.1121502500000003E-2</v>
      </c>
    </row>
    <row r="61" spans="1:7" x14ac:dyDescent="0.25">
      <c r="A61" s="13" t="s">
        <v>1103</v>
      </c>
      <c r="B61" s="33" t="s">
        <v>1104</v>
      </c>
      <c r="C61" s="33" t="s">
        <v>129</v>
      </c>
      <c r="D61" s="14">
        <v>8000000</v>
      </c>
      <c r="E61" s="15">
        <v>8186.3</v>
      </c>
      <c r="F61" s="16">
        <v>8.8000000000000005E-3</v>
      </c>
      <c r="G61" s="16">
        <v>7.1070790549999999E-2</v>
      </c>
    </row>
    <row r="62" spans="1:7" x14ac:dyDescent="0.25">
      <c r="A62" s="13" t="s">
        <v>1105</v>
      </c>
      <c r="B62" s="33" t="s">
        <v>1106</v>
      </c>
      <c r="C62" s="33" t="s">
        <v>129</v>
      </c>
      <c r="D62" s="14">
        <v>7500000</v>
      </c>
      <c r="E62" s="15">
        <v>7676.21</v>
      </c>
      <c r="F62" s="16">
        <v>8.3000000000000001E-3</v>
      </c>
      <c r="G62" s="16">
        <v>7.1121502500000003E-2</v>
      </c>
    </row>
    <row r="63" spans="1:7" x14ac:dyDescent="0.25">
      <c r="A63" s="13" t="s">
        <v>1107</v>
      </c>
      <c r="B63" s="33" t="s">
        <v>1108</v>
      </c>
      <c r="C63" s="33" t="s">
        <v>129</v>
      </c>
      <c r="D63" s="14">
        <v>7500000</v>
      </c>
      <c r="E63" s="15">
        <v>7623.37</v>
      </c>
      <c r="F63" s="16">
        <v>8.2000000000000007E-3</v>
      </c>
      <c r="G63" s="16">
        <v>7.1185670361E-2</v>
      </c>
    </row>
    <row r="64" spans="1:7" x14ac:dyDescent="0.25">
      <c r="A64" s="13" t="s">
        <v>1109</v>
      </c>
      <c r="B64" s="33" t="s">
        <v>1110</v>
      </c>
      <c r="C64" s="33" t="s">
        <v>129</v>
      </c>
      <c r="D64" s="14">
        <v>7500000</v>
      </c>
      <c r="E64" s="15">
        <v>7622.05</v>
      </c>
      <c r="F64" s="16">
        <v>8.2000000000000007E-3</v>
      </c>
      <c r="G64" s="16">
        <v>7.1121502500000003E-2</v>
      </c>
    </row>
    <row r="65" spans="1:7" x14ac:dyDescent="0.25">
      <c r="A65" s="13" t="s">
        <v>1111</v>
      </c>
      <c r="B65" s="33" t="s">
        <v>1112</v>
      </c>
      <c r="C65" s="33" t="s">
        <v>129</v>
      </c>
      <c r="D65" s="14">
        <v>7219500</v>
      </c>
      <c r="E65" s="15">
        <v>7332.21</v>
      </c>
      <c r="F65" s="16">
        <v>7.9000000000000008E-3</v>
      </c>
      <c r="G65" s="16">
        <v>7.0861745800000001E-2</v>
      </c>
    </row>
    <row r="66" spans="1:7" x14ac:dyDescent="0.25">
      <c r="A66" s="13" t="s">
        <v>1113</v>
      </c>
      <c r="B66" s="33" t="s">
        <v>1114</v>
      </c>
      <c r="C66" s="33" t="s">
        <v>129</v>
      </c>
      <c r="D66" s="14">
        <v>7000000</v>
      </c>
      <c r="E66" s="15">
        <v>7155.14</v>
      </c>
      <c r="F66" s="16">
        <v>7.7000000000000002E-3</v>
      </c>
      <c r="G66" s="16">
        <v>7.1302626406000005E-2</v>
      </c>
    </row>
    <row r="67" spans="1:7" x14ac:dyDescent="0.25">
      <c r="A67" s="13" t="s">
        <v>1115</v>
      </c>
      <c r="B67" s="33" t="s">
        <v>1116</v>
      </c>
      <c r="C67" s="33" t="s">
        <v>129</v>
      </c>
      <c r="D67" s="14">
        <v>6500000</v>
      </c>
      <c r="E67" s="15">
        <v>6664.91</v>
      </c>
      <c r="F67" s="16">
        <v>7.1999999999999998E-3</v>
      </c>
      <c r="G67" s="16">
        <v>7.1167040784000005E-2</v>
      </c>
    </row>
    <row r="68" spans="1:7" x14ac:dyDescent="0.25">
      <c r="A68" s="13" t="s">
        <v>1117</v>
      </c>
      <c r="B68" s="33" t="s">
        <v>1118</v>
      </c>
      <c r="C68" s="33" t="s">
        <v>129</v>
      </c>
      <c r="D68" s="14">
        <v>6500000</v>
      </c>
      <c r="E68" s="15">
        <v>6631.25</v>
      </c>
      <c r="F68" s="16">
        <v>7.1000000000000004E-3</v>
      </c>
      <c r="G68" s="16">
        <v>7.1302626406000005E-2</v>
      </c>
    </row>
    <row r="69" spans="1:7" x14ac:dyDescent="0.25">
      <c r="A69" s="13" t="s">
        <v>1119</v>
      </c>
      <c r="B69" s="33" t="s">
        <v>1120</v>
      </c>
      <c r="C69" s="33" t="s">
        <v>129</v>
      </c>
      <c r="D69" s="14">
        <v>6000000</v>
      </c>
      <c r="E69" s="15">
        <v>6123.85</v>
      </c>
      <c r="F69" s="16">
        <v>6.6E-3</v>
      </c>
      <c r="G69" s="16">
        <v>7.1166005811999999E-2</v>
      </c>
    </row>
    <row r="70" spans="1:7" x14ac:dyDescent="0.25">
      <c r="A70" s="13" t="s">
        <v>1121</v>
      </c>
      <c r="B70" s="33" t="s">
        <v>1122</v>
      </c>
      <c r="C70" s="33" t="s">
        <v>129</v>
      </c>
      <c r="D70" s="14">
        <v>5000000</v>
      </c>
      <c r="E70" s="15">
        <v>5119.12</v>
      </c>
      <c r="F70" s="16">
        <v>5.4999999999999997E-3</v>
      </c>
      <c r="G70" s="16">
        <v>7.1185670361E-2</v>
      </c>
    </row>
    <row r="71" spans="1:7" x14ac:dyDescent="0.25">
      <c r="A71" s="13" t="s">
        <v>1123</v>
      </c>
      <c r="B71" s="33" t="s">
        <v>1124</v>
      </c>
      <c r="C71" s="33" t="s">
        <v>129</v>
      </c>
      <c r="D71" s="14">
        <v>5000000</v>
      </c>
      <c r="E71" s="15">
        <v>5091.67</v>
      </c>
      <c r="F71" s="16">
        <v>5.4999999999999997E-3</v>
      </c>
      <c r="G71" s="16">
        <v>7.1014905301999998E-2</v>
      </c>
    </row>
    <row r="72" spans="1:7" x14ac:dyDescent="0.25">
      <c r="A72" s="13" t="s">
        <v>1125</v>
      </c>
      <c r="B72" s="33" t="s">
        <v>1126</v>
      </c>
      <c r="C72" s="33" t="s">
        <v>129</v>
      </c>
      <c r="D72" s="14">
        <v>5000000</v>
      </c>
      <c r="E72" s="15">
        <v>5091.13</v>
      </c>
      <c r="F72" s="16">
        <v>5.4999999999999997E-3</v>
      </c>
      <c r="G72" s="16">
        <v>7.1302626406000005E-2</v>
      </c>
    </row>
    <row r="73" spans="1:7" x14ac:dyDescent="0.25">
      <c r="A73" s="13" t="s">
        <v>1127</v>
      </c>
      <c r="B73" s="33" t="s">
        <v>1128</v>
      </c>
      <c r="C73" s="33" t="s">
        <v>129</v>
      </c>
      <c r="D73" s="14">
        <v>5000000</v>
      </c>
      <c r="E73" s="15">
        <v>5089.9799999999996</v>
      </c>
      <c r="F73" s="16">
        <v>5.4999999999999997E-3</v>
      </c>
      <c r="G73" s="16">
        <v>7.1073895329000006E-2</v>
      </c>
    </row>
    <row r="74" spans="1:7" x14ac:dyDescent="0.25">
      <c r="A74" s="13" t="s">
        <v>1129</v>
      </c>
      <c r="B74" s="33" t="s">
        <v>1130</v>
      </c>
      <c r="C74" s="33" t="s">
        <v>129</v>
      </c>
      <c r="D74" s="14">
        <v>4500000</v>
      </c>
      <c r="E74" s="15">
        <v>4612.93</v>
      </c>
      <c r="F74" s="16">
        <v>5.0000000000000001E-3</v>
      </c>
      <c r="G74" s="16">
        <v>7.1267435419999997E-2</v>
      </c>
    </row>
    <row r="75" spans="1:7" x14ac:dyDescent="0.25">
      <c r="A75" s="13" t="s">
        <v>1131</v>
      </c>
      <c r="B75" s="33" t="s">
        <v>1132</v>
      </c>
      <c r="C75" s="33" t="s">
        <v>129</v>
      </c>
      <c r="D75" s="14">
        <v>3500000</v>
      </c>
      <c r="E75" s="15">
        <v>3577.44</v>
      </c>
      <c r="F75" s="16">
        <v>3.8999999999999998E-3</v>
      </c>
      <c r="G75" s="16">
        <v>7.1124607352000005E-2</v>
      </c>
    </row>
    <row r="76" spans="1:7" x14ac:dyDescent="0.25">
      <c r="A76" s="13" t="s">
        <v>1133</v>
      </c>
      <c r="B76" s="33" t="s">
        <v>1134</v>
      </c>
      <c r="C76" s="33" t="s">
        <v>129</v>
      </c>
      <c r="D76" s="14">
        <v>3000000</v>
      </c>
      <c r="E76" s="15">
        <v>3059.89</v>
      </c>
      <c r="F76" s="16">
        <v>3.3E-3</v>
      </c>
      <c r="G76" s="16">
        <v>7.1067685776000006E-2</v>
      </c>
    </row>
    <row r="77" spans="1:7" x14ac:dyDescent="0.25">
      <c r="A77" s="13" t="s">
        <v>1135</v>
      </c>
      <c r="B77" s="33" t="s">
        <v>1136</v>
      </c>
      <c r="C77" s="33" t="s">
        <v>129</v>
      </c>
      <c r="D77" s="14">
        <v>3000000</v>
      </c>
      <c r="E77" s="15">
        <v>3054.58</v>
      </c>
      <c r="F77" s="16">
        <v>3.3E-3</v>
      </c>
      <c r="G77" s="16">
        <v>7.1123572400999993E-2</v>
      </c>
    </row>
    <row r="78" spans="1:7" x14ac:dyDescent="0.25">
      <c r="A78" s="13" t="s">
        <v>1137</v>
      </c>
      <c r="B78" s="33" t="s">
        <v>1138</v>
      </c>
      <c r="C78" s="33" t="s">
        <v>129</v>
      </c>
      <c r="D78" s="14">
        <v>2500000</v>
      </c>
      <c r="E78" s="15">
        <v>2545.61</v>
      </c>
      <c r="F78" s="16">
        <v>2.7000000000000001E-3</v>
      </c>
      <c r="G78" s="16">
        <v>7.1185670361E-2</v>
      </c>
    </row>
    <row r="79" spans="1:7" x14ac:dyDescent="0.25">
      <c r="A79" s="13" t="s">
        <v>1139</v>
      </c>
      <c r="B79" s="33" t="s">
        <v>1140</v>
      </c>
      <c r="C79" s="33" t="s">
        <v>129</v>
      </c>
      <c r="D79" s="14">
        <v>2500000</v>
      </c>
      <c r="E79" s="15">
        <v>2534.8200000000002</v>
      </c>
      <c r="F79" s="16">
        <v>2.7000000000000001E-3</v>
      </c>
      <c r="G79" s="16">
        <v>7.0604089999999994E-2</v>
      </c>
    </row>
    <row r="80" spans="1:7" x14ac:dyDescent="0.25">
      <c r="A80" s="13" t="s">
        <v>1141</v>
      </c>
      <c r="B80" s="33" t="s">
        <v>1142</v>
      </c>
      <c r="C80" s="33" t="s">
        <v>129</v>
      </c>
      <c r="D80" s="14">
        <v>2500000</v>
      </c>
      <c r="E80" s="15">
        <v>2534.3200000000002</v>
      </c>
      <c r="F80" s="16">
        <v>2.7000000000000001E-3</v>
      </c>
      <c r="G80" s="16">
        <v>7.0940393906000002E-2</v>
      </c>
    </row>
    <row r="81" spans="1:7" x14ac:dyDescent="0.25">
      <c r="A81" s="13" t="s">
        <v>1143</v>
      </c>
      <c r="B81" s="33" t="s">
        <v>1144</v>
      </c>
      <c r="C81" s="33" t="s">
        <v>129</v>
      </c>
      <c r="D81" s="14">
        <v>2000000</v>
      </c>
      <c r="E81" s="15">
        <v>2032.16</v>
      </c>
      <c r="F81" s="16">
        <v>2.2000000000000001E-3</v>
      </c>
      <c r="G81" s="16">
        <v>7.1070790549999999E-2</v>
      </c>
    </row>
    <row r="82" spans="1:7" x14ac:dyDescent="0.25">
      <c r="A82" s="13" t="s">
        <v>1145</v>
      </c>
      <c r="B82" s="33" t="s">
        <v>1146</v>
      </c>
      <c r="C82" s="33" t="s">
        <v>129</v>
      </c>
      <c r="D82" s="14">
        <v>1000000</v>
      </c>
      <c r="E82" s="15">
        <v>1019.79</v>
      </c>
      <c r="F82" s="16">
        <v>1.1000000000000001E-3</v>
      </c>
      <c r="G82" s="16">
        <v>7.1095628906000005E-2</v>
      </c>
    </row>
    <row r="83" spans="1:7" x14ac:dyDescent="0.25">
      <c r="A83" s="13" t="s">
        <v>1147</v>
      </c>
      <c r="B83" s="33" t="s">
        <v>1148</v>
      </c>
      <c r="C83" s="33" t="s">
        <v>129</v>
      </c>
      <c r="D83" s="14">
        <v>500000</v>
      </c>
      <c r="E83" s="15">
        <v>508.04</v>
      </c>
      <c r="F83" s="16">
        <v>5.0000000000000001E-4</v>
      </c>
      <c r="G83" s="16">
        <v>7.1021114701999996E-2</v>
      </c>
    </row>
    <row r="84" spans="1:7" x14ac:dyDescent="0.25">
      <c r="A84" s="13" t="s">
        <v>1149</v>
      </c>
      <c r="B84" s="33" t="s">
        <v>1150</v>
      </c>
      <c r="C84" s="33" t="s">
        <v>129</v>
      </c>
      <c r="D84" s="14">
        <v>500000</v>
      </c>
      <c r="E84" s="15">
        <v>507.99</v>
      </c>
      <c r="F84" s="16">
        <v>5.0000000000000001E-4</v>
      </c>
      <c r="G84" s="16">
        <v>7.1082174760999997E-2</v>
      </c>
    </row>
    <row r="85" spans="1:7" x14ac:dyDescent="0.25">
      <c r="A85" s="13" t="s">
        <v>1151</v>
      </c>
      <c r="B85" s="33" t="s">
        <v>1152</v>
      </c>
      <c r="C85" s="33" t="s">
        <v>129</v>
      </c>
      <c r="D85" s="14">
        <v>500000</v>
      </c>
      <c r="E85" s="15">
        <v>507.58</v>
      </c>
      <c r="F85" s="16">
        <v>5.0000000000000001E-4</v>
      </c>
      <c r="G85" s="16">
        <v>7.0861745800000001E-2</v>
      </c>
    </row>
    <row r="86" spans="1:7" x14ac:dyDescent="0.25">
      <c r="A86" s="13" t="s">
        <v>1153</v>
      </c>
      <c r="B86" s="33" t="s">
        <v>1154</v>
      </c>
      <c r="C86" s="33" t="s">
        <v>129</v>
      </c>
      <c r="D86" s="14">
        <v>500000</v>
      </c>
      <c r="E86" s="15">
        <v>507.48</v>
      </c>
      <c r="F86" s="16">
        <v>5.0000000000000001E-4</v>
      </c>
      <c r="G86" s="16">
        <v>7.1003521449000004E-2</v>
      </c>
    </row>
    <row r="87" spans="1:7" x14ac:dyDescent="0.25">
      <c r="A87" s="13" t="s">
        <v>1155</v>
      </c>
      <c r="B87" s="33" t="s">
        <v>1156</v>
      </c>
      <c r="C87" s="33" t="s">
        <v>129</v>
      </c>
      <c r="D87" s="14">
        <v>500000</v>
      </c>
      <c r="E87" s="15">
        <v>497.88</v>
      </c>
      <c r="F87" s="16">
        <v>5.0000000000000001E-4</v>
      </c>
      <c r="G87" s="16">
        <v>7.0910383103999997E-2</v>
      </c>
    </row>
    <row r="88" spans="1:7" x14ac:dyDescent="0.25">
      <c r="A88" s="17" t="s">
        <v>125</v>
      </c>
      <c r="B88" s="34"/>
      <c r="C88" s="34"/>
      <c r="D88" s="20"/>
      <c r="E88" s="21">
        <v>414059.27</v>
      </c>
      <c r="F88" s="22">
        <v>0.44590000000000002</v>
      </c>
      <c r="G88" s="23"/>
    </row>
    <row r="89" spans="1:7" x14ac:dyDescent="0.25">
      <c r="A89" s="13"/>
      <c r="B89" s="33"/>
      <c r="C89" s="33"/>
      <c r="D89" s="14"/>
      <c r="E89" s="15"/>
      <c r="F89" s="16"/>
      <c r="G89" s="16"/>
    </row>
    <row r="90" spans="1:7" x14ac:dyDescent="0.25">
      <c r="A90" s="13"/>
      <c r="B90" s="33"/>
      <c r="C90" s="33"/>
      <c r="D90" s="14"/>
      <c r="E90" s="15"/>
      <c r="F90" s="16"/>
      <c r="G90" s="16"/>
    </row>
    <row r="91" spans="1:7" x14ac:dyDescent="0.25">
      <c r="A91" s="17" t="s">
        <v>130</v>
      </c>
      <c r="B91" s="33"/>
      <c r="C91" s="33"/>
      <c r="D91" s="14"/>
      <c r="E91" s="15"/>
      <c r="F91" s="16"/>
      <c r="G91" s="16"/>
    </row>
    <row r="92" spans="1:7" x14ac:dyDescent="0.25">
      <c r="A92" s="17" t="s">
        <v>125</v>
      </c>
      <c r="B92" s="33"/>
      <c r="C92" s="33"/>
      <c r="D92" s="14"/>
      <c r="E92" s="18" t="s">
        <v>122</v>
      </c>
      <c r="F92" s="19" t="s">
        <v>122</v>
      </c>
      <c r="G92" s="16"/>
    </row>
    <row r="93" spans="1:7" x14ac:dyDescent="0.25">
      <c r="A93" s="13"/>
      <c r="B93" s="33"/>
      <c r="C93" s="33"/>
      <c r="D93" s="14"/>
      <c r="E93" s="15"/>
      <c r="F93" s="16"/>
      <c r="G93" s="16"/>
    </row>
    <row r="94" spans="1:7" x14ac:dyDescent="0.25">
      <c r="A94" s="17" t="s">
        <v>131</v>
      </c>
      <c r="B94" s="33"/>
      <c r="C94" s="33"/>
      <c r="D94" s="14"/>
      <c r="E94" s="15"/>
      <c r="F94" s="16"/>
      <c r="G94" s="16"/>
    </row>
    <row r="95" spans="1:7" x14ac:dyDescent="0.25">
      <c r="A95" s="17" t="s">
        <v>125</v>
      </c>
      <c r="B95" s="33"/>
      <c r="C95" s="33"/>
      <c r="D95" s="14"/>
      <c r="E95" s="18" t="s">
        <v>122</v>
      </c>
      <c r="F95" s="19" t="s">
        <v>122</v>
      </c>
      <c r="G95" s="16"/>
    </row>
    <row r="96" spans="1:7" x14ac:dyDescent="0.25">
      <c r="A96" s="13"/>
      <c r="B96" s="33"/>
      <c r="C96" s="33"/>
      <c r="D96" s="14"/>
      <c r="E96" s="15"/>
      <c r="F96" s="16"/>
      <c r="G96" s="16"/>
    </row>
    <row r="97" spans="1:7" x14ac:dyDescent="0.25">
      <c r="A97" s="24" t="s">
        <v>132</v>
      </c>
      <c r="B97" s="35"/>
      <c r="C97" s="35"/>
      <c r="D97" s="25"/>
      <c r="E97" s="21">
        <v>899311.44</v>
      </c>
      <c r="F97" s="22">
        <v>0.96840000000000004</v>
      </c>
      <c r="G97" s="23"/>
    </row>
    <row r="98" spans="1:7" x14ac:dyDescent="0.25">
      <c r="A98" s="13"/>
      <c r="B98" s="33"/>
      <c r="C98" s="33"/>
      <c r="D98" s="14"/>
      <c r="E98" s="15"/>
      <c r="F98" s="16"/>
      <c r="G98" s="16"/>
    </row>
    <row r="99" spans="1:7" x14ac:dyDescent="0.25">
      <c r="A99" s="13"/>
      <c r="B99" s="33"/>
      <c r="C99" s="33"/>
      <c r="D99" s="14"/>
      <c r="E99" s="15"/>
      <c r="F99" s="16"/>
      <c r="G99" s="16"/>
    </row>
    <row r="100" spans="1:7" x14ac:dyDescent="0.25">
      <c r="A100" s="17" t="s">
        <v>196</v>
      </c>
      <c r="B100" s="33"/>
      <c r="C100" s="33"/>
      <c r="D100" s="14"/>
      <c r="E100" s="15"/>
      <c r="F100" s="16"/>
      <c r="G100" s="16"/>
    </row>
    <row r="101" spans="1:7" x14ac:dyDescent="0.25">
      <c r="A101" s="13" t="s">
        <v>197</v>
      </c>
      <c r="B101" s="33"/>
      <c r="C101" s="33"/>
      <c r="D101" s="14"/>
      <c r="E101" s="15">
        <v>2877.44</v>
      </c>
      <c r="F101" s="16">
        <v>3.0999999999999999E-3</v>
      </c>
      <c r="G101" s="16">
        <v>6.5936999999999996E-2</v>
      </c>
    </row>
    <row r="102" spans="1:7" x14ac:dyDescent="0.25">
      <c r="A102" s="17" t="s">
        <v>125</v>
      </c>
      <c r="B102" s="34"/>
      <c r="C102" s="34"/>
      <c r="D102" s="20"/>
      <c r="E102" s="21">
        <v>2877.44</v>
      </c>
      <c r="F102" s="22">
        <v>3.0999999999999999E-3</v>
      </c>
      <c r="G102" s="23"/>
    </row>
    <row r="103" spans="1:7" x14ac:dyDescent="0.25">
      <c r="A103" s="13"/>
      <c r="B103" s="33"/>
      <c r="C103" s="33"/>
      <c r="D103" s="14"/>
      <c r="E103" s="15"/>
      <c r="F103" s="16"/>
      <c r="G103" s="16"/>
    </row>
    <row r="104" spans="1:7" x14ac:dyDescent="0.25">
      <c r="A104" s="24" t="s">
        <v>132</v>
      </c>
      <c r="B104" s="35"/>
      <c r="C104" s="35"/>
      <c r="D104" s="25"/>
      <c r="E104" s="21">
        <v>2877.44</v>
      </c>
      <c r="F104" s="22">
        <v>3.0999999999999999E-3</v>
      </c>
      <c r="G104" s="23"/>
    </row>
    <row r="105" spans="1:7" x14ac:dyDescent="0.25">
      <c r="A105" s="13" t="s">
        <v>198</v>
      </c>
      <c r="B105" s="33"/>
      <c r="C105" s="33"/>
      <c r="D105" s="14"/>
      <c r="E105" s="15">
        <v>27081.330749799999</v>
      </c>
      <c r="F105" s="16">
        <v>2.9167999999999999E-2</v>
      </c>
      <c r="G105" s="16"/>
    </row>
    <row r="106" spans="1:7" x14ac:dyDescent="0.25">
      <c r="A106" s="13" t="s">
        <v>199</v>
      </c>
      <c r="B106" s="33"/>
      <c r="C106" s="33"/>
      <c r="D106" s="14"/>
      <c r="E106" s="26">
        <v>-830.50074979999999</v>
      </c>
      <c r="F106" s="27">
        <v>-6.6799999999999997E-4</v>
      </c>
      <c r="G106" s="16">
        <v>6.5936999999999996E-2</v>
      </c>
    </row>
    <row r="107" spans="1:7" x14ac:dyDescent="0.25">
      <c r="A107" s="28" t="s">
        <v>200</v>
      </c>
      <c r="B107" s="36"/>
      <c r="C107" s="36"/>
      <c r="D107" s="29"/>
      <c r="E107" s="30">
        <v>928439.71</v>
      </c>
      <c r="F107" s="31">
        <v>1</v>
      </c>
      <c r="G107" s="31"/>
    </row>
    <row r="109" spans="1:7" x14ac:dyDescent="0.25">
      <c r="A109" s="1" t="s">
        <v>202</v>
      </c>
    </row>
    <row r="112" spans="1:7" x14ac:dyDescent="0.25">
      <c r="A112" s="1" t="s">
        <v>203</v>
      </c>
    </row>
    <row r="113" spans="1:5" x14ac:dyDescent="0.25">
      <c r="A113" s="47" t="s">
        <v>204</v>
      </c>
      <c r="B113" s="3" t="s">
        <v>122</v>
      </c>
    </row>
    <row r="114" spans="1:5" x14ac:dyDescent="0.25">
      <c r="A114" t="s">
        <v>205</v>
      </c>
    </row>
    <row r="115" spans="1:5" x14ac:dyDescent="0.25">
      <c r="A115" t="s">
        <v>206</v>
      </c>
      <c r="B115" t="s">
        <v>207</v>
      </c>
      <c r="C115" t="s">
        <v>207</v>
      </c>
    </row>
    <row r="116" spans="1:5" x14ac:dyDescent="0.25">
      <c r="B116" s="48">
        <v>45504</v>
      </c>
      <c r="C116" s="48">
        <v>45534</v>
      </c>
    </row>
    <row r="117" spans="1:5" x14ac:dyDescent="0.25">
      <c r="A117" t="s">
        <v>211</v>
      </c>
      <c r="B117">
        <v>12.1797</v>
      </c>
      <c r="C117">
        <v>12.2545</v>
      </c>
      <c r="E117" s="2"/>
    </row>
    <row r="118" spans="1:5" x14ac:dyDescent="0.25">
      <c r="A118" t="s">
        <v>212</v>
      </c>
      <c r="B118">
        <v>12.180400000000001</v>
      </c>
      <c r="C118">
        <v>12.255100000000001</v>
      </c>
      <c r="E118" s="2"/>
    </row>
    <row r="119" spans="1:5" x14ac:dyDescent="0.25">
      <c r="A119" t="s">
        <v>688</v>
      </c>
      <c r="B119">
        <v>12.106999999999999</v>
      </c>
      <c r="C119">
        <v>12.1792</v>
      </c>
      <c r="E119" s="2"/>
    </row>
    <row r="120" spans="1:5" x14ac:dyDescent="0.25">
      <c r="A120" t="s">
        <v>689</v>
      </c>
      <c r="B120">
        <v>12.1081</v>
      </c>
      <c r="C120">
        <v>12.180400000000001</v>
      </c>
      <c r="E120" s="2"/>
    </row>
    <row r="121" spans="1:5" x14ac:dyDescent="0.25">
      <c r="E121" s="2"/>
    </row>
    <row r="122" spans="1:5" x14ac:dyDescent="0.25">
      <c r="A122" t="s">
        <v>222</v>
      </c>
      <c r="B122" s="3" t="s">
        <v>122</v>
      </c>
    </row>
    <row r="123" spans="1:5" x14ac:dyDescent="0.25">
      <c r="A123" t="s">
        <v>223</v>
      </c>
      <c r="B123" s="3" t="s">
        <v>122</v>
      </c>
    </row>
    <row r="124" spans="1:5" ht="30" customHeight="1" x14ac:dyDescent="0.25">
      <c r="A124" s="47" t="s">
        <v>224</v>
      </c>
      <c r="B124" s="3" t="s">
        <v>122</v>
      </c>
    </row>
    <row r="125" spans="1:5" ht="30" customHeight="1" x14ac:dyDescent="0.25">
      <c r="A125" s="47" t="s">
        <v>225</v>
      </c>
      <c r="B125" s="3" t="s">
        <v>122</v>
      </c>
    </row>
    <row r="126" spans="1:5" x14ac:dyDescent="0.25">
      <c r="A126" t="s">
        <v>226</v>
      </c>
      <c r="B126" s="49">
        <f>+B140</f>
        <v>1.4536609726299941</v>
      </c>
    </row>
    <row r="127" spans="1:5" ht="45" customHeight="1" x14ac:dyDescent="0.25">
      <c r="A127" s="47" t="s">
        <v>227</v>
      </c>
      <c r="B127" s="3" t="s">
        <v>122</v>
      </c>
    </row>
    <row r="128" spans="1:5" ht="45" customHeight="1" x14ac:dyDescent="0.25">
      <c r="A128" s="47" t="s">
        <v>228</v>
      </c>
      <c r="B128" s="3" t="s">
        <v>122</v>
      </c>
    </row>
    <row r="129" spans="1:4" ht="30" customHeight="1" x14ac:dyDescent="0.25">
      <c r="A129" s="47" t="s">
        <v>229</v>
      </c>
      <c r="B129" s="3" t="s">
        <v>122</v>
      </c>
    </row>
    <row r="130" spans="1:4" x14ac:dyDescent="0.25">
      <c r="A130" t="s">
        <v>230</v>
      </c>
      <c r="B130" s="3" t="s">
        <v>122</v>
      </c>
    </row>
    <row r="131" spans="1:4" x14ac:dyDescent="0.25">
      <c r="A131" t="s">
        <v>231</v>
      </c>
      <c r="B131" s="3" t="s">
        <v>122</v>
      </c>
    </row>
    <row r="133" spans="1:4" x14ac:dyDescent="0.25">
      <c r="A133" t="s">
        <v>232</v>
      </c>
    </row>
    <row r="134" spans="1:4" ht="60" customHeight="1" x14ac:dyDescent="0.25">
      <c r="A134" s="58" t="s">
        <v>233</v>
      </c>
      <c r="B134" s="59" t="s">
        <v>1157</v>
      </c>
    </row>
    <row r="135" spans="1:4" ht="45" customHeight="1" x14ac:dyDescent="0.25">
      <c r="A135" s="58" t="s">
        <v>235</v>
      </c>
      <c r="B135" s="59" t="s">
        <v>1158</v>
      </c>
    </row>
    <row r="136" spans="1:4" x14ac:dyDescent="0.25">
      <c r="A136" s="58"/>
      <c r="B136" s="58"/>
    </row>
    <row r="137" spans="1:4" x14ac:dyDescent="0.25">
      <c r="A137" s="58" t="s">
        <v>237</v>
      </c>
      <c r="B137" s="60">
        <v>7.3835307791616467</v>
      </c>
    </row>
    <row r="138" spans="1:4" x14ac:dyDescent="0.25">
      <c r="A138" s="58"/>
      <c r="B138" s="58"/>
    </row>
    <row r="139" spans="1:4" x14ac:dyDescent="0.25">
      <c r="A139" s="58" t="s">
        <v>238</v>
      </c>
      <c r="B139" s="61">
        <v>1.3769</v>
      </c>
    </row>
    <row r="140" spans="1:4" x14ac:dyDescent="0.25">
      <c r="A140" s="58" t="s">
        <v>239</v>
      </c>
      <c r="B140" s="61">
        <v>1.4536609726299941</v>
      </c>
    </row>
    <row r="141" spans="1:4" x14ac:dyDescent="0.25">
      <c r="A141" s="58"/>
      <c r="B141" s="58"/>
    </row>
    <row r="142" spans="1:4" x14ac:dyDescent="0.25">
      <c r="A142" s="58" t="s">
        <v>240</v>
      </c>
      <c r="B142" s="62">
        <v>45535</v>
      </c>
    </row>
    <row r="144" spans="1:4" ht="69.95" customHeight="1" x14ac:dyDescent="0.25">
      <c r="A144" s="63" t="s">
        <v>241</v>
      </c>
      <c r="B144" s="63" t="s">
        <v>242</v>
      </c>
      <c r="C144" s="63" t="s">
        <v>5</v>
      </c>
      <c r="D144" s="63" t="s">
        <v>6</v>
      </c>
    </row>
    <row r="145" spans="1:4" ht="69.95" customHeight="1" x14ac:dyDescent="0.25">
      <c r="A145" s="63" t="s">
        <v>1159</v>
      </c>
      <c r="B145" s="63"/>
      <c r="C145" s="63" t="s">
        <v>45</v>
      </c>
      <c r="D145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93"/>
  <sheetViews>
    <sheetView showGridLines="0" workbookViewId="0">
      <pane ySplit="4" topLeftCell="A74" activePane="bottomLeft" state="frozen"/>
      <selection pane="bottomLeft" activeCell="B74" sqref="B74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1160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1161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121</v>
      </c>
      <c r="B7" s="33"/>
      <c r="C7" s="33"/>
      <c r="D7" s="14"/>
      <c r="E7" s="15" t="s">
        <v>122</v>
      </c>
      <c r="F7" s="16" t="s">
        <v>122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133</v>
      </c>
      <c r="B9" s="33"/>
      <c r="C9" s="33"/>
      <c r="D9" s="14"/>
      <c r="E9" s="15"/>
      <c r="F9" s="16"/>
      <c r="G9" s="16"/>
    </row>
    <row r="10" spans="1:8" x14ac:dyDescent="0.25">
      <c r="A10" s="13"/>
      <c r="B10" s="33"/>
      <c r="C10" s="33"/>
      <c r="D10" s="14"/>
      <c r="E10" s="15"/>
      <c r="F10" s="16"/>
      <c r="G10" s="16"/>
    </row>
    <row r="11" spans="1:8" x14ac:dyDescent="0.25">
      <c r="A11" s="17" t="s">
        <v>134</v>
      </c>
      <c r="B11" s="33"/>
      <c r="C11" s="33"/>
      <c r="D11" s="14"/>
      <c r="E11" s="15"/>
      <c r="F11" s="16"/>
      <c r="G11" s="16"/>
    </row>
    <row r="12" spans="1:8" x14ac:dyDescent="0.25">
      <c r="A12" s="13" t="s">
        <v>1162</v>
      </c>
      <c r="B12" s="33" t="s">
        <v>1163</v>
      </c>
      <c r="C12" s="33" t="s">
        <v>129</v>
      </c>
      <c r="D12" s="14">
        <v>1500000</v>
      </c>
      <c r="E12" s="15">
        <v>1498.93</v>
      </c>
      <c r="F12" s="16">
        <v>2.6100000000000002E-2</v>
      </c>
      <c r="G12" s="16">
        <v>6.5290000000000001E-2</v>
      </c>
    </row>
    <row r="13" spans="1:8" x14ac:dyDescent="0.25">
      <c r="A13" s="13" t="s">
        <v>1164</v>
      </c>
      <c r="B13" s="33" t="s">
        <v>1165</v>
      </c>
      <c r="C13" s="33" t="s">
        <v>129</v>
      </c>
      <c r="D13" s="14">
        <v>500000</v>
      </c>
      <c r="E13" s="15">
        <v>499.02</v>
      </c>
      <c r="F13" s="16">
        <v>8.6999999999999994E-3</v>
      </c>
      <c r="G13" s="16">
        <v>6.5331E-2</v>
      </c>
    </row>
    <row r="14" spans="1:8" x14ac:dyDescent="0.25">
      <c r="A14" s="17" t="s">
        <v>125</v>
      </c>
      <c r="B14" s="34"/>
      <c r="C14" s="34"/>
      <c r="D14" s="20"/>
      <c r="E14" s="21">
        <v>1997.95</v>
      </c>
      <c r="F14" s="22">
        <v>3.4799999999999998E-2</v>
      </c>
      <c r="G14" s="23"/>
    </row>
    <row r="15" spans="1:8" x14ac:dyDescent="0.25">
      <c r="A15" s="13"/>
      <c r="B15" s="33"/>
      <c r="C15" s="33"/>
      <c r="D15" s="14"/>
      <c r="E15" s="15"/>
      <c r="F15" s="16"/>
      <c r="G15" s="16"/>
    </row>
    <row r="16" spans="1:8" x14ac:dyDescent="0.25">
      <c r="A16" s="17" t="s">
        <v>178</v>
      </c>
      <c r="B16" s="33"/>
      <c r="C16" s="33"/>
      <c r="D16" s="14"/>
      <c r="E16" s="15"/>
      <c r="F16" s="16"/>
      <c r="G16" s="16"/>
    </row>
    <row r="17" spans="1:7" x14ac:dyDescent="0.25">
      <c r="A17" s="13" t="s">
        <v>179</v>
      </c>
      <c r="B17" s="33" t="s">
        <v>180</v>
      </c>
      <c r="C17" s="33" t="s">
        <v>145</v>
      </c>
      <c r="D17" s="14">
        <v>5000000</v>
      </c>
      <c r="E17" s="15">
        <v>4999.07</v>
      </c>
      <c r="F17" s="16">
        <v>8.7099999999999997E-2</v>
      </c>
      <c r="G17" s="16">
        <v>6.8449999999999997E-2</v>
      </c>
    </row>
    <row r="18" spans="1:7" x14ac:dyDescent="0.25">
      <c r="A18" s="13" t="s">
        <v>1166</v>
      </c>
      <c r="B18" s="33" t="s">
        <v>1167</v>
      </c>
      <c r="C18" s="33" t="s">
        <v>145</v>
      </c>
      <c r="D18" s="14">
        <v>5000000</v>
      </c>
      <c r="E18" s="15">
        <v>4999.03</v>
      </c>
      <c r="F18" s="16">
        <v>8.7099999999999997E-2</v>
      </c>
      <c r="G18" s="16">
        <v>7.0823999999999998E-2</v>
      </c>
    </row>
    <row r="19" spans="1:7" x14ac:dyDescent="0.25">
      <c r="A19" s="13" t="s">
        <v>1168</v>
      </c>
      <c r="B19" s="33" t="s">
        <v>1169</v>
      </c>
      <c r="C19" s="33" t="s">
        <v>142</v>
      </c>
      <c r="D19" s="14">
        <v>3000000</v>
      </c>
      <c r="E19" s="15">
        <v>2999.42</v>
      </c>
      <c r="F19" s="16">
        <v>5.2299999999999999E-2</v>
      </c>
      <c r="G19" s="16">
        <v>7.0093000000000003E-2</v>
      </c>
    </row>
    <row r="20" spans="1:7" x14ac:dyDescent="0.25">
      <c r="A20" s="17" t="s">
        <v>125</v>
      </c>
      <c r="B20" s="34"/>
      <c r="C20" s="34"/>
      <c r="D20" s="20"/>
      <c r="E20" s="21">
        <v>12997.52</v>
      </c>
      <c r="F20" s="22">
        <v>0.22650000000000001</v>
      </c>
      <c r="G20" s="23"/>
    </row>
    <row r="21" spans="1:7" x14ac:dyDescent="0.25">
      <c r="A21" s="13"/>
      <c r="B21" s="33"/>
      <c r="C21" s="33"/>
      <c r="D21" s="14"/>
      <c r="E21" s="15"/>
      <c r="F21" s="16"/>
      <c r="G21" s="16"/>
    </row>
    <row r="22" spans="1:7" x14ac:dyDescent="0.25">
      <c r="A22" s="24" t="s">
        <v>132</v>
      </c>
      <c r="B22" s="35"/>
      <c r="C22" s="35"/>
      <c r="D22" s="25"/>
      <c r="E22" s="21">
        <v>14995.47</v>
      </c>
      <c r="F22" s="22">
        <v>0.26129999999999998</v>
      </c>
      <c r="G22" s="23"/>
    </row>
    <row r="23" spans="1:7" x14ac:dyDescent="0.25">
      <c r="A23" s="13"/>
      <c r="B23" s="33"/>
      <c r="C23" s="33"/>
      <c r="D23" s="14"/>
      <c r="E23" s="15"/>
      <c r="F23" s="16"/>
      <c r="G23" s="16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7" t="s">
        <v>196</v>
      </c>
      <c r="B25" s="33"/>
      <c r="C25" s="33"/>
      <c r="D25" s="14"/>
      <c r="E25" s="15"/>
      <c r="F25" s="16"/>
      <c r="G25" s="16"/>
    </row>
    <row r="26" spans="1:7" x14ac:dyDescent="0.25">
      <c r="A26" s="13" t="s">
        <v>1170</v>
      </c>
      <c r="B26" s="33"/>
      <c r="C26" s="33"/>
      <c r="D26" s="14"/>
      <c r="E26" s="15">
        <v>37499.879999999997</v>
      </c>
      <c r="F26" s="16">
        <v>0.65349999999999997</v>
      </c>
      <c r="G26" s="16">
        <v>6.7299999999999999E-2</v>
      </c>
    </row>
    <row r="27" spans="1:7" x14ac:dyDescent="0.25">
      <c r="A27" s="13" t="s">
        <v>197</v>
      </c>
      <c r="B27" s="33"/>
      <c r="C27" s="33"/>
      <c r="D27" s="14"/>
      <c r="E27" s="15">
        <v>4867.3599999999997</v>
      </c>
      <c r="F27" s="16">
        <v>8.48E-2</v>
      </c>
      <c r="G27" s="16">
        <v>6.5936999999999996E-2</v>
      </c>
    </row>
    <row r="28" spans="1:7" x14ac:dyDescent="0.25">
      <c r="A28" s="17" t="s">
        <v>125</v>
      </c>
      <c r="B28" s="34"/>
      <c r="C28" s="34"/>
      <c r="D28" s="20"/>
      <c r="E28" s="21">
        <v>42367.24</v>
      </c>
      <c r="F28" s="22">
        <v>0.73829999999999996</v>
      </c>
      <c r="G28" s="23"/>
    </row>
    <row r="29" spans="1:7" x14ac:dyDescent="0.25">
      <c r="A29" s="13"/>
      <c r="B29" s="33"/>
      <c r="C29" s="33"/>
      <c r="D29" s="14"/>
      <c r="E29" s="15"/>
      <c r="F29" s="16"/>
      <c r="G29" s="16"/>
    </row>
    <row r="30" spans="1:7" x14ac:dyDescent="0.25">
      <c r="A30" s="24" t="s">
        <v>132</v>
      </c>
      <c r="B30" s="35"/>
      <c r="C30" s="35"/>
      <c r="D30" s="25"/>
      <c r="E30" s="21">
        <v>42367.24</v>
      </c>
      <c r="F30" s="22">
        <v>0.73829999999999996</v>
      </c>
      <c r="G30" s="23"/>
    </row>
    <row r="31" spans="1:7" x14ac:dyDescent="0.25">
      <c r="A31" s="13" t="s">
        <v>198</v>
      </c>
      <c r="B31" s="33"/>
      <c r="C31" s="33"/>
      <c r="D31" s="14"/>
      <c r="E31" s="15">
        <v>15.587294699999999</v>
      </c>
      <c r="F31" s="16">
        <v>2.7099999999999997E-4</v>
      </c>
      <c r="G31" s="16"/>
    </row>
    <row r="32" spans="1:7" x14ac:dyDescent="0.25">
      <c r="A32" s="13" t="s">
        <v>199</v>
      </c>
      <c r="B32" s="33"/>
      <c r="C32" s="33"/>
      <c r="D32" s="14"/>
      <c r="E32" s="15">
        <v>0.58270529999999998</v>
      </c>
      <c r="F32" s="16">
        <v>1.2899999999999999E-4</v>
      </c>
      <c r="G32" s="16">
        <v>6.5936999999999996E-2</v>
      </c>
    </row>
    <row r="33" spans="1:7" x14ac:dyDescent="0.25">
      <c r="A33" s="28" t="s">
        <v>200</v>
      </c>
      <c r="B33" s="36"/>
      <c r="C33" s="36"/>
      <c r="D33" s="29"/>
      <c r="E33" s="30">
        <v>57378.879999999997</v>
      </c>
      <c r="F33" s="31">
        <v>1</v>
      </c>
      <c r="G33" s="31"/>
    </row>
    <row r="38" spans="1:7" x14ac:dyDescent="0.25">
      <c r="A38" s="1" t="s">
        <v>203</v>
      </c>
    </row>
    <row r="39" spans="1:7" x14ac:dyDescent="0.25">
      <c r="A39" s="47" t="s">
        <v>204</v>
      </c>
      <c r="B39" s="3" t="s">
        <v>122</v>
      </c>
    </row>
    <row r="40" spans="1:7" x14ac:dyDescent="0.25">
      <c r="A40" t="s">
        <v>205</v>
      </c>
    </row>
    <row r="41" spans="1:7" x14ac:dyDescent="0.25">
      <c r="A41" t="s">
        <v>327</v>
      </c>
      <c r="B41" t="s">
        <v>207</v>
      </c>
      <c r="C41" t="s">
        <v>207</v>
      </c>
    </row>
    <row r="42" spans="1:7" x14ac:dyDescent="0.25">
      <c r="B42" s="48">
        <v>45504</v>
      </c>
      <c r="C42" s="48">
        <v>45535</v>
      </c>
    </row>
    <row r="43" spans="1:7" x14ac:dyDescent="0.25">
      <c r="A43" t="s">
        <v>208</v>
      </c>
      <c r="B43">
        <v>1267.3847000000001</v>
      </c>
      <c r="C43">
        <v>1274.1939</v>
      </c>
      <c r="E43" s="2"/>
    </row>
    <row r="44" spans="1:7" x14ac:dyDescent="0.25">
      <c r="A44" t="s">
        <v>1171</v>
      </c>
      <c r="B44">
        <v>1000.0479</v>
      </c>
      <c r="C44">
        <v>1000.0498</v>
      </c>
      <c r="E44" s="2"/>
    </row>
    <row r="45" spans="1:7" x14ac:dyDescent="0.25">
      <c r="A45" t="s">
        <v>684</v>
      </c>
      <c r="B45" t="s">
        <v>210</v>
      </c>
      <c r="C45" t="s">
        <v>210</v>
      </c>
      <c r="E45" s="2"/>
    </row>
    <row r="46" spans="1:7" x14ac:dyDescent="0.25">
      <c r="A46" t="s">
        <v>211</v>
      </c>
      <c r="B46">
        <v>1266.9458</v>
      </c>
      <c r="C46">
        <v>1273.7520999999999</v>
      </c>
      <c r="E46" s="2"/>
    </row>
    <row r="47" spans="1:7" x14ac:dyDescent="0.25">
      <c r="A47" t="s">
        <v>685</v>
      </c>
      <c r="B47">
        <v>1058.5925999999999</v>
      </c>
      <c r="C47">
        <v>1058.6304</v>
      </c>
      <c r="E47" s="2"/>
    </row>
    <row r="48" spans="1:7" x14ac:dyDescent="0.25">
      <c r="A48" t="s">
        <v>686</v>
      </c>
      <c r="B48" t="s">
        <v>210</v>
      </c>
      <c r="C48" t="s">
        <v>210</v>
      </c>
      <c r="E48" s="2"/>
    </row>
    <row r="49" spans="1:5" x14ac:dyDescent="0.25">
      <c r="A49" t="s">
        <v>1172</v>
      </c>
      <c r="B49">
        <v>1263.3538000000001</v>
      </c>
      <c r="C49">
        <v>1270.0869</v>
      </c>
      <c r="E49" s="2"/>
    </row>
    <row r="50" spans="1:5" x14ac:dyDescent="0.25">
      <c r="A50" t="s">
        <v>1173</v>
      </c>
      <c r="B50">
        <v>1008.2435</v>
      </c>
      <c r="C50">
        <v>1008.2485</v>
      </c>
      <c r="E50" s="2"/>
    </row>
    <row r="51" spans="1:5" x14ac:dyDescent="0.25">
      <c r="A51" t="s">
        <v>687</v>
      </c>
      <c r="B51">
        <v>1095.6125999999999</v>
      </c>
      <c r="C51">
        <v>1095.6612</v>
      </c>
      <c r="E51" s="2"/>
    </row>
    <row r="52" spans="1:5" x14ac:dyDescent="0.25">
      <c r="A52" t="s">
        <v>688</v>
      </c>
      <c r="B52">
        <v>1263.3529000000001</v>
      </c>
      <c r="C52">
        <v>1270.0861</v>
      </c>
      <c r="E52" s="2"/>
    </row>
    <row r="53" spans="1:5" x14ac:dyDescent="0.25">
      <c r="A53" t="s">
        <v>690</v>
      </c>
      <c r="B53">
        <v>1005.4329</v>
      </c>
      <c r="C53">
        <v>1005.4684</v>
      </c>
      <c r="E53" s="2"/>
    </row>
    <row r="54" spans="1:5" x14ac:dyDescent="0.25">
      <c r="A54" t="s">
        <v>691</v>
      </c>
      <c r="B54">
        <v>1016.5943</v>
      </c>
      <c r="C54">
        <v>1017.1468</v>
      </c>
      <c r="E54" s="2"/>
    </row>
    <row r="55" spans="1:5" x14ac:dyDescent="0.25">
      <c r="A55" t="s">
        <v>1174</v>
      </c>
      <c r="B55">
        <v>1159.1871000000001</v>
      </c>
      <c r="C55">
        <v>1165.4145000000001</v>
      </c>
      <c r="E55" s="2"/>
    </row>
    <row r="56" spans="1:5" x14ac:dyDescent="0.25">
      <c r="A56" t="s">
        <v>1175</v>
      </c>
      <c r="B56">
        <v>1000</v>
      </c>
      <c r="C56">
        <v>1000</v>
      </c>
      <c r="E56" s="2"/>
    </row>
    <row r="57" spans="1:5" x14ac:dyDescent="0.25">
      <c r="A57" t="s">
        <v>1176</v>
      </c>
      <c r="B57">
        <v>1159.1856</v>
      </c>
      <c r="C57">
        <v>1165.4131</v>
      </c>
      <c r="E57" s="2"/>
    </row>
    <row r="58" spans="1:5" x14ac:dyDescent="0.25">
      <c r="A58" t="s">
        <v>1177</v>
      </c>
      <c r="B58">
        <v>1000</v>
      </c>
      <c r="C58">
        <v>1000</v>
      </c>
      <c r="E58" s="2"/>
    </row>
    <row r="59" spans="1:5" x14ac:dyDescent="0.25">
      <c r="A59" t="s">
        <v>221</v>
      </c>
      <c r="E59" s="2"/>
    </row>
    <row r="61" spans="1:5" x14ac:dyDescent="0.25">
      <c r="A61" t="s">
        <v>692</v>
      </c>
    </row>
    <row r="63" spans="1:5" x14ac:dyDescent="0.25">
      <c r="A63" s="50" t="s">
        <v>693</v>
      </c>
      <c r="B63" s="50" t="s">
        <v>694</v>
      </c>
      <c r="C63" s="50" t="s">
        <v>695</v>
      </c>
      <c r="D63" s="50" t="s">
        <v>696</v>
      </c>
    </row>
    <row r="64" spans="1:5" x14ac:dyDescent="0.25">
      <c r="A64" s="50" t="s">
        <v>1178</v>
      </c>
      <c r="B64" s="50"/>
      <c r="C64" s="50">
        <v>5.3498739999999998</v>
      </c>
      <c r="D64" s="50">
        <v>5.3498739999999998</v>
      </c>
    </row>
    <row r="65" spans="1:4" x14ac:dyDescent="0.25">
      <c r="A65" s="50" t="s">
        <v>1179</v>
      </c>
      <c r="B65" s="50"/>
      <c r="C65" s="50">
        <v>5.6485507000000004</v>
      </c>
      <c r="D65" s="50">
        <v>5.6485507000000004</v>
      </c>
    </row>
    <row r="66" spans="1:4" x14ac:dyDescent="0.25">
      <c r="A66" s="50" t="s">
        <v>1180</v>
      </c>
      <c r="B66" s="50"/>
      <c r="C66" s="50">
        <v>5.3537546999999996</v>
      </c>
      <c r="D66" s="50">
        <v>5.3537546999999996</v>
      </c>
    </row>
    <row r="67" spans="1:4" x14ac:dyDescent="0.25">
      <c r="A67" s="50" t="s">
        <v>1181</v>
      </c>
      <c r="B67" s="50"/>
      <c r="C67" s="50">
        <v>5.8040783999999999</v>
      </c>
      <c r="D67" s="50">
        <v>5.8040783999999999</v>
      </c>
    </row>
    <row r="68" spans="1:4" x14ac:dyDescent="0.25">
      <c r="A68" s="50" t="s">
        <v>1182</v>
      </c>
      <c r="B68" s="50"/>
      <c r="C68" s="50">
        <v>5.3175705000000004</v>
      </c>
      <c r="D68" s="50">
        <v>5.3175705000000004</v>
      </c>
    </row>
    <row r="69" spans="1:4" x14ac:dyDescent="0.25">
      <c r="A69" s="50" t="s">
        <v>1183</v>
      </c>
      <c r="B69" s="50"/>
      <c r="C69" s="50">
        <v>4.8287392000000002</v>
      </c>
      <c r="D69" s="50">
        <v>4.8287392000000002</v>
      </c>
    </row>
    <row r="71" spans="1:4" x14ac:dyDescent="0.25">
      <c r="A71" t="s">
        <v>223</v>
      </c>
      <c r="B71" s="3" t="s">
        <v>122</v>
      </c>
    </row>
    <row r="72" spans="1:4" ht="30" customHeight="1" x14ac:dyDescent="0.25">
      <c r="A72" s="47" t="s">
        <v>224</v>
      </c>
      <c r="B72" s="49">
        <v>37499.8813333</v>
      </c>
    </row>
    <row r="73" spans="1:4" ht="30" customHeight="1" x14ac:dyDescent="0.25">
      <c r="A73" s="47" t="s">
        <v>225</v>
      </c>
      <c r="B73" s="3" t="s">
        <v>122</v>
      </c>
    </row>
    <row r="74" spans="1:4" x14ac:dyDescent="0.25">
      <c r="A74" t="s">
        <v>226</v>
      </c>
      <c r="B74" s="49">
        <f>+B88</f>
        <v>3.192737278769783E-3</v>
      </c>
    </row>
    <row r="75" spans="1:4" ht="45" customHeight="1" x14ac:dyDescent="0.25">
      <c r="A75" s="47" t="s">
        <v>227</v>
      </c>
      <c r="B75" s="3" t="s">
        <v>122</v>
      </c>
    </row>
    <row r="76" spans="1:4" ht="45" customHeight="1" x14ac:dyDescent="0.25">
      <c r="A76" s="47" t="s">
        <v>228</v>
      </c>
      <c r="B76" s="3" t="s">
        <v>122</v>
      </c>
    </row>
    <row r="77" spans="1:4" ht="30" customHeight="1" x14ac:dyDescent="0.25">
      <c r="A77" s="47" t="s">
        <v>229</v>
      </c>
      <c r="B77" s="3" t="s">
        <v>122</v>
      </c>
    </row>
    <row r="78" spans="1:4" x14ac:dyDescent="0.25">
      <c r="A78" t="s">
        <v>230</v>
      </c>
      <c r="B78" s="3" t="s">
        <v>122</v>
      </c>
    </row>
    <row r="79" spans="1:4" x14ac:dyDescent="0.25">
      <c r="A79" t="s">
        <v>231</v>
      </c>
      <c r="B79" s="3" t="s">
        <v>122</v>
      </c>
    </row>
    <row r="81" spans="1:4" x14ac:dyDescent="0.25">
      <c r="A81" t="s">
        <v>232</v>
      </c>
    </row>
    <row r="82" spans="1:4" ht="45" customHeight="1" x14ac:dyDescent="0.25">
      <c r="A82" s="58" t="s">
        <v>233</v>
      </c>
      <c r="B82" s="59" t="s">
        <v>1184</v>
      </c>
    </row>
    <row r="83" spans="1:4" x14ac:dyDescent="0.25">
      <c r="A83" s="58" t="s">
        <v>235</v>
      </c>
      <c r="B83" s="59" t="s">
        <v>1185</v>
      </c>
    </row>
    <row r="84" spans="1:4" x14ac:dyDescent="0.25">
      <c r="A84" s="58"/>
      <c r="B84" s="58"/>
    </row>
    <row r="85" spans="1:4" x14ac:dyDescent="0.25">
      <c r="A85" s="58" t="s">
        <v>237</v>
      </c>
      <c r="B85" s="60">
        <v>6.7664779206252614</v>
      </c>
    </row>
    <row r="86" spans="1:4" x14ac:dyDescent="0.25">
      <c r="A86" s="58"/>
      <c r="B86" s="58"/>
    </row>
    <row r="87" spans="1:4" x14ac:dyDescent="0.25">
      <c r="A87" s="58" t="s">
        <v>238</v>
      </c>
      <c r="B87" s="61">
        <v>6.0000000000000001E-3</v>
      </c>
    </row>
    <row r="88" spans="1:4" x14ac:dyDescent="0.25">
      <c r="A88" s="58" t="s">
        <v>239</v>
      </c>
      <c r="B88" s="39">
        <v>3.192737278769783E-3</v>
      </c>
    </row>
    <row r="89" spans="1:4" x14ac:dyDescent="0.25">
      <c r="A89" s="58"/>
      <c r="B89" s="58"/>
    </row>
    <row r="90" spans="1:4" x14ac:dyDescent="0.25">
      <c r="A90" s="58" t="s">
        <v>240</v>
      </c>
      <c r="B90" s="62">
        <v>45535</v>
      </c>
    </row>
    <row r="92" spans="1:4" ht="69.95" customHeight="1" x14ac:dyDescent="0.25">
      <c r="A92" s="63" t="s">
        <v>241</v>
      </c>
      <c r="B92" s="63" t="s">
        <v>242</v>
      </c>
      <c r="C92" s="63" t="s">
        <v>5</v>
      </c>
      <c r="D92" s="63" t="s">
        <v>6</v>
      </c>
    </row>
    <row r="93" spans="1:4" ht="69.95" customHeight="1" x14ac:dyDescent="0.25">
      <c r="A93" s="63" t="s">
        <v>1186</v>
      </c>
      <c r="B93" s="63"/>
      <c r="C93" s="63" t="s">
        <v>47</v>
      </c>
      <c r="D93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8"/>
  <sheetViews>
    <sheetView showGridLines="0" workbookViewId="0">
      <pane ySplit="4" topLeftCell="A55" activePane="bottomLeft" state="frozen"/>
      <selection pane="bottomLeft" activeCell="A75" sqref="A7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1187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1188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1190</v>
      </c>
      <c r="B8" s="33" t="s">
        <v>1191</v>
      </c>
      <c r="C8" s="33" t="s">
        <v>1192</v>
      </c>
      <c r="D8" s="14">
        <v>25753</v>
      </c>
      <c r="E8" s="15">
        <v>469.13</v>
      </c>
      <c r="F8" s="16">
        <v>5.11E-2</v>
      </c>
      <c r="G8" s="16"/>
    </row>
    <row r="9" spans="1:8" x14ac:dyDescent="0.25">
      <c r="A9" s="13" t="s">
        <v>1193</v>
      </c>
      <c r="B9" s="33" t="s">
        <v>1194</v>
      </c>
      <c r="C9" s="33" t="s">
        <v>1195</v>
      </c>
      <c r="D9" s="14">
        <v>27813</v>
      </c>
      <c r="E9" s="15">
        <v>441.96</v>
      </c>
      <c r="F9" s="16">
        <v>4.8099999999999997E-2</v>
      </c>
      <c r="G9" s="16"/>
    </row>
    <row r="10" spans="1:8" x14ac:dyDescent="0.25">
      <c r="A10" s="13" t="s">
        <v>1196</v>
      </c>
      <c r="B10" s="33" t="s">
        <v>1197</v>
      </c>
      <c r="C10" s="33" t="s">
        <v>1192</v>
      </c>
      <c r="D10" s="14">
        <v>18003</v>
      </c>
      <c r="E10" s="15">
        <v>403.3</v>
      </c>
      <c r="F10" s="16">
        <v>4.3900000000000002E-2</v>
      </c>
      <c r="G10" s="16"/>
    </row>
    <row r="11" spans="1:8" x14ac:dyDescent="0.25">
      <c r="A11" s="13" t="s">
        <v>1198</v>
      </c>
      <c r="B11" s="33" t="s">
        <v>1199</v>
      </c>
      <c r="C11" s="33" t="s">
        <v>1200</v>
      </c>
      <c r="D11" s="14">
        <v>31802</v>
      </c>
      <c r="E11" s="15">
        <v>390.91</v>
      </c>
      <c r="F11" s="16">
        <v>4.2599999999999999E-2</v>
      </c>
      <c r="G11" s="16"/>
    </row>
    <row r="12" spans="1:8" x14ac:dyDescent="0.25">
      <c r="A12" s="13" t="s">
        <v>1201</v>
      </c>
      <c r="B12" s="33" t="s">
        <v>1202</v>
      </c>
      <c r="C12" s="33" t="s">
        <v>1203</v>
      </c>
      <c r="D12" s="14">
        <v>3479</v>
      </c>
      <c r="E12" s="15">
        <v>378.92</v>
      </c>
      <c r="F12" s="16">
        <v>4.1300000000000003E-2</v>
      </c>
      <c r="G12" s="16"/>
    </row>
    <row r="13" spans="1:8" x14ac:dyDescent="0.25">
      <c r="A13" s="13" t="s">
        <v>1204</v>
      </c>
      <c r="B13" s="33" t="s">
        <v>1205</v>
      </c>
      <c r="C13" s="33" t="s">
        <v>1206</v>
      </c>
      <c r="D13" s="14">
        <v>73689</v>
      </c>
      <c r="E13" s="15">
        <v>369.85</v>
      </c>
      <c r="F13" s="16">
        <v>4.0300000000000002E-2</v>
      </c>
      <c r="G13" s="16"/>
    </row>
    <row r="14" spans="1:8" x14ac:dyDescent="0.25">
      <c r="A14" s="13" t="s">
        <v>1207</v>
      </c>
      <c r="B14" s="33" t="s">
        <v>1208</v>
      </c>
      <c r="C14" s="33" t="s">
        <v>1209</v>
      </c>
      <c r="D14" s="14">
        <v>9930</v>
      </c>
      <c r="E14" s="15">
        <v>361.49</v>
      </c>
      <c r="F14" s="16">
        <v>3.9399999999999998E-2</v>
      </c>
      <c r="G14" s="16"/>
    </row>
    <row r="15" spans="1:8" x14ac:dyDescent="0.25">
      <c r="A15" s="13" t="s">
        <v>1210</v>
      </c>
      <c r="B15" s="33" t="s">
        <v>1211</v>
      </c>
      <c r="C15" s="33" t="s">
        <v>1212</v>
      </c>
      <c r="D15" s="14">
        <v>5808</v>
      </c>
      <c r="E15" s="15">
        <v>340.07</v>
      </c>
      <c r="F15" s="16">
        <v>3.6999999999999998E-2</v>
      </c>
      <c r="G15" s="16"/>
    </row>
    <row r="16" spans="1:8" x14ac:dyDescent="0.25">
      <c r="A16" s="13" t="s">
        <v>1213</v>
      </c>
      <c r="B16" s="33" t="s">
        <v>1214</v>
      </c>
      <c r="C16" s="33" t="s">
        <v>1215</v>
      </c>
      <c r="D16" s="14">
        <v>11077</v>
      </c>
      <c r="E16" s="15">
        <v>334.44</v>
      </c>
      <c r="F16" s="16">
        <v>3.6400000000000002E-2</v>
      </c>
      <c r="G16" s="16"/>
    </row>
    <row r="17" spans="1:7" x14ac:dyDescent="0.25">
      <c r="A17" s="13" t="s">
        <v>1216</v>
      </c>
      <c r="B17" s="33" t="s">
        <v>1217</v>
      </c>
      <c r="C17" s="33" t="s">
        <v>1192</v>
      </c>
      <c r="D17" s="14">
        <v>4714</v>
      </c>
      <c r="E17" s="15">
        <v>331.46</v>
      </c>
      <c r="F17" s="16">
        <v>3.61E-2</v>
      </c>
      <c r="G17" s="16"/>
    </row>
    <row r="18" spans="1:7" x14ac:dyDescent="0.25">
      <c r="A18" s="13" t="s">
        <v>1218</v>
      </c>
      <c r="B18" s="33" t="s">
        <v>1219</v>
      </c>
      <c r="C18" s="33" t="s">
        <v>1220</v>
      </c>
      <c r="D18" s="14">
        <v>77911</v>
      </c>
      <c r="E18" s="15">
        <v>324.27</v>
      </c>
      <c r="F18" s="16">
        <v>3.5299999999999998E-2</v>
      </c>
      <c r="G18" s="16"/>
    </row>
    <row r="19" spans="1:7" x14ac:dyDescent="0.25">
      <c r="A19" s="13" t="s">
        <v>1221</v>
      </c>
      <c r="B19" s="33" t="s">
        <v>1222</v>
      </c>
      <c r="C19" s="33" t="s">
        <v>1203</v>
      </c>
      <c r="D19" s="14">
        <v>2534</v>
      </c>
      <c r="E19" s="15">
        <v>314.29000000000002</v>
      </c>
      <c r="F19" s="16">
        <v>3.4200000000000001E-2</v>
      </c>
      <c r="G19" s="16"/>
    </row>
    <row r="20" spans="1:7" x14ac:dyDescent="0.25">
      <c r="A20" s="13" t="s">
        <v>1223</v>
      </c>
      <c r="B20" s="33" t="s">
        <v>1224</v>
      </c>
      <c r="C20" s="33" t="s">
        <v>1203</v>
      </c>
      <c r="D20" s="14">
        <v>11030</v>
      </c>
      <c r="E20" s="15">
        <v>310.31</v>
      </c>
      <c r="F20" s="16">
        <v>3.3799999999999997E-2</v>
      </c>
      <c r="G20" s="16"/>
    </row>
    <row r="21" spans="1:7" x14ac:dyDescent="0.25">
      <c r="A21" s="13" t="s">
        <v>1225</v>
      </c>
      <c r="B21" s="33" t="s">
        <v>1226</v>
      </c>
      <c r="C21" s="33" t="s">
        <v>1227</v>
      </c>
      <c r="D21" s="14">
        <v>2709</v>
      </c>
      <c r="E21" s="15">
        <v>306.17</v>
      </c>
      <c r="F21" s="16">
        <v>3.3399999999999999E-2</v>
      </c>
      <c r="G21" s="16"/>
    </row>
    <row r="22" spans="1:7" x14ac:dyDescent="0.25">
      <c r="A22" s="13" t="s">
        <v>1228</v>
      </c>
      <c r="B22" s="33" t="s">
        <v>1229</v>
      </c>
      <c r="C22" s="33" t="s">
        <v>1203</v>
      </c>
      <c r="D22" s="14">
        <v>27426</v>
      </c>
      <c r="E22" s="15">
        <v>304.8</v>
      </c>
      <c r="F22" s="16">
        <v>3.32E-2</v>
      </c>
      <c r="G22" s="16"/>
    </row>
    <row r="23" spans="1:7" x14ac:dyDescent="0.25">
      <c r="A23" s="13" t="s">
        <v>1230</v>
      </c>
      <c r="B23" s="33" t="s">
        <v>1231</v>
      </c>
      <c r="C23" s="33" t="s">
        <v>1232</v>
      </c>
      <c r="D23" s="14">
        <v>8099</v>
      </c>
      <c r="E23" s="15">
        <v>300.04000000000002</v>
      </c>
      <c r="F23" s="16">
        <v>3.27E-2</v>
      </c>
      <c r="G23" s="16"/>
    </row>
    <row r="24" spans="1:7" x14ac:dyDescent="0.25">
      <c r="A24" s="13" t="s">
        <v>1233</v>
      </c>
      <c r="B24" s="33" t="s">
        <v>1234</v>
      </c>
      <c r="C24" s="33" t="s">
        <v>1212</v>
      </c>
      <c r="D24" s="14">
        <v>11736</v>
      </c>
      <c r="E24" s="15">
        <v>293.49</v>
      </c>
      <c r="F24" s="16">
        <v>3.2000000000000001E-2</v>
      </c>
      <c r="G24" s="16"/>
    </row>
    <row r="25" spans="1:7" x14ac:dyDescent="0.25">
      <c r="A25" s="13" t="s">
        <v>1235</v>
      </c>
      <c r="B25" s="33" t="s">
        <v>1236</v>
      </c>
      <c r="C25" s="33" t="s">
        <v>1237</v>
      </c>
      <c r="D25" s="14">
        <v>13608</v>
      </c>
      <c r="E25" s="15">
        <v>291.45</v>
      </c>
      <c r="F25" s="16">
        <v>3.1800000000000002E-2</v>
      </c>
      <c r="G25" s="16"/>
    </row>
    <row r="26" spans="1:7" x14ac:dyDescent="0.25">
      <c r="A26" s="13" t="s">
        <v>1238</v>
      </c>
      <c r="B26" s="33" t="s">
        <v>1239</v>
      </c>
      <c r="C26" s="33" t="s">
        <v>1240</v>
      </c>
      <c r="D26" s="14">
        <v>8003</v>
      </c>
      <c r="E26" s="15">
        <v>285.32</v>
      </c>
      <c r="F26" s="16">
        <v>3.1099999999999999E-2</v>
      </c>
      <c r="G26" s="16"/>
    </row>
    <row r="27" spans="1:7" x14ac:dyDescent="0.25">
      <c r="A27" s="13" t="s">
        <v>1241</v>
      </c>
      <c r="B27" s="33" t="s">
        <v>1242</v>
      </c>
      <c r="C27" s="33" t="s">
        <v>1227</v>
      </c>
      <c r="D27" s="14">
        <v>10465</v>
      </c>
      <c r="E27" s="15">
        <v>282.43</v>
      </c>
      <c r="F27" s="16">
        <v>3.0800000000000001E-2</v>
      </c>
      <c r="G27" s="16"/>
    </row>
    <row r="28" spans="1:7" x14ac:dyDescent="0.25">
      <c r="A28" s="13" t="s">
        <v>1243</v>
      </c>
      <c r="B28" s="33" t="s">
        <v>1244</v>
      </c>
      <c r="C28" s="33" t="s">
        <v>1245</v>
      </c>
      <c r="D28" s="14">
        <v>22404</v>
      </c>
      <c r="E28" s="15">
        <v>268.88</v>
      </c>
      <c r="F28" s="16">
        <v>2.93E-2</v>
      </c>
      <c r="G28" s="16"/>
    </row>
    <row r="29" spans="1:7" x14ac:dyDescent="0.25">
      <c r="A29" s="13" t="s">
        <v>1246</v>
      </c>
      <c r="B29" s="33" t="s">
        <v>1247</v>
      </c>
      <c r="C29" s="33" t="s">
        <v>1248</v>
      </c>
      <c r="D29" s="14">
        <v>7104</v>
      </c>
      <c r="E29" s="15">
        <v>266.02</v>
      </c>
      <c r="F29" s="16">
        <v>2.9000000000000001E-2</v>
      </c>
      <c r="G29" s="16"/>
    </row>
    <row r="30" spans="1:7" x14ac:dyDescent="0.25">
      <c r="A30" s="13" t="s">
        <v>1249</v>
      </c>
      <c r="B30" s="33" t="s">
        <v>1250</v>
      </c>
      <c r="C30" s="33" t="s">
        <v>1251</v>
      </c>
      <c r="D30" s="14">
        <v>79043</v>
      </c>
      <c r="E30" s="15">
        <v>261.43</v>
      </c>
      <c r="F30" s="16">
        <v>2.8500000000000001E-2</v>
      </c>
      <c r="G30" s="16"/>
    </row>
    <row r="31" spans="1:7" x14ac:dyDescent="0.25">
      <c r="A31" s="13" t="s">
        <v>1252</v>
      </c>
      <c r="B31" s="33" t="s">
        <v>1253</v>
      </c>
      <c r="C31" s="33" t="s">
        <v>1254</v>
      </c>
      <c r="D31" s="14">
        <v>3736</v>
      </c>
      <c r="E31" s="15">
        <v>257.52999999999997</v>
      </c>
      <c r="F31" s="16">
        <v>2.81E-2</v>
      </c>
      <c r="G31" s="16"/>
    </row>
    <row r="32" spans="1:7" x14ac:dyDescent="0.25">
      <c r="A32" s="13" t="s">
        <v>1255</v>
      </c>
      <c r="B32" s="33" t="s">
        <v>1256</v>
      </c>
      <c r="C32" s="33" t="s">
        <v>1200</v>
      </c>
      <c r="D32" s="14">
        <v>31259</v>
      </c>
      <c r="E32" s="15">
        <v>254.95</v>
      </c>
      <c r="F32" s="16">
        <v>2.7799999999999998E-2</v>
      </c>
      <c r="G32" s="16"/>
    </row>
    <row r="33" spans="1:7" x14ac:dyDescent="0.25">
      <c r="A33" s="13" t="s">
        <v>1257</v>
      </c>
      <c r="B33" s="33" t="s">
        <v>1258</v>
      </c>
      <c r="C33" s="33" t="s">
        <v>1192</v>
      </c>
      <c r="D33" s="14">
        <v>6809</v>
      </c>
      <c r="E33" s="15">
        <v>237.3</v>
      </c>
      <c r="F33" s="16">
        <v>2.5899999999999999E-2</v>
      </c>
      <c r="G33" s="16"/>
    </row>
    <row r="34" spans="1:7" x14ac:dyDescent="0.25">
      <c r="A34" s="13" t="s">
        <v>1259</v>
      </c>
      <c r="B34" s="33" t="s">
        <v>1260</v>
      </c>
      <c r="C34" s="33" t="s">
        <v>1200</v>
      </c>
      <c r="D34" s="14">
        <v>19788</v>
      </c>
      <c r="E34" s="15">
        <v>232.56</v>
      </c>
      <c r="F34" s="16">
        <v>2.53E-2</v>
      </c>
      <c r="G34" s="16"/>
    </row>
    <row r="35" spans="1:7" x14ac:dyDescent="0.25">
      <c r="A35" s="13" t="s">
        <v>1261</v>
      </c>
      <c r="B35" s="33" t="s">
        <v>1262</v>
      </c>
      <c r="C35" s="33" t="s">
        <v>1192</v>
      </c>
      <c r="D35" s="14">
        <v>18744</v>
      </c>
      <c r="E35" s="15">
        <v>211.41</v>
      </c>
      <c r="F35" s="16">
        <v>2.3E-2</v>
      </c>
      <c r="G35" s="16"/>
    </row>
    <row r="36" spans="1:7" x14ac:dyDescent="0.25">
      <c r="A36" s="13" t="s">
        <v>1263</v>
      </c>
      <c r="B36" s="33" t="s">
        <v>1264</v>
      </c>
      <c r="C36" s="33" t="s">
        <v>1265</v>
      </c>
      <c r="D36" s="14">
        <v>637</v>
      </c>
      <c r="E36" s="15">
        <v>206.32</v>
      </c>
      <c r="F36" s="16">
        <v>2.2499999999999999E-2</v>
      </c>
      <c r="G36" s="16"/>
    </row>
    <row r="37" spans="1:7" x14ac:dyDescent="0.25">
      <c r="A37" s="13" t="s">
        <v>1266</v>
      </c>
      <c r="B37" s="33" t="s">
        <v>1267</v>
      </c>
      <c r="C37" s="33" t="s">
        <v>1265</v>
      </c>
      <c r="D37" s="14">
        <v>152</v>
      </c>
      <c r="E37" s="15">
        <v>204.95</v>
      </c>
      <c r="F37" s="16">
        <v>2.23E-2</v>
      </c>
      <c r="G37" s="16"/>
    </row>
    <row r="38" spans="1:7" x14ac:dyDescent="0.25">
      <c r="A38" s="17" t="s">
        <v>125</v>
      </c>
      <c r="B38" s="34"/>
      <c r="C38" s="34"/>
      <c r="D38" s="20"/>
      <c r="E38" s="37">
        <v>9235.4500000000007</v>
      </c>
      <c r="F38" s="38">
        <v>1.0062</v>
      </c>
      <c r="G38" s="23"/>
    </row>
    <row r="39" spans="1:7" x14ac:dyDescent="0.25">
      <c r="A39" s="17" t="s">
        <v>1268</v>
      </c>
      <c r="B39" s="33"/>
      <c r="C39" s="33"/>
      <c r="D39" s="14"/>
      <c r="E39" s="15"/>
      <c r="F39" s="16"/>
      <c r="G39" s="16"/>
    </row>
    <row r="40" spans="1:7" x14ac:dyDescent="0.25">
      <c r="A40" s="17" t="s">
        <v>125</v>
      </c>
      <c r="B40" s="33"/>
      <c r="C40" s="33"/>
      <c r="D40" s="14"/>
      <c r="E40" s="39" t="s">
        <v>122</v>
      </c>
      <c r="F40" s="40" t="s">
        <v>122</v>
      </c>
      <c r="G40" s="16"/>
    </row>
    <row r="41" spans="1:7" x14ac:dyDescent="0.25">
      <c r="A41" s="24" t="s">
        <v>132</v>
      </c>
      <c r="B41" s="35"/>
      <c r="C41" s="35"/>
      <c r="D41" s="25"/>
      <c r="E41" s="30">
        <v>9235.4500000000007</v>
      </c>
      <c r="F41" s="31">
        <v>1.0062</v>
      </c>
      <c r="G41" s="23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7" t="s">
        <v>196</v>
      </c>
      <c r="B44" s="33"/>
      <c r="C44" s="33"/>
      <c r="D44" s="14"/>
      <c r="E44" s="15"/>
      <c r="F44" s="16"/>
      <c r="G44" s="16"/>
    </row>
    <row r="45" spans="1:7" x14ac:dyDescent="0.25">
      <c r="A45" s="13" t="s">
        <v>197</v>
      </c>
      <c r="B45" s="33"/>
      <c r="C45" s="33"/>
      <c r="D45" s="14"/>
      <c r="E45" s="15">
        <v>32.979999999999997</v>
      </c>
      <c r="F45" s="16">
        <v>3.5999999999999999E-3</v>
      </c>
      <c r="G45" s="16">
        <v>6.5936999999999996E-2</v>
      </c>
    </row>
    <row r="46" spans="1:7" x14ac:dyDescent="0.25">
      <c r="A46" s="17" t="s">
        <v>125</v>
      </c>
      <c r="B46" s="34"/>
      <c r="C46" s="34"/>
      <c r="D46" s="20"/>
      <c r="E46" s="37">
        <v>32.979999999999997</v>
      </c>
      <c r="F46" s="38">
        <v>3.5999999999999999E-3</v>
      </c>
      <c r="G46" s="23"/>
    </row>
    <row r="47" spans="1:7" x14ac:dyDescent="0.25">
      <c r="A47" s="13"/>
      <c r="B47" s="33"/>
      <c r="C47" s="33"/>
      <c r="D47" s="14"/>
      <c r="E47" s="15"/>
      <c r="F47" s="16"/>
      <c r="G47" s="16"/>
    </row>
    <row r="48" spans="1:7" x14ac:dyDescent="0.25">
      <c r="A48" s="24" t="s">
        <v>132</v>
      </c>
      <c r="B48" s="35"/>
      <c r="C48" s="35"/>
      <c r="D48" s="25"/>
      <c r="E48" s="21">
        <v>32.979999999999997</v>
      </c>
      <c r="F48" s="22">
        <v>3.5999999999999999E-3</v>
      </c>
      <c r="G48" s="23"/>
    </row>
    <row r="49" spans="1:7" x14ac:dyDescent="0.25">
      <c r="A49" s="13" t="s">
        <v>198</v>
      </c>
      <c r="B49" s="33"/>
      <c r="C49" s="33"/>
      <c r="D49" s="14"/>
      <c r="E49" s="15">
        <v>1.1916400000000001E-2</v>
      </c>
      <c r="F49" s="16">
        <v>9.9999999999999995E-7</v>
      </c>
      <c r="G49" s="16"/>
    </row>
    <row r="50" spans="1:7" x14ac:dyDescent="0.25">
      <c r="A50" s="13" t="s">
        <v>199</v>
      </c>
      <c r="B50" s="33"/>
      <c r="C50" s="33"/>
      <c r="D50" s="14"/>
      <c r="E50" s="26">
        <v>-89.511916400000004</v>
      </c>
      <c r="F50" s="27">
        <v>-9.8010000000000007E-3</v>
      </c>
      <c r="G50" s="16">
        <v>6.5936999999999996E-2</v>
      </c>
    </row>
    <row r="51" spans="1:7" x14ac:dyDescent="0.25">
      <c r="A51" s="28" t="s">
        <v>200</v>
      </c>
      <c r="B51" s="36"/>
      <c r="C51" s="36"/>
      <c r="D51" s="29"/>
      <c r="E51" s="30">
        <v>9178.93</v>
      </c>
      <c r="F51" s="31">
        <v>1</v>
      </c>
      <c r="G51" s="31"/>
    </row>
    <row r="56" spans="1:7" x14ac:dyDescent="0.25">
      <c r="A56" s="1" t="s">
        <v>203</v>
      </c>
    </row>
    <row r="57" spans="1:7" x14ac:dyDescent="0.25">
      <c r="A57" s="47" t="s">
        <v>204</v>
      </c>
      <c r="B57" s="3" t="s">
        <v>122</v>
      </c>
    </row>
    <row r="58" spans="1:7" x14ac:dyDescent="0.25">
      <c r="A58" t="s">
        <v>205</v>
      </c>
    </row>
    <row r="59" spans="1:7" x14ac:dyDescent="0.25">
      <c r="A59" t="s">
        <v>206</v>
      </c>
      <c r="B59" t="s">
        <v>207</v>
      </c>
      <c r="C59" t="s">
        <v>207</v>
      </c>
    </row>
    <row r="60" spans="1:7" x14ac:dyDescent="0.25">
      <c r="B60" s="48">
        <v>45504</v>
      </c>
      <c r="C60" s="48">
        <v>45534</v>
      </c>
    </row>
    <row r="61" spans="1:7" x14ac:dyDescent="0.25">
      <c r="A61" t="s">
        <v>722</v>
      </c>
      <c r="B61">
        <v>11.1668</v>
      </c>
      <c r="C61">
        <v>11.365</v>
      </c>
      <c r="E61" s="2"/>
    </row>
    <row r="62" spans="1:7" x14ac:dyDescent="0.25">
      <c r="A62" t="s">
        <v>212</v>
      </c>
      <c r="B62">
        <v>11.166700000000001</v>
      </c>
      <c r="C62">
        <v>11.365</v>
      </c>
      <c r="E62" s="2"/>
    </row>
    <row r="63" spans="1:7" x14ac:dyDescent="0.25">
      <c r="A63" t="s">
        <v>723</v>
      </c>
      <c r="B63">
        <v>11.148400000000001</v>
      </c>
      <c r="C63">
        <v>11.339</v>
      </c>
      <c r="E63" s="2"/>
    </row>
    <row r="64" spans="1:7" x14ac:dyDescent="0.25">
      <c r="A64" t="s">
        <v>689</v>
      </c>
      <c r="B64">
        <v>11.148400000000001</v>
      </c>
      <c r="C64">
        <v>11.339</v>
      </c>
      <c r="E64" s="2"/>
    </row>
    <row r="65" spans="1:5" x14ac:dyDescent="0.25">
      <c r="E65" s="2"/>
    </row>
    <row r="66" spans="1:5" x14ac:dyDescent="0.25">
      <c r="A66" t="s">
        <v>222</v>
      </c>
      <c r="B66" s="3" t="s">
        <v>122</v>
      </c>
    </row>
    <row r="67" spans="1:5" x14ac:dyDescent="0.25">
      <c r="A67" t="s">
        <v>223</v>
      </c>
      <c r="B67" s="3" t="s">
        <v>122</v>
      </c>
    </row>
    <row r="68" spans="1:5" ht="30" customHeight="1" x14ac:dyDescent="0.25">
      <c r="A68" s="47" t="s">
        <v>224</v>
      </c>
      <c r="B68" s="3" t="s">
        <v>122</v>
      </c>
    </row>
    <row r="69" spans="1:5" ht="30" customHeight="1" x14ac:dyDescent="0.25">
      <c r="A69" s="47" t="s">
        <v>225</v>
      </c>
      <c r="B69" s="3" t="s">
        <v>122</v>
      </c>
    </row>
    <row r="70" spans="1:5" x14ac:dyDescent="0.25">
      <c r="A70" t="s">
        <v>1269</v>
      </c>
      <c r="B70" s="49">
        <v>0.39369999999999999</v>
      </c>
    </row>
    <row r="71" spans="1:5" ht="45" customHeight="1" x14ac:dyDescent="0.25">
      <c r="A71" s="47" t="s">
        <v>227</v>
      </c>
      <c r="B71" s="3" t="s">
        <v>122</v>
      </c>
    </row>
    <row r="72" spans="1:5" ht="45" customHeight="1" x14ac:dyDescent="0.25">
      <c r="A72" s="47" t="s">
        <v>228</v>
      </c>
      <c r="B72" s="3" t="s">
        <v>122</v>
      </c>
    </row>
    <row r="73" spans="1:5" ht="30" customHeight="1" x14ac:dyDescent="0.25">
      <c r="A73" s="47" t="s">
        <v>229</v>
      </c>
      <c r="B73" s="3" t="s">
        <v>122</v>
      </c>
    </row>
    <row r="74" spans="1:5" x14ac:dyDescent="0.25">
      <c r="A74" t="s">
        <v>230</v>
      </c>
      <c r="B74" s="3" t="s">
        <v>122</v>
      </c>
    </row>
    <row r="75" spans="1:5" x14ac:dyDescent="0.25">
      <c r="A75" t="s">
        <v>231</v>
      </c>
      <c r="B75" s="3" t="s">
        <v>122</v>
      </c>
    </row>
    <row r="77" spans="1:5" ht="69.95" customHeight="1" x14ac:dyDescent="0.25">
      <c r="A77" s="63" t="s">
        <v>241</v>
      </c>
      <c r="B77" s="63" t="s">
        <v>242</v>
      </c>
      <c r="C77" s="63" t="s">
        <v>5</v>
      </c>
      <c r="D77" s="63" t="s">
        <v>6</v>
      </c>
    </row>
    <row r="78" spans="1:5" ht="69.95" customHeight="1" x14ac:dyDescent="0.25">
      <c r="A78" s="63" t="s">
        <v>1270</v>
      </c>
      <c r="B78" s="63"/>
      <c r="C78" s="63" t="s">
        <v>49</v>
      </c>
      <c r="D78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439"/>
  <sheetViews>
    <sheetView showGridLines="0" workbookViewId="0">
      <pane ySplit="4" topLeftCell="A436" activePane="bottomLeft" state="frozen"/>
      <selection pane="bottomLeft" activeCell="A436" sqref="A436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1271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1272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1273</v>
      </c>
      <c r="B8" s="33" t="s">
        <v>1274</v>
      </c>
      <c r="C8" s="33" t="s">
        <v>1200</v>
      </c>
      <c r="D8" s="14">
        <v>5203550</v>
      </c>
      <c r="E8" s="15">
        <v>85176.91</v>
      </c>
      <c r="F8" s="16">
        <v>6.9199999999999998E-2</v>
      </c>
      <c r="G8" s="16"/>
    </row>
    <row r="9" spans="1:8" x14ac:dyDescent="0.25">
      <c r="A9" s="13" t="s">
        <v>1275</v>
      </c>
      <c r="B9" s="33" t="s">
        <v>1276</v>
      </c>
      <c r="C9" s="33" t="s">
        <v>1277</v>
      </c>
      <c r="D9" s="14">
        <v>906300</v>
      </c>
      <c r="E9" s="15">
        <v>27364.37</v>
      </c>
      <c r="F9" s="16">
        <v>2.2200000000000001E-2</v>
      </c>
      <c r="G9" s="16"/>
    </row>
    <row r="10" spans="1:8" x14ac:dyDescent="0.25">
      <c r="A10" s="13" t="s">
        <v>1278</v>
      </c>
      <c r="B10" s="33" t="s">
        <v>1279</v>
      </c>
      <c r="C10" s="33" t="s">
        <v>1280</v>
      </c>
      <c r="D10" s="14">
        <v>5664900</v>
      </c>
      <c r="E10" s="15">
        <v>26537.22</v>
      </c>
      <c r="F10" s="16">
        <v>2.1600000000000001E-2</v>
      </c>
      <c r="G10" s="16"/>
    </row>
    <row r="11" spans="1:8" x14ac:dyDescent="0.25">
      <c r="A11" s="13" t="s">
        <v>1281</v>
      </c>
      <c r="B11" s="33" t="s">
        <v>1282</v>
      </c>
      <c r="C11" s="33" t="s">
        <v>1195</v>
      </c>
      <c r="D11" s="14">
        <v>162960000</v>
      </c>
      <c r="E11" s="15">
        <v>25486.94</v>
      </c>
      <c r="F11" s="16">
        <v>2.07E-2</v>
      </c>
      <c r="G11" s="16"/>
    </row>
    <row r="12" spans="1:8" x14ac:dyDescent="0.25">
      <c r="A12" s="13" t="s">
        <v>1213</v>
      </c>
      <c r="B12" s="33" t="s">
        <v>1214</v>
      </c>
      <c r="C12" s="33" t="s">
        <v>1215</v>
      </c>
      <c r="D12" s="14">
        <v>814750</v>
      </c>
      <c r="E12" s="15">
        <v>24599.34</v>
      </c>
      <c r="F12" s="16">
        <v>0.02</v>
      </c>
      <c r="G12" s="16"/>
    </row>
    <row r="13" spans="1:8" x14ac:dyDescent="0.25">
      <c r="A13" s="13" t="s">
        <v>1283</v>
      </c>
      <c r="B13" s="33" t="s">
        <v>1284</v>
      </c>
      <c r="C13" s="33" t="s">
        <v>1200</v>
      </c>
      <c r="D13" s="14">
        <v>1549000</v>
      </c>
      <c r="E13" s="15">
        <v>22077.119999999999</v>
      </c>
      <c r="F13" s="16">
        <v>1.7899999999999999E-2</v>
      </c>
      <c r="G13" s="16"/>
    </row>
    <row r="14" spans="1:8" x14ac:dyDescent="0.25">
      <c r="A14" s="13" t="s">
        <v>1285</v>
      </c>
      <c r="B14" s="33" t="s">
        <v>1286</v>
      </c>
      <c r="C14" s="33" t="s">
        <v>1200</v>
      </c>
      <c r="D14" s="14">
        <v>8397675</v>
      </c>
      <c r="E14" s="15">
        <v>21002.59</v>
      </c>
      <c r="F14" s="16">
        <v>1.7100000000000001E-2</v>
      </c>
      <c r="G14" s="16"/>
    </row>
    <row r="15" spans="1:8" x14ac:dyDescent="0.25">
      <c r="A15" s="13" t="s">
        <v>1287</v>
      </c>
      <c r="B15" s="33" t="s">
        <v>1288</v>
      </c>
      <c r="C15" s="33" t="s">
        <v>1289</v>
      </c>
      <c r="D15" s="14">
        <v>375600</v>
      </c>
      <c r="E15" s="15">
        <v>17577.89</v>
      </c>
      <c r="F15" s="16">
        <v>1.43E-2</v>
      </c>
      <c r="G15" s="16"/>
    </row>
    <row r="16" spans="1:8" x14ac:dyDescent="0.25">
      <c r="A16" s="13" t="s">
        <v>1290</v>
      </c>
      <c r="B16" s="33" t="s">
        <v>1291</v>
      </c>
      <c r="C16" s="33" t="s">
        <v>1292</v>
      </c>
      <c r="D16" s="14">
        <v>2768000</v>
      </c>
      <c r="E16" s="15">
        <v>17154.68</v>
      </c>
      <c r="F16" s="16">
        <v>1.3899999999999999E-2</v>
      </c>
      <c r="G16" s="16"/>
    </row>
    <row r="17" spans="1:7" x14ac:dyDescent="0.25">
      <c r="A17" s="13" t="s">
        <v>1198</v>
      </c>
      <c r="B17" s="33" t="s">
        <v>1199</v>
      </c>
      <c r="C17" s="33" t="s">
        <v>1200</v>
      </c>
      <c r="D17" s="14">
        <v>1301300</v>
      </c>
      <c r="E17" s="15">
        <v>15995.58</v>
      </c>
      <c r="F17" s="16">
        <v>1.2999999999999999E-2</v>
      </c>
      <c r="G17" s="16"/>
    </row>
    <row r="18" spans="1:7" x14ac:dyDescent="0.25">
      <c r="A18" s="13" t="s">
        <v>1293</v>
      </c>
      <c r="B18" s="33" t="s">
        <v>1294</v>
      </c>
      <c r="C18" s="33" t="s">
        <v>1295</v>
      </c>
      <c r="D18" s="14">
        <v>303900</v>
      </c>
      <c r="E18" s="15">
        <v>14678.37</v>
      </c>
      <c r="F18" s="16">
        <v>1.1900000000000001E-2</v>
      </c>
      <c r="G18" s="16"/>
    </row>
    <row r="19" spans="1:7" x14ac:dyDescent="0.25">
      <c r="A19" s="13" t="s">
        <v>1296</v>
      </c>
      <c r="B19" s="33" t="s">
        <v>1297</v>
      </c>
      <c r="C19" s="33" t="s">
        <v>1248</v>
      </c>
      <c r="D19" s="14">
        <v>202875</v>
      </c>
      <c r="E19" s="15">
        <v>13822.69</v>
      </c>
      <c r="F19" s="16">
        <v>1.12E-2</v>
      </c>
      <c r="G19" s="16"/>
    </row>
    <row r="20" spans="1:7" x14ac:dyDescent="0.25">
      <c r="A20" s="13" t="s">
        <v>1259</v>
      </c>
      <c r="B20" s="33" t="s">
        <v>1260</v>
      </c>
      <c r="C20" s="33" t="s">
        <v>1200</v>
      </c>
      <c r="D20" s="14">
        <v>1134375</v>
      </c>
      <c r="E20" s="15">
        <v>13331.74</v>
      </c>
      <c r="F20" s="16">
        <v>1.0800000000000001E-2</v>
      </c>
      <c r="G20" s="16"/>
    </row>
    <row r="21" spans="1:7" x14ac:dyDescent="0.25">
      <c r="A21" s="13" t="s">
        <v>1298</v>
      </c>
      <c r="B21" s="33" t="s">
        <v>1299</v>
      </c>
      <c r="C21" s="33" t="s">
        <v>1200</v>
      </c>
      <c r="D21" s="14">
        <v>11376000</v>
      </c>
      <c r="E21" s="15">
        <v>13261</v>
      </c>
      <c r="F21" s="16">
        <v>1.0800000000000001E-2</v>
      </c>
      <c r="G21" s="16"/>
    </row>
    <row r="22" spans="1:7" x14ac:dyDescent="0.25">
      <c r="A22" s="13" t="s">
        <v>1249</v>
      </c>
      <c r="B22" s="33" t="s">
        <v>1250</v>
      </c>
      <c r="C22" s="33" t="s">
        <v>1251</v>
      </c>
      <c r="D22" s="14">
        <v>3896200</v>
      </c>
      <c r="E22" s="15">
        <v>12886.68</v>
      </c>
      <c r="F22" s="16">
        <v>1.0500000000000001E-2</v>
      </c>
      <c r="G22" s="16"/>
    </row>
    <row r="23" spans="1:7" x14ac:dyDescent="0.25">
      <c r="A23" s="13" t="s">
        <v>1300</v>
      </c>
      <c r="B23" s="33" t="s">
        <v>1301</v>
      </c>
      <c r="C23" s="33" t="s">
        <v>1292</v>
      </c>
      <c r="D23" s="14">
        <v>169000</v>
      </c>
      <c r="E23" s="15">
        <v>12168.25</v>
      </c>
      <c r="F23" s="16">
        <v>9.9000000000000008E-3</v>
      </c>
      <c r="G23" s="16"/>
    </row>
    <row r="24" spans="1:7" x14ac:dyDescent="0.25">
      <c r="A24" s="13" t="s">
        <v>1302</v>
      </c>
      <c r="B24" s="33" t="s">
        <v>1303</v>
      </c>
      <c r="C24" s="33" t="s">
        <v>1304</v>
      </c>
      <c r="D24" s="14">
        <v>613600</v>
      </c>
      <c r="E24" s="15">
        <v>11926.54</v>
      </c>
      <c r="F24" s="16">
        <v>9.7000000000000003E-3</v>
      </c>
      <c r="G24" s="16"/>
    </row>
    <row r="25" spans="1:7" x14ac:dyDescent="0.25">
      <c r="A25" s="13" t="s">
        <v>1204</v>
      </c>
      <c r="B25" s="33" t="s">
        <v>1205</v>
      </c>
      <c r="C25" s="33" t="s">
        <v>1206</v>
      </c>
      <c r="D25" s="14">
        <v>2321600</v>
      </c>
      <c r="E25" s="15">
        <v>11652.11</v>
      </c>
      <c r="F25" s="16">
        <v>9.4999999999999998E-3</v>
      </c>
      <c r="G25" s="16"/>
    </row>
    <row r="26" spans="1:7" x14ac:dyDescent="0.25">
      <c r="A26" s="13" t="s">
        <v>1193</v>
      </c>
      <c r="B26" s="33" t="s">
        <v>1194</v>
      </c>
      <c r="C26" s="33" t="s">
        <v>1195</v>
      </c>
      <c r="D26" s="14">
        <v>715350</v>
      </c>
      <c r="E26" s="15">
        <v>11367.27</v>
      </c>
      <c r="F26" s="16">
        <v>9.1999999999999998E-3</v>
      </c>
      <c r="G26" s="16"/>
    </row>
    <row r="27" spans="1:7" x14ac:dyDescent="0.25">
      <c r="A27" s="13" t="s">
        <v>1305</v>
      </c>
      <c r="B27" s="33" t="s">
        <v>1306</v>
      </c>
      <c r="C27" s="33" t="s">
        <v>1307</v>
      </c>
      <c r="D27" s="14">
        <v>8104000</v>
      </c>
      <c r="E27" s="15">
        <v>10834.24</v>
      </c>
      <c r="F27" s="16">
        <v>8.8000000000000005E-3</v>
      </c>
      <c r="G27" s="16"/>
    </row>
    <row r="28" spans="1:7" x14ac:dyDescent="0.25">
      <c r="A28" s="13" t="s">
        <v>1308</v>
      </c>
      <c r="B28" s="33" t="s">
        <v>1309</v>
      </c>
      <c r="C28" s="33" t="s">
        <v>1310</v>
      </c>
      <c r="D28" s="14">
        <v>2005500</v>
      </c>
      <c r="E28" s="15">
        <v>10527.87</v>
      </c>
      <c r="F28" s="16">
        <v>8.6E-3</v>
      </c>
      <c r="G28" s="16"/>
    </row>
    <row r="29" spans="1:7" x14ac:dyDescent="0.25">
      <c r="A29" s="13" t="s">
        <v>1311</v>
      </c>
      <c r="B29" s="33" t="s">
        <v>1312</v>
      </c>
      <c r="C29" s="33" t="s">
        <v>1292</v>
      </c>
      <c r="D29" s="14">
        <v>1856400</v>
      </c>
      <c r="E29" s="15">
        <v>10201.85</v>
      </c>
      <c r="F29" s="16">
        <v>8.3000000000000001E-3</v>
      </c>
      <c r="G29" s="16"/>
    </row>
    <row r="30" spans="1:7" x14ac:dyDescent="0.25">
      <c r="A30" s="13" t="s">
        <v>1255</v>
      </c>
      <c r="B30" s="33" t="s">
        <v>1256</v>
      </c>
      <c r="C30" s="33" t="s">
        <v>1200</v>
      </c>
      <c r="D30" s="14">
        <v>1233000</v>
      </c>
      <c r="E30" s="15">
        <v>10056.35</v>
      </c>
      <c r="F30" s="16">
        <v>8.2000000000000007E-3</v>
      </c>
      <c r="G30" s="16"/>
    </row>
    <row r="31" spans="1:7" x14ac:dyDescent="0.25">
      <c r="A31" s="13" t="s">
        <v>1228</v>
      </c>
      <c r="B31" s="33" t="s">
        <v>1229</v>
      </c>
      <c r="C31" s="33" t="s">
        <v>1203</v>
      </c>
      <c r="D31" s="14">
        <v>904750</v>
      </c>
      <c r="E31" s="15">
        <v>10054.94</v>
      </c>
      <c r="F31" s="16">
        <v>8.2000000000000007E-3</v>
      </c>
      <c r="G31" s="16"/>
    </row>
    <row r="32" spans="1:7" x14ac:dyDescent="0.25">
      <c r="A32" s="13" t="s">
        <v>1313</v>
      </c>
      <c r="B32" s="33" t="s">
        <v>1314</v>
      </c>
      <c r="C32" s="33" t="s">
        <v>1195</v>
      </c>
      <c r="D32" s="14">
        <v>2193000</v>
      </c>
      <c r="E32" s="15">
        <v>10054.91</v>
      </c>
      <c r="F32" s="16">
        <v>8.2000000000000007E-3</v>
      </c>
      <c r="G32" s="16"/>
    </row>
    <row r="33" spans="1:7" x14ac:dyDescent="0.25">
      <c r="A33" s="13" t="s">
        <v>1315</v>
      </c>
      <c r="B33" s="33" t="s">
        <v>1316</v>
      </c>
      <c r="C33" s="33" t="s">
        <v>1317</v>
      </c>
      <c r="D33" s="14">
        <v>10406250</v>
      </c>
      <c r="E33" s="15">
        <v>9831.83</v>
      </c>
      <c r="F33" s="16">
        <v>8.0000000000000002E-3</v>
      </c>
      <c r="G33" s="16"/>
    </row>
    <row r="34" spans="1:7" x14ac:dyDescent="0.25">
      <c r="A34" s="13" t="s">
        <v>1318</v>
      </c>
      <c r="B34" s="33" t="s">
        <v>1319</v>
      </c>
      <c r="C34" s="33" t="s">
        <v>1320</v>
      </c>
      <c r="D34" s="14">
        <v>1398600</v>
      </c>
      <c r="E34" s="15">
        <v>9809.08</v>
      </c>
      <c r="F34" s="16">
        <v>8.0000000000000002E-3</v>
      </c>
      <c r="G34" s="16"/>
    </row>
    <row r="35" spans="1:7" x14ac:dyDescent="0.25">
      <c r="A35" s="13" t="s">
        <v>1321</v>
      </c>
      <c r="B35" s="33" t="s">
        <v>1322</v>
      </c>
      <c r="C35" s="33" t="s">
        <v>1323</v>
      </c>
      <c r="D35" s="14">
        <v>1155000</v>
      </c>
      <c r="E35" s="15">
        <v>9760.91</v>
      </c>
      <c r="F35" s="16">
        <v>7.9000000000000008E-3</v>
      </c>
      <c r="G35" s="16"/>
    </row>
    <row r="36" spans="1:7" x14ac:dyDescent="0.25">
      <c r="A36" s="13" t="s">
        <v>1324</v>
      </c>
      <c r="B36" s="33" t="s">
        <v>1325</v>
      </c>
      <c r="C36" s="33" t="s">
        <v>1200</v>
      </c>
      <c r="D36" s="14">
        <v>5005000</v>
      </c>
      <c r="E36" s="15">
        <v>9744.74</v>
      </c>
      <c r="F36" s="16">
        <v>7.9000000000000008E-3</v>
      </c>
      <c r="G36" s="16"/>
    </row>
    <row r="37" spans="1:7" x14ac:dyDescent="0.25">
      <c r="A37" s="13" t="s">
        <v>1218</v>
      </c>
      <c r="B37" s="33" t="s">
        <v>1219</v>
      </c>
      <c r="C37" s="33" t="s">
        <v>1220</v>
      </c>
      <c r="D37" s="14">
        <v>2290500</v>
      </c>
      <c r="E37" s="15">
        <v>9533.06</v>
      </c>
      <c r="F37" s="16">
        <v>7.7000000000000002E-3</v>
      </c>
      <c r="G37" s="16"/>
    </row>
    <row r="38" spans="1:7" x14ac:dyDescent="0.25">
      <c r="A38" s="13" t="s">
        <v>1190</v>
      </c>
      <c r="B38" s="33" t="s">
        <v>1191</v>
      </c>
      <c r="C38" s="33" t="s">
        <v>1192</v>
      </c>
      <c r="D38" s="14">
        <v>511000</v>
      </c>
      <c r="E38" s="15">
        <v>9308.6299999999992</v>
      </c>
      <c r="F38" s="16">
        <v>7.6E-3</v>
      </c>
      <c r="G38" s="16"/>
    </row>
    <row r="39" spans="1:7" x14ac:dyDescent="0.25">
      <c r="A39" s="13" t="s">
        <v>1326</v>
      </c>
      <c r="B39" s="33" t="s">
        <v>1327</v>
      </c>
      <c r="C39" s="33" t="s">
        <v>1215</v>
      </c>
      <c r="D39" s="14">
        <v>2168775</v>
      </c>
      <c r="E39" s="15">
        <v>9088.25</v>
      </c>
      <c r="F39" s="16">
        <v>7.4000000000000003E-3</v>
      </c>
      <c r="G39" s="16"/>
    </row>
    <row r="40" spans="1:7" x14ac:dyDescent="0.25">
      <c r="A40" s="13" t="s">
        <v>1328</v>
      </c>
      <c r="B40" s="33" t="s">
        <v>1329</v>
      </c>
      <c r="C40" s="33" t="s">
        <v>1240</v>
      </c>
      <c r="D40" s="14">
        <v>67900</v>
      </c>
      <c r="E40" s="15">
        <v>8943.08</v>
      </c>
      <c r="F40" s="16">
        <v>7.3000000000000001E-3</v>
      </c>
      <c r="G40" s="16"/>
    </row>
    <row r="41" spans="1:7" x14ac:dyDescent="0.25">
      <c r="A41" s="13" t="s">
        <v>1238</v>
      </c>
      <c r="B41" s="33" t="s">
        <v>1239</v>
      </c>
      <c r="C41" s="33" t="s">
        <v>1240</v>
      </c>
      <c r="D41" s="14">
        <v>241675</v>
      </c>
      <c r="E41" s="15">
        <v>8616.08</v>
      </c>
      <c r="F41" s="16">
        <v>7.0000000000000001E-3</v>
      </c>
      <c r="G41" s="16"/>
    </row>
    <row r="42" spans="1:7" x14ac:dyDescent="0.25">
      <c r="A42" s="13" t="s">
        <v>1330</v>
      </c>
      <c r="B42" s="33" t="s">
        <v>1331</v>
      </c>
      <c r="C42" s="33" t="s">
        <v>1200</v>
      </c>
      <c r="D42" s="14">
        <v>474800</v>
      </c>
      <c r="E42" s="15">
        <v>8455.24</v>
      </c>
      <c r="F42" s="16">
        <v>6.8999999999999999E-3</v>
      </c>
      <c r="G42" s="16"/>
    </row>
    <row r="43" spans="1:7" x14ac:dyDescent="0.25">
      <c r="A43" s="13" t="s">
        <v>1332</v>
      </c>
      <c r="B43" s="33" t="s">
        <v>1333</v>
      </c>
      <c r="C43" s="33" t="s">
        <v>1323</v>
      </c>
      <c r="D43" s="14">
        <v>464100</v>
      </c>
      <c r="E43" s="15">
        <v>8225.48</v>
      </c>
      <c r="F43" s="16">
        <v>6.7000000000000002E-3</v>
      </c>
      <c r="G43" s="16"/>
    </row>
    <row r="44" spans="1:7" x14ac:dyDescent="0.25">
      <c r="A44" s="13" t="s">
        <v>1334</v>
      </c>
      <c r="B44" s="33" t="s">
        <v>1335</v>
      </c>
      <c r="C44" s="33" t="s">
        <v>1200</v>
      </c>
      <c r="D44" s="14">
        <v>7161750</v>
      </c>
      <c r="E44" s="15">
        <v>7987.5</v>
      </c>
      <c r="F44" s="16">
        <v>6.4999999999999997E-3</v>
      </c>
      <c r="G44" s="16"/>
    </row>
    <row r="45" spans="1:7" x14ac:dyDescent="0.25">
      <c r="A45" s="13" t="s">
        <v>1336</v>
      </c>
      <c r="B45" s="33" t="s">
        <v>1337</v>
      </c>
      <c r="C45" s="33" t="s">
        <v>1292</v>
      </c>
      <c r="D45" s="14">
        <v>1109000</v>
      </c>
      <c r="E45" s="15">
        <v>7479.1</v>
      </c>
      <c r="F45" s="16">
        <v>6.1000000000000004E-3</v>
      </c>
      <c r="G45" s="16"/>
    </row>
    <row r="46" spans="1:7" x14ac:dyDescent="0.25">
      <c r="A46" s="13" t="s">
        <v>1230</v>
      </c>
      <c r="B46" s="33" t="s">
        <v>1231</v>
      </c>
      <c r="C46" s="33" t="s">
        <v>1232</v>
      </c>
      <c r="D46" s="14">
        <v>201000</v>
      </c>
      <c r="E46" s="15">
        <v>7446.35</v>
      </c>
      <c r="F46" s="16">
        <v>6.1000000000000004E-3</v>
      </c>
      <c r="G46" s="16"/>
    </row>
    <row r="47" spans="1:7" x14ac:dyDescent="0.25">
      <c r="A47" s="13" t="s">
        <v>1338</v>
      </c>
      <c r="B47" s="33" t="s">
        <v>1339</v>
      </c>
      <c r="C47" s="33" t="s">
        <v>1304</v>
      </c>
      <c r="D47" s="14">
        <v>66800</v>
      </c>
      <c r="E47" s="15">
        <v>7340.45</v>
      </c>
      <c r="F47" s="16">
        <v>6.0000000000000001E-3</v>
      </c>
      <c r="G47" s="16"/>
    </row>
    <row r="48" spans="1:7" x14ac:dyDescent="0.25">
      <c r="A48" s="13" t="s">
        <v>1340</v>
      </c>
      <c r="B48" s="33" t="s">
        <v>1341</v>
      </c>
      <c r="C48" s="33" t="s">
        <v>1289</v>
      </c>
      <c r="D48" s="14">
        <v>2411100</v>
      </c>
      <c r="E48" s="15">
        <v>7216.42</v>
      </c>
      <c r="F48" s="16">
        <v>5.8999999999999999E-3</v>
      </c>
      <c r="G48" s="16"/>
    </row>
    <row r="49" spans="1:7" x14ac:dyDescent="0.25">
      <c r="A49" s="13" t="s">
        <v>1342</v>
      </c>
      <c r="B49" s="33" t="s">
        <v>1343</v>
      </c>
      <c r="C49" s="33" t="s">
        <v>1344</v>
      </c>
      <c r="D49" s="14">
        <v>771750</v>
      </c>
      <c r="E49" s="15">
        <v>7198.88</v>
      </c>
      <c r="F49" s="16">
        <v>5.8999999999999999E-3</v>
      </c>
      <c r="G49" s="16"/>
    </row>
    <row r="50" spans="1:7" x14ac:dyDescent="0.25">
      <c r="A50" s="13" t="s">
        <v>1345</v>
      </c>
      <c r="B50" s="33" t="s">
        <v>1346</v>
      </c>
      <c r="C50" s="33" t="s">
        <v>1304</v>
      </c>
      <c r="D50" s="14">
        <v>1273500</v>
      </c>
      <c r="E50" s="15">
        <v>6856.52</v>
      </c>
      <c r="F50" s="16">
        <v>5.5999999999999999E-3</v>
      </c>
      <c r="G50" s="16"/>
    </row>
    <row r="51" spans="1:7" x14ac:dyDescent="0.25">
      <c r="A51" s="13" t="s">
        <v>1196</v>
      </c>
      <c r="B51" s="33" t="s">
        <v>1197</v>
      </c>
      <c r="C51" s="33" t="s">
        <v>1192</v>
      </c>
      <c r="D51" s="14">
        <v>304300</v>
      </c>
      <c r="E51" s="15">
        <v>6816.93</v>
      </c>
      <c r="F51" s="16">
        <v>5.4999999999999997E-3</v>
      </c>
      <c r="G51" s="16"/>
    </row>
    <row r="52" spans="1:7" x14ac:dyDescent="0.25">
      <c r="A52" s="13" t="s">
        <v>1347</v>
      </c>
      <c r="B52" s="33" t="s">
        <v>1348</v>
      </c>
      <c r="C52" s="33" t="s">
        <v>1292</v>
      </c>
      <c r="D52" s="14">
        <v>6075000</v>
      </c>
      <c r="E52" s="15">
        <v>6800.36</v>
      </c>
      <c r="F52" s="16">
        <v>5.4999999999999997E-3</v>
      </c>
      <c r="G52" s="16"/>
    </row>
    <row r="53" spans="1:7" x14ac:dyDescent="0.25">
      <c r="A53" s="13" t="s">
        <v>1349</v>
      </c>
      <c r="B53" s="33" t="s">
        <v>1350</v>
      </c>
      <c r="C53" s="33" t="s">
        <v>1351</v>
      </c>
      <c r="D53" s="14">
        <v>2111200</v>
      </c>
      <c r="E53" s="15">
        <v>6580.61</v>
      </c>
      <c r="F53" s="16">
        <v>5.3E-3</v>
      </c>
      <c r="G53" s="16"/>
    </row>
    <row r="54" spans="1:7" x14ac:dyDescent="0.25">
      <c r="A54" s="13" t="s">
        <v>1352</v>
      </c>
      <c r="B54" s="33" t="s">
        <v>1353</v>
      </c>
      <c r="C54" s="33" t="s">
        <v>1292</v>
      </c>
      <c r="D54" s="14">
        <v>3033000</v>
      </c>
      <c r="E54" s="15">
        <v>6549.76</v>
      </c>
      <c r="F54" s="16">
        <v>5.3E-3</v>
      </c>
      <c r="G54" s="16"/>
    </row>
    <row r="55" spans="1:7" x14ac:dyDescent="0.25">
      <c r="A55" s="13" t="s">
        <v>1354</v>
      </c>
      <c r="B55" s="33" t="s">
        <v>1355</v>
      </c>
      <c r="C55" s="33" t="s">
        <v>1200</v>
      </c>
      <c r="D55" s="14">
        <v>2850000</v>
      </c>
      <c r="E55" s="15">
        <v>6482.33</v>
      </c>
      <c r="F55" s="16">
        <v>5.3E-3</v>
      </c>
      <c r="G55" s="16"/>
    </row>
    <row r="56" spans="1:7" x14ac:dyDescent="0.25">
      <c r="A56" s="13" t="s">
        <v>1223</v>
      </c>
      <c r="B56" s="33" t="s">
        <v>1224</v>
      </c>
      <c r="C56" s="33" t="s">
        <v>1203</v>
      </c>
      <c r="D56" s="14">
        <v>221900</v>
      </c>
      <c r="E56" s="15">
        <v>6242.71</v>
      </c>
      <c r="F56" s="16">
        <v>5.1000000000000004E-3</v>
      </c>
      <c r="G56" s="16"/>
    </row>
    <row r="57" spans="1:7" x14ac:dyDescent="0.25">
      <c r="A57" s="13" t="s">
        <v>1356</v>
      </c>
      <c r="B57" s="33" t="s">
        <v>1357</v>
      </c>
      <c r="C57" s="33" t="s">
        <v>1237</v>
      </c>
      <c r="D57" s="14">
        <v>837100</v>
      </c>
      <c r="E57" s="15">
        <v>6183.66</v>
      </c>
      <c r="F57" s="16">
        <v>5.0000000000000001E-3</v>
      </c>
      <c r="G57" s="16"/>
    </row>
    <row r="58" spans="1:7" x14ac:dyDescent="0.25">
      <c r="A58" s="13" t="s">
        <v>1358</v>
      </c>
      <c r="B58" s="33" t="s">
        <v>1359</v>
      </c>
      <c r="C58" s="33" t="s">
        <v>1304</v>
      </c>
      <c r="D58" s="14">
        <v>95400</v>
      </c>
      <c r="E58" s="15">
        <v>6052.22</v>
      </c>
      <c r="F58" s="16">
        <v>4.8999999999999998E-3</v>
      </c>
      <c r="G58" s="16"/>
    </row>
    <row r="59" spans="1:7" x14ac:dyDescent="0.25">
      <c r="A59" s="13" t="s">
        <v>1360</v>
      </c>
      <c r="B59" s="33" t="s">
        <v>1361</v>
      </c>
      <c r="C59" s="33" t="s">
        <v>1200</v>
      </c>
      <c r="D59" s="14">
        <v>2996000</v>
      </c>
      <c r="E59" s="15">
        <v>6000.99</v>
      </c>
      <c r="F59" s="16">
        <v>4.8999999999999998E-3</v>
      </c>
      <c r="G59" s="16"/>
    </row>
    <row r="60" spans="1:7" x14ac:dyDescent="0.25">
      <c r="A60" s="13" t="s">
        <v>1362</v>
      </c>
      <c r="B60" s="33" t="s">
        <v>1363</v>
      </c>
      <c r="C60" s="33" t="s">
        <v>1203</v>
      </c>
      <c r="D60" s="14">
        <v>108150</v>
      </c>
      <c r="E60" s="15">
        <v>5900.02</v>
      </c>
      <c r="F60" s="16">
        <v>4.7999999999999996E-3</v>
      </c>
      <c r="G60" s="16"/>
    </row>
    <row r="61" spans="1:7" x14ac:dyDescent="0.25">
      <c r="A61" s="13" t="s">
        <v>1364</v>
      </c>
      <c r="B61" s="33" t="s">
        <v>1365</v>
      </c>
      <c r="C61" s="33" t="s">
        <v>1304</v>
      </c>
      <c r="D61" s="14">
        <v>125825</v>
      </c>
      <c r="E61" s="15">
        <v>5729.76</v>
      </c>
      <c r="F61" s="16">
        <v>4.7000000000000002E-3</v>
      </c>
      <c r="G61" s="16"/>
    </row>
    <row r="62" spans="1:7" x14ac:dyDescent="0.25">
      <c r="A62" s="13" t="s">
        <v>1366</v>
      </c>
      <c r="B62" s="33" t="s">
        <v>1367</v>
      </c>
      <c r="C62" s="33" t="s">
        <v>1292</v>
      </c>
      <c r="D62" s="14">
        <v>178800</v>
      </c>
      <c r="E62" s="15">
        <v>5729.65</v>
      </c>
      <c r="F62" s="16">
        <v>4.7000000000000002E-3</v>
      </c>
      <c r="G62" s="16"/>
    </row>
    <row r="63" spans="1:7" x14ac:dyDescent="0.25">
      <c r="A63" s="13" t="s">
        <v>1261</v>
      </c>
      <c r="B63" s="33" t="s">
        <v>1262</v>
      </c>
      <c r="C63" s="33" t="s">
        <v>1192</v>
      </c>
      <c r="D63" s="14">
        <v>501300</v>
      </c>
      <c r="E63" s="15">
        <v>5654.16</v>
      </c>
      <c r="F63" s="16">
        <v>4.5999999999999999E-3</v>
      </c>
      <c r="G63" s="16"/>
    </row>
    <row r="64" spans="1:7" x14ac:dyDescent="0.25">
      <c r="A64" s="13" t="s">
        <v>1246</v>
      </c>
      <c r="B64" s="33" t="s">
        <v>1247</v>
      </c>
      <c r="C64" s="33" t="s">
        <v>1248</v>
      </c>
      <c r="D64" s="14">
        <v>149700</v>
      </c>
      <c r="E64" s="15">
        <v>5605.82</v>
      </c>
      <c r="F64" s="16">
        <v>4.5999999999999999E-3</v>
      </c>
      <c r="G64" s="16"/>
    </row>
    <row r="65" spans="1:7" x14ac:dyDescent="0.25">
      <c r="A65" s="13" t="s">
        <v>1368</v>
      </c>
      <c r="B65" s="33" t="s">
        <v>1369</v>
      </c>
      <c r="C65" s="33" t="s">
        <v>1370</v>
      </c>
      <c r="D65" s="14">
        <v>69700</v>
      </c>
      <c r="E65" s="15">
        <v>5553.31</v>
      </c>
      <c r="F65" s="16">
        <v>4.4999999999999997E-3</v>
      </c>
      <c r="G65" s="16"/>
    </row>
    <row r="66" spans="1:7" x14ac:dyDescent="0.25">
      <c r="A66" s="13" t="s">
        <v>1371</v>
      </c>
      <c r="B66" s="33" t="s">
        <v>1372</v>
      </c>
      <c r="C66" s="33" t="s">
        <v>1254</v>
      </c>
      <c r="D66" s="14">
        <v>1884750</v>
      </c>
      <c r="E66" s="15">
        <v>5476.14</v>
      </c>
      <c r="F66" s="16">
        <v>4.4999999999999997E-3</v>
      </c>
      <c r="G66" s="16"/>
    </row>
    <row r="67" spans="1:7" x14ac:dyDescent="0.25">
      <c r="A67" s="13" t="s">
        <v>1373</v>
      </c>
      <c r="B67" s="33" t="s">
        <v>1374</v>
      </c>
      <c r="C67" s="33" t="s">
        <v>1192</v>
      </c>
      <c r="D67" s="14">
        <v>1482500</v>
      </c>
      <c r="E67" s="15">
        <v>5323.66</v>
      </c>
      <c r="F67" s="16">
        <v>4.3E-3</v>
      </c>
      <c r="G67" s="16"/>
    </row>
    <row r="68" spans="1:7" x14ac:dyDescent="0.25">
      <c r="A68" s="13" t="s">
        <v>1375</v>
      </c>
      <c r="B68" s="33" t="s">
        <v>1376</v>
      </c>
      <c r="C68" s="33" t="s">
        <v>1377</v>
      </c>
      <c r="D68" s="14">
        <v>2371500</v>
      </c>
      <c r="E68" s="15">
        <v>5280.38</v>
      </c>
      <c r="F68" s="16">
        <v>4.3E-3</v>
      </c>
      <c r="G68" s="16"/>
    </row>
    <row r="69" spans="1:7" x14ac:dyDescent="0.25">
      <c r="A69" s="13" t="s">
        <v>1378</v>
      </c>
      <c r="B69" s="33" t="s">
        <v>1379</v>
      </c>
      <c r="C69" s="33" t="s">
        <v>1220</v>
      </c>
      <c r="D69" s="14">
        <v>1201500</v>
      </c>
      <c r="E69" s="15">
        <v>5222.32</v>
      </c>
      <c r="F69" s="16">
        <v>4.1999999999999997E-3</v>
      </c>
      <c r="G69" s="16"/>
    </row>
    <row r="70" spans="1:7" x14ac:dyDescent="0.25">
      <c r="A70" s="13" t="s">
        <v>1380</v>
      </c>
      <c r="B70" s="33" t="s">
        <v>1381</v>
      </c>
      <c r="C70" s="33" t="s">
        <v>1192</v>
      </c>
      <c r="D70" s="14">
        <v>82400</v>
      </c>
      <c r="E70" s="15">
        <v>5084.37</v>
      </c>
      <c r="F70" s="16">
        <v>4.1000000000000003E-3</v>
      </c>
      <c r="G70" s="16"/>
    </row>
    <row r="71" spans="1:7" x14ac:dyDescent="0.25">
      <c r="A71" s="13" t="s">
        <v>1382</v>
      </c>
      <c r="B71" s="33" t="s">
        <v>1383</v>
      </c>
      <c r="C71" s="33" t="s">
        <v>1192</v>
      </c>
      <c r="D71" s="14">
        <v>316250</v>
      </c>
      <c r="E71" s="15">
        <v>4963.2299999999996</v>
      </c>
      <c r="F71" s="16">
        <v>4.0000000000000001E-3</v>
      </c>
      <c r="G71" s="16"/>
    </row>
    <row r="72" spans="1:7" x14ac:dyDescent="0.25">
      <c r="A72" s="13" t="s">
        <v>1384</v>
      </c>
      <c r="B72" s="33" t="s">
        <v>1385</v>
      </c>
      <c r="C72" s="33" t="s">
        <v>1386</v>
      </c>
      <c r="D72" s="14">
        <v>2388750</v>
      </c>
      <c r="E72" s="15">
        <v>4864.21</v>
      </c>
      <c r="F72" s="16">
        <v>4.0000000000000001E-3</v>
      </c>
      <c r="G72" s="16"/>
    </row>
    <row r="73" spans="1:7" x14ac:dyDescent="0.25">
      <c r="A73" s="13" t="s">
        <v>1387</v>
      </c>
      <c r="B73" s="33" t="s">
        <v>1388</v>
      </c>
      <c r="C73" s="33" t="s">
        <v>1192</v>
      </c>
      <c r="D73" s="14">
        <v>1028500</v>
      </c>
      <c r="E73" s="15">
        <v>4835.49</v>
      </c>
      <c r="F73" s="16">
        <v>3.8999999999999998E-3</v>
      </c>
      <c r="G73" s="16"/>
    </row>
    <row r="74" spans="1:7" x14ac:dyDescent="0.25">
      <c r="A74" s="13" t="s">
        <v>1389</v>
      </c>
      <c r="B74" s="33" t="s">
        <v>1390</v>
      </c>
      <c r="C74" s="33" t="s">
        <v>1304</v>
      </c>
      <c r="D74" s="14">
        <v>93000</v>
      </c>
      <c r="E74" s="15">
        <v>4808.8900000000003</v>
      </c>
      <c r="F74" s="16">
        <v>3.8999999999999998E-3</v>
      </c>
      <c r="G74" s="16"/>
    </row>
    <row r="75" spans="1:7" x14ac:dyDescent="0.25">
      <c r="A75" s="13" t="s">
        <v>1391</v>
      </c>
      <c r="B75" s="33" t="s">
        <v>1392</v>
      </c>
      <c r="C75" s="33" t="s">
        <v>1215</v>
      </c>
      <c r="D75" s="14">
        <v>2652000</v>
      </c>
      <c r="E75" s="15">
        <v>4693.24</v>
      </c>
      <c r="F75" s="16">
        <v>3.8E-3</v>
      </c>
      <c r="G75" s="16"/>
    </row>
    <row r="76" spans="1:7" x14ac:dyDescent="0.25">
      <c r="A76" s="13" t="s">
        <v>1393</v>
      </c>
      <c r="B76" s="33" t="s">
        <v>1394</v>
      </c>
      <c r="C76" s="33" t="s">
        <v>1292</v>
      </c>
      <c r="D76" s="14">
        <v>315000</v>
      </c>
      <c r="E76" s="15">
        <v>4585.1400000000003</v>
      </c>
      <c r="F76" s="16">
        <v>3.7000000000000002E-3</v>
      </c>
      <c r="G76" s="16"/>
    </row>
    <row r="77" spans="1:7" x14ac:dyDescent="0.25">
      <c r="A77" s="13" t="s">
        <v>1395</v>
      </c>
      <c r="B77" s="33" t="s">
        <v>1396</v>
      </c>
      <c r="C77" s="33" t="s">
        <v>1292</v>
      </c>
      <c r="D77" s="14">
        <v>232100</v>
      </c>
      <c r="E77" s="15">
        <v>4562.74</v>
      </c>
      <c r="F77" s="16">
        <v>3.7000000000000002E-3</v>
      </c>
      <c r="G77" s="16"/>
    </row>
    <row r="78" spans="1:7" x14ac:dyDescent="0.25">
      <c r="A78" s="13" t="s">
        <v>1397</v>
      </c>
      <c r="B78" s="33" t="s">
        <v>1398</v>
      </c>
      <c r="C78" s="33" t="s">
        <v>1307</v>
      </c>
      <c r="D78" s="14">
        <v>2986500</v>
      </c>
      <c r="E78" s="15">
        <v>4562.18</v>
      </c>
      <c r="F78" s="16">
        <v>3.7000000000000002E-3</v>
      </c>
      <c r="G78" s="16"/>
    </row>
    <row r="79" spans="1:7" x14ac:dyDescent="0.25">
      <c r="A79" s="13" t="s">
        <v>1399</v>
      </c>
      <c r="B79" s="33" t="s">
        <v>1400</v>
      </c>
      <c r="C79" s="33" t="s">
        <v>1304</v>
      </c>
      <c r="D79" s="14">
        <v>236600</v>
      </c>
      <c r="E79" s="15">
        <v>4148.1899999999996</v>
      </c>
      <c r="F79" s="16">
        <v>3.3999999999999998E-3</v>
      </c>
      <c r="G79" s="16"/>
    </row>
    <row r="80" spans="1:7" x14ac:dyDescent="0.25">
      <c r="A80" s="13" t="s">
        <v>1401</v>
      </c>
      <c r="B80" s="33" t="s">
        <v>1402</v>
      </c>
      <c r="C80" s="33" t="s">
        <v>1386</v>
      </c>
      <c r="D80" s="14">
        <v>77000</v>
      </c>
      <c r="E80" s="15">
        <v>3990.76</v>
      </c>
      <c r="F80" s="16">
        <v>3.2000000000000002E-3</v>
      </c>
      <c r="G80" s="16"/>
    </row>
    <row r="81" spans="1:7" x14ac:dyDescent="0.25">
      <c r="A81" s="13" t="s">
        <v>1403</v>
      </c>
      <c r="B81" s="33" t="s">
        <v>1404</v>
      </c>
      <c r="C81" s="33" t="s">
        <v>1320</v>
      </c>
      <c r="D81" s="14">
        <v>1181900</v>
      </c>
      <c r="E81" s="15">
        <v>3930.41</v>
      </c>
      <c r="F81" s="16">
        <v>3.2000000000000002E-3</v>
      </c>
      <c r="G81" s="16"/>
    </row>
    <row r="82" spans="1:7" x14ac:dyDescent="0.25">
      <c r="A82" s="13" t="s">
        <v>1210</v>
      </c>
      <c r="B82" s="33" t="s">
        <v>1211</v>
      </c>
      <c r="C82" s="33" t="s">
        <v>1212</v>
      </c>
      <c r="D82" s="14">
        <v>66200</v>
      </c>
      <c r="E82" s="15">
        <v>3876.18</v>
      </c>
      <c r="F82" s="16">
        <v>3.2000000000000002E-3</v>
      </c>
      <c r="G82" s="16"/>
    </row>
    <row r="83" spans="1:7" x14ac:dyDescent="0.25">
      <c r="A83" s="13" t="s">
        <v>1405</v>
      </c>
      <c r="B83" s="33" t="s">
        <v>1406</v>
      </c>
      <c r="C83" s="33" t="s">
        <v>1192</v>
      </c>
      <c r="D83" s="14">
        <v>233350</v>
      </c>
      <c r="E83" s="15">
        <v>3861.71</v>
      </c>
      <c r="F83" s="16">
        <v>3.0999999999999999E-3</v>
      </c>
      <c r="G83" s="16"/>
    </row>
    <row r="84" spans="1:7" x14ac:dyDescent="0.25">
      <c r="A84" s="13" t="s">
        <v>1407</v>
      </c>
      <c r="B84" s="33" t="s">
        <v>1408</v>
      </c>
      <c r="C84" s="33" t="s">
        <v>1292</v>
      </c>
      <c r="D84" s="14">
        <v>1674000</v>
      </c>
      <c r="E84" s="15">
        <v>3684.64</v>
      </c>
      <c r="F84" s="16">
        <v>3.0000000000000001E-3</v>
      </c>
      <c r="G84" s="16"/>
    </row>
    <row r="85" spans="1:7" x14ac:dyDescent="0.25">
      <c r="A85" s="13" t="s">
        <v>1409</v>
      </c>
      <c r="B85" s="33" t="s">
        <v>1410</v>
      </c>
      <c r="C85" s="33" t="s">
        <v>1351</v>
      </c>
      <c r="D85" s="14">
        <v>50600</v>
      </c>
      <c r="E85" s="15">
        <v>3622.33</v>
      </c>
      <c r="F85" s="16">
        <v>2.8999999999999998E-3</v>
      </c>
      <c r="G85" s="16"/>
    </row>
    <row r="86" spans="1:7" x14ac:dyDescent="0.25">
      <c r="A86" s="13" t="s">
        <v>1411</v>
      </c>
      <c r="B86" s="33" t="s">
        <v>1412</v>
      </c>
      <c r="C86" s="33" t="s">
        <v>1320</v>
      </c>
      <c r="D86" s="14">
        <v>1942500</v>
      </c>
      <c r="E86" s="15">
        <v>3547.01</v>
      </c>
      <c r="F86" s="16">
        <v>2.8999999999999998E-3</v>
      </c>
      <c r="G86" s="16"/>
    </row>
    <row r="87" spans="1:7" x14ac:dyDescent="0.25">
      <c r="A87" s="13" t="s">
        <v>1266</v>
      </c>
      <c r="B87" s="33" t="s">
        <v>1267</v>
      </c>
      <c r="C87" s="33" t="s">
        <v>1265</v>
      </c>
      <c r="D87" s="14">
        <v>2610</v>
      </c>
      <c r="E87" s="15">
        <v>3519.15</v>
      </c>
      <c r="F87" s="16">
        <v>2.8999999999999998E-3</v>
      </c>
      <c r="G87" s="16"/>
    </row>
    <row r="88" spans="1:7" x14ac:dyDescent="0.25">
      <c r="A88" s="13" t="s">
        <v>1413</v>
      </c>
      <c r="B88" s="33" t="s">
        <v>1414</v>
      </c>
      <c r="C88" s="33" t="s">
        <v>1227</v>
      </c>
      <c r="D88" s="14">
        <v>568800</v>
      </c>
      <c r="E88" s="15">
        <v>3509.78</v>
      </c>
      <c r="F88" s="16">
        <v>2.8999999999999998E-3</v>
      </c>
      <c r="G88" s="16"/>
    </row>
    <row r="89" spans="1:7" x14ac:dyDescent="0.25">
      <c r="A89" s="13" t="s">
        <v>1415</v>
      </c>
      <c r="B89" s="33" t="s">
        <v>1416</v>
      </c>
      <c r="C89" s="33" t="s">
        <v>1417</v>
      </c>
      <c r="D89" s="14">
        <v>220500</v>
      </c>
      <c r="E89" s="15">
        <v>3250.94</v>
      </c>
      <c r="F89" s="16">
        <v>2.5999999999999999E-3</v>
      </c>
      <c r="G89" s="16"/>
    </row>
    <row r="90" spans="1:7" x14ac:dyDescent="0.25">
      <c r="A90" s="13" t="s">
        <v>1418</v>
      </c>
      <c r="B90" s="33" t="s">
        <v>1419</v>
      </c>
      <c r="C90" s="33" t="s">
        <v>1386</v>
      </c>
      <c r="D90" s="14">
        <v>72750</v>
      </c>
      <c r="E90" s="15">
        <v>3215.91</v>
      </c>
      <c r="F90" s="16">
        <v>2.5999999999999999E-3</v>
      </c>
      <c r="G90" s="16"/>
    </row>
    <row r="91" spans="1:7" x14ac:dyDescent="0.25">
      <c r="A91" s="13" t="s">
        <v>1420</v>
      </c>
      <c r="B91" s="33" t="s">
        <v>1421</v>
      </c>
      <c r="C91" s="33" t="s">
        <v>1215</v>
      </c>
      <c r="D91" s="14">
        <v>876600</v>
      </c>
      <c r="E91" s="15">
        <v>3135.16</v>
      </c>
      <c r="F91" s="16">
        <v>2.5000000000000001E-3</v>
      </c>
      <c r="G91" s="16"/>
    </row>
    <row r="92" spans="1:7" x14ac:dyDescent="0.25">
      <c r="A92" s="13" t="s">
        <v>1422</v>
      </c>
      <c r="B92" s="33" t="s">
        <v>1423</v>
      </c>
      <c r="C92" s="33" t="s">
        <v>1195</v>
      </c>
      <c r="D92" s="14">
        <v>155500</v>
      </c>
      <c r="E92" s="15">
        <v>3050.68</v>
      </c>
      <c r="F92" s="16">
        <v>2.5000000000000001E-3</v>
      </c>
      <c r="G92" s="16"/>
    </row>
    <row r="93" spans="1:7" x14ac:dyDescent="0.25">
      <c r="A93" s="13" t="s">
        <v>1424</v>
      </c>
      <c r="B93" s="33" t="s">
        <v>1425</v>
      </c>
      <c r="C93" s="33" t="s">
        <v>1317</v>
      </c>
      <c r="D93" s="14">
        <v>201600</v>
      </c>
      <c r="E93" s="15">
        <v>2987.51</v>
      </c>
      <c r="F93" s="16">
        <v>2.3999999999999998E-3</v>
      </c>
      <c r="G93" s="16"/>
    </row>
    <row r="94" spans="1:7" x14ac:dyDescent="0.25">
      <c r="A94" s="13" t="s">
        <v>1426</v>
      </c>
      <c r="B94" s="33" t="s">
        <v>1427</v>
      </c>
      <c r="C94" s="33" t="s">
        <v>1304</v>
      </c>
      <c r="D94" s="14">
        <v>48150</v>
      </c>
      <c r="E94" s="15">
        <v>2964.14</v>
      </c>
      <c r="F94" s="16">
        <v>2.3999999999999998E-3</v>
      </c>
      <c r="G94" s="16"/>
    </row>
    <row r="95" spans="1:7" x14ac:dyDescent="0.25">
      <c r="A95" s="13" t="s">
        <v>1428</v>
      </c>
      <c r="B95" s="33" t="s">
        <v>1429</v>
      </c>
      <c r="C95" s="33" t="s">
        <v>1240</v>
      </c>
      <c r="D95" s="14">
        <v>505560</v>
      </c>
      <c r="E95" s="15">
        <v>2887</v>
      </c>
      <c r="F95" s="16">
        <v>2.3E-3</v>
      </c>
      <c r="G95" s="16"/>
    </row>
    <row r="96" spans="1:7" x14ac:dyDescent="0.25">
      <c r="A96" s="13" t="s">
        <v>1430</v>
      </c>
      <c r="B96" s="33" t="s">
        <v>1431</v>
      </c>
      <c r="C96" s="33" t="s">
        <v>1240</v>
      </c>
      <c r="D96" s="14">
        <v>90800</v>
      </c>
      <c r="E96" s="15">
        <v>2839.13</v>
      </c>
      <c r="F96" s="16">
        <v>2.3E-3</v>
      </c>
      <c r="G96" s="16"/>
    </row>
    <row r="97" spans="1:7" x14ac:dyDescent="0.25">
      <c r="A97" s="13" t="s">
        <v>1432</v>
      </c>
      <c r="B97" s="33" t="s">
        <v>1433</v>
      </c>
      <c r="C97" s="33" t="s">
        <v>1265</v>
      </c>
      <c r="D97" s="14">
        <v>178000</v>
      </c>
      <c r="E97" s="15">
        <v>2824.86</v>
      </c>
      <c r="F97" s="16">
        <v>2.3E-3</v>
      </c>
      <c r="G97" s="16"/>
    </row>
    <row r="98" spans="1:7" x14ac:dyDescent="0.25">
      <c r="A98" s="13" t="s">
        <v>1434</v>
      </c>
      <c r="B98" s="33" t="s">
        <v>1435</v>
      </c>
      <c r="C98" s="33" t="s">
        <v>1304</v>
      </c>
      <c r="D98" s="14">
        <v>87450</v>
      </c>
      <c r="E98" s="15">
        <v>2715.28</v>
      </c>
      <c r="F98" s="16">
        <v>2.2000000000000001E-3</v>
      </c>
      <c r="G98" s="16"/>
    </row>
    <row r="99" spans="1:7" x14ac:dyDescent="0.25">
      <c r="A99" s="13" t="s">
        <v>1436</v>
      </c>
      <c r="B99" s="33" t="s">
        <v>1437</v>
      </c>
      <c r="C99" s="33" t="s">
        <v>1438</v>
      </c>
      <c r="D99" s="14">
        <v>453700</v>
      </c>
      <c r="E99" s="15">
        <v>2714.71</v>
      </c>
      <c r="F99" s="16">
        <v>2.2000000000000001E-3</v>
      </c>
      <c r="G99" s="16"/>
    </row>
    <row r="100" spans="1:7" x14ac:dyDescent="0.25">
      <c r="A100" s="13" t="s">
        <v>1241</v>
      </c>
      <c r="B100" s="33" t="s">
        <v>1242</v>
      </c>
      <c r="C100" s="33" t="s">
        <v>1227</v>
      </c>
      <c r="D100" s="14">
        <v>99000</v>
      </c>
      <c r="E100" s="15">
        <v>2671.86</v>
      </c>
      <c r="F100" s="16">
        <v>2.2000000000000001E-3</v>
      </c>
      <c r="G100" s="16"/>
    </row>
    <row r="101" spans="1:7" x14ac:dyDescent="0.25">
      <c r="A101" s="13" t="s">
        <v>1216</v>
      </c>
      <c r="B101" s="33" t="s">
        <v>1217</v>
      </c>
      <c r="C101" s="33" t="s">
        <v>1192</v>
      </c>
      <c r="D101" s="14">
        <v>37875</v>
      </c>
      <c r="E101" s="15">
        <v>2663.12</v>
      </c>
      <c r="F101" s="16">
        <v>2.2000000000000001E-3</v>
      </c>
      <c r="G101" s="16"/>
    </row>
    <row r="102" spans="1:7" x14ac:dyDescent="0.25">
      <c r="A102" s="13" t="s">
        <v>1439</v>
      </c>
      <c r="B102" s="33" t="s">
        <v>1440</v>
      </c>
      <c r="C102" s="33" t="s">
        <v>1192</v>
      </c>
      <c r="D102" s="14">
        <v>152975</v>
      </c>
      <c r="E102" s="15">
        <v>2649.14</v>
      </c>
      <c r="F102" s="16">
        <v>2.2000000000000001E-3</v>
      </c>
      <c r="G102" s="16"/>
    </row>
    <row r="103" spans="1:7" x14ac:dyDescent="0.25">
      <c r="A103" s="13" t="s">
        <v>1221</v>
      </c>
      <c r="B103" s="33" t="s">
        <v>1222</v>
      </c>
      <c r="C103" s="33" t="s">
        <v>1203</v>
      </c>
      <c r="D103" s="14">
        <v>21300</v>
      </c>
      <c r="E103" s="15">
        <v>2641.84</v>
      </c>
      <c r="F103" s="16">
        <v>2.0999999999999999E-3</v>
      </c>
      <c r="G103" s="16"/>
    </row>
    <row r="104" spans="1:7" x14ac:dyDescent="0.25">
      <c r="A104" s="13" t="s">
        <v>1441</v>
      </c>
      <c r="B104" s="33" t="s">
        <v>1442</v>
      </c>
      <c r="C104" s="33" t="s">
        <v>1443</v>
      </c>
      <c r="D104" s="14">
        <v>140400</v>
      </c>
      <c r="E104" s="15">
        <v>2516.11</v>
      </c>
      <c r="F104" s="16">
        <v>2E-3</v>
      </c>
      <c r="G104" s="16"/>
    </row>
    <row r="105" spans="1:7" x14ac:dyDescent="0.25">
      <c r="A105" s="13" t="s">
        <v>1233</v>
      </c>
      <c r="B105" s="33" t="s">
        <v>1234</v>
      </c>
      <c r="C105" s="33" t="s">
        <v>1212</v>
      </c>
      <c r="D105" s="14">
        <v>97800</v>
      </c>
      <c r="E105" s="15">
        <v>2445.73</v>
      </c>
      <c r="F105" s="16">
        <v>2E-3</v>
      </c>
      <c r="G105" s="16"/>
    </row>
    <row r="106" spans="1:7" x14ac:dyDescent="0.25">
      <c r="A106" s="13" t="s">
        <v>1444</v>
      </c>
      <c r="B106" s="33" t="s">
        <v>1445</v>
      </c>
      <c r="C106" s="33" t="s">
        <v>1295</v>
      </c>
      <c r="D106" s="14">
        <v>251000</v>
      </c>
      <c r="E106" s="15">
        <v>2422.4</v>
      </c>
      <c r="F106" s="16">
        <v>2E-3</v>
      </c>
      <c r="G106" s="16"/>
    </row>
    <row r="107" spans="1:7" x14ac:dyDescent="0.25">
      <c r="A107" s="13" t="s">
        <v>1446</v>
      </c>
      <c r="B107" s="33" t="s">
        <v>1447</v>
      </c>
      <c r="C107" s="33" t="s">
        <v>1292</v>
      </c>
      <c r="D107" s="14">
        <v>1414454</v>
      </c>
      <c r="E107" s="15">
        <v>2395.52</v>
      </c>
      <c r="F107" s="16">
        <v>1.9E-3</v>
      </c>
      <c r="G107" s="16"/>
    </row>
    <row r="108" spans="1:7" x14ac:dyDescent="0.25">
      <c r="A108" s="13" t="s">
        <v>1448</v>
      </c>
      <c r="B108" s="33" t="s">
        <v>1449</v>
      </c>
      <c r="C108" s="33" t="s">
        <v>1227</v>
      </c>
      <c r="D108" s="14">
        <v>273700</v>
      </c>
      <c r="E108" s="15">
        <v>2275.13</v>
      </c>
      <c r="F108" s="16">
        <v>1.8E-3</v>
      </c>
      <c r="G108" s="16"/>
    </row>
    <row r="109" spans="1:7" x14ac:dyDescent="0.25">
      <c r="A109" s="13" t="s">
        <v>1450</v>
      </c>
      <c r="B109" s="33" t="s">
        <v>1451</v>
      </c>
      <c r="C109" s="33" t="s">
        <v>1452</v>
      </c>
      <c r="D109" s="14">
        <v>57475</v>
      </c>
      <c r="E109" s="15">
        <v>2215.0300000000002</v>
      </c>
      <c r="F109" s="16">
        <v>1.8E-3</v>
      </c>
      <c r="G109" s="16"/>
    </row>
    <row r="110" spans="1:7" x14ac:dyDescent="0.25">
      <c r="A110" s="13" t="s">
        <v>1453</v>
      </c>
      <c r="B110" s="33" t="s">
        <v>1454</v>
      </c>
      <c r="C110" s="33" t="s">
        <v>1240</v>
      </c>
      <c r="D110" s="14">
        <v>455400</v>
      </c>
      <c r="E110" s="15">
        <v>2172.4899999999998</v>
      </c>
      <c r="F110" s="16">
        <v>1.8E-3</v>
      </c>
      <c r="G110" s="16"/>
    </row>
    <row r="111" spans="1:7" x14ac:dyDescent="0.25">
      <c r="A111" s="13" t="s">
        <v>1455</v>
      </c>
      <c r="B111" s="33" t="s">
        <v>1456</v>
      </c>
      <c r="C111" s="33" t="s">
        <v>1240</v>
      </c>
      <c r="D111" s="14">
        <v>106000</v>
      </c>
      <c r="E111" s="15">
        <v>2013.31</v>
      </c>
      <c r="F111" s="16">
        <v>1.6000000000000001E-3</v>
      </c>
      <c r="G111" s="16"/>
    </row>
    <row r="112" spans="1:7" x14ac:dyDescent="0.25">
      <c r="A112" s="13" t="s">
        <v>1225</v>
      </c>
      <c r="B112" s="33" t="s">
        <v>1226</v>
      </c>
      <c r="C112" s="33" t="s">
        <v>1227</v>
      </c>
      <c r="D112" s="14">
        <v>17600</v>
      </c>
      <c r="E112" s="15">
        <v>1989.13</v>
      </c>
      <c r="F112" s="16">
        <v>1.6000000000000001E-3</v>
      </c>
      <c r="G112" s="16"/>
    </row>
    <row r="113" spans="1:7" x14ac:dyDescent="0.25">
      <c r="A113" s="13" t="s">
        <v>1457</v>
      </c>
      <c r="B113" s="33" t="s">
        <v>1458</v>
      </c>
      <c r="C113" s="33" t="s">
        <v>1254</v>
      </c>
      <c r="D113" s="14">
        <v>24750</v>
      </c>
      <c r="E113" s="15">
        <v>1964.17</v>
      </c>
      <c r="F113" s="16">
        <v>1.6000000000000001E-3</v>
      </c>
      <c r="G113" s="16"/>
    </row>
    <row r="114" spans="1:7" x14ac:dyDescent="0.25">
      <c r="A114" s="13" t="s">
        <v>1459</v>
      </c>
      <c r="B114" s="33" t="s">
        <v>1460</v>
      </c>
      <c r="C114" s="33" t="s">
        <v>1438</v>
      </c>
      <c r="D114" s="14">
        <v>376200</v>
      </c>
      <c r="E114" s="15">
        <v>1956.99</v>
      </c>
      <c r="F114" s="16">
        <v>1.6000000000000001E-3</v>
      </c>
      <c r="G114" s="16"/>
    </row>
    <row r="115" spans="1:7" x14ac:dyDescent="0.25">
      <c r="A115" s="13" t="s">
        <v>1461</v>
      </c>
      <c r="B115" s="33" t="s">
        <v>1462</v>
      </c>
      <c r="C115" s="33" t="s">
        <v>1307</v>
      </c>
      <c r="D115" s="14">
        <v>200625</v>
      </c>
      <c r="E115" s="15">
        <v>1946.87</v>
      </c>
      <c r="F115" s="16">
        <v>1.6000000000000001E-3</v>
      </c>
      <c r="G115" s="16"/>
    </row>
    <row r="116" spans="1:7" x14ac:dyDescent="0.25">
      <c r="A116" s="13" t="s">
        <v>1463</v>
      </c>
      <c r="B116" s="33" t="s">
        <v>1464</v>
      </c>
      <c r="C116" s="33" t="s">
        <v>1227</v>
      </c>
      <c r="D116" s="14">
        <v>7575</v>
      </c>
      <c r="E116" s="15">
        <v>1930.26</v>
      </c>
      <c r="F116" s="16">
        <v>1.6000000000000001E-3</v>
      </c>
      <c r="G116" s="16"/>
    </row>
    <row r="117" spans="1:7" x14ac:dyDescent="0.25">
      <c r="A117" s="13" t="s">
        <v>1465</v>
      </c>
      <c r="B117" s="33" t="s">
        <v>1466</v>
      </c>
      <c r="C117" s="33" t="s">
        <v>1206</v>
      </c>
      <c r="D117" s="14">
        <v>69000</v>
      </c>
      <c r="E117" s="15">
        <v>1916.82</v>
      </c>
      <c r="F117" s="16">
        <v>1.6000000000000001E-3</v>
      </c>
      <c r="G117" s="16"/>
    </row>
    <row r="118" spans="1:7" x14ac:dyDescent="0.25">
      <c r="A118" s="13" t="s">
        <v>1207</v>
      </c>
      <c r="B118" s="33" t="s">
        <v>1208</v>
      </c>
      <c r="C118" s="33" t="s">
        <v>1209</v>
      </c>
      <c r="D118" s="14">
        <v>51800</v>
      </c>
      <c r="E118" s="15">
        <v>1885.7</v>
      </c>
      <c r="F118" s="16">
        <v>1.5E-3</v>
      </c>
      <c r="G118" s="16"/>
    </row>
    <row r="119" spans="1:7" x14ac:dyDescent="0.25">
      <c r="A119" s="13" t="s">
        <v>1467</v>
      </c>
      <c r="B119" s="33" t="s">
        <v>1468</v>
      </c>
      <c r="C119" s="33" t="s">
        <v>1344</v>
      </c>
      <c r="D119" s="14">
        <v>276000</v>
      </c>
      <c r="E119" s="15">
        <v>1787.1</v>
      </c>
      <c r="F119" s="16">
        <v>1.5E-3</v>
      </c>
      <c r="G119" s="16"/>
    </row>
    <row r="120" spans="1:7" x14ac:dyDescent="0.25">
      <c r="A120" s="13" t="s">
        <v>1469</v>
      </c>
      <c r="B120" s="33" t="s">
        <v>1470</v>
      </c>
      <c r="C120" s="33" t="s">
        <v>1370</v>
      </c>
      <c r="D120" s="14">
        <v>162250</v>
      </c>
      <c r="E120" s="15">
        <v>1756.6</v>
      </c>
      <c r="F120" s="16">
        <v>1.4E-3</v>
      </c>
      <c r="G120" s="16"/>
    </row>
    <row r="121" spans="1:7" x14ac:dyDescent="0.25">
      <c r="A121" s="13" t="s">
        <v>1471</v>
      </c>
      <c r="B121" s="33" t="s">
        <v>1472</v>
      </c>
      <c r="C121" s="33" t="s">
        <v>1265</v>
      </c>
      <c r="D121" s="14">
        <v>340200</v>
      </c>
      <c r="E121" s="15">
        <v>1676.85</v>
      </c>
      <c r="F121" s="16">
        <v>1.4E-3</v>
      </c>
      <c r="G121" s="16"/>
    </row>
    <row r="122" spans="1:7" x14ac:dyDescent="0.25">
      <c r="A122" s="13" t="s">
        <v>1473</v>
      </c>
      <c r="B122" s="33" t="s">
        <v>1474</v>
      </c>
      <c r="C122" s="33" t="s">
        <v>1203</v>
      </c>
      <c r="D122" s="14">
        <v>59150</v>
      </c>
      <c r="E122" s="15">
        <v>1659.39</v>
      </c>
      <c r="F122" s="16">
        <v>1.2999999999999999E-3</v>
      </c>
      <c r="G122" s="16"/>
    </row>
    <row r="123" spans="1:7" x14ac:dyDescent="0.25">
      <c r="A123" s="13" t="s">
        <v>1235</v>
      </c>
      <c r="B123" s="33" t="s">
        <v>1236</v>
      </c>
      <c r="C123" s="33" t="s">
        <v>1237</v>
      </c>
      <c r="D123" s="14">
        <v>69000</v>
      </c>
      <c r="E123" s="15">
        <v>1477.81</v>
      </c>
      <c r="F123" s="16">
        <v>1.1999999999999999E-3</v>
      </c>
      <c r="G123" s="16"/>
    </row>
    <row r="124" spans="1:7" x14ac:dyDescent="0.25">
      <c r="A124" s="13" t="s">
        <v>1475</v>
      </c>
      <c r="B124" s="33" t="s">
        <v>1476</v>
      </c>
      <c r="C124" s="33" t="s">
        <v>1227</v>
      </c>
      <c r="D124" s="14">
        <v>60900</v>
      </c>
      <c r="E124" s="15">
        <v>1418.45</v>
      </c>
      <c r="F124" s="16">
        <v>1.1999999999999999E-3</v>
      </c>
      <c r="G124" s="16"/>
    </row>
    <row r="125" spans="1:7" x14ac:dyDescent="0.25">
      <c r="A125" s="13" t="s">
        <v>1201</v>
      </c>
      <c r="B125" s="33" t="s">
        <v>1202</v>
      </c>
      <c r="C125" s="33" t="s">
        <v>1203</v>
      </c>
      <c r="D125" s="14">
        <v>12675</v>
      </c>
      <c r="E125" s="15">
        <v>1380.5</v>
      </c>
      <c r="F125" s="16">
        <v>1.1000000000000001E-3</v>
      </c>
      <c r="G125" s="16"/>
    </row>
    <row r="126" spans="1:7" x14ac:dyDescent="0.25">
      <c r="A126" s="13" t="s">
        <v>1477</v>
      </c>
      <c r="B126" s="33" t="s">
        <v>1478</v>
      </c>
      <c r="C126" s="33" t="s">
        <v>1443</v>
      </c>
      <c r="D126" s="14">
        <v>248875</v>
      </c>
      <c r="E126" s="15">
        <v>1375.78</v>
      </c>
      <c r="F126" s="16">
        <v>1.1000000000000001E-3</v>
      </c>
      <c r="G126" s="16"/>
    </row>
    <row r="127" spans="1:7" x14ac:dyDescent="0.25">
      <c r="A127" s="13" t="s">
        <v>1479</v>
      </c>
      <c r="B127" s="33" t="s">
        <v>1480</v>
      </c>
      <c r="C127" s="33" t="s">
        <v>1370</v>
      </c>
      <c r="D127" s="14">
        <v>39025</v>
      </c>
      <c r="E127" s="15">
        <v>1287.2</v>
      </c>
      <c r="F127" s="16">
        <v>1E-3</v>
      </c>
      <c r="G127" s="16"/>
    </row>
    <row r="128" spans="1:7" x14ac:dyDescent="0.25">
      <c r="A128" s="13" t="s">
        <v>1481</v>
      </c>
      <c r="B128" s="33" t="s">
        <v>1482</v>
      </c>
      <c r="C128" s="33" t="s">
        <v>1192</v>
      </c>
      <c r="D128" s="14">
        <v>4260</v>
      </c>
      <c r="E128" s="15">
        <v>1286.3399999999999</v>
      </c>
      <c r="F128" s="16">
        <v>1E-3</v>
      </c>
      <c r="G128" s="16"/>
    </row>
    <row r="129" spans="1:7" x14ac:dyDescent="0.25">
      <c r="A129" s="13" t="s">
        <v>1483</v>
      </c>
      <c r="B129" s="33" t="s">
        <v>1484</v>
      </c>
      <c r="C129" s="33" t="s">
        <v>1370</v>
      </c>
      <c r="D129" s="14">
        <v>38500</v>
      </c>
      <c r="E129" s="15">
        <v>1202.47</v>
      </c>
      <c r="F129" s="16">
        <v>1E-3</v>
      </c>
      <c r="G129" s="16"/>
    </row>
    <row r="130" spans="1:7" x14ac:dyDescent="0.25">
      <c r="A130" s="13" t="s">
        <v>1485</v>
      </c>
      <c r="B130" s="33" t="s">
        <v>1486</v>
      </c>
      <c r="C130" s="33" t="s">
        <v>1304</v>
      </c>
      <c r="D130" s="14">
        <v>72000</v>
      </c>
      <c r="E130" s="15">
        <v>1178.28</v>
      </c>
      <c r="F130" s="16">
        <v>1E-3</v>
      </c>
      <c r="G130" s="16"/>
    </row>
    <row r="131" spans="1:7" x14ac:dyDescent="0.25">
      <c r="A131" s="13" t="s">
        <v>1487</v>
      </c>
      <c r="B131" s="33" t="s">
        <v>1488</v>
      </c>
      <c r="C131" s="33" t="s">
        <v>1307</v>
      </c>
      <c r="D131" s="14">
        <v>117450</v>
      </c>
      <c r="E131" s="15">
        <v>1105.32</v>
      </c>
      <c r="F131" s="16">
        <v>8.9999999999999998E-4</v>
      </c>
      <c r="G131" s="16"/>
    </row>
    <row r="132" spans="1:7" x14ac:dyDescent="0.25">
      <c r="A132" s="13" t="s">
        <v>1489</v>
      </c>
      <c r="B132" s="33" t="s">
        <v>1490</v>
      </c>
      <c r="C132" s="33" t="s">
        <v>1220</v>
      </c>
      <c r="D132" s="14">
        <v>320400</v>
      </c>
      <c r="E132" s="15">
        <v>1081.03</v>
      </c>
      <c r="F132" s="16">
        <v>8.9999999999999998E-4</v>
      </c>
      <c r="G132" s="16"/>
    </row>
    <row r="133" spans="1:7" x14ac:dyDescent="0.25">
      <c r="A133" s="13" t="s">
        <v>1491</v>
      </c>
      <c r="B133" s="33" t="s">
        <v>1492</v>
      </c>
      <c r="C133" s="33" t="s">
        <v>1370</v>
      </c>
      <c r="D133" s="14">
        <v>39750</v>
      </c>
      <c r="E133" s="15">
        <v>1019.43</v>
      </c>
      <c r="F133" s="16">
        <v>8.0000000000000004E-4</v>
      </c>
      <c r="G133" s="16"/>
    </row>
    <row r="134" spans="1:7" x14ac:dyDescent="0.25">
      <c r="A134" s="13" t="s">
        <v>1493</v>
      </c>
      <c r="B134" s="33" t="s">
        <v>1494</v>
      </c>
      <c r="C134" s="33" t="s">
        <v>1237</v>
      </c>
      <c r="D134" s="14">
        <v>135000</v>
      </c>
      <c r="E134" s="15">
        <v>1016.75</v>
      </c>
      <c r="F134" s="16">
        <v>8.0000000000000004E-4</v>
      </c>
      <c r="G134" s="16"/>
    </row>
    <row r="135" spans="1:7" x14ac:dyDescent="0.25">
      <c r="A135" s="13" t="s">
        <v>1495</v>
      </c>
      <c r="B135" s="33" t="s">
        <v>1496</v>
      </c>
      <c r="C135" s="33" t="s">
        <v>1370</v>
      </c>
      <c r="D135" s="14">
        <v>161000</v>
      </c>
      <c r="E135" s="15">
        <v>1009.55</v>
      </c>
      <c r="F135" s="16">
        <v>8.0000000000000004E-4</v>
      </c>
      <c r="G135" s="16"/>
    </row>
    <row r="136" spans="1:7" x14ac:dyDescent="0.25">
      <c r="A136" s="13" t="s">
        <v>1497</v>
      </c>
      <c r="B136" s="33" t="s">
        <v>1498</v>
      </c>
      <c r="C136" s="33" t="s">
        <v>1370</v>
      </c>
      <c r="D136" s="14">
        <v>141700</v>
      </c>
      <c r="E136" s="15">
        <v>968.52</v>
      </c>
      <c r="F136" s="16">
        <v>8.0000000000000004E-4</v>
      </c>
      <c r="G136" s="16"/>
    </row>
    <row r="137" spans="1:7" x14ac:dyDescent="0.25">
      <c r="A137" s="13" t="s">
        <v>1252</v>
      </c>
      <c r="B137" s="33" t="s">
        <v>1253</v>
      </c>
      <c r="C137" s="33" t="s">
        <v>1254</v>
      </c>
      <c r="D137" s="14">
        <v>13500</v>
      </c>
      <c r="E137" s="15">
        <v>930.57</v>
      </c>
      <c r="F137" s="16">
        <v>8.0000000000000004E-4</v>
      </c>
      <c r="G137" s="16"/>
    </row>
    <row r="138" spans="1:7" x14ac:dyDescent="0.25">
      <c r="A138" s="13" t="s">
        <v>1499</v>
      </c>
      <c r="B138" s="33" t="s">
        <v>1500</v>
      </c>
      <c r="C138" s="33" t="s">
        <v>1438</v>
      </c>
      <c r="D138" s="14">
        <v>19750</v>
      </c>
      <c r="E138" s="15">
        <v>887.85</v>
      </c>
      <c r="F138" s="16">
        <v>6.9999999999999999E-4</v>
      </c>
      <c r="G138" s="16"/>
    </row>
    <row r="139" spans="1:7" x14ac:dyDescent="0.25">
      <c r="A139" s="13" t="s">
        <v>1501</v>
      </c>
      <c r="B139" s="33" t="s">
        <v>1502</v>
      </c>
      <c r="C139" s="33" t="s">
        <v>1237</v>
      </c>
      <c r="D139" s="14">
        <v>42750</v>
      </c>
      <c r="E139" s="15">
        <v>791</v>
      </c>
      <c r="F139" s="16">
        <v>5.9999999999999995E-4</v>
      </c>
      <c r="G139" s="16"/>
    </row>
    <row r="140" spans="1:7" x14ac:dyDescent="0.25">
      <c r="A140" s="13" t="s">
        <v>1503</v>
      </c>
      <c r="B140" s="33" t="s">
        <v>1504</v>
      </c>
      <c r="C140" s="33" t="s">
        <v>1292</v>
      </c>
      <c r="D140" s="14">
        <v>42500</v>
      </c>
      <c r="E140" s="15">
        <v>757.8</v>
      </c>
      <c r="F140" s="16">
        <v>5.9999999999999995E-4</v>
      </c>
      <c r="G140" s="16"/>
    </row>
    <row r="141" spans="1:7" x14ac:dyDescent="0.25">
      <c r="A141" s="13" t="s">
        <v>1505</v>
      </c>
      <c r="B141" s="33" t="s">
        <v>1506</v>
      </c>
      <c r="C141" s="33" t="s">
        <v>1304</v>
      </c>
      <c r="D141" s="14">
        <v>108000</v>
      </c>
      <c r="E141" s="15">
        <v>724.19</v>
      </c>
      <c r="F141" s="16">
        <v>5.9999999999999995E-4</v>
      </c>
      <c r="G141" s="16"/>
    </row>
    <row r="142" spans="1:7" x14ac:dyDescent="0.25">
      <c r="A142" s="13" t="s">
        <v>1507</v>
      </c>
      <c r="B142" s="33" t="s">
        <v>1508</v>
      </c>
      <c r="C142" s="33" t="s">
        <v>1192</v>
      </c>
      <c r="D142" s="14">
        <v>52000</v>
      </c>
      <c r="E142" s="15">
        <v>720.02</v>
      </c>
      <c r="F142" s="16">
        <v>5.9999999999999995E-4</v>
      </c>
      <c r="G142" s="16"/>
    </row>
    <row r="143" spans="1:7" x14ac:dyDescent="0.25">
      <c r="A143" s="13" t="s">
        <v>1509</v>
      </c>
      <c r="B143" s="33" t="s">
        <v>1510</v>
      </c>
      <c r="C143" s="33" t="s">
        <v>1417</v>
      </c>
      <c r="D143" s="14">
        <v>32000</v>
      </c>
      <c r="E143" s="15">
        <v>656.14</v>
      </c>
      <c r="F143" s="16">
        <v>5.0000000000000001E-4</v>
      </c>
      <c r="G143" s="16"/>
    </row>
    <row r="144" spans="1:7" x14ac:dyDescent="0.25">
      <c r="A144" s="13" t="s">
        <v>1511</v>
      </c>
      <c r="B144" s="33" t="s">
        <v>1512</v>
      </c>
      <c r="C144" s="33" t="s">
        <v>1265</v>
      </c>
      <c r="D144" s="14">
        <v>22200</v>
      </c>
      <c r="E144" s="15">
        <v>628.20000000000005</v>
      </c>
      <c r="F144" s="16">
        <v>5.0000000000000001E-4</v>
      </c>
      <c r="G144" s="16"/>
    </row>
    <row r="145" spans="1:7" x14ac:dyDescent="0.25">
      <c r="A145" s="13" t="s">
        <v>1513</v>
      </c>
      <c r="B145" s="33" t="s">
        <v>1514</v>
      </c>
      <c r="C145" s="33" t="s">
        <v>1515</v>
      </c>
      <c r="D145" s="14">
        <v>75000</v>
      </c>
      <c r="E145" s="15">
        <v>616.42999999999995</v>
      </c>
      <c r="F145" s="16">
        <v>5.0000000000000001E-4</v>
      </c>
      <c r="G145" s="16"/>
    </row>
    <row r="146" spans="1:7" x14ac:dyDescent="0.25">
      <c r="A146" s="13" t="s">
        <v>1516</v>
      </c>
      <c r="B146" s="33" t="s">
        <v>1517</v>
      </c>
      <c r="C146" s="33" t="s">
        <v>1265</v>
      </c>
      <c r="D146" s="14">
        <v>312400</v>
      </c>
      <c r="E146" s="15">
        <v>610.04999999999995</v>
      </c>
      <c r="F146" s="16">
        <v>5.0000000000000001E-4</v>
      </c>
      <c r="G146" s="16"/>
    </row>
    <row r="147" spans="1:7" x14ac:dyDescent="0.25">
      <c r="A147" s="13" t="s">
        <v>1518</v>
      </c>
      <c r="B147" s="33" t="s">
        <v>1519</v>
      </c>
      <c r="C147" s="33" t="s">
        <v>1443</v>
      </c>
      <c r="D147" s="14">
        <v>256200</v>
      </c>
      <c r="E147" s="15">
        <v>608.96</v>
      </c>
      <c r="F147" s="16">
        <v>5.0000000000000001E-4</v>
      </c>
      <c r="G147" s="16"/>
    </row>
    <row r="148" spans="1:7" x14ac:dyDescent="0.25">
      <c r="A148" s="13" t="s">
        <v>1520</v>
      </c>
      <c r="B148" s="33" t="s">
        <v>1521</v>
      </c>
      <c r="C148" s="33" t="s">
        <v>1237</v>
      </c>
      <c r="D148" s="14">
        <v>56000</v>
      </c>
      <c r="E148" s="15">
        <v>601.91999999999996</v>
      </c>
      <c r="F148" s="16">
        <v>5.0000000000000001E-4</v>
      </c>
      <c r="G148" s="16"/>
    </row>
    <row r="149" spans="1:7" x14ac:dyDescent="0.25">
      <c r="A149" s="13" t="s">
        <v>1522</v>
      </c>
      <c r="B149" s="33" t="s">
        <v>1523</v>
      </c>
      <c r="C149" s="33" t="s">
        <v>1524</v>
      </c>
      <c r="D149" s="14">
        <v>28000</v>
      </c>
      <c r="E149" s="15">
        <v>599.14</v>
      </c>
      <c r="F149" s="16">
        <v>5.0000000000000001E-4</v>
      </c>
      <c r="G149" s="16"/>
    </row>
    <row r="150" spans="1:7" x14ac:dyDescent="0.25">
      <c r="A150" s="13" t="s">
        <v>1525</v>
      </c>
      <c r="B150" s="33" t="s">
        <v>1526</v>
      </c>
      <c r="C150" s="33" t="s">
        <v>1200</v>
      </c>
      <c r="D150" s="14">
        <v>335000</v>
      </c>
      <c r="E150" s="15">
        <v>571.80999999999995</v>
      </c>
      <c r="F150" s="16">
        <v>5.0000000000000001E-4</v>
      </c>
      <c r="G150" s="16"/>
    </row>
    <row r="151" spans="1:7" x14ac:dyDescent="0.25">
      <c r="A151" s="13" t="s">
        <v>1527</v>
      </c>
      <c r="B151" s="33" t="s">
        <v>1528</v>
      </c>
      <c r="C151" s="33" t="s">
        <v>1203</v>
      </c>
      <c r="D151" s="14">
        <v>11025</v>
      </c>
      <c r="E151" s="15">
        <v>546.9</v>
      </c>
      <c r="F151" s="16">
        <v>4.0000000000000002E-4</v>
      </c>
      <c r="G151" s="16"/>
    </row>
    <row r="152" spans="1:7" x14ac:dyDescent="0.25">
      <c r="A152" s="13" t="s">
        <v>1529</v>
      </c>
      <c r="B152" s="33" t="s">
        <v>1530</v>
      </c>
      <c r="C152" s="33" t="s">
        <v>1192</v>
      </c>
      <c r="D152" s="14">
        <v>10200</v>
      </c>
      <c r="E152" s="15">
        <v>519.58000000000004</v>
      </c>
      <c r="F152" s="16">
        <v>4.0000000000000002E-4</v>
      </c>
      <c r="G152" s="16"/>
    </row>
    <row r="153" spans="1:7" x14ac:dyDescent="0.25">
      <c r="A153" s="13" t="s">
        <v>1531</v>
      </c>
      <c r="B153" s="33" t="s">
        <v>1532</v>
      </c>
      <c r="C153" s="33" t="s">
        <v>1240</v>
      </c>
      <c r="D153" s="14">
        <v>29400</v>
      </c>
      <c r="E153" s="15">
        <v>512.63</v>
      </c>
      <c r="F153" s="16">
        <v>4.0000000000000002E-4</v>
      </c>
      <c r="G153" s="16"/>
    </row>
    <row r="154" spans="1:7" x14ac:dyDescent="0.25">
      <c r="A154" s="13" t="s">
        <v>1533</v>
      </c>
      <c r="B154" s="33" t="s">
        <v>1534</v>
      </c>
      <c r="C154" s="33" t="s">
        <v>1227</v>
      </c>
      <c r="D154" s="14">
        <v>26675</v>
      </c>
      <c r="E154" s="15">
        <v>504.44</v>
      </c>
      <c r="F154" s="16">
        <v>4.0000000000000002E-4</v>
      </c>
      <c r="G154" s="16"/>
    </row>
    <row r="155" spans="1:7" x14ac:dyDescent="0.25">
      <c r="A155" s="13" t="s">
        <v>1535</v>
      </c>
      <c r="B155" s="33" t="s">
        <v>1536</v>
      </c>
      <c r="C155" s="33" t="s">
        <v>1351</v>
      </c>
      <c r="D155" s="14">
        <v>6450</v>
      </c>
      <c r="E155" s="15">
        <v>495.28</v>
      </c>
      <c r="F155" s="16">
        <v>4.0000000000000002E-4</v>
      </c>
      <c r="G155" s="16"/>
    </row>
    <row r="156" spans="1:7" x14ac:dyDescent="0.25">
      <c r="A156" s="13" t="s">
        <v>1537</v>
      </c>
      <c r="B156" s="33" t="s">
        <v>1538</v>
      </c>
      <c r="C156" s="33" t="s">
        <v>1344</v>
      </c>
      <c r="D156" s="14">
        <v>68750</v>
      </c>
      <c r="E156" s="15">
        <v>447.08</v>
      </c>
      <c r="F156" s="16">
        <v>4.0000000000000002E-4</v>
      </c>
      <c r="G156" s="16"/>
    </row>
    <row r="157" spans="1:7" x14ac:dyDescent="0.25">
      <c r="A157" s="13" t="s">
        <v>1539</v>
      </c>
      <c r="B157" s="33" t="s">
        <v>1540</v>
      </c>
      <c r="C157" s="33" t="s">
        <v>1323</v>
      </c>
      <c r="D157" s="14">
        <v>14400</v>
      </c>
      <c r="E157" s="15">
        <v>418.93</v>
      </c>
      <c r="F157" s="16">
        <v>2.9999999999999997E-4</v>
      </c>
      <c r="G157" s="16"/>
    </row>
    <row r="158" spans="1:7" x14ac:dyDescent="0.25">
      <c r="A158" s="13" t="s">
        <v>1541</v>
      </c>
      <c r="B158" s="33" t="s">
        <v>1542</v>
      </c>
      <c r="C158" s="33" t="s">
        <v>1524</v>
      </c>
      <c r="D158" s="14">
        <v>5750</v>
      </c>
      <c r="E158" s="15">
        <v>398.33</v>
      </c>
      <c r="F158" s="16">
        <v>2.9999999999999997E-4</v>
      </c>
      <c r="G158" s="16"/>
    </row>
    <row r="159" spans="1:7" x14ac:dyDescent="0.25">
      <c r="A159" s="13" t="s">
        <v>1543</v>
      </c>
      <c r="B159" s="33" t="s">
        <v>1544</v>
      </c>
      <c r="C159" s="33" t="s">
        <v>1515</v>
      </c>
      <c r="D159" s="14">
        <v>22385</v>
      </c>
      <c r="E159" s="15">
        <v>339.03</v>
      </c>
      <c r="F159" s="16">
        <v>2.9999999999999997E-4</v>
      </c>
      <c r="G159" s="16"/>
    </row>
    <row r="160" spans="1:7" x14ac:dyDescent="0.25">
      <c r="A160" s="13" t="s">
        <v>1545</v>
      </c>
      <c r="B160" s="33" t="s">
        <v>1546</v>
      </c>
      <c r="C160" s="33" t="s">
        <v>1209</v>
      </c>
      <c r="D160" s="14">
        <v>47500</v>
      </c>
      <c r="E160" s="15">
        <v>302.64999999999998</v>
      </c>
      <c r="F160" s="16">
        <v>2.0000000000000001E-4</v>
      </c>
      <c r="G160" s="16"/>
    </row>
    <row r="161" spans="1:7" x14ac:dyDescent="0.25">
      <c r="A161" s="13" t="s">
        <v>1547</v>
      </c>
      <c r="B161" s="33" t="s">
        <v>1548</v>
      </c>
      <c r="C161" s="33" t="s">
        <v>1443</v>
      </c>
      <c r="D161" s="14">
        <v>78000</v>
      </c>
      <c r="E161" s="15">
        <v>286.49</v>
      </c>
      <c r="F161" s="16">
        <v>2.0000000000000001E-4</v>
      </c>
      <c r="G161" s="16"/>
    </row>
    <row r="162" spans="1:7" x14ac:dyDescent="0.25">
      <c r="A162" s="13" t="s">
        <v>1549</v>
      </c>
      <c r="B162" s="33" t="s">
        <v>1550</v>
      </c>
      <c r="C162" s="33" t="s">
        <v>1438</v>
      </c>
      <c r="D162" s="14">
        <v>16100</v>
      </c>
      <c r="E162" s="15">
        <v>283.08</v>
      </c>
      <c r="F162" s="16">
        <v>2.0000000000000001E-4</v>
      </c>
      <c r="G162" s="16"/>
    </row>
    <row r="163" spans="1:7" x14ac:dyDescent="0.25">
      <c r="A163" s="13" t="s">
        <v>1551</v>
      </c>
      <c r="B163" s="33" t="s">
        <v>1552</v>
      </c>
      <c r="C163" s="33" t="s">
        <v>1248</v>
      </c>
      <c r="D163" s="14">
        <v>13212</v>
      </c>
      <c r="E163" s="15">
        <v>253.58</v>
      </c>
      <c r="F163" s="16">
        <v>2.0000000000000001E-4</v>
      </c>
      <c r="G163" s="16"/>
    </row>
    <row r="164" spans="1:7" x14ac:dyDescent="0.25">
      <c r="A164" s="13" t="s">
        <v>1553</v>
      </c>
      <c r="B164" s="33" t="s">
        <v>1554</v>
      </c>
      <c r="C164" s="33" t="s">
        <v>1524</v>
      </c>
      <c r="D164" s="14">
        <v>23000</v>
      </c>
      <c r="E164" s="15">
        <v>199.81</v>
      </c>
      <c r="F164" s="16">
        <v>2.0000000000000001E-4</v>
      </c>
      <c r="G164" s="16"/>
    </row>
    <row r="165" spans="1:7" x14ac:dyDescent="0.25">
      <c r="A165" s="13" t="s">
        <v>1555</v>
      </c>
      <c r="B165" s="33" t="s">
        <v>1556</v>
      </c>
      <c r="C165" s="33" t="s">
        <v>1292</v>
      </c>
      <c r="D165" s="14">
        <v>54000</v>
      </c>
      <c r="E165" s="15">
        <v>169.75</v>
      </c>
      <c r="F165" s="16">
        <v>1E-4</v>
      </c>
      <c r="G165" s="16"/>
    </row>
    <row r="166" spans="1:7" x14ac:dyDescent="0.25">
      <c r="A166" s="13" t="s">
        <v>1557</v>
      </c>
      <c r="B166" s="33" t="s">
        <v>1558</v>
      </c>
      <c r="C166" s="33" t="s">
        <v>1292</v>
      </c>
      <c r="D166" s="14">
        <v>11250</v>
      </c>
      <c r="E166" s="15">
        <v>117.39</v>
      </c>
      <c r="F166" s="16">
        <v>1E-4</v>
      </c>
      <c r="G166" s="16"/>
    </row>
    <row r="167" spans="1:7" x14ac:dyDescent="0.25">
      <c r="A167" s="13" t="s">
        <v>1559</v>
      </c>
      <c r="B167" s="33" t="s">
        <v>1560</v>
      </c>
      <c r="C167" s="33" t="s">
        <v>1443</v>
      </c>
      <c r="D167" s="14">
        <v>16250</v>
      </c>
      <c r="E167" s="15">
        <v>98.63</v>
      </c>
      <c r="F167" s="16">
        <v>1E-4</v>
      </c>
      <c r="G167" s="16"/>
    </row>
    <row r="168" spans="1:7" x14ac:dyDescent="0.25">
      <c r="A168" s="17" t="s">
        <v>125</v>
      </c>
      <c r="B168" s="34"/>
      <c r="C168" s="34"/>
      <c r="D168" s="20"/>
      <c r="E168" s="37">
        <v>921015.46</v>
      </c>
      <c r="F168" s="38">
        <v>0.74839999999999995</v>
      </c>
      <c r="G168" s="23"/>
    </row>
    <row r="169" spans="1:7" x14ac:dyDescent="0.25">
      <c r="A169" s="17" t="s">
        <v>1268</v>
      </c>
      <c r="B169" s="33"/>
      <c r="C169" s="33"/>
      <c r="D169" s="14"/>
      <c r="E169" s="15"/>
      <c r="F169" s="16"/>
      <c r="G169" s="16"/>
    </row>
    <row r="170" spans="1:7" x14ac:dyDescent="0.25">
      <c r="A170" s="17" t="s">
        <v>125</v>
      </c>
      <c r="B170" s="33"/>
      <c r="C170" s="33"/>
      <c r="D170" s="14"/>
      <c r="E170" s="39" t="s">
        <v>122</v>
      </c>
      <c r="F170" s="40" t="s">
        <v>122</v>
      </c>
      <c r="G170" s="16"/>
    </row>
    <row r="171" spans="1:7" x14ac:dyDescent="0.25">
      <c r="A171" s="24" t="s">
        <v>132</v>
      </c>
      <c r="B171" s="35"/>
      <c r="C171" s="35"/>
      <c r="D171" s="25"/>
      <c r="E171" s="30">
        <v>921015.46</v>
      </c>
      <c r="F171" s="31">
        <v>0.74839999999999995</v>
      </c>
      <c r="G171" s="23"/>
    </row>
    <row r="172" spans="1:7" x14ac:dyDescent="0.25">
      <c r="A172" s="13"/>
      <c r="B172" s="33"/>
      <c r="C172" s="33"/>
      <c r="D172" s="14"/>
      <c r="E172" s="15"/>
      <c r="F172" s="16"/>
      <c r="G172" s="16"/>
    </row>
    <row r="173" spans="1:7" x14ac:dyDescent="0.25">
      <c r="A173" s="17" t="s">
        <v>1561</v>
      </c>
      <c r="B173" s="33"/>
      <c r="C173" s="33"/>
      <c r="D173" s="14"/>
      <c r="E173" s="15"/>
      <c r="F173" s="16"/>
      <c r="G173" s="16"/>
    </row>
    <row r="174" spans="1:7" x14ac:dyDescent="0.25">
      <c r="A174" s="17" t="s">
        <v>1562</v>
      </c>
      <c r="B174" s="33"/>
      <c r="C174" s="33"/>
      <c r="D174" s="14"/>
      <c r="E174" s="15"/>
      <c r="F174" s="16"/>
      <c r="G174" s="16"/>
    </row>
    <row r="175" spans="1:7" x14ac:dyDescent="0.25">
      <c r="A175" s="13" t="s">
        <v>1563</v>
      </c>
      <c r="B175" s="33"/>
      <c r="C175" s="33" t="s">
        <v>1203</v>
      </c>
      <c r="D175" s="41">
        <v>-3850</v>
      </c>
      <c r="E175" s="26">
        <v>-42.76</v>
      </c>
      <c r="F175" s="27">
        <v>-3.4E-5</v>
      </c>
      <c r="G175" s="16"/>
    </row>
    <row r="176" spans="1:7" x14ac:dyDescent="0.25">
      <c r="A176" s="13" t="s">
        <v>1564</v>
      </c>
      <c r="B176" s="33"/>
      <c r="C176" s="33" t="s">
        <v>1443</v>
      </c>
      <c r="D176" s="41">
        <v>-16250</v>
      </c>
      <c r="E176" s="26">
        <v>-97.66</v>
      </c>
      <c r="F176" s="27">
        <v>-7.8999999999999996E-5</v>
      </c>
      <c r="G176" s="16"/>
    </row>
    <row r="177" spans="1:7" x14ac:dyDescent="0.25">
      <c r="A177" s="13" t="s">
        <v>1565</v>
      </c>
      <c r="B177" s="33"/>
      <c r="C177" s="33" t="s">
        <v>1292</v>
      </c>
      <c r="D177" s="41">
        <v>-11250</v>
      </c>
      <c r="E177" s="26">
        <v>-118.19</v>
      </c>
      <c r="F177" s="27">
        <v>-9.6000000000000002E-5</v>
      </c>
      <c r="G177" s="16"/>
    </row>
    <row r="178" spans="1:7" x14ac:dyDescent="0.25">
      <c r="A178" s="13" t="s">
        <v>1566</v>
      </c>
      <c r="B178" s="33"/>
      <c r="C178" s="33" t="s">
        <v>1292</v>
      </c>
      <c r="D178" s="41">
        <v>-54000</v>
      </c>
      <c r="E178" s="26">
        <v>-170.18</v>
      </c>
      <c r="F178" s="27">
        <v>-1.3799999999999999E-4</v>
      </c>
      <c r="G178" s="16"/>
    </row>
    <row r="179" spans="1:7" x14ac:dyDescent="0.25">
      <c r="A179" s="13" t="s">
        <v>1567</v>
      </c>
      <c r="B179" s="33"/>
      <c r="C179" s="33" t="s">
        <v>1524</v>
      </c>
      <c r="D179" s="41">
        <v>-23000</v>
      </c>
      <c r="E179" s="26">
        <v>-201.02</v>
      </c>
      <c r="F179" s="27">
        <v>-1.63E-4</v>
      </c>
      <c r="G179" s="16"/>
    </row>
    <row r="180" spans="1:7" x14ac:dyDescent="0.25">
      <c r="A180" s="13" t="s">
        <v>1568</v>
      </c>
      <c r="B180" s="33"/>
      <c r="C180" s="33" t="s">
        <v>1248</v>
      </c>
      <c r="D180" s="41">
        <v>-13212</v>
      </c>
      <c r="E180" s="26">
        <v>-255.22</v>
      </c>
      <c r="F180" s="27">
        <v>-2.0699999999999999E-4</v>
      </c>
      <c r="G180" s="16"/>
    </row>
    <row r="181" spans="1:7" x14ac:dyDescent="0.25">
      <c r="A181" s="13" t="s">
        <v>1569</v>
      </c>
      <c r="B181" s="33"/>
      <c r="C181" s="33" t="s">
        <v>1438</v>
      </c>
      <c r="D181" s="41">
        <v>-16100</v>
      </c>
      <c r="E181" s="26">
        <v>-283.92</v>
      </c>
      <c r="F181" s="27">
        <v>-2.3000000000000001E-4</v>
      </c>
      <c r="G181" s="16"/>
    </row>
    <row r="182" spans="1:7" x14ac:dyDescent="0.25">
      <c r="A182" s="13" t="s">
        <v>1570</v>
      </c>
      <c r="B182" s="33"/>
      <c r="C182" s="33" t="s">
        <v>1443</v>
      </c>
      <c r="D182" s="41">
        <v>-78000</v>
      </c>
      <c r="E182" s="26">
        <v>-288.41000000000003</v>
      </c>
      <c r="F182" s="27">
        <v>-2.34E-4</v>
      </c>
      <c r="G182" s="16"/>
    </row>
    <row r="183" spans="1:7" x14ac:dyDescent="0.25">
      <c r="A183" s="13" t="s">
        <v>1571</v>
      </c>
      <c r="B183" s="33"/>
      <c r="C183" s="33" t="s">
        <v>1209</v>
      </c>
      <c r="D183" s="41">
        <v>-47500</v>
      </c>
      <c r="E183" s="26">
        <v>-304.74</v>
      </c>
      <c r="F183" s="27">
        <v>-2.4699999999999999E-4</v>
      </c>
      <c r="G183" s="16"/>
    </row>
    <row r="184" spans="1:7" x14ac:dyDescent="0.25">
      <c r="A184" s="13" t="s">
        <v>1572</v>
      </c>
      <c r="B184" s="33"/>
      <c r="C184" s="33" t="s">
        <v>1515</v>
      </c>
      <c r="D184" s="41">
        <v>-22385</v>
      </c>
      <c r="E184" s="26">
        <v>-341.14</v>
      </c>
      <c r="F184" s="27">
        <v>-2.7700000000000001E-4</v>
      </c>
      <c r="G184" s="16"/>
    </row>
    <row r="185" spans="1:7" x14ac:dyDescent="0.25">
      <c r="A185" s="13" t="s">
        <v>1573</v>
      </c>
      <c r="B185" s="33"/>
      <c r="C185" s="33" t="s">
        <v>1524</v>
      </c>
      <c r="D185" s="41">
        <v>-5750</v>
      </c>
      <c r="E185" s="26">
        <v>-400.83</v>
      </c>
      <c r="F185" s="27">
        <v>-3.2499999999999999E-4</v>
      </c>
      <c r="G185" s="16"/>
    </row>
    <row r="186" spans="1:7" x14ac:dyDescent="0.25">
      <c r="A186" s="13" t="s">
        <v>1574</v>
      </c>
      <c r="B186" s="33"/>
      <c r="C186" s="33" t="s">
        <v>1323</v>
      </c>
      <c r="D186" s="41">
        <v>-14400</v>
      </c>
      <c r="E186" s="26">
        <v>-421.27</v>
      </c>
      <c r="F186" s="27">
        <v>-3.4200000000000002E-4</v>
      </c>
      <c r="G186" s="16"/>
    </row>
    <row r="187" spans="1:7" x14ac:dyDescent="0.25">
      <c r="A187" s="13" t="s">
        <v>1575</v>
      </c>
      <c r="B187" s="33"/>
      <c r="C187" s="33" t="s">
        <v>1344</v>
      </c>
      <c r="D187" s="41">
        <v>-68750</v>
      </c>
      <c r="E187" s="26">
        <v>-449.97</v>
      </c>
      <c r="F187" s="27">
        <v>-3.6499999999999998E-4</v>
      </c>
      <c r="G187" s="16"/>
    </row>
    <row r="188" spans="1:7" x14ac:dyDescent="0.25">
      <c r="A188" s="13" t="s">
        <v>1576</v>
      </c>
      <c r="B188" s="33"/>
      <c r="C188" s="33" t="s">
        <v>1351</v>
      </c>
      <c r="D188" s="41">
        <v>-6450</v>
      </c>
      <c r="E188" s="26">
        <v>-498.41</v>
      </c>
      <c r="F188" s="27">
        <v>-4.0499999999999998E-4</v>
      </c>
      <c r="G188" s="16"/>
    </row>
    <row r="189" spans="1:7" x14ac:dyDescent="0.25">
      <c r="A189" s="13" t="s">
        <v>1577</v>
      </c>
      <c r="B189" s="33"/>
      <c r="C189" s="33" t="s">
        <v>1227</v>
      </c>
      <c r="D189" s="41">
        <v>-26675</v>
      </c>
      <c r="E189" s="26">
        <v>-505.84</v>
      </c>
      <c r="F189" s="27">
        <v>-4.1100000000000002E-4</v>
      </c>
      <c r="G189" s="16"/>
    </row>
    <row r="190" spans="1:7" x14ac:dyDescent="0.25">
      <c r="A190" s="13" t="s">
        <v>1578</v>
      </c>
      <c r="B190" s="33"/>
      <c r="C190" s="33" t="s">
        <v>1240</v>
      </c>
      <c r="D190" s="41">
        <v>-29400</v>
      </c>
      <c r="E190" s="26">
        <v>-514.66</v>
      </c>
      <c r="F190" s="27">
        <v>-4.1800000000000002E-4</v>
      </c>
      <c r="G190" s="16"/>
    </row>
    <row r="191" spans="1:7" x14ac:dyDescent="0.25">
      <c r="A191" s="13" t="s">
        <v>1579</v>
      </c>
      <c r="B191" s="33"/>
      <c r="C191" s="33" t="s">
        <v>1192</v>
      </c>
      <c r="D191" s="41">
        <v>-10200</v>
      </c>
      <c r="E191" s="26">
        <v>-523.27</v>
      </c>
      <c r="F191" s="27">
        <v>-4.2499999999999998E-4</v>
      </c>
      <c r="G191" s="16"/>
    </row>
    <row r="192" spans="1:7" x14ac:dyDescent="0.25">
      <c r="A192" s="13" t="s">
        <v>1580</v>
      </c>
      <c r="B192" s="33"/>
      <c r="C192" s="33" t="s">
        <v>1203</v>
      </c>
      <c r="D192" s="41">
        <v>-11025</v>
      </c>
      <c r="E192" s="26">
        <v>-550.36</v>
      </c>
      <c r="F192" s="27">
        <v>-4.4700000000000002E-4</v>
      </c>
      <c r="G192" s="16"/>
    </row>
    <row r="193" spans="1:7" x14ac:dyDescent="0.25">
      <c r="A193" s="13" t="s">
        <v>1581</v>
      </c>
      <c r="B193" s="33"/>
      <c r="C193" s="33" t="s">
        <v>1200</v>
      </c>
      <c r="D193" s="41">
        <v>-335000</v>
      </c>
      <c r="E193" s="26">
        <v>-575.79999999999995</v>
      </c>
      <c r="F193" s="27">
        <v>-4.6700000000000002E-4</v>
      </c>
      <c r="G193" s="16"/>
    </row>
    <row r="194" spans="1:7" x14ac:dyDescent="0.25">
      <c r="A194" s="13" t="s">
        <v>1582</v>
      </c>
      <c r="B194" s="33"/>
      <c r="C194" s="33" t="s">
        <v>1524</v>
      </c>
      <c r="D194" s="41">
        <v>-28000</v>
      </c>
      <c r="E194" s="26">
        <v>-602.28</v>
      </c>
      <c r="F194" s="27">
        <v>-4.8899999999999996E-4</v>
      </c>
      <c r="G194" s="16"/>
    </row>
    <row r="195" spans="1:7" x14ac:dyDescent="0.25">
      <c r="A195" s="13" t="s">
        <v>1583</v>
      </c>
      <c r="B195" s="33"/>
      <c r="C195" s="33" t="s">
        <v>1237</v>
      </c>
      <c r="D195" s="41">
        <v>-56000</v>
      </c>
      <c r="E195" s="26">
        <v>-605.86</v>
      </c>
      <c r="F195" s="27">
        <v>-4.9200000000000003E-4</v>
      </c>
      <c r="G195" s="16"/>
    </row>
    <row r="196" spans="1:7" x14ac:dyDescent="0.25">
      <c r="A196" s="13" t="s">
        <v>1584</v>
      </c>
      <c r="B196" s="33"/>
      <c r="C196" s="33" t="s">
        <v>1443</v>
      </c>
      <c r="D196" s="41">
        <v>-256200</v>
      </c>
      <c r="E196" s="26">
        <v>-611.01</v>
      </c>
      <c r="F196" s="27">
        <v>-4.9600000000000002E-4</v>
      </c>
      <c r="G196" s="16"/>
    </row>
    <row r="197" spans="1:7" x14ac:dyDescent="0.25">
      <c r="A197" s="13" t="s">
        <v>1585</v>
      </c>
      <c r="B197" s="33"/>
      <c r="C197" s="33" t="s">
        <v>1265</v>
      </c>
      <c r="D197" s="41">
        <v>-312400</v>
      </c>
      <c r="E197" s="26">
        <v>-613.02</v>
      </c>
      <c r="F197" s="27">
        <v>-4.9799999999999996E-4</v>
      </c>
      <c r="G197" s="16"/>
    </row>
    <row r="198" spans="1:7" x14ac:dyDescent="0.25">
      <c r="A198" s="13" t="s">
        <v>1586</v>
      </c>
      <c r="B198" s="33"/>
      <c r="C198" s="33" t="s">
        <v>1515</v>
      </c>
      <c r="D198" s="41">
        <v>-75000</v>
      </c>
      <c r="E198" s="26">
        <v>-620.05999999999995</v>
      </c>
      <c r="F198" s="27">
        <v>-5.0299999999999997E-4</v>
      </c>
      <c r="G198" s="16"/>
    </row>
    <row r="199" spans="1:7" x14ac:dyDescent="0.25">
      <c r="A199" s="13" t="s">
        <v>1587</v>
      </c>
      <c r="B199" s="33"/>
      <c r="C199" s="33" t="s">
        <v>1265</v>
      </c>
      <c r="D199" s="41">
        <v>-22200</v>
      </c>
      <c r="E199" s="26">
        <v>-632.64</v>
      </c>
      <c r="F199" s="27">
        <v>-5.1400000000000003E-4</v>
      </c>
      <c r="G199" s="16"/>
    </row>
    <row r="200" spans="1:7" x14ac:dyDescent="0.25">
      <c r="A200" s="13" t="s">
        <v>1588</v>
      </c>
      <c r="B200" s="33"/>
      <c r="C200" s="33" t="s">
        <v>1417</v>
      </c>
      <c r="D200" s="41">
        <v>-32000</v>
      </c>
      <c r="E200" s="26">
        <v>-660.58</v>
      </c>
      <c r="F200" s="27">
        <v>-5.3600000000000002E-4</v>
      </c>
      <c r="G200" s="16"/>
    </row>
    <row r="201" spans="1:7" x14ac:dyDescent="0.25">
      <c r="A201" s="13" t="s">
        <v>1589</v>
      </c>
      <c r="B201" s="33"/>
      <c r="C201" s="33" t="s">
        <v>1192</v>
      </c>
      <c r="D201" s="41">
        <v>-52000</v>
      </c>
      <c r="E201" s="26">
        <v>-724.05</v>
      </c>
      <c r="F201" s="27">
        <v>-5.8799999999999998E-4</v>
      </c>
      <c r="G201" s="16"/>
    </row>
    <row r="202" spans="1:7" x14ac:dyDescent="0.25">
      <c r="A202" s="13" t="s">
        <v>1590</v>
      </c>
      <c r="B202" s="33"/>
      <c r="C202" s="33" t="s">
        <v>1304</v>
      </c>
      <c r="D202" s="41">
        <v>-108000</v>
      </c>
      <c r="E202" s="26">
        <v>-729.27</v>
      </c>
      <c r="F202" s="27">
        <v>-5.9199999999999997E-4</v>
      </c>
      <c r="G202" s="16"/>
    </row>
    <row r="203" spans="1:7" x14ac:dyDescent="0.25">
      <c r="A203" s="13" t="s">
        <v>1591</v>
      </c>
      <c r="B203" s="33"/>
      <c r="C203" s="33" t="s">
        <v>1292</v>
      </c>
      <c r="D203" s="41">
        <v>-42500</v>
      </c>
      <c r="E203" s="26">
        <v>-761.47</v>
      </c>
      <c r="F203" s="27">
        <v>-6.1799999999999995E-4</v>
      </c>
      <c r="G203" s="16"/>
    </row>
    <row r="204" spans="1:7" x14ac:dyDescent="0.25">
      <c r="A204" s="13" t="s">
        <v>1592</v>
      </c>
      <c r="B204" s="33"/>
      <c r="C204" s="33" t="s">
        <v>1237</v>
      </c>
      <c r="D204" s="41">
        <v>-42750</v>
      </c>
      <c r="E204" s="26">
        <v>-796.28</v>
      </c>
      <c r="F204" s="27">
        <v>-6.4700000000000001E-4</v>
      </c>
      <c r="G204" s="16"/>
    </row>
    <row r="205" spans="1:7" x14ac:dyDescent="0.25">
      <c r="A205" s="13" t="s">
        <v>1593</v>
      </c>
      <c r="B205" s="33"/>
      <c r="C205" s="33" t="s">
        <v>1438</v>
      </c>
      <c r="D205" s="41">
        <v>-19750</v>
      </c>
      <c r="E205" s="26">
        <v>-893.3</v>
      </c>
      <c r="F205" s="27">
        <v>-7.2499999999999995E-4</v>
      </c>
      <c r="G205" s="16"/>
    </row>
    <row r="206" spans="1:7" x14ac:dyDescent="0.25">
      <c r="A206" s="13" t="s">
        <v>1594</v>
      </c>
      <c r="B206" s="33"/>
      <c r="C206" s="33" t="s">
        <v>1254</v>
      </c>
      <c r="D206" s="41">
        <v>-13500</v>
      </c>
      <c r="E206" s="26">
        <v>-937.11</v>
      </c>
      <c r="F206" s="27">
        <v>-7.6099999999999996E-4</v>
      </c>
      <c r="G206" s="16"/>
    </row>
    <row r="207" spans="1:7" x14ac:dyDescent="0.25">
      <c r="A207" s="13" t="s">
        <v>1595</v>
      </c>
      <c r="B207" s="33"/>
      <c r="C207" s="33" t="s">
        <v>1370</v>
      </c>
      <c r="D207" s="41">
        <v>-141700</v>
      </c>
      <c r="E207" s="26">
        <v>-975.53</v>
      </c>
      <c r="F207" s="27">
        <v>-7.9199999999999995E-4</v>
      </c>
      <c r="G207" s="16"/>
    </row>
    <row r="208" spans="1:7" x14ac:dyDescent="0.25">
      <c r="A208" s="13" t="s">
        <v>1596</v>
      </c>
      <c r="B208" s="33"/>
      <c r="C208" s="33" t="s">
        <v>1370</v>
      </c>
      <c r="D208" s="41">
        <v>-161000</v>
      </c>
      <c r="E208" s="26">
        <v>-1016.63</v>
      </c>
      <c r="F208" s="27">
        <v>-8.2600000000000002E-4</v>
      </c>
      <c r="G208" s="16"/>
    </row>
    <row r="209" spans="1:7" x14ac:dyDescent="0.25">
      <c r="A209" s="13" t="s">
        <v>1597</v>
      </c>
      <c r="B209" s="33"/>
      <c r="C209" s="33" t="s">
        <v>1237</v>
      </c>
      <c r="D209" s="41">
        <v>-135000</v>
      </c>
      <c r="E209" s="26">
        <v>-1021.07</v>
      </c>
      <c r="F209" s="27">
        <v>-8.2899999999999998E-4</v>
      </c>
      <c r="G209" s="16"/>
    </row>
    <row r="210" spans="1:7" x14ac:dyDescent="0.25">
      <c r="A210" s="13" t="s">
        <v>1598</v>
      </c>
      <c r="B210" s="33"/>
      <c r="C210" s="33" t="s">
        <v>1370</v>
      </c>
      <c r="D210" s="41">
        <v>-39750</v>
      </c>
      <c r="E210" s="26">
        <v>-1026.82</v>
      </c>
      <c r="F210" s="27">
        <v>-8.34E-4</v>
      </c>
      <c r="G210" s="16"/>
    </row>
    <row r="211" spans="1:7" x14ac:dyDescent="0.25">
      <c r="A211" s="13" t="s">
        <v>1599</v>
      </c>
      <c r="B211" s="33"/>
      <c r="C211" s="33" t="s">
        <v>1220</v>
      </c>
      <c r="D211" s="41">
        <v>-320400</v>
      </c>
      <c r="E211" s="26">
        <v>-1088.56</v>
      </c>
      <c r="F211" s="27">
        <v>-8.8400000000000002E-4</v>
      </c>
      <c r="G211" s="16"/>
    </row>
    <row r="212" spans="1:7" x14ac:dyDescent="0.25">
      <c r="A212" s="13" t="s">
        <v>1600</v>
      </c>
      <c r="B212" s="33"/>
      <c r="C212" s="33" t="s">
        <v>1307</v>
      </c>
      <c r="D212" s="41">
        <v>-117450</v>
      </c>
      <c r="E212" s="26">
        <v>-1112.9000000000001</v>
      </c>
      <c r="F212" s="27">
        <v>-9.0399999999999996E-4</v>
      </c>
      <c r="G212" s="16"/>
    </row>
    <row r="213" spans="1:7" x14ac:dyDescent="0.25">
      <c r="A213" s="13" t="s">
        <v>1601</v>
      </c>
      <c r="B213" s="33"/>
      <c r="C213" s="33" t="s">
        <v>1304</v>
      </c>
      <c r="D213" s="41">
        <v>-72000</v>
      </c>
      <c r="E213" s="26">
        <v>-1185.3699999999999</v>
      </c>
      <c r="F213" s="27">
        <v>-9.6299999999999999E-4</v>
      </c>
      <c r="G213" s="16"/>
    </row>
    <row r="214" spans="1:7" x14ac:dyDescent="0.25">
      <c r="A214" s="13" t="s">
        <v>1602</v>
      </c>
      <c r="B214" s="33"/>
      <c r="C214" s="33" t="s">
        <v>1370</v>
      </c>
      <c r="D214" s="41">
        <v>-38500</v>
      </c>
      <c r="E214" s="26">
        <v>-1210.07</v>
      </c>
      <c r="F214" s="27">
        <v>-9.8299999999999993E-4</v>
      </c>
      <c r="G214" s="16"/>
    </row>
    <row r="215" spans="1:7" x14ac:dyDescent="0.25">
      <c r="A215" s="13" t="s">
        <v>1603</v>
      </c>
      <c r="B215" s="33"/>
      <c r="C215" s="33" t="s">
        <v>1192</v>
      </c>
      <c r="D215" s="41">
        <v>-4260</v>
      </c>
      <c r="E215" s="26">
        <v>-1295.52</v>
      </c>
      <c r="F215" s="27">
        <v>-1.052E-3</v>
      </c>
      <c r="G215" s="16"/>
    </row>
    <row r="216" spans="1:7" x14ac:dyDescent="0.25">
      <c r="A216" s="13" t="s">
        <v>1604</v>
      </c>
      <c r="B216" s="33"/>
      <c r="C216" s="33" t="s">
        <v>1370</v>
      </c>
      <c r="D216" s="41">
        <v>-39025</v>
      </c>
      <c r="E216" s="26">
        <v>-1296.27</v>
      </c>
      <c r="F216" s="27">
        <v>-1.0529999999999999E-3</v>
      </c>
      <c r="G216" s="16"/>
    </row>
    <row r="217" spans="1:7" x14ac:dyDescent="0.25">
      <c r="A217" s="13" t="s">
        <v>1605</v>
      </c>
      <c r="B217" s="33"/>
      <c r="C217" s="33" t="s">
        <v>1443</v>
      </c>
      <c r="D217" s="41">
        <v>-248875</v>
      </c>
      <c r="E217" s="26">
        <v>-1368.31</v>
      </c>
      <c r="F217" s="27">
        <v>-1.1119999999999999E-3</v>
      </c>
      <c r="G217" s="16"/>
    </row>
    <row r="218" spans="1:7" x14ac:dyDescent="0.25">
      <c r="A218" s="13" t="s">
        <v>1606</v>
      </c>
      <c r="B218" s="33"/>
      <c r="C218" s="33" t="s">
        <v>1203</v>
      </c>
      <c r="D218" s="41">
        <v>-12675</v>
      </c>
      <c r="E218" s="26">
        <v>-1389.58</v>
      </c>
      <c r="F218" s="27">
        <v>-1.129E-3</v>
      </c>
      <c r="G218" s="16"/>
    </row>
    <row r="219" spans="1:7" x14ac:dyDescent="0.25">
      <c r="A219" s="13" t="s">
        <v>1607</v>
      </c>
      <c r="B219" s="33"/>
      <c r="C219" s="33" t="s">
        <v>1227</v>
      </c>
      <c r="D219" s="41">
        <v>-60900</v>
      </c>
      <c r="E219" s="26">
        <v>-1428.23</v>
      </c>
      <c r="F219" s="27">
        <v>-1.16E-3</v>
      </c>
      <c r="G219" s="16"/>
    </row>
    <row r="220" spans="1:7" x14ac:dyDescent="0.25">
      <c r="A220" s="13" t="s">
        <v>1608</v>
      </c>
      <c r="B220" s="33"/>
      <c r="C220" s="33" t="s">
        <v>1237</v>
      </c>
      <c r="D220" s="41">
        <v>-69000</v>
      </c>
      <c r="E220" s="26">
        <v>-1485.78</v>
      </c>
      <c r="F220" s="27">
        <v>-1.207E-3</v>
      </c>
      <c r="G220" s="16"/>
    </row>
    <row r="221" spans="1:7" x14ac:dyDescent="0.25">
      <c r="A221" s="13" t="s">
        <v>1609</v>
      </c>
      <c r="B221" s="33"/>
      <c r="C221" s="33" t="s">
        <v>1203</v>
      </c>
      <c r="D221" s="41">
        <v>-59150</v>
      </c>
      <c r="E221" s="26">
        <v>-1670.6</v>
      </c>
      <c r="F221" s="27">
        <v>-1.3569999999999999E-3</v>
      </c>
      <c r="G221" s="16"/>
    </row>
    <row r="222" spans="1:7" x14ac:dyDescent="0.25">
      <c r="A222" s="13" t="s">
        <v>1610</v>
      </c>
      <c r="B222" s="33"/>
      <c r="C222" s="33" t="s">
        <v>1265</v>
      </c>
      <c r="D222" s="41">
        <v>-340200</v>
      </c>
      <c r="E222" s="26">
        <v>-1688.58</v>
      </c>
      <c r="F222" s="27">
        <v>-1.372E-3</v>
      </c>
      <c r="G222" s="16"/>
    </row>
    <row r="223" spans="1:7" x14ac:dyDescent="0.25">
      <c r="A223" s="13" t="s">
        <v>1611</v>
      </c>
      <c r="B223" s="33"/>
      <c r="C223" s="33" t="s">
        <v>1370</v>
      </c>
      <c r="D223" s="41">
        <v>-162250</v>
      </c>
      <c r="E223" s="26">
        <v>-1768.69</v>
      </c>
      <c r="F223" s="27">
        <v>-1.4369999999999999E-3</v>
      </c>
      <c r="G223" s="16"/>
    </row>
    <row r="224" spans="1:7" x14ac:dyDescent="0.25">
      <c r="A224" s="13" t="s">
        <v>1612</v>
      </c>
      <c r="B224" s="33"/>
      <c r="C224" s="33" t="s">
        <v>1344</v>
      </c>
      <c r="D224" s="41">
        <v>-276000</v>
      </c>
      <c r="E224" s="26">
        <v>-1799.52</v>
      </c>
      <c r="F224" s="27">
        <v>-1.462E-3</v>
      </c>
      <c r="G224" s="16"/>
    </row>
    <row r="225" spans="1:7" x14ac:dyDescent="0.25">
      <c r="A225" s="13" t="s">
        <v>1613</v>
      </c>
      <c r="B225" s="33"/>
      <c r="C225" s="33" t="s">
        <v>1209</v>
      </c>
      <c r="D225" s="41">
        <v>-51800</v>
      </c>
      <c r="E225" s="26">
        <v>-1897.33</v>
      </c>
      <c r="F225" s="27">
        <v>-1.5410000000000001E-3</v>
      </c>
      <c r="G225" s="16"/>
    </row>
    <row r="226" spans="1:7" x14ac:dyDescent="0.25">
      <c r="A226" s="13" t="s">
        <v>1614</v>
      </c>
      <c r="B226" s="33"/>
      <c r="C226" s="33" t="s">
        <v>1206</v>
      </c>
      <c r="D226" s="41">
        <v>-69000</v>
      </c>
      <c r="E226" s="26">
        <v>-1929.9</v>
      </c>
      <c r="F226" s="27">
        <v>-1.5679999999999999E-3</v>
      </c>
      <c r="G226" s="16"/>
    </row>
    <row r="227" spans="1:7" x14ac:dyDescent="0.25">
      <c r="A227" s="13" t="s">
        <v>1615</v>
      </c>
      <c r="B227" s="33"/>
      <c r="C227" s="33" t="s">
        <v>1227</v>
      </c>
      <c r="D227" s="41">
        <v>-7575</v>
      </c>
      <c r="E227" s="26">
        <v>-1938.08</v>
      </c>
      <c r="F227" s="27">
        <v>-1.575E-3</v>
      </c>
      <c r="G227" s="16"/>
    </row>
    <row r="228" spans="1:7" x14ac:dyDescent="0.25">
      <c r="A228" s="13" t="s">
        <v>1616</v>
      </c>
      <c r="B228" s="33"/>
      <c r="C228" s="33" t="s">
        <v>1307</v>
      </c>
      <c r="D228" s="41">
        <v>-200625</v>
      </c>
      <c r="E228" s="26">
        <v>-1955.09</v>
      </c>
      <c r="F228" s="27">
        <v>-1.588E-3</v>
      </c>
      <c r="G228" s="16"/>
    </row>
    <row r="229" spans="1:7" x14ac:dyDescent="0.25">
      <c r="A229" s="13" t="s">
        <v>1617</v>
      </c>
      <c r="B229" s="33"/>
      <c r="C229" s="33" t="s">
        <v>1438</v>
      </c>
      <c r="D229" s="41">
        <v>-376200</v>
      </c>
      <c r="E229" s="26">
        <v>-1972.42</v>
      </c>
      <c r="F229" s="27">
        <v>-1.6019999999999999E-3</v>
      </c>
      <c r="G229" s="16"/>
    </row>
    <row r="230" spans="1:7" x14ac:dyDescent="0.25">
      <c r="A230" s="13" t="s">
        <v>1618</v>
      </c>
      <c r="B230" s="33"/>
      <c r="C230" s="33" t="s">
        <v>1254</v>
      </c>
      <c r="D230" s="41">
        <v>-24750</v>
      </c>
      <c r="E230" s="26">
        <v>-1976.75</v>
      </c>
      <c r="F230" s="27">
        <v>-1.606E-3</v>
      </c>
      <c r="G230" s="16"/>
    </row>
    <row r="231" spans="1:7" x14ac:dyDescent="0.25">
      <c r="A231" s="13" t="s">
        <v>1619</v>
      </c>
      <c r="B231" s="33"/>
      <c r="C231" s="33" t="s">
        <v>1227</v>
      </c>
      <c r="D231" s="41">
        <v>-17600</v>
      </c>
      <c r="E231" s="26">
        <v>-2002.78</v>
      </c>
      <c r="F231" s="27">
        <v>-1.627E-3</v>
      </c>
      <c r="G231" s="16"/>
    </row>
    <row r="232" spans="1:7" x14ac:dyDescent="0.25">
      <c r="A232" s="13" t="s">
        <v>1620</v>
      </c>
      <c r="B232" s="33"/>
      <c r="C232" s="33" t="s">
        <v>1240</v>
      </c>
      <c r="D232" s="41">
        <v>-106000</v>
      </c>
      <c r="E232" s="26">
        <v>-2027.14</v>
      </c>
      <c r="F232" s="27">
        <v>-1.647E-3</v>
      </c>
      <c r="G232" s="16"/>
    </row>
    <row r="233" spans="1:7" x14ac:dyDescent="0.25">
      <c r="A233" s="13" t="s">
        <v>1621</v>
      </c>
      <c r="B233" s="33"/>
      <c r="C233" s="33" t="s">
        <v>1240</v>
      </c>
      <c r="D233" s="41">
        <v>-455400</v>
      </c>
      <c r="E233" s="26">
        <v>-2179.54</v>
      </c>
      <c r="F233" s="27">
        <v>-1.771E-3</v>
      </c>
      <c r="G233" s="16"/>
    </row>
    <row r="234" spans="1:7" x14ac:dyDescent="0.25">
      <c r="A234" s="13" t="s">
        <v>1622</v>
      </c>
      <c r="B234" s="33"/>
      <c r="C234" s="33" t="s">
        <v>1452</v>
      </c>
      <c r="D234" s="41">
        <v>-57475</v>
      </c>
      <c r="E234" s="26">
        <v>-2224.94</v>
      </c>
      <c r="F234" s="27">
        <v>-1.8079999999999999E-3</v>
      </c>
      <c r="G234" s="16"/>
    </row>
    <row r="235" spans="1:7" x14ac:dyDescent="0.25">
      <c r="A235" s="13" t="s">
        <v>1623</v>
      </c>
      <c r="B235" s="33"/>
      <c r="C235" s="33" t="s">
        <v>1227</v>
      </c>
      <c r="D235" s="41">
        <v>-273700</v>
      </c>
      <c r="E235" s="26">
        <v>-2288.6799999999998</v>
      </c>
      <c r="F235" s="27">
        <v>-1.859E-3</v>
      </c>
      <c r="G235" s="16"/>
    </row>
    <row r="236" spans="1:7" x14ac:dyDescent="0.25">
      <c r="A236" s="13" t="s">
        <v>1624</v>
      </c>
      <c r="B236" s="33"/>
      <c r="C236" s="33" t="s">
        <v>1292</v>
      </c>
      <c r="D236" s="41">
        <v>-1414454</v>
      </c>
      <c r="E236" s="26">
        <v>-2412.35</v>
      </c>
      <c r="F236" s="27">
        <v>-1.9599999999999999E-3</v>
      </c>
      <c r="G236" s="16"/>
    </row>
    <row r="237" spans="1:7" x14ac:dyDescent="0.25">
      <c r="A237" s="13" t="s">
        <v>1625</v>
      </c>
      <c r="B237" s="33"/>
      <c r="C237" s="33" t="s">
        <v>1295</v>
      </c>
      <c r="D237" s="41">
        <v>-251000</v>
      </c>
      <c r="E237" s="26">
        <v>-2434.1999999999998</v>
      </c>
      <c r="F237" s="27">
        <v>-1.9780000000000002E-3</v>
      </c>
      <c r="G237" s="16"/>
    </row>
    <row r="238" spans="1:7" x14ac:dyDescent="0.25">
      <c r="A238" s="13" t="s">
        <v>1626</v>
      </c>
      <c r="B238" s="33"/>
      <c r="C238" s="33" t="s">
        <v>1212</v>
      </c>
      <c r="D238" s="41">
        <v>-97800</v>
      </c>
      <c r="E238" s="26">
        <v>-2462.0700000000002</v>
      </c>
      <c r="F238" s="27">
        <v>-2E-3</v>
      </c>
      <c r="G238" s="16"/>
    </row>
    <row r="239" spans="1:7" x14ac:dyDescent="0.25">
      <c r="A239" s="13" t="s">
        <v>1627</v>
      </c>
      <c r="B239" s="33"/>
      <c r="C239" s="33" t="s">
        <v>1443</v>
      </c>
      <c r="D239" s="41">
        <v>-140400</v>
      </c>
      <c r="E239" s="26">
        <v>-2533.87</v>
      </c>
      <c r="F239" s="27">
        <v>-2.0590000000000001E-3</v>
      </c>
      <c r="G239" s="16"/>
    </row>
    <row r="240" spans="1:7" x14ac:dyDescent="0.25">
      <c r="A240" s="13" t="s">
        <v>1628</v>
      </c>
      <c r="B240" s="33"/>
      <c r="C240" s="33" t="s">
        <v>1203</v>
      </c>
      <c r="D240" s="41">
        <v>-21300</v>
      </c>
      <c r="E240" s="26">
        <v>-2659.06</v>
      </c>
      <c r="F240" s="27">
        <v>-2.1610000000000002E-3</v>
      </c>
      <c r="G240" s="16"/>
    </row>
    <row r="241" spans="1:7" x14ac:dyDescent="0.25">
      <c r="A241" s="13" t="s">
        <v>1629</v>
      </c>
      <c r="B241" s="33"/>
      <c r="C241" s="33" t="s">
        <v>1192</v>
      </c>
      <c r="D241" s="41">
        <v>-152975</v>
      </c>
      <c r="E241" s="26">
        <v>-2663.22</v>
      </c>
      <c r="F241" s="27">
        <v>-2.1640000000000001E-3</v>
      </c>
      <c r="G241" s="16"/>
    </row>
    <row r="242" spans="1:7" x14ac:dyDescent="0.25">
      <c r="A242" s="13" t="s">
        <v>1630</v>
      </c>
      <c r="B242" s="33"/>
      <c r="C242" s="33" t="s">
        <v>1192</v>
      </c>
      <c r="D242" s="41">
        <v>-37875</v>
      </c>
      <c r="E242" s="26">
        <v>-2680.64</v>
      </c>
      <c r="F242" s="27">
        <v>-2.1779999999999998E-3</v>
      </c>
      <c r="G242" s="16"/>
    </row>
    <row r="243" spans="1:7" x14ac:dyDescent="0.25">
      <c r="A243" s="13" t="s">
        <v>1631</v>
      </c>
      <c r="B243" s="33"/>
      <c r="C243" s="33" t="s">
        <v>1227</v>
      </c>
      <c r="D243" s="41">
        <v>-99000</v>
      </c>
      <c r="E243" s="26">
        <v>-2689.19</v>
      </c>
      <c r="F243" s="27">
        <v>-2.1849999999999999E-3</v>
      </c>
      <c r="G243" s="16"/>
    </row>
    <row r="244" spans="1:7" x14ac:dyDescent="0.25">
      <c r="A244" s="13" t="s">
        <v>1632</v>
      </c>
      <c r="B244" s="33"/>
      <c r="C244" s="33" t="s">
        <v>1304</v>
      </c>
      <c r="D244" s="41">
        <v>-87450</v>
      </c>
      <c r="E244" s="26">
        <v>-2724.9</v>
      </c>
      <c r="F244" s="27">
        <v>-2.2139999999999998E-3</v>
      </c>
      <c r="G244" s="16"/>
    </row>
    <row r="245" spans="1:7" x14ac:dyDescent="0.25">
      <c r="A245" s="13" t="s">
        <v>1633</v>
      </c>
      <c r="B245" s="33"/>
      <c r="C245" s="33" t="s">
        <v>1438</v>
      </c>
      <c r="D245" s="41">
        <v>-453700</v>
      </c>
      <c r="E245" s="26">
        <v>-2732.64</v>
      </c>
      <c r="F245" s="27">
        <v>-2.2200000000000002E-3</v>
      </c>
      <c r="G245" s="16"/>
    </row>
    <row r="246" spans="1:7" x14ac:dyDescent="0.25">
      <c r="A246" s="13" t="s">
        <v>1634</v>
      </c>
      <c r="B246" s="33"/>
      <c r="C246" s="33" t="s">
        <v>1265</v>
      </c>
      <c r="D246" s="41">
        <v>-178000</v>
      </c>
      <c r="E246" s="26">
        <v>-2843.46</v>
      </c>
      <c r="F246" s="27">
        <v>-2.31E-3</v>
      </c>
      <c r="G246" s="16"/>
    </row>
    <row r="247" spans="1:7" x14ac:dyDescent="0.25">
      <c r="A247" s="13" t="s">
        <v>1635</v>
      </c>
      <c r="B247" s="33"/>
      <c r="C247" s="33" t="s">
        <v>1240</v>
      </c>
      <c r="D247" s="41">
        <v>-90800</v>
      </c>
      <c r="E247" s="26">
        <v>-2858.07</v>
      </c>
      <c r="F247" s="27">
        <v>-2.3219999999999998E-3</v>
      </c>
      <c r="G247" s="16"/>
    </row>
    <row r="248" spans="1:7" x14ac:dyDescent="0.25">
      <c r="A248" s="13" t="s">
        <v>1636</v>
      </c>
      <c r="B248" s="33"/>
      <c r="C248" s="33" t="s">
        <v>1240</v>
      </c>
      <c r="D248" s="41">
        <v>-505560</v>
      </c>
      <c r="E248" s="26">
        <v>-2905.71</v>
      </c>
      <c r="F248" s="27">
        <v>-2.3609999999999998E-3</v>
      </c>
      <c r="G248" s="16"/>
    </row>
    <row r="249" spans="1:7" x14ac:dyDescent="0.25">
      <c r="A249" s="13" t="s">
        <v>1637</v>
      </c>
      <c r="B249" s="33"/>
      <c r="C249" s="33" t="s">
        <v>1304</v>
      </c>
      <c r="D249" s="41">
        <v>-48150</v>
      </c>
      <c r="E249" s="26">
        <v>-2983.86</v>
      </c>
      <c r="F249" s="27">
        <v>-2.4239999999999999E-3</v>
      </c>
      <c r="G249" s="16"/>
    </row>
    <row r="250" spans="1:7" x14ac:dyDescent="0.25">
      <c r="A250" s="13" t="s">
        <v>1638</v>
      </c>
      <c r="B250" s="33"/>
      <c r="C250" s="33" t="s">
        <v>1317</v>
      </c>
      <c r="D250" s="41">
        <v>-201600</v>
      </c>
      <c r="E250" s="26">
        <v>-3004.95</v>
      </c>
      <c r="F250" s="27">
        <v>-2.4420000000000002E-3</v>
      </c>
      <c r="G250" s="16"/>
    </row>
    <row r="251" spans="1:7" x14ac:dyDescent="0.25">
      <c r="A251" s="13" t="s">
        <v>1639</v>
      </c>
      <c r="B251" s="33"/>
      <c r="C251" s="33" t="s">
        <v>1195</v>
      </c>
      <c r="D251" s="41">
        <v>-155500</v>
      </c>
      <c r="E251" s="26">
        <v>-3071.75</v>
      </c>
      <c r="F251" s="27">
        <v>-2.496E-3</v>
      </c>
      <c r="G251" s="16"/>
    </row>
    <row r="252" spans="1:7" x14ac:dyDescent="0.25">
      <c r="A252" s="13" t="s">
        <v>1640</v>
      </c>
      <c r="B252" s="33"/>
      <c r="C252" s="33" t="s">
        <v>1215</v>
      </c>
      <c r="D252" s="41">
        <v>-876600</v>
      </c>
      <c r="E252" s="26">
        <v>-3152.25</v>
      </c>
      <c r="F252" s="27">
        <v>-2.5609999999999999E-3</v>
      </c>
      <c r="G252" s="16"/>
    </row>
    <row r="253" spans="1:7" x14ac:dyDescent="0.25">
      <c r="A253" s="13" t="s">
        <v>1641</v>
      </c>
      <c r="B253" s="33"/>
      <c r="C253" s="33" t="s">
        <v>1386</v>
      </c>
      <c r="D253" s="41">
        <v>-72750</v>
      </c>
      <c r="E253" s="26">
        <v>-3237.78</v>
      </c>
      <c r="F253" s="27">
        <v>-2.6310000000000001E-3</v>
      </c>
      <c r="G253" s="16"/>
    </row>
    <row r="254" spans="1:7" x14ac:dyDescent="0.25">
      <c r="A254" s="13" t="s">
        <v>1642</v>
      </c>
      <c r="B254" s="33"/>
      <c r="C254" s="33" t="s">
        <v>1417</v>
      </c>
      <c r="D254" s="41">
        <v>-220500</v>
      </c>
      <c r="E254" s="26">
        <v>-3272.11</v>
      </c>
      <c r="F254" s="27">
        <v>-2.6589999999999999E-3</v>
      </c>
      <c r="G254" s="16"/>
    </row>
    <row r="255" spans="1:7" x14ac:dyDescent="0.25">
      <c r="A255" s="13" t="s">
        <v>1643</v>
      </c>
      <c r="B255" s="33"/>
      <c r="C255" s="33" t="s">
        <v>1320</v>
      </c>
      <c r="D255" s="41">
        <v>-1942500</v>
      </c>
      <c r="E255" s="26">
        <v>-3533.8</v>
      </c>
      <c r="F255" s="27">
        <v>-2.8709999999999999E-3</v>
      </c>
      <c r="G255" s="16"/>
    </row>
    <row r="256" spans="1:7" x14ac:dyDescent="0.25">
      <c r="A256" s="13" t="s">
        <v>1644</v>
      </c>
      <c r="B256" s="33"/>
      <c r="C256" s="33" t="s">
        <v>1227</v>
      </c>
      <c r="D256" s="41">
        <v>-568800</v>
      </c>
      <c r="E256" s="26">
        <v>-3536.23</v>
      </c>
      <c r="F256" s="27">
        <v>-2.8730000000000001E-3</v>
      </c>
      <c r="G256" s="16"/>
    </row>
    <row r="257" spans="1:7" x14ac:dyDescent="0.25">
      <c r="A257" s="13" t="s">
        <v>1645</v>
      </c>
      <c r="B257" s="33"/>
      <c r="C257" s="33" t="s">
        <v>1265</v>
      </c>
      <c r="D257" s="41">
        <v>-2610</v>
      </c>
      <c r="E257" s="26">
        <v>-3544.29</v>
      </c>
      <c r="F257" s="27">
        <v>-2.8800000000000002E-3</v>
      </c>
      <c r="G257" s="16"/>
    </row>
    <row r="258" spans="1:7" x14ac:dyDescent="0.25">
      <c r="A258" s="13" t="s">
        <v>1646</v>
      </c>
      <c r="B258" s="33"/>
      <c r="C258" s="33" t="s">
        <v>1351</v>
      </c>
      <c r="D258" s="41">
        <v>-50600</v>
      </c>
      <c r="E258" s="26">
        <v>-3646.69</v>
      </c>
      <c r="F258" s="27">
        <v>-2.9629999999999999E-3</v>
      </c>
      <c r="G258" s="16"/>
    </row>
    <row r="259" spans="1:7" x14ac:dyDescent="0.25">
      <c r="A259" s="13" t="s">
        <v>1647</v>
      </c>
      <c r="B259" s="33"/>
      <c r="C259" s="33" t="s">
        <v>1292</v>
      </c>
      <c r="D259" s="41">
        <v>-1674000</v>
      </c>
      <c r="E259" s="26">
        <v>-3702.55</v>
      </c>
      <c r="F259" s="27">
        <v>-3.009E-3</v>
      </c>
      <c r="G259" s="16"/>
    </row>
    <row r="260" spans="1:7" x14ac:dyDescent="0.25">
      <c r="A260" s="13" t="s">
        <v>1648</v>
      </c>
      <c r="B260" s="33"/>
      <c r="C260" s="33" t="s">
        <v>1192</v>
      </c>
      <c r="D260" s="41">
        <v>-233350</v>
      </c>
      <c r="E260" s="26">
        <v>-3887.73</v>
      </c>
      <c r="F260" s="27">
        <v>-3.1589999999999999E-3</v>
      </c>
      <c r="G260" s="16"/>
    </row>
    <row r="261" spans="1:7" x14ac:dyDescent="0.25">
      <c r="A261" s="13" t="s">
        <v>1649</v>
      </c>
      <c r="B261" s="33"/>
      <c r="C261" s="33" t="s">
        <v>1212</v>
      </c>
      <c r="D261" s="41">
        <v>-66200</v>
      </c>
      <c r="E261" s="26">
        <v>-3900.37</v>
      </c>
      <c r="F261" s="27">
        <v>-3.1689999999999999E-3</v>
      </c>
      <c r="G261" s="16"/>
    </row>
    <row r="262" spans="1:7" x14ac:dyDescent="0.25">
      <c r="A262" s="13" t="s">
        <v>1650</v>
      </c>
      <c r="B262" s="33"/>
      <c r="C262" s="33" t="s">
        <v>1320</v>
      </c>
      <c r="D262" s="41">
        <v>-1181900</v>
      </c>
      <c r="E262" s="26">
        <v>-3946.36</v>
      </c>
      <c r="F262" s="27">
        <v>-3.2070000000000002E-3</v>
      </c>
      <c r="G262" s="16"/>
    </row>
    <row r="263" spans="1:7" x14ac:dyDescent="0.25">
      <c r="A263" s="13" t="s">
        <v>1651</v>
      </c>
      <c r="B263" s="33"/>
      <c r="C263" s="33" t="s">
        <v>1386</v>
      </c>
      <c r="D263" s="41">
        <v>-77000</v>
      </c>
      <c r="E263" s="26">
        <v>-4000.03</v>
      </c>
      <c r="F263" s="27">
        <v>-3.2499999999999999E-3</v>
      </c>
      <c r="G263" s="16"/>
    </row>
    <row r="264" spans="1:7" x14ac:dyDescent="0.25">
      <c r="A264" s="13" t="s">
        <v>1652</v>
      </c>
      <c r="B264" s="33"/>
      <c r="C264" s="33" t="s">
        <v>1304</v>
      </c>
      <c r="D264" s="41">
        <v>-236600</v>
      </c>
      <c r="E264" s="26">
        <v>-4172.8</v>
      </c>
      <c r="F264" s="27">
        <v>-3.3909999999999999E-3</v>
      </c>
      <c r="G264" s="16"/>
    </row>
    <row r="265" spans="1:7" x14ac:dyDescent="0.25">
      <c r="A265" s="13" t="s">
        <v>1653</v>
      </c>
      <c r="B265" s="33"/>
      <c r="C265" s="33" t="s">
        <v>1307</v>
      </c>
      <c r="D265" s="41">
        <v>-2986500</v>
      </c>
      <c r="E265" s="26">
        <v>-4593.54</v>
      </c>
      <c r="F265" s="27">
        <v>-3.7330000000000002E-3</v>
      </c>
      <c r="G265" s="16"/>
    </row>
    <row r="266" spans="1:7" x14ac:dyDescent="0.25">
      <c r="A266" s="13" t="s">
        <v>1654</v>
      </c>
      <c r="B266" s="33"/>
      <c r="C266" s="33" t="s">
        <v>1292</v>
      </c>
      <c r="D266" s="41">
        <v>-232100</v>
      </c>
      <c r="E266" s="26">
        <v>-4593.72</v>
      </c>
      <c r="F266" s="27">
        <v>-3.7330000000000002E-3</v>
      </c>
      <c r="G266" s="16"/>
    </row>
    <row r="267" spans="1:7" x14ac:dyDescent="0.25">
      <c r="A267" s="13" t="s">
        <v>1655</v>
      </c>
      <c r="B267" s="33"/>
      <c r="C267" s="33" t="s">
        <v>1292</v>
      </c>
      <c r="D267" s="41">
        <v>-315000</v>
      </c>
      <c r="E267" s="26">
        <v>-4612.8599999999997</v>
      </c>
      <c r="F267" s="27">
        <v>-3.748E-3</v>
      </c>
      <c r="G267" s="16"/>
    </row>
    <row r="268" spans="1:7" x14ac:dyDescent="0.25">
      <c r="A268" s="13" t="s">
        <v>1656</v>
      </c>
      <c r="B268" s="33"/>
      <c r="C268" s="33" t="s">
        <v>1215</v>
      </c>
      <c r="D268" s="41">
        <v>-2652000</v>
      </c>
      <c r="E268" s="26">
        <v>-4721.09</v>
      </c>
      <c r="F268" s="27">
        <v>-3.836E-3</v>
      </c>
      <c r="G268" s="16"/>
    </row>
    <row r="269" spans="1:7" x14ac:dyDescent="0.25">
      <c r="A269" s="13" t="s">
        <v>1657</v>
      </c>
      <c r="B269" s="33"/>
      <c r="C269" s="33" t="s">
        <v>1304</v>
      </c>
      <c r="D269" s="41">
        <v>-93000</v>
      </c>
      <c r="E269" s="26">
        <v>-4827.07</v>
      </c>
      <c r="F269" s="27">
        <v>-3.9220000000000001E-3</v>
      </c>
      <c r="G269" s="16"/>
    </row>
    <row r="270" spans="1:7" x14ac:dyDescent="0.25">
      <c r="A270" s="13" t="s">
        <v>1658</v>
      </c>
      <c r="B270" s="33"/>
      <c r="C270" s="33" t="s">
        <v>1192</v>
      </c>
      <c r="D270" s="41">
        <v>-1028500</v>
      </c>
      <c r="E270" s="26">
        <v>-4856.58</v>
      </c>
      <c r="F270" s="27">
        <v>-3.9459999999999999E-3</v>
      </c>
      <c r="G270" s="16"/>
    </row>
    <row r="271" spans="1:7" x14ac:dyDescent="0.25">
      <c r="A271" s="13" t="s">
        <v>1659</v>
      </c>
      <c r="B271" s="33"/>
      <c r="C271" s="33" t="s">
        <v>1386</v>
      </c>
      <c r="D271" s="41">
        <v>-2388750</v>
      </c>
      <c r="E271" s="26">
        <v>-4882.13</v>
      </c>
      <c r="F271" s="27">
        <v>-3.967E-3</v>
      </c>
      <c r="G271" s="16"/>
    </row>
    <row r="272" spans="1:7" x14ac:dyDescent="0.25">
      <c r="A272" s="13" t="s">
        <v>1660</v>
      </c>
      <c r="B272" s="33"/>
      <c r="C272" s="33" t="s">
        <v>1192</v>
      </c>
      <c r="D272" s="41">
        <v>-316250</v>
      </c>
      <c r="E272" s="26">
        <v>-4991.53</v>
      </c>
      <c r="F272" s="27">
        <v>-4.0559999999999997E-3</v>
      </c>
      <c r="G272" s="16"/>
    </row>
    <row r="273" spans="1:7" x14ac:dyDescent="0.25">
      <c r="A273" s="13" t="s">
        <v>1661</v>
      </c>
      <c r="B273" s="33"/>
      <c r="C273" s="33" t="s">
        <v>1192</v>
      </c>
      <c r="D273" s="41">
        <v>-82400</v>
      </c>
      <c r="E273" s="26">
        <v>-5102.04</v>
      </c>
      <c r="F273" s="27">
        <v>-4.1460000000000004E-3</v>
      </c>
      <c r="G273" s="16"/>
    </row>
    <row r="274" spans="1:7" x14ac:dyDescent="0.25">
      <c r="A274" s="13" t="s">
        <v>1662</v>
      </c>
      <c r="B274" s="33"/>
      <c r="C274" s="33" t="s">
        <v>1220</v>
      </c>
      <c r="D274" s="41">
        <v>-1201500</v>
      </c>
      <c r="E274" s="26">
        <v>-5246.35</v>
      </c>
      <c r="F274" s="27">
        <v>-4.2630000000000003E-3</v>
      </c>
      <c r="G274" s="16"/>
    </row>
    <row r="275" spans="1:7" x14ac:dyDescent="0.25">
      <c r="A275" s="13" t="s">
        <v>1663</v>
      </c>
      <c r="B275" s="33"/>
      <c r="C275" s="33" t="s">
        <v>1377</v>
      </c>
      <c r="D275" s="41">
        <v>-2371500</v>
      </c>
      <c r="E275" s="26">
        <v>-5282.28</v>
      </c>
      <c r="F275" s="27">
        <v>-4.2919999999999998E-3</v>
      </c>
      <c r="G275" s="16"/>
    </row>
    <row r="276" spans="1:7" x14ac:dyDescent="0.25">
      <c r="A276" s="13" t="s">
        <v>1664</v>
      </c>
      <c r="B276" s="33"/>
      <c r="C276" s="33" t="s">
        <v>1192</v>
      </c>
      <c r="D276" s="41">
        <v>-1482500</v>
      </c>
      <c r="E276" s="26">
        <v>-5359.98</v>
      </c>
      <c r="F276" s="27">
        <v>-4.3559999999999996E-3</v>
      </c>
      <c r="G276" s="16"/>
    </row>
    <row r="277" spans="1:7" x14ac:dyDescent="0.25">
      <c r="A277" s="13" t="s">
        <v>1665</v>
      </c>
      <c r="B277" s="33"/>
      <c r="C277" s="33" t="s">
        <v>1254</v>
      </c>
      <c r="D277" s="41">
        <v>-1884750</v>
      </c>
      <c r="E277" s="26">
        <v>-5513.84</v>
      </c>
      <c r="F277" s="27">
        <v>-4.4809999999999997E-3</v>
      </c>
      <c r="G277" s="16"/>
    </row>
    <row r="278" spans="1:7" x14ac:dyDescent="0.25">
      <c r="A278" s="13" t="s">
        <v>1666</v>
      </c>
      <c r="B278" s="33"/>
      <c r="C278" s="33" t="s">
        <v>1370</v>
      </c>
      <c r="D278" s="41">
        <v>-69700</v>
      </c>
      <c r="E278" s="26">
        <v>-5571.47</v>
      </c>
      <c r="F278" s="27">
        <v>-4.5269999999999998E-3</v>
      </c>
      <c r="G278" s="16"/>
    </row>
    <row r="279" spans="1:7" x14ac:dyDescent="0.25">
      <c r="A279" s="13" t="s">
        <v>1667</v>
      </c>
      <c r="B279" s="33"/>
      <c r="C279" s="33" t="s">
        <v>1248</v>
      </c>
      <c r="D279" s="41">
        <v>-149700</v>
      </c>
      <c r="E279" s="26">
        <v>-5635.16</v>
      </c>
      <c r="F279" s="27">
        <v>-4.5789999999999997E-3</v>
      </c>
      <c r="G279" s="16"/>
    </row>
    <row r="280" spans="1:7" x14ac:dyDescent="0.25">
      <c r="A280" s="13" t="s">
        <v>1668</v>
      </c>
      <c r="B280" s="33"/>
      <c r="C280" s="33" t="s">
        <v>1192</v>
      </c>
      <c r="D280" s="41">
        <v>-501300</v>
      </c>
      <c r="E280" s="26">
        <v>-5674.21</v>
      </c>
      <c r="F280" s="27">
        <v>-4.6109999999999996E-3</v>
      </c>
      <c r="G280" s="16"/>
    </row>
    <row r="281" spans="1:7" x14ac:dyDescent="0.25">
      <c r="A281" s="13" t="s">
        <v>1669</v>
      </c>
      <c r="B281" s="33"/>
      <c r="C281" s="33" t="s">
        <v>1292</v>
      </c>
      <c r="D281" s="41">
        <v>-178800</v>
      </c>
      <c r="E281" s="26">
        <v>-5752.89</v>
      </c>
      <c r="F281" s="27">
        <v>-4.6750000000000003E-3</v>
      </c>
      <c r="G281" s="16"/>
    </row>
    <row r="282" spans="1:7" x14ac:dyDescent="0.25">
      <c r="A282" s="13" t="s">
        <v>1670</v>
      </c>
      <c r="B282" s="33"/>
      <c r="C282" s="33" t="s">
        <v>1304</v>
      </c>
      <c r="D282" s="41">
        <v>-125825</v>
      </c>
      <c r="E282" s="26">
        <v>-5762.03</v>
      </c>
      <c r="F282" s="27">
        <v>-4.6820000000000004E-3</v>
      </c>
      <c r="G282" s="16"/>
    </row>
    <row r="283" spans="1:7" x14ac:dyDescent="0.25">
      <c r="A283" s="13" t="s">
        <v>1671</v>
      </c>
      <c r="B283" s="33"/>
      <c r="C283" s="33" t="s">
        <v>1203</v>
      </c>
      <c r="D283" s="41">
        <v>-108150</v>
      </c>
      <c r="E283" s="26">
        <v>-5933.7</v>
      </c>
      <c r="F283" s="27">
        <v>-4.8219999999999999E-3</v>
      </c>
      <c r="G283" s="16"/>
    </row>
    <row r="284" spans="1:7" x14ac:dyDescent="0.25">
      <c r="A284" s="13" t="s">
        <v>1672</v>
      </c>
      <c r="B284" s="33"/>
      <c r="C284" s="33" t="s">
        <v>1200</v>
      </c>
      <c r="D284" s="41">
        <v>-2996000</v>
      </c>
      <c r="E284" s="26">
        <v>-6047.73</v>
      </c>
      <c r="F284" s="27">
        <v>-4.914E-3</v>
      </c>
      <c r="G284" s="16"/>
    </row>
    <row r="285" spans="1:7" x14ac:dyDescent="0.25">
      <c r="A285" s="13" t="s">
        <v>1673</v>
      </c>
      <c r="B285" s="33"/>
      <c r="C285" s="33" t="s">
        <v>1304</v>
      </c>
      <c r="D285" s="41">
        <v>-95400</v>
      </c>
      <c r="E285" s="26">
        <v>-6083.71</v>
      </c>
      <c r="F285" s="27">
        <v>-4.9439999999999996E-3</v>
      </c>
      <c r="G285" s="16"/>
    </row>
    <row r="286" spans="1:7" x14ac:dyDescent="0.25">
      <c r="A286" s="13" t="s">
        <v>1674</v>
      </c>
      <c r="B286" s="33"/>
      <c r="C286" s="33" t="s">
        <v>1237</v>
      </c>
      <c r="D286" s="41">
        <v>-837100</v>
      </c>
      <c r="E286" s="26">
        <v>-6220.91</v>
      </c>
      <c r="F286" s="27">
        <v>-5.0549999999999996E-3</v>
      </c>
      <c r="G286" s="16"/>
    </row>
    <row r="287" spans="1:7" x14ac:dyDescent="0.25">
      <c r="A287" s="13" t="s">
        <v>1675</v>
      </c>
      <c r="B287" s="33"/>
      <c r="C287" s="33" t="s">
        <v>1203</v>
      </c>
      <c r="D287" s="41">
        <v>-221900</v>
      </c>
      <c r="E287" s="26">
        <v>-6274</v>
      </c>
      <c r="F287" s="27">
        <v>-5.0980000000000001E-3</v>
      </c>
      <c r="G287" s="16"/>
    </row>
    <row r="288" spans="1:7" x14ac:dyDescent="0.25">
      <c r="A288" s="13" t="s">
        <v>1676</v>
      </c>
      <c r="B288" s="33"/>
      <c r="C288" s="33" t="s">
        <v>1200</v>
      </c>
      <c r="D288" s="41">
        <v>-2850000</v>
      </c>
      <c r="E288" s="26">
        <v>-6531.92</v>
      </c>
      <c r="F288" s="27">
        <v>-5.3080000000000002E-3</v>
      </c>
      <c r="G288" s="16"/>
    </row>
    <row r="289" spans="1:7" x14ac:dyDescent="0.25">
      <c r="A289" s="13" t="s">
        <v>1677</v>
      </c>
      <c r="B289" s="33"/>
      <c r="C289" s="33" t="s">
        <v>1292</v>
      </c>
      <c r="D289" s="41">
        <v>-3033000</v>
      </c>
      <c r="E289" s="26">
        <v>-6588.28</v>
      </c>
      <c r="F289" s="27">
        <v>-5.3540000000000003E-3</v>
      </c>
      <c r="G289" s="16"/>
    </row>
    <row r="290" spans="1:7" x14ac:dyDescent="0.25">
      <c r="A290" s="13" t="s">
        <v>1678</v>
      </c>
      <c r="B290" s="33"/>
      <c r="C290" s="33" t="s">
        <v>1351</v>
      </c>
      <c r="D290" s="41">
        <v>-2111200</v>
      </c>
      <c r="E290" s="26">
        <v>-6633.39</v>
      </c>
      <c r="F290" s="27">
        <v>-5.3899999999999998E-3</v>
      </c>
      <c r="G290" s="16"/>
    </row>
    <row r="291" spans="1:7" x14ac:dyDescent="0.25">
      <c r="A291" s="13" t="s">
        <v>1679</v>
      </c>
      <c r="B291" s="33"/>
      <c r="C291" s="33" t="s">
        <v>1292</v>
      </c>
      <c r="D291" s="41">
        <v>-6075000</v>
      </c>
      <c r="E291" s="26">
        <v>-6847.74</v>
      </c>
      <c r="F291" s="27">
        <v>-5.5649999999999996E-3</v>
      </c>
      <c r="G291" s="16"/>
    </row>
    <row r="292" spans="1:7" x14ac:dyDescent="0.25">
      <c r="A292" s="13" t="s">
        <v>1680</v>
      </c>
      <c r="B292" s="33"/>
      <c r="C292" s="33" t="s">
        <v>1192</v>
      </c>
      <c r="D292" s="41">
        <v>-304300</v>
      </c>
      <c r="E292" s="26">
        <v>-6865.46</v>
      </c>
      <c r="F292" s="27">
        <v>-5.5789999999999998E-3</v>
      </c>
      <c r="G292" s="16"/>
    </row>
    <row r="293" spans="1:7" x14ac:dyDescent="0.25">
      <c r="A293" s="13" t="s">
        <v>1681</v>
      </c>
      <c r="B293" s="33"/>
      <c r="C293" s="33" t="s">
        <v>1304</v>
      </c>
      <c r="D293" s="41">
        <v>-1273500</v>
      </c>
      <c r="E293" s="26">
        <v>-6903.01</v>
      </c>
      <c r="F293" s="27">
        <v>-5.6100000000000004E-3</v>
      </c>
      <c r="G293" s="16"/>
    </row>
    <row r="294" spans="1:7" x14ac:dyDescent="0.25">
      <c r="A294" s="13" t="s">
        <v>1682</v>
      </c>
      <c r="B294" s="33"/>
      <c r="C294" s="33" t="s">
        <v>1289</v>
      </c>
      <c r="D294" s="41">
        <v>-2411100</v>
      </c>
      <c r="E294" s="26">
        <v>-7247.77</v>
      </c>
      <c r="F294" s="27">
        <v>-5.8900000000000003E-3</v>
      </c>
      <c r="G294" s="16"/>
    </row>
    <row r="295" spans="1:7" x14ac:dyDescent="0.25">
      <c r="A295" s="13" t="s">
        <v>1683</v>
      </c>
      <c r="B295" s="33"/>
      <c r="C295" s="33" t="s">
        <v>1344</v>
      </c>
      <c r="D295" s="41">
        <v>-771750</v>
      </c>
      <c r="E295" s="26">
        <v>-7248.66</v>
      </c>
      <c r="F295" s="27">
        <v>-5.8900000000000003E-3</v>
      </c>
      <c r="G295" s="16"/>
    </row>
    <row r="296" spans="1:7" x14ac:dyDescent="0.25">
      <c r="A296" s="13" t="s">
        <v>1684</v>
      </c>
      <c r="B296" s="33"/>
      <c r="C296" s="33" t="s">
        <v>1304</v>
      </c>
      <c r="D296" s="41">
        <v>-66800</v>
      </c>
      <c r="E296" s="26">
        <v>-7365.97</v>
      </c>
      <c r="F296" s="27">
        <v>-5.986E-3</v>
      </c>
      <c r="G296" s="16"/>
    </row>
    <row r="297" spans="1:7" x14ac:dyDescent="0.25">
      <c r="A297" s="13" t="s">
        <v>1685</v>
      </c>
      <c r="B297" s="33"/>
      <c r="C297" s="33" t="s">
        <v>1232</v>
      </c>
      <c r="D297" s="41">
        <v>-201000</v>
      </c>
      <c r="E297" s="26">
        <v>-7493.68</v>
      </c>
      <c r="F297" s="27">
        <v>-6.0899999999999999E-3</v>
      </c>
      <c r="G297" s="16"/>
    </row>
    <row r="298" spans="1:7" x14ac:dyDescent="0.25">
      <c r="A298" s="13" t="s">
        <v>1686</v>
      </c>
      <c r="B298" s="33"/>
      <c r="C298" s="33" t="s">
        <v>1292</v>
      </c>
      <c r="D298" s="41">
        <v>-1109000</v>
      </c>
      <c r="E298" s="26">
        <v>-7533.44</v>
      </c>
      <c r="F298" s="27">
        <v>-6.1219999999999998E-3</v>
      </c>
      <c r="G298" s="16"/>
    </row>
    <row r="299" spans="1:7" x14ac:dyDescent="0.25">
      <c r="A299" s="13" t="s">
        <v>1687</v>
      </c>
      <c r="B299" s="33"/>
      <c r="C299" s="33" t="s">
        <v>1200</v>
      </c>
      <c r="D299" s="41">
        <v>-7161750</v>
      </c>
      <c r="E299" s="26">
        <v>-8025.46</v>
      </c>
      <c r="F299" s="27">
        <v>-6.522E-3</v>
      </c>
      <c r="G299" s="16"/>
    </row>
    <row r="300" spans="1:7" x14ac:dyDescent="0.25">
      <c r="A300" s="13" t="s">
        <v>1688</v>
      </c>
      <c r="B300" s="33"/>
      <c r="C300" s="33" t="s">
        <v>1323</v>
      </c>
      <c r="D300" s="41">
        <v>-464100</v>
      </c>
      <c r="E300" s="26">
        <v>-8281.4</v>
      </c>
      <c r="F300" s="27">
        <v>-6.7299999999999999E-3</v>
      </c>
      <c r="G300" s="16"/>
    </row>
    <row r="301" spans="1:7" x14ac:dyDescent="0.25">
      <c r="A301" s="13" t="s">
        <v>1689</v>
      </c>
      <c r="B301" s="33"/>
      <c r="C301" s="33" t="s">
        <v>1200</v>
      </c>
      <c r="D301" s="41">
        <v>-474800</v>
      </c>
      <c r="E301" s="26">
        <v>-8510.08</v>
      </c>
      <c r="F301" s="27">
        <v>-6.9160000000000003E-3</v>
      </c>
      <c r="G301" s="16"/>
    </row>
    <row r="302" spans="1:7" x14ac:dyDescent="0.25">
      <c r="A302" s="13" t="s">
        <v>1690</v>
      </c>
      <c r="B302" s="33"/>
      <c r="C302" s="33" t="s">
        <v>1240</v>
      </c>
      <c r="D302" s="41">
        <v>-241675</v>
      </c>
      <c r="E302" s="26">
        <v>-8665.6200000000008</v>
      </c>
      <c r="F302" s="27">
        <v>-7.0419999999999996E-3</v>
      </c>
      <c r="G302" s="16"/>
    </row>
    <row r="303" spans="1:7" x14ac:dyDescent="0.25">
      <c r="A303" s="13" t="s">
        <v>1691</v>
      </c>
      <c r="B303" s="33"/>
      <c r="C303" s="33" t="s">
        <v>1240</v>
      </c>
      <c r="D303" s="41">
        <v>-67900</v>
      </c>
      <c r="E303" s="26">
        <v>-8976.2800000000007</v>
      </c>
      <c r="F303" s="27">
        <v>-7.2940000000000001E-3</v>
      </c>
      <c r="G303" s="16"/>
    </row>
    <row r="304" spans="1:7" x14ac:dyDescent="0.25">
      <c r="A304" s="13" t="s">
        <v>1692</v>
      </c>
      <c r="B304" s="33"/>
      <c r="C304" s="33" t="s">
        <v>1215</v>
      </c>
      <c r="D304" s="41">
        <v>-2168775</v>
      </c>
      <c r="E304" s="26">
        <v>-9144.64</v>
      </c>
      <c r="F304" s="27">
        <v>-7.4310000000000001E-3</v>
      </c>
      <c r="G304" s="16"/>
    </row>
    <row r="305" spans="1:7" x14ac:dyDescent="0.25">
      <c r="A305" s="13" t="s">
        <v>1693</v>
      </c>
      <c r="B305" s="33"/>
      <c r="C305" s="33" t="s">
        <v>1192</v>
      </c>
      <c r="D305" s="41">
        <v>-511000</v>
      </c>
      <c r="E305" s="26">
        <v>-9369.19</v>
      </c>
      <c r="F305" s="27">
        <v>-7.6140000000000001E-3</v>
      </c>
      <c r="G305" s="16"/>
    </row>
    <row r="306" spans="1:7" x14ac:dyDescent="0.25">
      <c r="A306" s="13" t="s">
        <v>1694</v>
      </c>
      <c r="B306" s="33"/>
      <c r="C306" s="33" t="s">
        <v>1220</v>
      </c>
      <c r="D306" s="41">
        <v>-2290500</v>
      </c>
      <c r="E306" s="26">
        <v>-9592.61</v>
      </c>
      <c r="F306" s="27">
        <v>-7.7949999999999998E-3</v>
      </c>
      <c r="G306" s="16"/>
    </row>
    <row r="307" spans="1:7" x14ac:dyDescent="0.25">
      <c r="A307" s="13" t="s">
        <v>1695</v>
      </c>
      <c r="B307" s="33"/>
      <c r="C307" s="33" t="s">
        <v>1200</v>
      </c>
      <c r="D307" s="41">
        <v>-5005000</v>
      </c>
      <c r="E307" s="26">
        <v>-9806.2999999999993</v>
      </c>
      <c r="F307" s="27">
        <v>-7.9690000000000004E-3</v>
      </c>
      <c r="G307" s="16"/>
    </row>
    <row r="308" spans="1:7" x14ac:dyDescent="0.25">
      <c r="A308" s="13" t="s">
        <v>1696</v>
      </c>
      <c r="B308" s="33"/>
      <c r="C308" s="33" t="s">
        <v>1323</v>
      </c>
      <c r="D308" s="41">
        <v>-1155000</v>
      </c>
      <c r="E308" s="26">
        <v>-9820.9699999999993</v>
      </c>
      <c r="F308" s="27">
        <v>-7.9810000000000002E-3</v>
      </c>
      <c r="G308" s="16"/>
    </row>
    <row r="309" spans="1:7" x14ac:dyDescent="0.25">
      <c r="A309" s="13" t="s">
        <v>1697</v>
      </c>
      <c r="B309" s="33"/>
      <c r="C309" s="33" t="s">
        <v>1320</v>
      </c>
      <c r="D309" s="41">
        <v>-1398600</v>
      </c>
      <c r="E309" s="26">
        <v>-9876.91</v>
      </c>
      <c r="F309" s="27">
        <v>-8.0260000000000001E-3</v>
      </c>
      <c r="G309" s="16"/>
    </row>
    <row r="310" spans="1:7" x14ac:dyDescent="0.25">
      <c r="A310" s="13" t="s">
        <v>1698</v>
      </c>
      <c r="B310" s="33"/>
      <c r="C310" s="33" t="s">
        <v>1317</v>
      </c>
      <c r="D310" s="41">
        <v>-10406250</v>
      </c>
      <c r="E310" s="26">
        <v>-9904.67</v>
      </c>
      <c r="F310" s="27">
        <v>-8.0490000000000006E-3</v>
      </c>
      <c r="G310" s="16"/>
    </row>
    <row r="311" spans="1:7" x14ac:dyDescent="0.25">
      <c r="A311" s="13" t="s">
        <v>1699</v>
      </c>
      <c r="B311" s="33"/>
      <c r="C311" s="33" t="s">
        <v>1203</v>
      </c>
      <c r="D311" s="41">
        <v>-900900</v>
      </c>
      <c r="E311" s="26">
        <v>-9962.6</v>
      </c>
      <c r="F311" s="27">
        <v>-8.0960000000000008E-3</v>
      </c>
      <c r="G311" s="16"/>
    </row>
    <row r="312" spans="1:7" x14ac:dyDescent="0.25">
      <c r="A312" s="13" t="s">
        <v>1700</v>
      </c>
      <c r="B312" s="33"/>
      <c r="C312" s="33" t="s">
        <v>1195</v>
      </c>
      <c r="D312" s="41">
        <v>-2193000</v>
      </c>
      <c r="E312" s="26">
        <v>-10092.19</v>
      </c>
      <c r="F312" s="27">
        <v>-8.201E-3</v>
      </c>
      <c r="G312" s="16"/>
    </row>
    <row r="313" spans="1:7" x14ac:dyDescent="0.25">
      <c r="A313" s="13" t="s">
        <v>1701</v>
      </c>
      <c r="B313" s="33"/>
      <c r="C313" s="33" t="s">
        <v>1200</v>
      </c>
      <c r="D313" s="41">
        <v>-1233000</v>
      </c>
      <c r="E313" s="26">
        <v>-10123.549999999999</v>
      </c>
      <c r="F313" s="27">
        <v>-8.2269999999999999E-3</v>
      </c>
      <c r="G313" s="16"/>
    </row>
    <row r="314" spans="1:7" x14ac:dyDescent="0.25">
      <c r="A314" s="13" t="s">
        <v>1702</v>
      </c>
      <c r="B314" s="33"/>
      <c r="C314" s="33" t="s">
        <v>1292</v>
      </c>
      <c r="D314" s="41">
        <v>-1856400</v>
      </c>
      <c r="E314" s="26">
        <v>-10267.75</v>
      </c>
      <c r="F314" s="27">
        <v>-8.3440000000000007E-3</v>
      </c>
      <c r="G314" s="16"/>
    </row>
    <row r="315" spans="1:7" x14ac:dyDescent="0.25">
      <c r="A315" s="13" t="s">
        <v>1703</v>
      </c>
      <c r="B315" s="33"/>
      <c r="C315" s="33" t="s">
        <v>1310</v>
      </c>
      <c r="D315" s="41">
        <v>-2005500</v>
      </c>
      <c r="E315" s="26">
        <v>-10573</v>
      </c>
      <c r="F315" s="27">
        <v>-8.5920000000000007E-3</v>
      </c>
      <c r="G315" s="16"/>
    </row>
    <row r="316" spans="1:7" x14ac:dyDescent="0.25">
      <c r="A316" s="13" t="s">
        <v>1704</v>
      </c>
      <c r="B316" s="33"/>
      <c r="C316" s="33" t="s">
        <v>1307</v>
      </c>
      <c r="D316" s="41">
        <v>-8104000</v>
      </c>
      <c r="E316" s="26">
        <v>-10829.38</v>
      </c>
      <c r="F316" s="27">
        <v>-8.8000000000000005E-3</v>
      </c>
      <c r="G316" s="16"/>
    </row>
    <row r="317" spans="1:7" x14ac:dyDescent="0.25">
      <c r="A317" s="13" t="s">
        <v>1705</v>
      </c>
      <c r="B317" s="33"/>
      <c r="C317" s="33" t="s">
        <v>1195</v>
      </c>
      <c r="D317" s="41">
        <v>-715350</v>
      </c>
      <c r="E317" s="26">
        <v>-11405.9</v>
      </c>
      <c r="F317" s="27">
        <v>-9.2689999999999995E-3</v>
      </c>
      <c r="G317" s="16"/>
    </row>
    <row r="318" spans="1:7" x14ac:dyDescent="0.25">
      <c r="A318" s="13" t="s">
        <v>1706</v>
      </c>
      <c r="B318" s="33"/>
      <c r="C318" s="33" t="s">
        <v>1206</v>
      </c>
      <c r="D318" s="41">
        <v>-2321600</v>
      </c>
      <c r="E318" s="26">
        <v>-11729.88</v>
      </c>
      <c r="F318" s="27">
        <v>-9.5320000000000005E-3</v>
      </c>
      <c r="G318" s="16"/>
    </row>
    <row r="319" spans="1:7" x14ac:dyDescent="0.25">
      <c r="A319" s="13" t="s">
        <v>1707</v>
      </c>
      <c r="B319" s="33"/>
      <c r="C319" s="33" t="s">
        <v>1304</v>
      </c>
      <c r="D319" s="41">
        <v>-613600</v>
      </c>
      <c r="E319" s="26">
        <v>-12008.15</v>
      </c>
      <c r="F319" s="27">
        <v>-9.7579999999999993E-3</v>
      </c>
      <c r="G319" s="16"/>
    </row>
    <row r="320" spans="1:7" x14ac:dyDescent="0.25">
      <c r="A320" s="13" t="s">
        <v>1708</v>
      </c>
      <c r="B320" s="33"/>
      <c r="C320" s="33" t="s">
        <v>1292</v>
      </c>
      <c r="D320" s="41">
        <v>-169000</v>
      </c>
      <c r="E320" s="26">
        <v>-12246.16</v>
      </c>
      <c r="F320" s="27">
        <v>-9.9520000000000008E-3</v>
      </c>
      <c r="G320" s="16"/>
    </row>
    <row r="321" spans="1:7" x14ac:dyDescent="0.25">
      <c r="A321" s="13" t="s">
        <v>1709</v>
      </c>
      <c r="B321" s="33"/>
      <c r="C321" s="33" t="s">
        <v>1251</v>
      </c>
      <c r="D321" s="41">
        <v>-3896200</v>
      </c>
      <c r="E321" s="26">
        <v>-12966.55</v>
      </c>
      <c r="F321" s="27">
        <v>-1.0536999999999999E-2</v>
      </c>
      <c r="G321" s="16"/>
    </row>
    <row r="322" spans="1:7" x14ac:dyDescent="0.25">
      <c r="A322" s="13" t="s">
        <v>1710</v>
      </c>
      <c r="B322" s="33"/>
      <c r="C322" s="33" t="s">
        <v>1200</v>
      </c>
      <c r="D322" s="41">
        <v>-11376000</v>
      </c>
      <c r="E322" s="26">
        <v>-13309.92</v>
      </c>
      <c r="F322" s="27">
        <v>-1.0815999999999999E-2</v>
      </c>
      <c r="G322" s="16"/>
    </row>
    <row r="323" spans="1:7" x14ac:dyDescent="0.25">
      <c r="A323" s="13" t="s">
        <v>1711</v>
      </c>
      <c r="B323" s="33"/>
      <c r="C323" s="33" t="s">
        <v>1200</v>
      </c>
      <c r="D323" s="41">
        <v>-1134375</v>
      </c>
      <c r="E323" s="26">
        <v>-13426.46</v>
      </c>
      <c r="F323" s="27">
        <v>-1.0911000000000001E-2</v>
      </c>
      <c r="G323" s="16"/>
    </row>
    <row r="324" spans="1:7" x14ac:dyDescent="0.25">
      <c r="A324" s="13" t="s">
        <v>1712</v>
      </c>
      <c r="B324" s="33"/>
      <c r="C324" s="33" t="s">
        <v>1248</v>
      </c>
      <c r="D324" s="41">
        <v>-202875</v>
      </c>
      <c r="E324" s="26">
        <v>-13920.57</v>
      </c>
      <c r="F324" s="27">
        <v>-1.1313E-2</v>
      </c>
      <c r="G324" s="16"/>
    </row>
    <row r="325" spans="1:7" x14ac:dyDescent="0.25">
      <c r="A325" s="13" t="s">
        <v>1713</v>
      </c>
      <c r="B325" s="33"/>
      <c r="C325" s="33" t="s">
        <v>1295</v>
      </c>
      <c r="D325" s="41">
        <v>-303900</v>
      </c>
      <c r="E325" s="26">
        <v>-14753.13</v>
      </c>
      <c r="F325" s="27">
        <v>-1.1989E-2</v>
      </c>
      <c r="G325" s="16"/>
    </row>
    <row r="326" spans="1:7" x14ac:dyDescent="0.25">
      <c r="A326" s="13" t="s">
        <v>1714</v>
      </c>
      <c r="B326" s="33"/>
      <c r="C326" s="33" t="s">
        <v>1200</v>
      </c>
      <c r="D326" s="41">
        <v>-1301300</v>
      </c>
      <c r="E326" s="26">
        <v>-16091.23</v>
      </c>
      <c r="F326" s="27">
        <v>-1.3077E-2</v>
      </c>
      <c r="G326" s="16"/>
    </row>
    <row r="327" spans="1:7" x14ac:dyDescent="0.25">
      <c r="A327" s="13" t="s">
        <v>1715</v>
      </c>
      <c r="B327" s="33"/>
      <c r="C327" s="33" t="s">
        <v>1292</v>
      </c>
      <c r="D327" s="41">
        <v>-2768000</v>
      </c>
      <c r="E327" s="26">
        <v>-17275.09</v>
      </c>
      <c r="F327" s="27">
        <v>-1.4038999999999999E-2</v>
      </c>
      <c r="G327" s="16"/>
    </row>
    <row r="328" spans="1:7" x14ac:dyDescent="0.25">
      <c r="A328" s="13" t="s">
        <v>1716</v>
      </c>
      <c r="B328" s="33"/>
      <c r="C328" s="33" t="s">
        <v>1289</v>
      </c>
      <c r="D328" s="41">
        <v>-375600</v>
      </c>
      <c r="E328" s="26">
        <v>-17685.13</v>
      </c>
      <c r="F328" s="27">
        <v>-1.4371999999999999E-2</v>
      </c>
      <c r="G328" s="16"/>
    </row>
    <row r="329" spans="1:7" x14ac:dyDescent="0.25">
      <c r="A329" s="13" t="s">
        <v>1717</v>
      </c>
      <c r="B329" s="33"/>
      <c r="C329" s="33" t="s">
        <v>1200</v>
      </c>
      <c r="D329" s="41">
        <v>-8397675</v>
      </c>
      <c r="E329" s="26">
        <v>-21153.74</v>
      </c>
      <c r="F329" s="27">
        <v>-1.7191000000000001E-2</v>
      </c>
      <c r="G329" s="16"/>
    </row>
    <row r="330" spans="1:7" x14ac:dyDescent="0.25">
      <c r="A330" s="13" t="s">
        <v>1718</v>
      </c>
      <c r="B330" s="33"/>
      <c r="C330" s="33" t="s">
        <v>1200</v>
      </c>
      <c r="D330" s="41">
        <v>-1549000</v>
      </c>
      <c r="E330" s="26">
        <v>-22186.33</v>
      </c>
      <c r="F330" s="27">
        <v>-1.8030000000000001E-2</v>
      </c>
      <c r="G330" s="16"/>
    </row>
    <row r="331" spans="1:7" x14ac:dyDescent="0.25">
      <c r="A331" s="13" t="s">
        <v>1719</v>
      </c>
      <c r="B331" s="33"/>
      <c r="C331" s="33" t="s">
        <v>1215</v>
      </c>
      <c r="D331" s="41">
        <v>-814750</v>
      </c>
      <c r="E331" s="26">
        <v>-24759.439999999999</v>
      </c>
      <c r="F331" s="27">
        <v>-2.0121E-2</v>
      </c>
      <c r="G331" s="16"/>
    </row>
    <row r="332" spans="1:7" x14ac:dyDescent="0.25">
      <c r="A332" s="13" t="s">
        <v>1720</v>
      </c>
      <c r="B332" s="33"/>
      <c r="C332" s="33" t="s">
        <v>1195</v>
      </c>
      <c r="D332" s="41">
        <v>-162960000</v>
      </c>
      <c r="E332" s="26">
        <v>-25666.2</v>
      </c>
      <c r="F332" s="27">
        <v>-2.0858000000000002E-2</v>
      </c>
      <c r="G332" s="16"/>
    </row>
    <row r="333" spans="1:7" x14ac:dyDescent="0.25">
      <c r="A333" s="13" t="s">
        <v>1721</v>
      </c>
      <c r="B333" s="33"/>
      <c r="C333" s="33" t="s">
        <v>1280</v>
      </c>
      <c r="D333" s="41">
        <v>-5664900</v>
      </c>
      <c r="E333" s="26">
        <v>-26636.36</v>
      </c>
      <c r="F333" s="27">
        <v>-2.1647E-2</v>
      </c>
      <c r="G333" s="16"/>
    </row>
    <row r="334" spans="1:7" x14ac:dyDescent="0.25">
      <c r="A334" s="13" t="s">
        <v>1722</v>
      </c>
      <c r="B334" s="33"/>
      <c r="C334" s="33" t="s">
        <v>1277</v>
      </c>
      <c r="D334" s="41">
        <v>-906300</v>
      </c>
      <c r="E334" s="26">
        <v>-27579.62</v>
      </c>
      <c r="F334" s="27">
        <v>-2.2412999999999999E-2</v>
      </c>
      <c r="G334" s="16"/>
    </row>
    <row r="335" spans="1:7" x14ac:dyDescent="0.25">
      <c r="A335" s="13" t="s">
        <v>1723</v>
      </c>
      <c r="B335" s="33"/>
      <c r="C335" s="33" t="s">
        <v>1200</v>
      </c>
      <c r="D335" s="41">
        <v>-5203550</v>
      </c>
      <c r="E335" s="26">
        <v>-85517.74</v>
      </c>
      <c r="F335" s="27">
        <v>-6.9499000000000005E-2</v>
      </c>
      <c r="G335" s="16"/>
    </row>
    <row r="336" spans="1:7" x14ac:dyDescent="0.25">
      <c r="A336" s="17" t="s">
        <v>125</v>
      </c>
      <c r="B336" s="34"/>
      <c r="C336" s="34"/>
      <c r="D336" s="20"/>
      <c r="E336" s="42">
        <v>-926082.53</v>
      </c>
      <c r="F336" s="43">
        <v>-0.75253700000000001</v>
      </c>
      <c r="G336" s="23"/>
    </row>
    <row r="337" spans="1:7" x14ac:dyDescent="0.25">
      <c r="A337" s="13"/>
      <c r="B337" s="33"/>
      <c r="C337" s="33"/>
      <c r="D337" s="14"/>
      <c r="E337" s="15"/>
      <c r="F337" s="16"/>
      <c r="G337" s="16"/>
    </row>
    <row r="338" spans="1:7" x14ac:dyDescent="0.25">
      <c r="A338" s="13"/>
      <c r="B338" s="33"/>
      <c r="C338" s="33"/>
      <c r="D338" s="14"/>
      <c r="E338" s="15"/>
      <c r="F338" s="16"/>
      <c r="G338" s="16"/>
    </row>
    <row r="339" spans="1:7" x14ac:dyDescent="0.25">
      <c r="A339" s="13"/>
      <c r="B339" s="33"/>
      <c r="C339" s="33"/>
      <c r="D339" s="14"/>
      <c r="E339" s="15"/>
      <c r="F339" s="16"/>
      <c r="G339" s="16"/>
    </row>
    <row r="340" spans="1:7" x14ac:dyDescent="0.25">
      <c r="A340" s="24" t="s">
        <v>132</v>
      </c>
      <c r="B340" s="35"/>
      <c r="C340" s="35"/>
      <c r="D340" s="25"/>
      <c r="E340" s="44">
        <v>-926082.53</v>
      </c>
      <c r="F340" s="45">
        <v>-0.75253700000000001</v>
      </c>
      <c r="G340" s="23"/>
    </row>
    <row r="341" spans="1:7" x14ac:dyDescent="0.25">
      <c r="A341" s="13"/>
      <c r="B341" s="33"/>
      <c r="C341" s="33"/>
      <c r="D341" s="14"/>
      <c r="E341" s="15"/>
      <c r="F341" s="16"/>
      <c r="G341" s="16"/>
    </row>
    <row r="342" spans="1:7" x14ac:dyDescent="0.25">
      <c r="A342" s="17" t="s">
        <v>123</v>
      </c>
      <c r="B342" s="33"/>
      <c r="C342" s="33"/>
      <c r="D342" s="14"/>
      <c r="E342" s="15"/>
      <c r="F342" s="16"/>
      <c r="G342" s="16"/>
    </row>
    <row r="343" spans="1:7" x14ac:dyDescent="0.25">
      <c r="A343" s="17" t="s">
        <v>245</v>
      </c>
      <c r="B343" s="33"/>
      <c r="C343" s="33"/>
      <c r="D343" s="14"/>
      <c r="E343" s="15"/>
      <c r="F343" s="16"/>
      <c r="G343" s="16"/>
    </row>
    <row r="344" spans="1:7" x14ac:dyDescent="0.25">
      <c r="A344" s="13" t="s">
        <v>299</v>
      </c>
      <c r="B344" s="33" t="s">
        <v>300</v>
      </c>
      <c r="C344" s="33" t="s">
        <v>251</v>
      </c>
      <c r="D344" s="14">
        <v>15000000</v>
      </c>
      <c r="E344" s="15">
        <v>14842.85</v>
      </c>
      <c r="F344" s="16">
        <v>1.21E-2</v>
      </c>
      <c r="G344" s="16">
        <v>7.5999999999999998E-2</v>
      </c>
    </row>
    <row r="345" spans="1:7" x14ac:dyDescent="0.25">
      <c r="A345" s="17" t="s">
        <v>125</v>
      </c>
      <c r="B345" s="34"/>
      <c r="C345" s="34"/>
      <c r="D345" s="20"/>
      <c r="E345" s="37">
        <v>14842.85</v>
      </c>
      <c r="F345" s="38">
        <v>1.21E-2</v>
      </c>
      <c r="G345" s="23"/>
    </row>
    <row r="346" spans="1:7" x14ac:dyDescent="0.25">
      <c r="A346" s="13"/>
      <c r="B346" s="33"/>
      <c r="C346" s="33"/>
      <c r="D346" s="14"/>
      <c r="E346" s="15"/>
      <c r="F346" s="16"/>
      <c r="G346" s="16"/>
    </row>
    <row r="347" spans="1:7" x14ac:dyDescent="0.25">
      <c r="A347" s="17" t="s">
        <v>479</v>
      </c>
      <c r="B347" s="33"/>
      <c r="C347" s="33"/>
      <c r="D347" s="14"/>
      <c r="E347" s="15"/>
      <c r="F347" s="16"/>
      <c r="G347" s="16"/>
    </row>
    <row r="348" spans="1:7" x14ac:dyDescent="0.25">
      <c r="A348" s="13" t="s">
        <v>1724</v>
      </c>
      <c r="B348" s="33" t="s">
        <v>1725</v>
      </c>
      <c r="C348" s="33" t="s">
        <v>129</v>
      </c>
      <c r="D348" s="14">
        <v>10000000</v>
      </c>
      <c r="E348" s="15">
        <v>10068.15</v>
      </c>
      <c r="F348" s="16">
        <v>8.2000000000000007E-3</v>
      </c>
      <c r="G348" s="16">
        <v>6.8426120608999996E-2</v>
      </c>
    </row>
    <row r="349" spans="1:7" x14ac:dyDescent="0.25">
      <c r="A349" s="13" t="s">
        <v>1726</v>
      </c>
      <c r="B349" s="33" t="s">
        <v>1727</v>
      </c>
      <c r="C349" s="33" t="s">
        <v>129</v>
      </c>
      <c r="D349" s="14">
        <v>10000000</v>
      </c>
      <c r="E349" s="15">
        <v>9818.34</v>
      </c>
      <c r="F349" s="16">
        <v>8.0000000000000002E-3</v>
      </c>
      <c r="G349" s="16">
        <v>6.8710392440000004E-2</v>
      </c>
    </row>
    <row r="350" spans="1:7" x14ac:dyDescent="0.25">
      <c r="A350" s="17" t="s">
        <v>125</v>
      </c>
      <c r="B350" s="34"/>
      <c r="C350" s="34"/>
      <c r="D350" s="20"/>
      <c r="E350" s="37">
        <v>19886.490000000002</v>
      </c>
      <c r="F350" s="38">
        <v>1.6199999999999999E-2</v>
      </c>
      <c r="G350" s="23"/>
    </row>
    <row r="351" spans="1:7" x14ac:dyDescent="0.25">
      <c r="A351" s="13"/>
      <c r="B351" s="33"/>
      <c r="C351" s="33"/>
      <c r="D351" s="14"/>
      <c r="E351" s="15"/>
      <c r="F351" s="16"/>
      <c r="G351" s="16"/>
    </row>
    <row r="352" spans="1:7" x14ac:dyDescent="0.25">
      <c r="A352" s="17" t="s">
        <v>130</v>
      </c>
      <c r="B352" s="33"/>
      <c r="C352" s="33"/>
      <c r="D352" s="14"/>
      <c r="E352" s="15"/>
      <c r="F352" s="16"/>
      <c r="G352" s="16"/>
    </row>
    <row r="353" spans="1:7" x14ac:dyDescent="0.25">
      <c r="A353" s="17" t="s">
        <v>125</v>
      </c>
      <c r="B353" s="33"/>
      <c r="C353" s="33"/>
      <c r="D353" s="14"/>
      <c r="E353" s="39" t="s">
        <v>122</v>
      </c>
      <c r="F353" s="40" t="s">
        <v>122</v>
      </c>
      <c r="G353" s="16"/>
    </row>
    <row r="354" spans="1:7" x14ac:dyDescent="0.25">
      <c r="A354" s="13"/>
      <c r="B354" s="33"/>
      <c r="C354" s="33"/>
      <c r="D354" s="14"/>
      <c r="E354" s="15"/>
      <c r="F354" s="16"/>
      <c r="G354" s="16"/>
    </row>
    <row r="355" spans="1:7" x14ac:dyDescent="0.25">
      <c r="A355" s="17" t="s">
        <v>131</v>
      </c>
      <c r="B355" s="33"/>
      <c r="C355" s="33"/>
      <c r="D355" s="14"/>
      <c r="E355" s="15"/>
      <c r="F355" s="16"/>
      <c r="G355" s="16"/>
    </row>
    <row r="356" spans="1:7" x14ac:dyDescent="0.25">
      <c r="A356" s="17" t="s">
        <v>125</v>
      </c>
      <c r="B356" s="33"/>
      <c r="C356" s="33"/>
      <c r="D356" s="14"/>
      <c r="E356" s="39" t="s">
        <v>122</v>
      </c>
      <c r="F356" s="40" t="s">
        <v>122</v>
      </c>
      <c r="G356" s="16"/>
    </row>
    <row r="357" spans="1:7" x14ac:dyDescent="0.25">
      <c r="A357" s="13"/>
      <c r="B357" s="33"/>
      <c r="C357" s="33"/>
      <c r="D357" s="14"/>
      <c r="E357" s="15"/>
      <c r="F357" s="16"/>
      <c r="G357" s="16"/>
    </row>
    <row r="358" spans="1:7" x14ac:dyDescent="0.25">
      <c r="A358" s="24" t="s">
        <v>132</v>
      </c>
      <c r="B358" s="35"/>
      <c r="C358" s="35"/>
      <c r="D358" s="25"/>
      <c r="E358" s="21">
        <v>34729.339999999997</v>
      </c>
      <c r="F358" s="22">
        <v>2.8299999999999999E-2</v>
      </c>
      <c r="G358" s="23"/>
    </row>
    <row r="359" spans="1:7" x14ac:dyDescent="0.25">
      <c r="A359" s="13"/>
      <c r="B359" s="33"/>
      <c r="C359" s="33"/>
      <c r="D359" s="14"/>
      <c r="E359" s="15"/>
      <c r="F359" s="16"/>
      <c r="G359" s="16"/>
    </row>
    <row r="360" spans="1:7" x14ac:dyDescent="0.25">
      <c r="A360" s="17" t="s">
        <v>133</v>
      </c>
      <c r="B360" s="33"/>
      <c r="C360" s="33"/>
      <c r="D360" s="14"/>
      <c r="E360" s="15"/>
      <c r="F360" s="16"/>
      <c r="G360" s="16"/>
    </row>
    <row r="361" spans="1:7" x14ac:dyDescent="0.25">
      <c r="A361" s="13"/>
      <c r="B361" s="33"/>
      <c r="C361" s="33"/>
      <c r="D361" s="14"/>
      <c r="E361" s="15"/>
      <c r="F361" s="16"/>
      <c r="G361" s="16"/>
    </row>
    <row r="362" spans="1:7" x14ac:dyDescent="0.25">
      <c r="A362" s="17" t="s">
        <v>134</v>
      </c>
      <c r="B362" s="33"/>
      <c r="C362" s="33"/>
      <c r="D362" s="14"/>
      <c r="E362" s="15"/>
      <c r="F362" s="16"/>
      <c r="G362" s="16"/>
    </row>
    <row r="363" spans="1:7" x14ac:dyDescent="0.25">
      <c r="A363" s="13" t="s">
        <v>1728</v>
      </c>
      <c r="B363" s="33" t="s">
        <v>1729</v>
      </c>
      <c r="C363" s="33" t="s">
        <v>129</v>
      </c>
      <c r="D363" s="14">
        <v>15500000</v>
      </c>
      <c r="E363" s="15">
        <v>15295.18</v>
      </c>
      <c r="F363" s="16">
        <v>1.24E-2</v>
      </c>
      <c r="G363" s="16">
        <v>6.6049999999999998E-2</v>
      </c>
    </row>
    <row r="364" spans="1:7" x14ac:dyDescent="0.25">
      <c r="A364" s="13" t="s">
        <v>1730</v>
      </c>
      <c r="B364" s="33" t="s">
        <v>1731</v>
      </c>
      <c r="C364" s="33" t="s">
        <v>129</v>
      </c>
      <c r="D364" s="14">
        <v>10000000</v>
      </c>
      <c r="E364" s="15">
        <v>9843.26</v>
      </c>
      <c r="F364" s="16">
        <v>8.0000000000000002E-3</v>
      </c>
      <c r="G364" s="16">
        <v>6.6048999999999997E-2</v>
      </c>
    </row>
    <row r="365" spans="1:7" x14ac:dyDescent="0.25">
      <c r="A365" s="13" t="s">
        <v>1732</v>
      </c>
      <c r="B365" s="33" t="s">
        <v>1733</v>
      </c>
      <c r="C365" s="33" t="s">
        <v>129</v>
      </c>
      <c r="D365" s="14">
        <v>10000000</v>
      </c>
      <c r="E365" s="15">
        <v>9562.6</v>
      </c>
      <c r="F365" s="16">
        <v>7.7999999999999996E-3</v>
      </c>
      <c r="G365" s="16">
        <v>6.7049999999999998E-2</v>
      </c>
    </row>
    <row r="366" spans="1:7" x14ac:dyDescent="0.25">
      <c r="A366" s="13" t="s">
        <v>1734</v>
      </c>
      <c r="B366" s="33" t="s">
        <v>1735</v>
      </c>
      <c r="C366" s="33" t="s">
        <v>129</v>
      </c>
      <c r="D366" s="14">
        <v>5000000</v>
      </c>
      <c r="E366" s="15">
        <v>4964.99</v>
      </c>
      <c r="F366" s="16">
        <v>4.0000000000000001E-3</v>
      </c>
      <c r="G366" s="16">
        <v>6.6003000000000006E-2</v>
      </c>
    </row>
    <row r="367" spans="1:7" x14ac:dyDescent="0.25">
      <c r="A367" s="13" t="s">
        <v>1736</v>
      </c>
      <c r="B367" s="33" t="s">
        <v>1737</v>
      </c>
      <c r="C367" s="33" t="s">
        <v>129</v>
      </c>
      <c r="D367" s="14">
        <v>5000000</v>
      </c>
      <c r="E367" s="15">
        <v>4877.26</v>
      </c>
      <c r="F367" s="16">
        <v>4.0000000000000001E-3</v>
      </c>
      <c r="G367" s="16">
        <v>6.7049999999999998E-2</v>
      </c>
    </row>
    <row r="368" spans="1:7" x14ac:dyDescent="0.25">
      <c r="A368" s="13" t="s">
        <v>1738</v>
      </c>
      <c r="B368" s="33" t="s">
        <v>1739</v>
      </c>
      <c r="C368" s="33" t="s">
        <v>129</v>
      </c>
      <c r="D368" s="14">
        <v>2500000</v>
      </c>
      <c r="E368" s="15">
        <v>2485.58</v>
      </c>
      <c r="F368" s="16">
        <v>2E-3</v>
      </c>
      <c r="G368" s="16">
        <v>6.6172999999999996E-2</v>
      </c>
    </row>
    <row r="369" spans="1:7" x14ac:dyDescent="0.25">
      <c r="A369" s="17" t="s">
        <v>125</v>
      </c>
      <c r="B369" s="34"/>
      <c r="C369" s="34"/>
      <c r="D369" s="20"/>
      <c r="E369" s="37">
        <v>47028.87</v>
      </c>
      <c r="F369" s="38">
        <v>3.8199999999999998E-2</v>
      </c>
      <c r="G369" s="23"/>
    </row>
    <row r="370" spans="1:7" x14ac:dyDescent="0.25">
      <c r="A370" s="17" t="s">
        <v>139</v>
      </c>
      <c r="B370" s="33"/>
      <c r="C370" s="33"/>
      <c r="D370" s="14"/>
      <c r="E370" s="15"/>
      <c r="F370" s="16"/>
      <c r="G370" s="16"/>
    </row>
    <row r="371" spans="1:7" x14ac:dyDescent="0.25">
      <c r="A371" s="13" t="s">
        <v>1740</v>
      </c>
      <c r="B371" s="33" t="s">
        <v>1741</v>
      </c>
      <c r="C371" s="33" t="s">
        <v>145</v>
      </c>
      <c r="D371" s="14">
        <v>10000000</v>
      </c>
      <c r="E371" s="15">
        <v>9669.2000000000007</v>
      </c>
      <c r="F371" s="16">
        <v>7.9000000000000008E-3</v>
      </c>
      <c r="G371" s="16">
        <v>7.5226000000000001E-2</v>
      </c>
    </row>
    <row r="372" spans="1:7" x14ac:dyDescent="0.25">
      <c r="A372" s="13" t="s">
        <v>1742</v>
      </c>
      <c r="B372" s="33" t="s">
        <v>1743</v>
      </c>
      <c r="C372" s="33" t="s">
        <v>154</v>
      </c>
      <c r="D372" s="14">
        <v>6000000</v>
      </c>
      <c r="E372" s="15">
        <v>5886.21</v>
      </c>
      <c r="F372" s="16">
        <v>4.7999999999999996E-3</v>
      </c>
      <c r="G372" s="16">
        <v>7.3499999999999996E-2</v>
      </c>
    </row>
    <row r="373" spans="1:7" x14ac:dyDescent="0.25">
      <c r="A373" s="13" t="s">
        <v>1744</v>
      </c>
      <c r="B373" s="33" t="s">
        <v>1745</v>
      </c>
      <c r="C373" s="33" t="s">
        <v>145</v>
      </c>
      <c r="D373" s="14">
        <v>5000000</v>
      </c>
      <c r="E373" s="15">
        <v>4905.5600000000004</v>
      </c>
      <c r="F373" s="16">
        <v>4.0000000000000001E-3</v>
      </c>
      <c r="G373" s="16">
        <v>7.3200000000000001E-2</v>
      </c>
    </row>
    <row r="374" spans="1:7" x14ac:dyDescent="0.25">
      <c r="A374" s="13" t="s">
        <v>1746</v>
      </c>
      <c r="B374" s="33" t="s">
        <v>1747</v>
      </c>
      <c r="C374" s="33" t="s">
        <v>145</v>
      </c>
      <c r="D374" s="14">
        <v>5000000</v>
      </c>
      <c r="E374" s="15">
        <v>4899.8599999999997</v>
      </c>
      <c r="F374" s="16">
        <v>4.0000000000000001E-3</v>
      </c>
      <c r="G374" s="16">
        <v>7.3860999999999996E-2</v>
      </c>
    </row>
    <row r="375" spans="1:7" x14ac:dyDescent="0.25">
      <c r="A375" s="13" t="s">
        <v>1748</v>
      </c>
      <c r="B375" s="33" t="s">
        <v>1749</v>
      </c>
      <c r="C375" s="33" t="s">
        <v>145</v>
      </c>
      <c r="D375" s="14">
        <v>5000000</v>
      </c>
      <c r="E375" s="15">
        <v>4857.83</v>
      </c>
      <c r="F375" s="16">
        <v>3.8999999999999998E-3</v>
      </c>
      <c r="G375" s="16">
        <v>7.4700000000000003E-2</v>
      </c>
    </row>
    <row r="376" spans="1:7" x14ac:dyDescent="0.25">
      <c r="A376" s="13" t="s">
        <v>148</v>
      </c>
      <c r="B376" s="33" t="s">
        <v>149</v>
      </c>
      <c r="C376" s="33" t="s">
        <v>142</v>
      </c>
      <c r="D376" s="14">
        <v>5000000</v>
      </c>
      <c r="E376" s="15">
        <v>4842.84</v>
      </c>
      <c r="F376" s="16">
        <v>3.8999999999999998E-3</v>
      </c>
      <c r="G376" s="16">
        <v>7.4498999999999996E-2</v>
      </c>
    </row>
    <row r="377" spans="1:7" x14ac:dyDescent="0.25">
      <c r="A377" s="13" t="s">
        <v>1750</v>
      </c>
      <c r="B377" s="33" t="s">
        <v>1751</v>
      </c>
      <c r="C377" s="33" t="s">
        <v>145</v>
      </c>
      <c r="D377" s="14">
        <v>5000000</v>
      </c>
      <c r="E377" s="15">
        <v>4840.3900000000003</v>
      </c>
      <c r="F377" s="16">
        <v>3.8999999999999998E-3</v>
      </c>
      <c r="G377" s="16">
        <v>7.5699000000000002E-2</v>
      </c>
    </row>
    <row r="378" spans="1:7" x14ac:dyDescent="0.25">
      <c r="A378" s="13" t="s">
        <v>1752</v>
      </c>
      <c r="B378" s="33" t="s">
        <v>1753</v>
      </c>
      <c r="C378" s="33" t="s">
        <v>145</v>
      </c>
      <c r="D378" s="14">
        <v>5000000</v>
      </c>
      <c r="E378" s="15">
        <v>4836.53</v>
      </c>
      <c r="F378" s="16">
        <v>3.8999999999999998E-3</v>
      </c>
      <c r="G378" s="16">
        <v>7.5225E-2</v>
      </c>
    </row>
    <row r="379" spans="1:7" x14ac:dyDescent="0.25">
      <c r="A379" s="13" t="s">
        <v>1754</v>
      </c>
      <c r="B379" s="33" t="s">
        <v>1755</v>
      </c>
      <c r="C379" s="33" t="s">
        <v>145</v>
      </c>
      <c r="D379" s="14">
        <v>2500000</v>
      </c>
      <c r="E379" s="15">
        <v>2438.29</v>
      </c>
      <c r="F379" s="16">
        <v>2E-3</v>
      </c>
      <c r="G379" s="16">
        <v>7.4500999999999998E-2</v>
      </c>
    </row>
    <row r="380" spans="1:7" x14ac:dyDescent="0.25">
      <c r="A380" s="17" t="s">
        <v>125</v>
      </c>
      <c r="B380" s="34"/>
      <c r="C380" s="34"/>
      <c r="D380" s="20"/>
      <c r="E380" s="37">
        <v>47176.71</v>
      </c>
      <c r="F380" s="38">
        <v>3.8300000000000001E-2</v>
      </c>
      <c r="G380" s="23"/>
    </row>
    <row r="381" spans="1:7" x14ac:dyDescent="0.25">
      <c r="A381" s="13"/>
      <c r="B381" s="33"/>
      <c r="C381" s="33"/>
      <c r="D381" s="14"/>
      <c r="E381" s="15"/>
      <c r="F381" s="16"/>
      <c r="G381" s="16"/>
    </row>
    <row r="382" spans="1:7" x14ac:dyDescent="0.25">
      <c r="A382" s="17" t="s">
        <v>178</v>
      </c>
      <c r="B382" s="33"/>
      <c r="C382" s="33"/>
      <c r="D382" s="14"/>
      <c r="E382" s="15"/>
      <c r="F382" s="16"/>
      <c r="G382" s="16"/>
    </row>
    <row r="383" spans="1:7" x14ac:dyDescent="0.25">
      <c r="A383" s="13" t="s">
        <v>1756</v>
      </c>
      <c r="B383" s="33" t="s">
        <v>1757</v>
      </c>
      <c r="C383" s="33" t="s">
        <v>145</v>
      </c>
      <c r="D383" s="14">
        <v>20000000</v>
      </c>
      <c r="E383" s="15">
        <v>18777.38</v>
      </c>
      <c r="F383" s="16">
        <v>1.5299999999999999E-2</v>
      </c>
      <c r="G383" s="16">
        <v>7.9750000000000001E-2</v>
      </c>
    </row>
    <row r="384" spans="1:7" x14ac:dyDescent="0.25">
      <c r="A384" s="13" t="s">
        <v>1758</v>
      </c>
      <c r="B384" s="33" t="s">
        <v>1759</v>
      </c>
      <c r="C384" s="33" t="s">
        <v>145</v>
      </c>
      <c r="D384" s="14">
        <v>10000000</v>
      </c>
      <c r="E384" s="15">
        <v>9636.8799999999992</v>
      </c>
      <c r="F384" s="16">
        <v>7.7999999999999996E-3</v>
      </c>
      <c r="G384" s="16">
        <v>7.9500000000000001E-2</v>
      </c>
    </row>
    <row r="385" spans="1:7" x14ac:dyDescent="0.25">
      <c r="A385" s="13" t="s">
        <v>1760</v>
      </c>
      <c r="B385" s="33" t="s">
        <v>1761</v>
      </c>
      <c r="C385" s="33" t="s">
        <v>145</v>
      </c>
      <c r="D385" s="14">
        <v>10000000</v>
      </c>
      <c r="E385" s="15">
        <v>9610.65</v>
      </c>
      <c r="F385" s="16">
        <v>7.7999999999999996E-3</v>
      </c>
      <c r="G385" s="16">
        <v>7.9500000000000001E-2</v>
      </c>
    </row>
    <row r="386" spans="1:7" x14ac:dyDescent="0.25">
      <c r="A386" s="13" t="s">
        <v>1762</v>
      </c>
      <c r="B386" s="33" t="s">
        <v>1763</v>
      </c>
      <c r="C386" s="33" t="s">
        <v>145</v>
      </c>
      <c r="D386" s="14">
        <v>10000000</v>
      </c>
      <c r="E386" s="15">
        <v>9392.5499999999993</v>
      </c>
      <c r="F386" s="16">
        <v>7.6E-3</v>
      </c>
      <c r="G386" s="16">
        <v>7.9750000000000001E-2</v>
      </c>
    </row>
    <row r="387" spans="1:7" x14ac:dyDescent="0.25">
      <c r="A387" s="13" t="s">
        <v>1764</v>
      </c>
      <c r="B387" s="33" t="s">
        <v>1765</v>
      </c>
      <c r="C387" s="33" t="s">
        <v>145</v>
      </c>
      <c r="D387" s="14">
        <v>7500000</v>
      </c>
      <c r="E387" s="15">
        <v>7271.93</v>
      </c>
      <c r="F387" s="16">
        <v>5.8999999999999999E-3</v>
      </c>
      <c r="G387" s="16">
        <v>7.9500000000000001E-2</v>
      </c>
    </row>
    <row r="388" spans="1:7" x14ac:dyDescent="0.25">
      <c r="A388" s="13" t="s">
        <v>185</v>
      </c>
      <c r="B388" s="33" t="s">
        <v>186</v>
      </c>
      <c r="C388" s="33" t="s">
        <v>145</v>
      </c>
      <c r="D388" s="14">
        <v>7500000</v>
      </c>
      <c r="E388" s="15">
        <v>7261.19</v>
      </c>
      <c r="F388" s="16">
        <v>5.8999999999999999E-3</v>
      </c>
      <c r="G388" s="16">
        <v>7.9499E-2</v>
      </c>
    </row>
    <row r="389" spans="1:7" x14ac:dyDescent="0.25">
      <c r="A389" s="13" t="s">
        <v>187</v>
      </c>
      <c r="B389" s="33" t="s">
        <v>188</v>
      </c>
      <c r="C389" s="33" t="s">
        <v>145</v>
      </c>
      <c r="D389" s="14">
        <v>5000000</v>
      </c>
      <c r="E389" s="15">
        <v>4818.4399999999996</v>
      </c>
      <c r="F389" s="16">
        <v>3.8999999999999998E-3</v>
      </c>
      <c r="G389" s="16">
        <v>7.9500000000000001E-2</v>
      </c>
    </row>
    <row r="390" spans="1:7" x14ac:dyDescent="0.25">
      <c r="A390" s="13" t="s">
        <v>1766</v>
      </c>
      <c r="B390" s="33" t="s">
        <v>1767</v>
      </c>
      <c r="C390" s="33" t="s">
        <v>142</v>
      </c>
      <c r="D390" s="14">
        <v>5000000</v>
      </c>
      <c r="E390" s="15">
        <v>4801.72</v>
      </c>
      <c r="F390" s="16">
        <v>3.8999999999999998E-3</v>
      </c>
      <c r="G390" s="16">
        <v>7.8501000000000001E-2</v>
      </c>
    </row>
    <row r="391" spans="1:7" x14ac:dyDescent="0.25">
      <c r="A391" s="17" t="s">
        <v>125</v>
      </c>
      <c r="B391" s="34"/>
      <c r="C391" s="34"/>
      <c r="D391" s="20"/>
      <c r="E391" s="37">
        <v>71570.740000000005</v>
      </c>
      <c r="F391" s="38">
        <v>5.8099999999999999E-2</v>
      </c>
      <c r="G391" s="23"/>
    </row>
    <row r="392" spans="1:7" x14ac:dyDescent="0.25">
      <c r="A392" s="13"/>
      <c r="B392" s="33"/>
      <c r="C392" s="33"/>
      <c r="D392" s="14"/>
      <c r="E392" s="15"/>
      <c r="F392" s="16"/>
      <c r="G392" s="16"/>
    </row>
    <row r="393" spans="1:7" x14ac:dyDescent="0.25">
      <c r="A393" s="24" t="s">
        <v>132</v>
      </c>
      <c r="B393" s="35"/>
      <c r="C393" s="35"/>
      <c r="D393" s="25"/>
      <c r="E393" s="21">
        <v>165776.32000000001</v>
      </c>
      <c r="F393" s="22">
        <v>0.1346</v>
      </c>
      <c r="G393" s="23"/>
    </row>
    <row r="394" spans="1:7" x14ac:dyDescent="0.25">
      <c r="A394" s="13"/>
      <c r="B394" s="33"/>
      <c r="C394" s="33"/>
      <c r="D394" s="14"/>
      <c r="E394" s="15"/>
      <c r="F394" s="16"/>
      <c r="G394" s="16"/>
    </row>
    <row r="395" spans="1:7" x14ac:dyDescent="0.25">
      <c r="A395" s="13"/>
      <c r="B395" s="33"/>
      <c r="C395" s="33"/>
      <c r="D395" s="14"/>
      <c r="E395" s="15"/>
      <c r="F395" s="16"/>
      <c r="G395" s="16"/>
    </row>
    <row r="396" spans="1:7" x14ac:dyDescent="0.25">
      <c r="A396" s="17" t="s">
        <v>193</v>
      </c>
      <c r="B396" s="33"/>
      <c r="C396" s="33"/>
      <c r="D396" s="14"/>
      <c r="E396" s="15"/>
      <c r="F396" s="16"/>
      <c r="G396" s="16"/>
    </row>
    <row r="397" spans="1:7" x14ac:dyDescent="0.25">
      <c r="A397" s="13" t="s">
        <v>1768</v>
      </c>
      <c r="B397" s="33" t="s">
        <v>1769</v>
      </c>
      <c r="C397" s="33"/>
      <c r="D397" s="14">
        <v>2812837.1063999999</v>
      </c>
      <c r="E397" s="15">
        <v>90410.33</v>
      </c>
      <c r="F397" s="16">
        <v>7.3499999999999996E-2</v>
      </c>
      <c r="G397" s="16"/>
    </row>
    <row r="398" spans="1:7" x14ac:dyDescent="0.25">
      <c r="A398" s="13" t="s">
        <v>1770</v>
      </c>
      <c r="B398" s="33" t="s">
        <v>1771</v>
      </c>
      <c r="C398" s="33"/>
      <c r="D398" s="14">
        <v>17020135.870000001</v>
      </c>
      <c r="E398" s="15">
        <v>5002.76</v>
      </c>
      <c r="F398" s="16">
        <v>4.1000000000000003E-3</v>
      </c>
      <c r="G398" s="16"/>
    </row>
    <row r="399" spans="1:7" x14ac:dyDescent="0.25">
      <c r="A399" s="13"/>
      <c r="B399" s="33"/>
      <c r="C399" s="33"/>
      <c r="D399" s="14"/>
      <c r="E399" s="15"/>
      <c r="F399" s="16"/>
      <c r="G399" s="16"/>
    </row>
    <row r="400" spans="1:7" x14ac:dyDescent="0.25">
      <c r="A400" s="24" t="s">
        <v>132</v>
      </c>
      <c r="B400" s="35"/>
      <c r="C400" s="35"/>
      <c r="D400" s="25"/>
      <c r="E400" s="21">
        <v>95413.09</v>
      </c>
      <c r="F400" s="22">
        <v>7.7600000000000002E-2</v>
      </c>
      <c r="G400" s="23"/>
    </row>
    <row r="401" spans="1:7" x14ac:dyDescent="0.25">
      <c r="A401" s="13"/>
      <c r="B401" s="33"/>
      <c r="C401" s="33"/>
      <c r="D401" s="14"/>
      <c r="E401" s="15"/>
      <c r="F401" s="16"/>
      <c r="G401" s="16"/>
    </row>
    <row r="402" spans="1:7" x14ac:dyDescent="0.25">
      <c r="A402" s="17" t="s">
        <v>196</v>
      </c>
      <c r="B402" s="33"/>
      <c r="C402" s="33"/>
      <c r="D402" s="14"/>
      <c r="E402" s="15"/>
      <c r="F402" s="16"/>
      <c r="G402" s="16"/>
    </row>
    <row r="403" spans="1:7" x14ac:dyDescent="0.25">
      <c r="A403" s="13" t="s">
        <v>197</v>
      </c>
      <c r="B403" s="33"/>
      <c r="C403" s="33"/>
      <c r="D403" s="14"/>
      <c r="E403" s="15">
        <v>29248.15</v>
      </c>
      <c r="F403" s="16">
        <v>2.3800000000000002E-2</v>
      </c>
      <c r="G403" s="16">
        <v>6.5936999999999996E-2</v>
      </c>
    </row>
    <row r="404" spans="1:7" x14ac:dyDescent="0.25">
      <c r="A404" s="17" t="s">
        <v>125</v>
      </c>
      <c r="B404" s="34"/>
      <c r="C404" s="34"/>
      <c r="D404" s="20"/>
      <c r="E404" s="37">
        <v>29248.15</v>
      </c>
      <c r="F404" s="38">
        <v>2.3800000000000002E-2</v>
      </c>
      <c r="G404" s="23"/>
    </row>
    <row r="405" spans="1:7" x14ac:dyDescent="0.25">
      <c r="A405" s="13"/>
      <c r="B405" s="33"/>
      <c r="C405" s="33"/>
      <c r="D405" s="14"/>
      <c r="E405" s="15"/>
      <c r="F405" s="16"/>
      <c r="G405" s="16"/>
    </row>
    <row r="406" spans="1:7" x14ac:dyDescent="0.25">
      <c r="A406" s="24" t="s">
        <v>132</v>
      </c>
      <c r="B406" s="35"/>
      <c r="C406" s="35"/>
      <c r="D406" s="25"/>
      <c r="E406" s="21">
        <v>29248.15</v>
      </c>
      <c r="F406" s="22">
        <v>2.3800000000000002E-2</v>
      </c>
      <c r="G406" s="23"/>
    </row>
    <row r="407" spans="1:7" x14ac:dyDescent="0.25">
      <c r="A407" s="13" t="s">
        <v>198</v>
      </c>
      <c r="B407" s="33"/>
      <c r="C407" s="33"/>
      <c r="D407" s="14"/>
      <c r="E407" s="15">
        <v>835.3529264</v>
      </c>
      <c r="F407" s="16">
        <v>6.78E-4</v>
      </c>
      <c r="G407" s="16"/>
    </row>
    <row r="408" spans="1:7" x14ac:dyDescent="0.25">
      <c r="A408" s="13" t="s">
        <v>199</v>
      </c>
      <c r="B408" s="33"/>
      <c r="C408" s="33"/>
      <c r="D408" s="14"/>
      <c r="E408" s="26">
        <v>-16544.272926400001</v>
      </c>
      <c r="F408" s="27">
        <v>-1.3377999999999999E-2</v>
      </c>
      <c r="G408" s="16">
        <v>6.5936999999999996E-2</v>
      </c>
    </row>
    <row r="409" spans="1:7" x14ac:dyDescent="0.25">
      <c r="A409" s="28" t="s">
        <v>200</v>
      </c>
      <c r="B409" s="36"/>
      <c r="C409" s="36"/>
      <c r="D409" s="29"/>
      <c r="E409" s="30">
        <v>1230473.44</v>
      </c>
      <c r="F409" s="31">
        <v>1</v>
      </c>
      <c r="G409" s="31"/>
    </row>
    <row r="411" spans="1:7" x14ac:dyDescent="0.25">
      <c r="A411" s="1" t="s">
        <v>1772</v>
      </c>
    </row>
    <row r="412" spans="1:7" x14ac:dyDescent="0.25">
      <c r="A412" s="1" t="s">
        <v>201</v>
      </c>
    </row>
    <row r="413" spans="1:7" x14ac:dyDescent="0.25">
      <c r="A413" s="1" t="s">
        <v>202</v>
      </c>
    </row>
    <row r="414" spans="1:7" x14ac:dyDescent="0.25">
      <c r="A414" s="1" t="s">
        <v>203</v>
      </c>
    </row>
    <row r="415" spans="1:7" x14ac:dyDescent="0.25">
      <c r="A415" s="47" t="s">
        <v>204</v>
      </c>
      <c r="B415" s="3" t="s">
        <v>122</v>
      </c>
    </row>
    <row r="416" spans="1:7" x14ac:dyDescent="0.25">
      <c r="A416" t="s">
        <v>205</v>
      </c>
    </row>
    <row r="417" spans="1:5" x14ac:dyDescent="0.25">
      <c r="A417" t="s">
        <v>206</v>
      </c>
      <c r="B417" t="s">
        <v>207</v>
      </c>
      <c r="C417" t="s">
        <v>207</v>
      </c>
    </row>
    <row r="418" spans="1:5" x14ac:dyDescent="0.25">
      <c r="B418" s="48">
        <v>45504</v>
      </c>
      <c r="C418" s="48">
        <v>45534</v>
      </c>
    </row>
    <row r="419" spans="1:5" x14ac:dyDescent="0.25">
      <c r="A419" t="s">
        <v>211</v>
      </c>
      <c r="B419">
        <v>19.429600000000001</v>
      </c>
      <c r="C419">
        <v>19.5473</v>
      </c>
      <c r="E419" s="2"/>
    </row>
    <row r="420" spans="1:5" x14ac:dyDescent="0.25">
      <c r="A420" t="s">
        <v>212</v>
      </c>
      <c r="B420">
        <v>13.8902</v>
      </c>
      <c r="C420">
        <v>13.974299999999999</v>
      </c>
      <c r="E420" s="2"/>
    </row>
    <row r="421" spans="1:5" x14ac:dyDescent="0.25">
      <c r="A421" t="s">
        <v>685</v>
      </c>
      <c r="B421">
        <v>15.9617</v>
      </c>
      <c r="C421">
        <v>16.058399999999999</v>
      </c>
      <c r="E421" s="2"/>
    </row>
    <row r="422" spans="1:5" x14ac:dyDescent="0.25">
      <c r="A422" t="s">
        <v>220</v>
      </c>
      <c r="B422">
        <v>18.223700000000001</v>
      </c>
      <c r="C422">
        <v>18.323499999999999</v>
      </c>
      <c r="E422" s="2"/>
    </row>
    <row r="423" spans="1:5" x14ac:dyDescent="0.25">
      <c r="A423" t="s">
        <v>688</v>
      </c>
      <c r="B423">
        <v>18.2193</v>
      </c>
      <c r="C423">
        <v>18.319099999999999</v>
      </c>
      <c r="E423" s="2"/>
    </row>
    <row r="424" spans="1:5" x14ac:dyDescent="0.25">
      <c r="A424" t="s">
        <v>689</v>
      </c>
      <c r="B424">
        <v>13.37</v>
      </c>
      <c r="C424">
        <v>13.443199999999999</v>
      </c>
      <c r="E424" s="2"/>
    </row>
    <row r="425" spans="1:5" x14ac:dyDescent="0.25">
      <c r="A425" t="s">
        <v>690</v>
      </c>
      <c r="B425">
        <v>14.885300000000001</v>
      </c>
      <c r="C425">
        <v>14.966799999999999</v>
      </c>
      <c r="E425" s="2"/>
    </row>
    <row r="426" spans="1:5" x14ac:dyDescent="0.25">
      <c r="E426" s="2"/>
    </row>
    <row r="427" spans="1:5" x14ac:dyDescent="0.25">
      <c r="A427" t="s">
        <v>222</v>
      </c>
      <c r="B427" s="3" t="s">
        <v>122</v>
      </c>
    </row>
    <row r="428" spans="1:5" x14ac:dyDescent="0.25">
      <c r="A428" t="s">
        <v>223</v>
      </c>
      <c r="B428" s="3" t="s">
        <v>122</v>
      </c>
    </row>
    <row r="429" spans="1:5" ht="30" customHeight="1" x14ac:dyDescent="0.25">
      <c r="A429" s="47" t="s">
        <v>224</v>
      </c>
      <c r="B429" s="3" t="s">
        <v>122</v>
      </c>
    </row>
    <row r="430" spans="1:5" ht="30" customHeight="1" x14ac:dyDescent="0.25">
      <c r="A430" s="47" t="s">
        <v>225</v>
      </c>
      <c r="B430" s="3" t="s">
        <v>122</v>
      </c>
    </row>
    <row r="431" spans="1:5" x14ac:dyDescent="0.25">
      <c r="A431" t="s">
        <v>1269</v>
      </c>
      <c r="B431" s="49">
        <v>16.015999999999998</v>
      </c>
    </row>
    <row r="432" spans="1:5" ht="45" customHeight="1" x14ac:dyDescent="0.25">
      <c r="A432" s="47" t="s">
        <v>227</v>
      </c>
      <c r="B432" s="3">
        <v>0</v>
      </c>
    </row>
    <row r="433" spans="1:4" ht="45" customHeight="1" x14ac:dyDescent="0.25">
      <c r="A433" s="47" t="s">
        <v>228</v>
      </c>
      <c r="B433" s="3" t="s">
        <v>122</v>
      </c>
    </row>
    <row r="434" spans="1:4" ht="30" customHeight="1" x14ac:dyDescent="0.25">
      <c r="A434" s="47" t="s">
        <v>229</v>
      </c>
      <c r="B434" s="3" t="s">
        <v>122</v>
      </c>
    </row>
    <row r="435" spans="1:4" x14ac:dyDescent="0.25">
      <c r="A435" t="s">
        <v>230</v>
      </c>
      <c r="B435" s="3" t="s">
        <v>122</v>
      </c>
    </row>
    <row r="436" spans="1:4" x14ac:dyDescent="0.25">
      <c r="A436" t="s">
        <v>231</v>
      </c>
      <c r="B436" s="3" t="s">
        <v>122</v>
      </c>
    </row>
    <row r="438" spans="1:4" ht="69.95" customHeight="1" x14ac:dyDescent="0.25">
      <c r="A438" s="63" t="s">
        <v>241</v>
      </c>
      <c r="B438" s="63" t="s">
        <v>242</v>
      </c>
      <c r="C438" s="63" t="s">
        <v>5</v>
      </c>
      <c r="D438" s="63" t="s">
        <v>6</v>
      </c>
    </row>
    <row r="439" spans="1:4" ht="69.95" customHeight="1" x14ac:dyDescent="0.25">
      <c r="A439" s="63" t="s">
        <v>1773</v>
      </c>
      <c r="B439" s="63"/>
      <c r="C439" s="63" t="s">
        <v>51</v>
      </c>
      <c r="D439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217"/>
  <sheetViews>
    <sheetView showGridLines="0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1774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1775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1273</v>
      </c>
      <c r="B8" s="33" t="s">
        <v>1274</v>
      </c>
      <c r="C8" s="33" t="s">
        <v>1200</v>
      </c>
      <c r="D8" s="14">
        <v>3846066</v>
      </c>
      <c r="E8" s="15">
        <v>62956.25</v>
      </c>
      <c r="F8" s="16">
        <v>5.0799999999999998E-2</v>
      </c>
      <c r="G8" s="16"/>
    </row>
    <row r="9" spans="1:8" x14ac:dyDescent="0.25">
      <c r="A9" s="13" t="s">
        <v>1198</v>
      </c>
      <c r="B9" s="33" t="s">
        <v>1199</v>
      </c>
      <c r="C9" s="33" t="s">
        <v>1200</v>
      </c>
      <c r="D9" s="14">
        <v>4192234</v>
      </c>
      <c r="E9" s="15">
        <v>51530.94</v>
      </c>
      <c r="F9" s="16">
        <v>4.1599999999999998E-2</v>
      </c>
      <c r="G9" s="16"/>
    </row>
    <row r="10" spans="1:8" x14ac:dyDescent="0.25">
      <c r="A10" s="13" t="s">
        <v>1302</v>
      </c>
      <c r="B10" s="33" t="s">
        <v>1303</v>
      </c>
      <c r="C10" s="33" t="s">
        <v>1304</v>
      </c>
      <c r="D10" s="14">
        <v>1702186</v>
      </c>
      <c r="E10" s="15">
        <v>33085.39</v>
      </c>
      <c r="F10" s="16">
        <v>2.6700000000000002E-2</v>
      </c>
      <c r="G10" s="16"/>
    </row>
    <row r="11" spans="1:8" x14ac:dyDescent="0.25">
      <c r="A11" s="13" t="s">
        <v>1213</v>
      </c>
      <c r="B11" s="33" t="s">
        <v>1214</v>
      </c>
      <c r="C11" s="33" t="s">
        <v>1215</v>
      </c>
      <c r="D11" s="14">
        <v>1081408</v>
      </c>
      <c r="E11" s="15">
        <v>32650.41</v>
      </c>
      <c r="F11" s="16">
        <v>2.63E-2</v>
      </c>
      <c r="G11" s="16"/>
    </row>
    <row r="12" spans="1:8" x14ac:dyDescent="0.25">
      <c r="A12" s="13" t="s">
        <v>1218</v>
      </c>
      <c r="B12" s="33" t="s">
        <v>1219</v>
      </c>
      <c r="C12" s="33" t="s">
        <v>1220</v>
      </c>
      <c r="D12" s="14">
        <v>7796261</v>
      </c>
      <c r="E12" s="15">
        <v>32448.04</v>
      </c>
      <c r="F12" s="16">
        <v>2.6200000000000001E-2</v>
      </c>
      <c r="G12" s="16"/>
    </row>
    <row r="13" spans="1:8" x14ac:dyDescent="0.25">
      <c r="A13" s="13" t="s">
        <v>1193</v>
      </c>
      <c r="B13" s="33" t="s">
        <v>1194</v>
      </c>
      <c r="C13" s="33" t="s">
        <v>1195</v>
      </c>
      <c r="D13" s="14">
        <v>1829490</v>
      </c>
      <c r="E13" s="15">
        <v>29071.51</v>
      </c>
      <c r="F13" s="16">
        <v>2.3400000000000001E-2</v>
      </c>
      <c r="G13" s="16"/>
    </row>
    <row r="14" spans="1:8" x14ac:dyDescent="0.25">
      <c r="A14" s="13" t="s">
        <v>1259</v>
      </c>
      <c r="B14" s="33" t="s">
        <v>1260</v>
      </c>
      <c r="C14" s="33" t="s">
        <v>1200</v>
      </c>
      <c r="D14" s="14">
        <v>2276521</v>
      </c>
      <c r="E14" s="15">
        <v>26754.81</v>
      </c>
      <c r="F14" s="16">
        <v>2.1600000000000001E-2</v>
      </c>
      <c r="G14" s="16"/>
    </row>
    <row r="15" spans="1:8" x14ac:dyDescent="0.25">
      <c r="A15" s="13" t="s">
        <v>1221</v>
      </c>
      <c r="B15" s="33" t="s">
        <v>1222</v>
      </c>
      <c r="C15" s="33" t="s">
        <v>1203</v>
      </c>
      <c r="D15" s="14">
        <v>185322</v>
      </c>
      <c r="E15" s="15">
        <v>22985.49</v>
      </c>
      <c r="F15" s="16">
        <v>1.8499999999999999E-2</v>
      </c>
      <c r="G15" s="16"/>
    </row>
    <row r="16" spans="1:8" x14ac:dyDescent="0.25">
      <c r="A16" s="13" t="s">
        <v>1228</v>
      </c>
      <c r="B16" s="33" t="s">
        <v>1229</v>
      </c>
      <c r="C16" s="33" t="s">
        <v>1203</v>
      </c>
      <c r="D16" s="14">
        <v>1871547</v>
      </c>
      <c r="E16" s="15">
        <v>20799.439999999999</v>
      </c>
      <c r="F16" s="16">
        <v>1.6799999999999999E-2</v>
      </c>
      <c r="G16" s="16"/>
    </row>
    <row r="17" spans="1:7" x14ac:dyDescent="0.25">
      <c r="A17" s="13" t="s">
        <v>1230</v>
      </c>
      <c r="B17" s="33" t="s">
        <v>1231</v>
      </c>
      <c r="C17" s="33" t="s">
        <v>1232</v>
      </c>
      <c r="D17" s="14">
        <v>540092</v>
      </c>
      <c r="E17" s="15">
        <v>20008.52</v>
      </c>
      <c r="F17" s="16">
        <v>1.61E-2</v>
      </c>
      <c r="G17" s="16"/>
    </row>
    <row r="18" spans="1:7" x14ac:dyDescent="0.25">
      <c r="A18" s="13" t="s">
        <v>1223</v>
      </c>
      <c r="B18" s="33" t="s">
        <v>1224</v>
      </c>
      <c r="C18" s="33" t="s">
        <v>1203</v>
      </c>
      <c r="D18" s="14">
        <v>686083</v>
      </c>
      <c r="E18" s="15">
        <v>19301.57</v>
      </c>
      <c r="F18" s="16">
        <v>1.5599999999999999E-2</v>
      </c>
      <c r="G18" s="16"/>
    </row>
    <row r="19" spans="1:7" x14ac:dyDescent="0.25">
      <c r="A19" s="13" t="s">
        <v>1364</v>
      </c>
      <c r="B19" s="33" t="s">
        <v>1365</v>
      </c>
      <c r="C19" s="33" t="s">
        <v>1304</v>
      </c>
      <c r="D19" s="14">
        <v>402136</v>
      </c>
      <c r="E19" s="15">
        <v>18312.27</v>
      </c>
      <c r="F19" s="16">
        <v>1.4800000000000001E-2</v>
      </c>
      <c r="G19" s="16"/>
    </row>
    <row r="20" spans="1:7" x14ac:dyDescent="0.25">
      <c r="A20" s="13" t="s">
        <v>1204</v>
      </c>
      <c r="B20" s="33" t="s">
        <v>1205</v>
      </c>
      <c r="C20" s="33" t="s">
        <v>1206</v>
      </c>
      <c r="D20" s="14">
        <v>3620403</v>
      </c>
      <c r="E20" s="15">
        <v>18170.8</v>
      </c>
      <c r="F20" s="16">
        <v>1.47E-2</v>
      </c>
      <c r="G20" s="16"/>
    </row>
    <row r="21" spans="1:7" x14ac:dyDescent="0.25">
      <c r="A21" s="13" t="s">
        <v>1255</v>
      </c>
      <c r="B21" s="33" t="s">
        <v>1256</v>
      </c>
      <c r="C21" s="33" t="s">
        <v>1200</v>
      </c>
      <c r="D21" s="14">
        <v>2094293</v>
      </c>
      <c r="E21" s="15">
        <v>17081.05</v>
      </c>
      <c r="F21" s="16">
        <v>1.38E-2</v>
      </c>
      <c r="G21" s="16"/>
    </row>
    <row r="22" spans="1:7" x14ac:dyDescent="0.25">
      <c r="A22" s="13" t="s">
        <v>1300</v>
      </c>
      <c r="B22" s="33" t="s">
        <v>1301</v>
      </c>
      <c r="C22" s="33" t="s">
        <v>1292</v>
      </c>
      <c r="D22" s="14">
        <v>218739</v>
      </c>
      <c r="E22" s="15">
        <v>15749.54</v>
      </c>
      <c r="F22" s="16">
        <v>1.2699999999999999E-2</v>
      </c>
      <c r="G22" s="16"/>
    </row>
    <row r="23" spans="1:7" x14ac:dyDescent="0.25">
      <c r="A23" s="13" t="s">
        <v>1313</v>
      </c>
      <c r="B23" s="33" t="s">
        <v>1314</v>
      </c>
      <c r="C23" s="33" t="s">
        <v>1195</v>
      </c>
      <c r="D23" s="14">
        <v>3177469</v>
      </c>
      <c r="E23" s="15">
        <v>14568.7</v>
      </c>
      <c r="F23" s="16">
        <v>1.17E-2</v>
      </c>
      <c r="G23" s="16"/>
    </row>
    <row r="24" spans="1:7" x14ac:dyDescent="0.25">
      <c r="A24" s="13" t="s">
        <v>1405</v>
      </c>
      <c r="B24" s="33" t="s">
        <v>1406</v>
      </c>
      <c r="C24" s="33" t="s">
        <v>1192</v>
      </c>
      <c r="D24" s="14">
        <v>843907</v>
      </c>
      <c r="E24" s="15">
        <v>13965.82</v>
      </c>
      <c r="F24" s="16">
        <v>1.1299999999999999E-2</v>
      </c>
      <c r="G24" s="16"/>
    </row>
    <row r="25" spans="1:7" x14ac:dyDescent="0.25">
      <c r="A25" s="13" t="s">
        <v>1196</v>
      </c>
      <c r="B25" s="33" t="s">
        <v>1197</v>
      </c>
      <c r="C25" s="33" t="s">
        <v>1192</v>
      </c>
      <c r="D25" s="14">
        <v>593360</v>
      </c>
      <c r="E25" s="15">
        <v>13292.45</v>
      </c>
      <c r="F25" s="16">
        <v>1.0699999999999999E-2</v>
      </c>
      <c r="G25" s="16"/>
    </row>
    <row r="26" spans="1:7" x14ac:dyDescent="0.25">
      <c r="A26" s="13" t="s">
        <v>1283</v>
      </c>
      <c r="B26" s="33" t="s">
        <v>1284</v>
      </c>
      <c r="C26" s="33" t="s">
        <v>1200</v>
      </c>
      <c r="D26" s="14">
        <v>925382</v>
      </c>
      <c r="E26" s="15">
        <v>13189.01</v>
      </c>
      <c r="F26" s="16">
        <v>1.06E-2</v>
      </c>
      <c r="G26" s="16"/>
    </row>
    <row r="27" spans="1:7" x14ac:dyDescent="0.25">
      <c r="A27" s="13" t="s">
        <v>1518</v>
      </c>
      <c r="B27" s="33" t="s">
        <v>1519</v>
      </c>
      <c r="C27" s="33" t="s">
        <v>1443</v>
      </c>
      <c r="D27" s="14">
        <v>4682302</v>
      </c>
      <c r="E27" s="15">
        <v>11129.36</v>
      </c>
      <c r="F27" s="16">
        <v>8.9999999999999993E-3</v>
      </c>
      <c r="G27" s="16"/>
    </row>
    <row r="28" spans="1:7" x14ac:dyDescent="0.25">
      <c r="A28" s="13" t="s">
        <v>1293</v>
      </c>
      <c r="B28" s="33" t="s">
        <v>1294</v>
      </c>
      <c r="C28" s="33" t="s">
        <v>1295</v>
      </c>
      <c r="D28" s="14">
        <v>228085</v>
      </c>
      <c r="E28" s="15">
        <v>11016.51</v>
      </c>
      <c r="F28" s="16">
        <v>8.8999999999999999E-3</v>
      </c>
      <c r="G28" s="16"/>
    </row>
    <row r="29" spans="1:7" x14ac:dyDescent="0.25">
      <c r="A29" s="13" t="s">
        <v>1776</v>
      </c>
      <c r="B29" s="33" t="s">
        <v>1777</v>
      </c>
      <c r="C29" s="33" t="s">
        <v>1351</v>
      </c>
      <c r="D29" s="14">
        <v>4344874</v>
      </c>
      <c r="E29" s="15">
        <v>10885.21</v>
      </c>
      <c r="F29" s="16">
        <v>8.8000000000000005E-3</v>
      </c>
      <c r="G29" s="16"/>
    </row>
    <row r="30" spans="1:7" x14ac:dyDescent="0.25">
      <c r="A30" s="13" t="s">
        <v>1328</v>
      </c>
      <c r="B30" s="33" t="s">
        <v>1329</v>
      </c>
      <c r="C30" s="33" t="s">
        <v>1240</v>
      </c>
      <c r="D30" s="14">
        <v>79634</v>
      </c>
      <c r="E30" s="15">
        <v>10488.55</v>
      </c>
      <c r="F30" s="16">
        <v>8.5000000000000006E-3</v>
      </c>
      <c r="G30" s="16"/>
    </row>
    <row r="31" spans="1:7" x14ac:dyDescent="0.25">
      <c r="A31" s="13" t="s">
        <v>1308</v>
      </c>
      <c r="B31" s="33" t="s">
        <v>1309</v>
      </c>
      <c r="C31" s="33" t="s">
        <v>1310</v>
      </c>
      <c r="D31" s="14">
        <v>1959397</v>
      </c>
      <c r="E31" s="15">
        <v>10285.85</v>
      </c>
      <c r="F31" s="16">
        <v>8.3000000000000001E-3</v>
      </c>
      <c r="G31" s="16"/>
    </row>
    <row r="32" spans="1:7" x14ac:dyDescent="0.25">
      <c r="A32" s="13" t="s">
        <v>1467</v>
      </c>
      <c r="B32" s="33" t="s">
        <v>1468</v>
      </c>
      <c r="C32" s="33" t="s">
        <v>1344</v>
      </c>
      <c r="D32" s="14">
        <v>1588542</v>
      </c>
      <c r="E32" s="15">
        <v>10285.81</v>
      </c>
      <c r="F32" s="16">
        <v>8.3000000000000001E-3</v>
      </c>
      <c r="G32" s="16"/>
    </row>
    <row r="33" spans="1:7" x14ac:dyDescent="0.25">
      <c r="A33" s="13" t="s">
        <v>1409</v>
      </c>
      <c r="B33" s="33" t="s">
        <v>1410</v>
      </c>
      <c r="C33" s="33" t="s">
        <v>1351</v>
      </c>
      <c r="D33" s="14">
        <v>143581</v>
      </c>
      <c r="E33" s="15">
        <v>10278.6</v>
      </c>
      <c r="F33" s="16">
        <v>8.3000000000000001E-3</v>
      </c>
      <c r="G33" s="16"/>
    </row>
    <row r="34" spans="1:7" x14ac:dyDescent="0.25">
      <c r="A34" s="13" t="s">
        <v>1434</v>
      </c>
      <c r="B34" s="33" t="s">
        <v>1435</v>
      </c>
      <c r="C34" s="33" t="s">
        <v>1304</v>
      </c>
      <c r="D34" s="14">
        <v>326980</v>
      </c>
      <c r="E34" s="15">
        <v>10152.57</v>
      </c>
      <c r="F34" s="16">
        <v>8.2000000000000007E-3</v>
      </c>
      <c r="G34" s="16"/>
    </row>
    <row r="35" spans="1:7" x14ac:dyDescent="0.25">
      <c r="A35" s="13" t="s">
        <v>1401</v>
      </c>
      <c r="B35" s="33" t="s">
        <v>1402</v>
      </c>
      <c r="C35" s="33" t="s">
        <v>1386</v>
      </c>
      <c r="D35" s="14">
        <v>191513</v>
      </c>
      <c r="E35" s="15">
        <v>9925.74</v>
      </c>
      <c r="F35" s="16">
        <v>8.0000000000000002E-3</v>
      </c>
      <c r="G35" s="16"/>
    </row>
    <row r="36" spans="1:7" x14ac:dyDescent="0.25">
      <c r="A36" s="13" t="s">
        <v>1778</v>
      </c>
      <c r="B36" s="33" t="s">
        <v>1779</v>
      </c>
      <c r="C36" s="33" t="s">
        <v>1323</v>
      </c>
      <c r="D36" s="14">
        <v>815239</v>
      </c>
      <c r="E36" s="15">
        <v>9819.9599999999991</v>
      </c>
      <c r="F36" s="16">
        <v>7.9000000000000008E-3</v>
      </c>
      <c r="G36" s="16"/>
    </row>
    <row r="37" spans="1:7" x14ac:dyDescent="0.25">
      <c r="A37" s="13" t="s">
        <v>1465</v>
      </c>
      <c r="B37" s="33" t="s">
        <v>1466</v>
      </c>
      <c r="C37" s="33" t="s">
        <v>1206</v>
      </c>
      <c r="D37" s="14">
        <v>339996</v>
      </c>
      <c r="E37" s="15">
        <v>9445.09</v>
      </c>
      <c r="F37" s="16">
        <v>7.6E-3</v>
      </c>
      <c r="G37" s="16"/>
    </row>
    <row r="38" spans="1:7" x14ac:dyDescent="0.25">
      <c r="A38" s="13" t="s">
        <v>1371</v>
      </c>
      <c r="B38" s="33" t="s">
        <v>1372</v>
      </c>
      <c r="C38" s="33" t="s">
        <v>1254</v>
      </c>
      <c r="D38" s="14">
        <v>3238250</v>
      </c>
      <c r="E38" s="15">
        <v>9408.74</v>
      </c>
      <c r="F38" s="16">
        <v>7.6E-3</v>
      </c>
      <c r="G38" s="16"/>
    </row>
    <row r="39" spans="1:7" x14ac:dyDescent="0.25">
      <c r="A39" s="13" t="s">
        <v>1489</v>
      </c>
      <c r="B39" s="33" t="s">
        <v>1490</v>
      </c>
      <c r="C39" s="33" t="s">
        <v>1220</v>
      </c>
      <c r="D39" s="14">
        <v>2757413</v>
      </c>
      <c r="E39" s="15">
        <v>9303.51</v>
      </c>
      <c r="F39" s="16">
        <v>7.4999999999999997E-3</v>
      </c>
      <c r="G39" s="16"/>
    </row>
    <row r="40" spans="1:7" x14ac:dyDescent="0.25">
      <c r="A40" s="13" t="s">
        <v>1216</v>
      </c>
      <c r="B40" s="33" t="s">
        <v>1217</v>
      </c>
      <c r="C40" s="33" t="s">
        <v>1192</v>
      </c>
      <c r="D40" s="14">
        <v>130894</v>
      </c>
      <c r="E40" s="15">
        <v>9203.6200000000008</v>
      </c>
      <c r="F40" s="16">
        <v>7.4000000000000003E-3</v>
      </c>
      <c r="G40" s="16"/>
    </row>
    <row r="41" spans="1:7" x14ac:dyDescent="0.25">
      <c r="A41" s="13" t="s">
        <v>1780</v>
      </c>
      <c r="B41" s="33" t="s">
        <v>1781</v>
      </c>
      <c r="C41" s="33" t="s">
        <v>1292</v>
      </c>
      <c r="D41" s="14">
        <v>568755</v>
      </c>
      <c r="E41" s="15">
        <v>9111.4599999999991</v>
      </c>
      <c r="F41" s="16">
        <v>7.3000000000000001E-3</v>
      </c>
      <c r="G41" s="16"/>
    </row>
    <row r="42" spans="1:7" x14ac:dyDescent="0.25">
      <c r="A42" s="13" t="s">
        <v>1527</v>
      </c>
      <c r="B42" s="33" t="s">
        <v>1528</v>
      </c>
      <c r="C42" s="33" t="s">
        <v>1203</v>
      </c>
      <c r="D42" s="14">
        <v>183129</v>
      </c>
      <c r="E42" s="15">
        <v>9084.11</v>
      </c>
      <c r="F42" s="16">
        <v>7.3000000000000001E-3</v>
      </c>
      <c r="G42" s="16"/>
    </row>
    <row r="43" spans="1:7" x14ac:dyDescent="0.25">
      <c r="A43" s="13" t="s">
        <v>1420</v>
      </c>
      <c r="B43" s="33" t="s">
        <v>1421</v>
      </c>
      <c r="C43" s="33" t="s">
        <v>1215</v>
      </c>
      <c r="D43" s="14">
        <v>2531198</v>
      </c>
      <c r="E43" s="15">
        <v>9052.83</v>
      </c>
      <c r="F43" s="16">
        <v>7.3000000000000001E-3</v>
      </c>
      <c r="G43" s="16"/>
    </row>
    <row r="44" spans="1:7" x14ac:dyDescent="0.25">
      <c r="A44" s="13" t="s">
        <v>1389</v>
      </c>
      <c r="B44" s="33" t="s">
        <v>1390</v>
      </c>
      <c r="C44" s="33" t="s">
        <v>1304</v>
      </c>
      <c r="D44" s="14">
        <v>164047</v>
      </c>
      <c r="E44" s="15">
        <v>8482.6200000000008</v>
      </c>
      <c r="F44" s="16">
        <v>6.7999999999999996E-3</v>
      </c>
      <c r="G44" s="16"/>
    </row>
    <row r="45" spans="1:7" x14ac:dyDescent="0.25">
      <c r="A45" s="13" t="s">
        <v>1399</v>
      </c>
      <c r="B45" s="33" t="s">
        <v>1400</v>
      </c>
      <c r="C45" s="33" t="s">
        <v>1304</v>
      </c>
      <c r="D45" s="14">
        <v>483011</v>
      </c>
      <c r="E45" s="15">
        <v>8468.39</v>
      </c>
      <c r="F45" s="16">
        <v>6.7999999999999996E-3</v>
      </c>
      <c r="G45" s="16"/>
    </row>
    <row r="46" spans="1:7" x14ac:dyDescent="0.25">
      <c r="A46" s="13" t="s">
        <v>1290</v>
      </c>
      <c r="B46" s="33" t="s">
        <v>1291</v>
      </c>
      <c r="C46" s="33" t="s">
        <v>1292</v>
      </c>
      <c r="D46" s="14">
        <v>1336625</v>
      </c>
      <c r="E46" s="15">
        <v>8283.73</v>
      </c>
      <c r="F46" s="16">
        <v>6.7000000000000002E-3</v>
      </c>
      <c r="G46" s="16"/>
    </row>
    <row r="47" spans="1:7" x14ac:dyDescent="0.25">
      <c r="A47" s="13" t="s">
        <v>1483</v>
      </c>
      <c r="B47" s="33" t="s">
        <v>1484</v>
      </c>
      <c r="C47" s="33" t="s">
        <v>1370</v>
      </c>
      <c r="D47" s="14">
        <v>252568</v>
      </c>
      <c r="E47" s="15">
        <v>7888.46</v>
      </c>
      <c r="F47" s="16">
        <v>6.4000000000000003E-3</v>
      </c>
      <c r="G47" s="16"/>
    </row>
    <row r="48" spans="1:7" x14ac:dyDescent="0.25">
      <c r="A48" s="13" t="s">
        <v>1233</v>
      </c>
      <c r="B48" s="33" t="s">
        <v>1234</v>
      </c>
      <c r="C48" s="33" t="s">
        <v>1212</v>
      </c>
      <c r="D48" s="14">
        <v>314870</v>
      </c>
      <c r="E48" s="15">
        <v>7874.11</v>
      </c>
      <c r="F48" s="16">
        <v>6.4000000000000003E-3</v>
      </c>
      <c r="G48" s="16"/>
    </row>
    <row r="49" spans="1:7" x14ac:dyDescent="0.25">
      <c r="A49" s="13" t="s">
        <v>1782</v>
      </c>
      <c r="B49" s="33" t="s">
        <v>1783</v>
      </c>
      <c r="C49" s="33" t="s">
        <v>1248</v>
      </c>
      <c r="D49" s="14">
        <v>450840</v>
      </c>
      <c r="E49" s="15">
        <v>7276.56</v>
      </c>
      <c r="F49" s="16">
        <v>5.8999999999999999E-3</v>
      </c>
      <c r="G49" s="16"/>
    </row>
    <row r="50" spans="1:7" x14ac:dyDescent="0.25">
      <c r="A50" s="13" t="s">
        <v>1444</v>
      </c>
      <c r="B50" s="33" t="s">
        <v>1445</v>
      </c>
      <c r="C50" s="33" t="s">
        <v>1295</v>
      </c>
      <c r="D50" s="14">
        <v>748120</v>
      </c>
      <c r="E50" s="15">
        <v>7220.11</v>
      </c>
      <c r="F50" s="16">
        <v>5.7999999999999996E-3</v>
      </c>
      <c r="G50" s="16"/>
    </row>
    <row r="51" spans="1:7" x14ac:dyDescent="0.25">
      <c r="A51" s="13" t="s">
        <v>1503</v>
      </c>
      <c r="B51" s="33" t="s">
        <v>1504</v>
      </c>
      <c r="C51" s="33" t="s">
        <v>1292</v>
      </c>
      <c r="D51" s="14">
        <v>402333</v>
      </c>
      <c r="E51" s="15">
        <v>7173.8</v>
      </c>
      <c r="F51" s="16">
        <v>5.7999999999999996E-3</v>
      </c>
      <c r="G51" s="16"/>
    </row>
    <row r="52" spans="1:7" x14ac:dyDescent="0.25">
      <c r="A52" s="13" t="s">
        <v>1415</v>
      </c>
      <c r="B52" s="33" t="s">
        <v>1416</v>
      </c>
      <c r="C52" s="33" t="s">
        <v>1417</v>
      </c>
      <c r="D52" s="14">
        <v>476553</v>
      </c>
      <c r="E52" s="15">
        <v>7026.06</v>
      </c>
      <c r="F52" s="16">
        <v>5.7000000000000002E-3</v>
      </c>
      <c r="G52" s="16"/>
    </row>
    <row r="53" spans="1:7" x14ac:dyDescent="0.25">
      <c r="A53" s="13" t="s">
        <v>1190</v>
      </c>
      <c r="B53" s="33" t="s">
        <v>1191</v>
      </c>
      <c r="C53" s="33" t="s">
        <v>1192</v>
      </c>
      <c r="D53" s="14">
        <v>383017</v>
      </c>
      <c r="E53" s="15">
        <v>6977.23</v>
      </c>
      <c r="F53" s="16">
        <v>5.5999999999999999E-3</v>
      </c>
      <c r="G53" s="16"/>
    </row>
    <row r="54" spans="1:7" x14ac:dyDescent="0.25">
      <c r="A54" s="13" t="s">
        <v>1296</v>
      </c>
      <c r="B54" s="33" t="s">
        <v>1297</v>
      </c>
      <c r="C54" s="33" t="s">
        <v>1248</v>
      </c>
      <c r="D54" s="14">
        <v>100000</v>
      </c>
      <c r="E54" s="15">
        <v>6813.4</v>
      </c>
      <c r="F54" s="16">
        <v>5.4999999999999997E-3</v>
      </c>
      <c r="G54" s="16"/>
    </row>
    <row r="55" spans="1:7" x14ac:dyDescent="0.25">
      <c r="A55" s="13" t="s">
        <v>1784</v>
      </c>
      <c r="B55" s="33" t="s">
        <v>1785</v>
      </c>
      <c r="C55" s="33" t="s">
        <v>1200</v>
      </c>
      <c r="D55" s="14">
        <v>1169365</v>
      </c>
      <c r="E55" s="15">
        <v>6633.81</v>
      </c>
      <c r="F55" s="16">
        <v>5.4000000000000003E-3</v>
      </c>
      <c r="G55" s="16"/>
    </row>
    <row r="56" spans="1:7" x14ac:dyDescent="0.25">
      <c r="A56" s="13" t="s">
        <v>1225</v>
      </c>
      <c r="B56" s="33" t="s">
        <v>1226</v>
      </c>
      <c r="C56" s="33" t="s">
        <v>1227</v>
      </c>
      <c r="D56" s="14">
        <v>55034</v>
      </c>
      <c r="E56" s="15">
        <v>6219.89</v>
      </c>
      <c r="F56" s="16">
        <v>5.0000000000000001E-3</v>
      </c>
      <c r="G56" s="16"/>
    </row>
    <row r="57" spans="1:7" x14ac:dyDescent="0.25">
      <c r="A57" s="13" t="s">
        <v>1318</v>
      </c>
      <c r="B57" s="33" t="s">
        <v>1319</v>
      </c>
      <c r="C57" s="33" t="s">
        <v>1320</v>
      </c>
      <c r="D57" s="14">
        <v>854391</v>
      </c>
      <c r="E57" s="15">
        <v>5992.27</v>
      </c>
      <c r="F57" s="16">
        <v>4.7999999999999996E-3</v>
      </c>
      <c r="G57" s="16"/>
    </row>
    <row r="58" spans="1:7" x14ac:dyDescent="0.25">
      <c r="A58" s="13" t="s">
        <v>1345</v>
      </c>
      <c r="B58" s="33" t="s">
        <v>1346</v>
      </c>
      <c r="C58" s="33" t="s">
        <v>1304</v>
      </c>
      <c r="D58" s="14">
        <v>1085515</v>
      </c>
      <c r="E58" s="15">
        <v>5844.41</v>
      </c>
      <c r="F58" s="16">
        <v>4.7000000000000002E-3</v>
      </c>
      <c r="G58" s="16"/>
    </row>
    <row r="59" spans="1:7" x14ac:dyDescent="0.25">
      <c r="A59" s="13" t="s">
        <v>1786</v>
      </c>
      <c r="B59" s="33" t="s">
        <v>1787</v>
      </c>
      <c r="C59" s="33" t="s">
        <v>1351</v>
      </c>
      <c r="D59" s="14">
        <v>115765</v>
      </c>
      <c r="E59" s="15">
        <v>5704.26</v>
      </c>
      <c r="F59" s="16">
        <v>4.5999999999999999E-3</v>
      </c>
      <c r="G59" s="16"/>
    </row>
    <row r="60" spans="1:7" x14ac:dyDescent="0.25">
      <c r="A60" s="13" t="s">
        <v>1311</v>
      </c>
      <c r="B60" s="33" t="s">
        <v>1312</v>
      </c>
      <c r="C60" s="33" t="s">
        <v>1292</v>
      </c>
      <c r="D60" s="14">
        <v>1035795</v>
      </c>
      <c r="E60" s="15">
        <v>5692.21</v>
      </c>
      <c r="F60" s="16">
        <v>4.5999999999999999E-3</v>
      </c>
      <c r="G60" s="16"/>
    </row>
    <row r="61" spans="1:7" x14ac:dyDescent="0.25">
      <c r="A61" s="13" t="s">
        <v>1473</v>
      </c>
      <c r="B61" s="33" t="s">
        <v>1474</v>
      </c>
      <c r="C61" s="33" t="s">
        <v>1203</v>
      </c>
      <c r="D61" s="14">
        <v>200263</v>
      </c>
      <c r="E61" s="15">
        <v>5618.18</v>
      </c>
      <c r="F61" s="16">
        <v>4.4999999999999997E-3</v>
      </c>
      <c r="G61" s="16"/>
    </row>
    <row r="62" spans="1:7" x14ac:dyDescent="0.25">
      <c r="A62" s="13" t="s">
        <v>1378</v>
      </c>
      <c r="B62" s="33" t="s">
        <v>1379</v>
      </c>
      <c r="C62" s="33" t="s">
        <v>1220</v>
      </c>
      <c r="D62" s="14">
        <v>1278112</v>
      </c>
      <c r="E62" s="15">
        <v>5555.31</v>
      </c>
      <c r="F62" s="16">
        <v>4.4999999999999997E-3</v>
      </c>
      <c r="G62" s="16"/>
    </row>
    <row r="63" spans="1:7" x14ac:dyDescent="0.25">
      <c r="A63" s="13" t="s">
        <v>1382</v>
      </c>
      <c r="B63" s="33" t="s">
        <v>1383</v>
      </c>
      <c r="C63" s="33" t="s">
        <v>1192</v>
      </c>
      <c r="D63" s="14">
        <v>353064</v>
      </c>
      <c r="E63" s="15">
        <v>5540.99</v>
      </c>
      <c r="F63" s="16">
        <v>4.4999999999999997E-3</v>
      </c>
      <c r="G63" s="16"/>
    </row>
    <row r="64" spans="1:7" x14ac:dyDescent="0.25">
      <c r="A64" s="13" t="s">
        <v>1340</v>
      </c>
      <c r="B64" s="33" t="s">
        <v>1341</v>
      </c>
      <c r="C64" s="33" t="s">
        <v>1289</v>
      </c>
      <c r="D64" s="14">
        <v>1838387</v>
      </c>
      <c r="E64" s="15">
        <v>5502.29</v>
      </c>
      <c r="F64" s="16">
        <v>4.4000000000000003E-3</v>
      </c>
      <c r="G64" s="16"/>
    </row>
    <row r="65" spans="1:7" x14ac:dyDescent="0.25">
      <c r="A65" s="13" t="s">
        <v>1788</v>
      </c>
      <c r="B65" s="33" t="s">
        <v>1789</v>
      </c>
      <c r="C65" s="33" t="s">
        <v>1790</v>
      </c>
      <c r="D65" s="14">
        <v>309617</v>
      </c>
      <c r="E65" s="15">
        <v>5487.19</v>
      </c>
      <c r="F65" s="16">
        <v>4.4000000000000003E-3</v>
      </c>
      <c r="G65" s="16"/>
    </row>
    <row r="66" spans="1:7" x14ac:dyDescent="0.25">
      <c r="A66" s="13" t="s">
        <v>1791</v>
      </c>
      <c r="B66" s="33" t="s">
        <v>1792</v>
      </c>
      <c r="C66" s="33" t="s">
        <v>1265</v>
      </c>
      <c r="D66" s="14">
        <v>961564</v>
      </c>
      <c r="E66" s="15">
        <v>5461.2</v>
      </c>
      <c r="F66" s="16">
        <v>4.4000000000000003E-3</v>
      </c>
      <c r="G66" s="16"/>
    </row>
    <row r="67" spans="1:7" x14ac:dyDescent="0.25">
      <c r="A67" s="13" t="s">
        <v>1793</v>
      </c>
      <c r="B67" s="33" t="s">
        <v>1794</v>
      </c>
      <c r="C67" s="33" t="s">
        <v>1317</v>
      </c>
      <c r="D67" s="14">
        <v>1666832</v>
      </c>
      <c r="E67" s="15">
        <v>5410.54</v>
      </c>
      <c r="F67" s="16">
        <v>4.4000000000000003E-3</v>
      </c>
      <c r="G67" s="16"/>
    </row>
    <row r="68" spans="1:7" x14ac:dyDescent="0.25">
      <c r="A68" s="13" t="s">
        <v>1395</v>
      </c>
      <c r="B68" s="33" t="s">
        <v>1396</v>
      </c>
      <c r="C68" s="33" t="s">
        <v>1292</v>
      </c>
      <c r="D68" s="14">
        <v>273639</v>
      </c>
      <c r="E68" s="15">
        <v>5379.33</v>
      </c>
      <c r="F68" s="16">
        <v>4.3E-3</v>
      </c>
      <c r="G68" s="16"/>
    </row>
    <row r="69" spans="1:7" x14ac:dyDescent="0.25">
      <c r="A69" s="13" t="s">
        <v>1375</v>
      </c>
      <c r="B69" s="33" t="s">
        <v>1376</v>
      </c>
      <c r="C69" s="33" t="s">
        <v>1377</v>
      </c>
      <c r="D69" s="14">
        <v>2383610</v>
      </c>
      <c r="E69" s="15">
        <v>5307.35</v>
      </c>
      <c r="F69" s="16">
        <v>4.3E-3</v>
      </c>
      <c r="G69" s="16"/>
    </row>
    <row r="70" spans="1:7" x14ac:dyDescent="0.25">
      <c r="A70" s="13" t="s">
        <v>1795</v>
      </c>
      <c r="B70" s="33" t="s">
        <v>1796</v>
      </c>
      <c r="C70" s="33" t="s">
        <v>1797</v>
      </c>
      <c r="D70" s="14">
        <v>920400</v>
      </c>
      <c r="E70" s="15">
        <v>5256.86</v>
      </c>
      <c r="F70" s="16">
        <v>4.1999999999999997E-3</v>
      </c>
      <c r="G70" s="16"/>
    </row>
    <row r="71" spans="1:7" x14ac:dyDescent="0.25">
      <c r="A71" s="13" t="s">
        <v>1798</v>
      </c>
      <c r="B71" s="33" t="s">
        <v>1799</v>
      </c>
      <c r="C71" s="33" t="s">
        <v>1800</v>
      </c>
      <c r="D71" s="14">
        <v>406083</v>
      </c>
      <c r="E71" s="15">
        <v>5044.16</v>
      </c>
      <c r="F71" s="16">
        <v>4.1000000000000003E-3</v>
      </c>
      <c r="G71" s="16"/>
    </row>
    <row r="72" spans="1:7" x14ac:dyDescent="0.25">
      <c r="A72" s="13" t="s">
        <v>1801</v>
      </c>
      <c r="B72" s="33" t="s">
        <v>1802</v>
      </c>
      <c r="C72" s="33" t="s">
        <v>1452</v>
      </c>
      <c r="D72" s="14">
        <v>1961690</v>
      </c>
      <c r="E72" s="15">
        <v>5030.75</v>
      </c>
      <c r="F72" s="16">
        <v>4.1000000000000003E-3</v>
      </c>
      <c r="G72" s="16"/>
    </row>
    <row r="73" spans="1:7" x14ac:dyDescent="0.25">
      <c r="A73" s="13" t="s">
        <v>1485</v>
      </c>
      <c r="B73" s="33" t="s">
        <v>1486</v>
      </c>
      <c r="C73" s="33" t="s">
        <v>1304</v>
      </c>
      <c r="D73" s="14">
        <v>306981</v>
      </c>
      <c r="E73" s="15">
        <v>5023.74</v>
      </c>
      <c r="F73" s="16">
        <v>4.1000000000000003E-3</v>
      </c>
      <c r="G73" s="16"/>
    </row>
    <row r="74" spans="1:7" x14ac:dyDescent="0.25">
      <c r="A74" s="13" t="s">
        <v>1257</v>
      </c>
      <c r="B74" s="33" t="s">
        <v>1258</v>
      </c>
      <c r="C74" s="33" t="s">
        <v>1192</v>
      </c>
      <c r="D74" s="14">
        <v>139640</v>
      </c>
      <c r="E74" s="15">
        <v>4866.66</v>
      </c>
      <c r="F74" s="16">
        <v>3.8999999999999998E-3</v>
      </c>
      <c r="G74" s="16"/>
    </row>
    <row r="75" spans="1:7" x14ac:dyDescent="0.25">
      <c r="A75" s="13" t="s">
        <v>1499</v>
      </c>
      <c r="B75" s="33" t="s">
        <v>1500</v>
      </c>
      <c r="C75" s="33" t="s">
        <v>1438</v>
      </c>
      <c r="D75" s="14">
        <v>106547</v>
      </c>
      <c r="E75" s="15">
        <v>4789.7700000000004</v>
      </c>
      <c r="F75" s="16">
        <v>3.8999999999999998E-3</v>
      </c>
      <c r="G75" s="16"/>
    </row>
    <row r="76" spans="1:7" x14ac:dyDescent="0.25">
      <c r="A76" s="13" t="s">
        <v>1803</v>
      </c>
      <c r="B76" s="33" t="s">
        <v>1804</v>
      </c>
      <c r="C76" s="33" t="s">
        <v>1323</v>
      </c>
      <c r="D76" s="14">
        <v>126281</v>
      </c>
      <c r="E76" s="15">
        <v>4760.04</v>
      </c>
      <c r="F76" s="16">
        <v>3.8E-3</v>
      </c>
      <c r="G76" s="16"/>
    </row>
    <row r="77" spans="1:7" x14ac:dyDescent="0.25">
      <c r="A77" s="13" t="s">
        <v>1805</v>
      </c>
      <c r="B77" s="33" t="s">
        <v>1806</v>
      </c>
      <c r="C77" s="33" t="s">
        <v>1304</v>
      </c>
      <c r="D77" s="14">
        <v>258816</v>
      </c>
      <c r="E77" s="15">
        <v>4697.8999999999996</v>
      </c>
      <c r="F77" s="16">
        <v>3.8E-3</v>
      </c>
      <c r="G77" s="16"/>
    </row>
    <row r="78" spans="1:7" x14ac:dyDescent="0.25">
      <c r="A78" s="13" t="s">
        <v>1531</v>
      </c>
      <c r="B78" s="33" t="s">
        <v>1532</v>
      </c>
      <c r="C78" s="33" t="s">
        <v>1240</v>
      </c>
      <c r="D78" s="14">
        <v>269347</v>
      </c>
      <c r="E78" s="15">
        <v>4696.47</v>
      </c>
      <c r="F78" s="16">
        <v>3.8E-3</v>
      </c>
      <c r="G78" s="16"/>
    </row>
    <row r="79" spans="1:7" x14ac:dyDescent="0.25">
      <c r="A79" s="13" t="s">
        <v>1807</v>
      </c>
      <c r="B79" s="33" t="s">
        <v>1808</v>
      </c>
      <c r="C79" s="33" t="s">
        <v>1304</v>
      </c>
      <c r="D79" s="14">
        <v>56619</v>
      </c>
      <c r="E79" s="15">
        <v>4529.92</v>
      </c>
      <c r="F79" s="16">
        <v>3.7000000000000002E-3</v>
      </c>
      <c r="G79" s="16"/>
    </row>
    <row r="80" spans="1:7" x14ac:dyDescent="0.25">
      <c r="A80" s="13" t="s">
        <v>1481</v>
      </c>
      <c r="B80" s="33" t="s">
        <v>1482</v>
      </c>
      <c r="C80" s="33" t="s">
        <v>1192</v>
      </c>
      <c r="D80" s="14">
        <v>14376</v>
      </c>
      <c r="E80" s="15">
        <v>4340.96</v>
      </c>
      <c r="F80" s="16">
        <v>3.5000000000000001E-3</v>
      </c>
      <c r="G80" s="16"/>
    </row>
    <row r="81" spans="1:7" x14ac:dyDescent="0.25">
      <c r="A81" s="13" t="s">
        <v>1362</v>
      </c>
      <c r="B81" s="33" t="s">
        <v>1363</v>
      </c>
      <c r="C81" s="33" t="s">
        <v>1203</v>
      </c>
      <c r="D81" s="14">
        <v>79485</v>
      </c>
      <c r="E81" s="15">
        <v>4336.22</v>
      </c>
      <c r="F81" s="16">
        <v>3.5000000000000001E-3</v>
      </c>
      <c r="G81" s="16"/>
    </row>
    <row r="82" spans="1:7" x14ac:dyDescent="0.25">
      <c r="A82" s="13" t="s">
        <v>1809</v>
      </c>
      <c r="B82" s="33" t="s">
        <v>1810</v>
      </c>
      <c r="C82" s="33" t="s">
        <v>1292</v>
      </c>
      <c r="D82" s="14">
        <v>85743</v>
      </c>
      <c r="E82" s="15">
        <v>4330.54</v>
      </c>
      <c r="F82" s="16">
        <v>3.5000000000000001E-3</v>
      </c>
      <c r="G82" s="16"/>
    </row>
    <row r="83" spans="1:7" x14ac:dyDescent="0.25">
      <c r="A83" s="13" t="s">
        <v>1811</v>
      </c>
      <c r="B83" s="33" t="s">
        <v>1812</v>
      </c>
      <c r="C83" s="33" t="s">
        <v>1192</v>
      </c>
      <c r="D83" s="14">
        <v>154578</v>
      </c>
      <c r="E83" s="15">
        <v>4243.32</v>
      </c>
      <c r="F83" s="16">
        <v>3.3999999999999998E-3</v>
      </c>
      <c r="G83" s="16"/>
    </row>
    <row r="84" spans="1:7" x14ac:dyDescent="0.25">
      <c r="A84" s="13" t="s">
        <v>1210</v>
      </c>
      <c r="B84" s="33" t="s">
        <v>1211</v>
      </c>
      <c r="C84" s="33" t="s">
        <v>1212</v>
      </c>
      <c r="D84" s="14">
        <v>71828</v>
      </c>
      <c r="E84" s="15">
        <v>4205.71</v>
      </c>
      <c r="F84" s="16">
        <v>3.3999999999999998E-3</v>
      </c>
      <c r="G84" s="16"/>
    </row>
    <row r="85" spans="1:7" x14ac:dyDescent="0.25">
      <c r="A85" s="13" t="s">
        <v>1813</v>
      </c>
      <c r="B85" s="33" t="s">
        <v>1814</v>
      </c>
      <c r="C85" s="33" t="s">
        <v>1265</v>
      </c>
      <c r="D85" s="14">
        <v>68390</v>
      </c>
      <c r="E85" s="15">
        <v>4130</v>
      </c>
      <c r="F85" s="16">
        <v>3.3E-3</v>
      </c>
      <c r="G85" s="16"/>
    </row>
    <row r="86" spans="1:7" x14ac:dyDescent="0.25">
      <c r="A86" s="13" t="s">
        <v>1545</v>
      </c>
      <c r="B86" s="33" t="s">
        <v>1546</v>
      </c>
      <c r="C86" s="33" t="s">
        <v>1209</v>
      </c>
      <c r="D86" s="14">
        <v>645242</v>
      </c>
      <c r="E86" s="15">
        <v>4111.16</v>
      </c>
      <c r="F86" s="16">
        <v>3.3E-3</v>
      </c>
      <c r="G86" s="16"/>
    </row>
    <row r="87" spans="1:7" x14ac:dyDescent="0.25">
      <c r="A87" s="13" t="s">
        <v>1326</v>
      </c>
      <c r="B87" s="33" t="s">
        <v>1327</v>
      </c>
      <c r="C87" s="33" t="s">
        <v>1215</v>
      </c>
      <c r="D87" s="14">
        <v>974914</v>
      </c>
      <c r="E87" s="15">
        <v>4085.38</v>
      </c>
      <c r="F87" s="16">
        <v>3.3E-3</v>
      </c>
      <c r="G87" s="16"/>
    </row>
    <row r="88" spans="1:7" x14ac:dyDescent="0.25">
      <c r="A88" s="13" t="s">
        <v>1815</v>
      </c>
      <c r="B88" s="33" t="s">
        <v>1816</v>
      </c>
      <c r="C88" s="33" t="s">
        <v>1323</v>
      </c>
      <c r="D88" s="14">
        <v>224887</v>
      </c>
      <c r="E88" s="15">
        <v>4077.54</v>
      </c>
      <c r="F88" s="16">
        <v>3.3E-3</v>
      </c>
      <c r="G88" s="16"/>
    </row>
    <row r="89" spans="1:7" x14ac:dyDescent="0.25">
      <c r="A89" s="13" t="s">
        <v>1457</v>
      </c>
      <c r="B89" s="33" t="s">
        <v>1458</v>
      </c>
      <c r="C89" s="33" t="s">
        <v>1254</v>
      </c>
      <c r="D89" s="14">
        <v>48974</v>
      </c>
      <c r="E89" s="15">
        <v>3886.6</v>
      </c>
      <c r="F89" s="16">
        <v>3.0999999999999999E-3</v>
      </c>
      <c r="G89" s="16"/>
    </row>
    <row r="90" spans="1:7" x14ac:dyDescent="0.25">
      <c r="A90" s="13" t="s">
        <v>1397</v>
      </c>
      <c r="B90" s="33" t="s">
        <v>1398</v>
      </c>
      <c r="C90" s="33" t="s">
        <v>1307</v>
      </c>
      <c r="D90" s="14">
        <v>2464313</v>
      </c>
      <c r="E90" s="15">
        <v>3764.48</v>
      </c>
      <c r="F90" s="16">
        <v>3.0000000000000001E-3</v>
      </c>
      <c r="G90" s="16"/>
    </row>
    <row r="91" spans="1:7" x14ac:dyDescent="0.25">
      <c r="A91" s="13" t="s">
        <v>1817</v>
      </c>
      <c r="B91" s="33" t="s">
        <v>1818</v>
      </c>
      <c r="C91" s="33" t="s">
        <v>1800</v>
      </c>
      <c r="D91" s="14">
        <v>640063</v>
      </c>
      <c r="E91" s="15">
        <v>3684.52</v>
      </c>
      <c r="F91" s="16">
        <v>3.0000000000000001E-3</v>
      </c>
      <c r="G91" s="16"/>
    </row>
    <row r="92" spans="1:7" x14ac:dyDescent="0.25">
      <c r="A92" s="13" t="s">
        <v>1819</v>
      </c>
      <c r="B92" s="33" t="s">
        <v>1820</v>
      </c>
      <c r="C92" s="33" t="s">
        <v>1248</v>
      </c>
      <c r="D92" s="14">
        <v>69669</v>
      </c>
      <c r="E92" s="15">
        <v>3681.83</v>
      </c>
      <c r="F92" s="16">
        <v>3.0000000000000001E-3</v>
      </c>
      <c r="G92" s="16"/>
    </row>
    <row r="93" spans="1:7" x14ac:dyDescent="0.25">
      <c r="A93" s="13" t="s">
        <v>1821</v>
      </c>
      <c r="B93" s="33" t="s">
        <v>1822</v>
      </c>
      <c r="C93" s="33" t="s">
        <v>1292</v>
      </c>
      <c r="D93" s="14">
        <v>296999</v>
      </c>
      <c r="E93" s="15">
        <v>3626.51</v>
      </c>
      <c r="F93" s="16">
        <v>2.8999999999999998E-3</v>
      </c>
      <c r="G93" s="16"/>
    </row>
    <row r="94" spans="1:7" x14ac:dyDescent="0.25">
      <c r="A94" s="13" t="s">
        <v>1823</v>
      </c>
      <c r="B94" s="33" t="s">
        <v>1824</v>
      </c>
      <c r="C94" s="33" t="s">
        <v>1797</v>
      </c>
      <c r="D94" s="14">
        <v>8502</v>
      </c>
      <c r="E94" s="15">
        <v>3615.1</v>
      </c>
      <c r="F94" s="16">
        <v>2.8999999999999998E-3</v>
      </c>
      <c r="G94" s="16"/>
    </row>
    <row r="95" spans="1:7" x14ac:dyDescent="0.25">
      <c r="A95" s="13" t="s">
        <v>1825</v>
      </c>
      <c r="B95" s="33" t="s">
        <v>1826</v>
      </c>
      <c r="C95" s="33" t="s">
        <v>1351</v>
      </c>
      <c r="D95" s="14">
        <v>666067</v>
      </c>
      <c r="E95" s="15">
        <v>3545.81</v>
      </c>
      <c r="F95" s="16">
        <v>2.8999999999999998E-3</v>
      </c>
      <c r="G95" s="16"/>
    </row>
    <row r="96" spans="1:7" x14ac:dyDescent="0.25">
      <c r="A96" s="13" t="s">
        <v>1827</v>
      </c>
      <c r="B96" s="33" t="s">
        <v>1828</v>
      </c>
      <c r="C96" s="33" t="s">
        <v>1800</v>
      </c>
      <c r="D96" s="14">
        <v>410773</v>
      </c>
      <c r="E96" s="15">
        <v>3069.09</v>
      </c>
      <c r="F96" s="16">
        <v>2.5000000000000001E-3</v>
      </c>
      <c r="G96" s="16"/>
    </row>
    <row r="97" spans="1:7" x14ac:dyDescent="0.25">
      <c r="A97" s="13" t="s">
        <v>1275</v>
      </c>
      <c r="B97" s="33" t="s">
        <v>1276</v>
      </c>
      <c r="C97" s="33" t="s">
        <v>1277</v>
      </c>
      <c r="D97" s="14">
        <v>88800</v>
      </c>
      <c r="E97" s="15">
        <v>2681.18</v>
      </c>
      <c r="F97" s="16">
        <v>2.2000000000000001E-3</v>
      </c>
      <c r="G97" s="16"/>
    </row>
    <row r="98" spans="1:7" x14ac:dyDescent="0.25">
      <c r="A98" s="13" t="s">
        <v>1829</v>
      </c>
      <c r="B98" s="33" t="s">
        <v>1830</v>
      </c>
      <c r="C98" s="33" t="s">
        <v>1323</v>
      </c>
      <c r="D98" s="14">
        <v>987600</v>
      </c>
      <c r="E98" s="15">
        <v>2628.6</v>
      </c>
      <c r="F98" s="16">
        <v>2.0999999999999999E-3</v>
      </c>
      <c r="G98" s="16"/>
    </row>
    <row r="99" spans="1:7" x14ac:dyDescent="0.25">
      <c r="A99" s="13" t="s">
        <v>1831</v>
      </c>
      <c r="B99" s="33" t="s">
        <v>1832</v>
      </c>
      <c r="C99" s="33" t="s">
        <v>1220</v>
      </c>
      <c r="D99" s="14">
        <v>150130</v>
      </c>
      <c r="E99" s="15">
        <v>2617.52</v>
      </c>
      <c r="F99" s="16">
        <v>2.0999999999999999E-3</v>
      </c>
      <c r="G99" s="16"/>
    </row>
    <row r="100" spans="1:7" x14ac:dyDescent="0.25">
      <c r="A100" s="13" t="s">
        <v>1448</v>
      </c>
      <c r="B100" s="33" t="s">
        <v>1449</v>
      </c>
      <c r="C100" s="33" t="s">
        <v>1227</v>
      </c>
      <c r="D100" s="14">
        <v>267038</v>
      </c>
      <c r="E100" s="15">
        <v>2219.75</v>
      </c>
      <c r="F100" s="16">
        <v>1.8E-3</v>
      </c>
      <c r="G100" s="16"/>
    </row>
    <row r="101" spans="1:7" x14ac:dyDescent="0.25">
      <c r="A101" s="13" t="s">
        <v>1463</v>
      </c>
      <c r="B101" s="33" t="s">
        <v>1464</v>
      </c>
      <c r="C101" s="33" t="s">
        <v>1227</v>
      </c>
      <c r="D101" s="14">
        <v>6834</v>
      </c>
      <c r="E101" s="15">
        <v>1741.44</v>
      </c>
      <c r="F101" s="16">
        <v>1.4E-3</v>
      </c>
      <c r="G101" s="16"/>
    </row>
    <row r="102" spans="1:7" x14ac:dyDescent="0.25">
      <c r="A102" s="13" t="s">
        <v>1833</v>
      </c>
      <c r="B102" s="33" t="s">
        <v>1834</v>
      </c>
      <c r="C102" s="33" t="s">
        <v>1265</v>
      </c>
      <c r="D102" s="14">
        <v>60876</v>
      </c>
      <c r="E102" s="15">
        <v>1650.35</v>
      </c>
      <c r="F102" s="16">
        <v>1.2999999999999999E-3</v>
      </c>
      <c r="G102" s="16"/>
    </row>
    <row r="103" spans="1:7" x14ac:dyDescent="0.25">
      <c r="A103" s="13" t="s">
        <v>1278</v>
      </c>
      <c r="B103" s="33" t="s">
        <v>1279</v>
      </c>
      <c r="C103" s="33" t="s">
        <v>1280</v>
      </c>
      <c r="D103" s="14">
        <v>172500</v>
      </c>
      <c r="E103" s="15">
        <v>808.08</v>
      </c>
      <c r="F103" s="16">
        <v>6.9999999999999999E-4</v>
      </c>
      <c r="G103" s="16"/>
    </row>
    <row r="104" spans="1:7" x14ac:dyDescent="0.25">
      <c r="A104" s="13" t="s">
        <v>1315</v>
      </c>
      <c r="B104" s="33" t="s">
        <v>1316</v>
      </c>
      <c r="C104" s="33" t="s">
        <v>1317</v>
      </c>
      <c r="D104" s="14">
        <v>607500</v>
      </c>
      <c r="E104" s="15">
        <v>573.97</v>
      </c>
      <c r="F104" s="16">
        <v>5.0000000000000001E-4</v>
      </c>
      <c r="G104" s="16"/>
    </row>
    <row r="105" spans="1:7" x14ac:dyDescent="0.25">
      <c r="A105" s="13" t="s">
        <v>1835</v>
      </c>
      <c r="B105" s="33" t="s">
        <v>1836</v>
      </c>
      <c r="C105" s="33" t="s">
        <v>1232</v>
      </c>
      <c r="D105" s="14">
        <v>79976</v>
      </c>
      <c r="E105" s="15">
        <v>315.14999999999998</v>
      </c>
      <c r="F105" s="16">
        <v>2.9999999999999997E-4</v>
      </c>
      <c r="G105" s="16"/>
    </row>
    <row r="106" spans="1:7" x14ac:dyDescent="0.25">
      <c r="A106" s="13" t="s">
        <v>1837</v>
      </c>
      <c r="B106" s="33" t="s">
        <v>1838</v>
      </c>
      <c r="C106" s="33" t="s">
        <v>1227</v>
      </c>
      <c r="D106" s="14">
        <v>84240</v>
      </c>
      <c r="E106" s="15">
        <v>175.94</v>
      </c>
      <c r="F106" s="16">
        <v>1E-4</v>
      </c>
      <c r="G106" s="16"/>
    </row>
    <row r="107" spans="1:7" x14ac:dyDescent="0.25">
      <c r="A107" s="17" t="s">
        <v>125</v>
      </c>
      <c r="B107" s="34"/>
      <c r="C107" s="34"/>
      <c r="D107" s="20"/>
      <c r="E107" s="37">
        <v>944476.25</v>
      </c>
      <c r="F107" s="38">
        <v>0.76200000000000001</v>
      </c>
      <c r="G107" s="23"/>
    </row>
    <row r="108" spans="1:7" x14ac:dyDescent="0.25">
      <c r="A108" s="17" t="s">
        <v>1268</v>
      </c>
      <c r="B108" s="33"/>
      <c r="C108" s="33"/>
      <c r="D108" s="14"/>
      <c r="E108" s="15"/>
      <c r="F108" s="16"/>
      <c r="G108" s="16"/>
    </row>
    <row r="109" spans="1:7" x14ac:dyDescent="0.25">
      <c r="A109" s="17" t="s">
        <v>125</v>
      </c>
      <c r="B109" s="33"/>
      <c r="C109" s="33"/>
      <c r="D109" s="14"/>
      <c r="E109" s="39" t="s">
        <v>122</v>
      </c>
      <c r="F109" s="40" t="s">
        <v>122</v>
      </c>
      <c r="G109" s="16"/>
    </row>
    <row r="110" spans="1:7" x14ac:dyDescent="0.25">
      <c r="A110" s="17" t="s">
        <v>1839</v>
      </c>
      <c r="B110" s="33"/>
      <c r="C110" s="33"/>
      <c r="D110" s="14"/>
      <c r="E110" s="55"/>
      <c r="F110" s="56"/>
      <c r="G110" s="16"/>
    </row>
    <row r="111" spans="1:7" x14ac:dyDescent="0.25">
      <c r="A111" s="13" t="s">
        <v>1840</v>
      </c>
      <c r="B111" s="33" t="s">
        <v>1841</v>
      </c>
      <c r="C111" s="33"/>
      <c r="D111" s="14">
        <v>9000</v>
      </c>
      <c r="E111" s="15">
        <v>9949.06</v>
      </c>
      <c r="F111" s="16">
        <v>8.0000000000000002E-3</v>
      </c>
      <c r="G111" s="16">
        <v>2.2901999999999999E-2</v>
      </c>
    </row>
    <row r="112" spans="1:7" x14ac:dyDescent="0.25">
      <c r="A112" s="17" t="s">
        <v>125</v>
      </c>
      <c r="B112" s="33"/>
      <c r="C112" s="33"/>
      <c r="D112" s="14"/>
      <c r="E112" s="37">
        <f>SUM(E111)</f>
        <v>9949.06</v>
      </c>
      <c r="F112" s="38">
        <f>SUM(F111)</f>
        <v>8.0000000000000002E-3</v>
      </c>
      <c r="G112" s="23"/>
    </row>
    <row r="113" spans="1:7" x14ac:dyDescent="0.25">
      <c r="A113" s="17"/>
      <c r="B113" s="33"/>
      <c r="C113" s="33"/>
      <c r="D113" s="14"/>
      <c r="E113" s="55"/>
      <c r="F113" s="56"/>
      <c r="G113" s="16"/>
    </row>
    <row r="114" spans="1:7" x14ac:dyDescent="0.25">
      <c r="A114" s="24" t="s">
        <v>132</v>
      </c>
      <c r="B114" s="35"/>
      <c r="C114" s="35"/>
      <c r="D114" s="25"/>
      <c r="E114" s="30">
        <f>+E107+E112</f>
        <v>954425.31</v>
      </c>
      <c r="F114" s="31">
        <f>+F107+F112</f>
        <v>0.77</v>
      </c>
      <c r="G114" s="23"/>
    </row>
    <row r="115" spans="1:7" x14ac:dyDescent="0.25">
      <c r="A115" s="13"/>
      <c r="B115" s="33"/>
      <c r="C115" s="33"/>
      <c r="D115" s="14"/>
      <c r="E115" s="15"/>
      <c r="F115" s="16"/>
      <c r="G115" s="16"/>
    </row>
    <row r="116" spans="1:7" x14ac:dyDescent="0.25">
      <c r="A116" s="17" t="s">
        <v>1561</v>
      </c>
      <c r="B116" s="33"/>
      <c r="C116" s="33"/>
      <c r="D116" s="14"/>
      <c r="E116" s="15"/>
      <c r="F116" s="16"/>
      <c r="G116" s="16"/>
    </row>
    <row r="117" spans="1:7" x14ac:dyDescent="0.25">
      <c r="A117" s="17" t="s">
        <v>1562</v>
      </c>
      <c r="B117" s="33"/>
      <c r="C117" s="33"/>
      <c r="D117" s="14"/>
      <c r="E117" s="15"/>
      <c r="F117" s="16"/>
      <c r="G117" s="16"/>
    </row>
    <row r="118" spans="1:7" x14ac:dyDescent="0.25">
      <c r="A118" s="13" t="s">
        <v>1842</v>
      </c>
      <c r="B118" s="33"/>
      <c r="C118" s="33" t="s">
        <v>1797</v>
      </c>
      <c r="D118" s="14">
        <v>6660</v>
      </c>
      <c r="E118" s="15">
        <v>2833.49</v>
      </c>
      <c r="F118" s="16">
        <v>2.2850000000000001E-3</v>
      </c>
      <c r="G118" s="16"/>
    </row>
    <row r="119" spans="1:7" x14ac:dyDescent="0.25">
      <c r="A119" s="13" t="s">
        <v>1843</v>
      </c>
      <c r="B119" s="33"/>
      <c r="C119" s="33" t="s">
        <v>1192</v>
      </c>
      <c r="D119" s="14">
        <v>19500</v>
      </c>
      <c r="E119" s="15">
        <v>683.22</v>
      </c>
      <c r="F119" s="16">
        <v>5.5099999999999995E-4</v>
      </c>
      <c r="G119" s="16"/>
    </row>
    <row r="120" spans="1:7" x14ac:dyDescent="0.25">
      <c r="A120" s="13" t="s">
        <v>1630</v>
      </c>
      <c r="B120" s="33"/>
      <c r="C120" s="33" t="s">
        <v>1192</v>
      </c>
      <c r="D120" s="14">
        <v>125</v>
      </c>
      <c r="E120" s="15">
        <v>8.85</v>
      </c>
      <c r="F120" s="16">
        <v>6.9999999999999999E-6</v>
      </c>
      <c r="G120" s="16"/>
    </row>
    <row r="121" spans="1:7" x14ac:dyDescent="0.25">
      <c r="A121" s="13" t="s">
        <v>1692</v>
      </c>
      <c r="B121" s="33"/>
      <c r="C121" s="33" t="s">
        <v>1215</v>
      </c>
      <c r="D121" s="41">
        <v>-48600</v>
      </c>
      <c r="E121" s="26">
        <v>-204.92</v>
      </c>
      <c r="F121" s="27">
        <v>-1.65E-4</v>
      </c>
      <c r="G121" s="16"/>
    </row>
    <row r="122" spans="1:7" x14ac:dyDescent="0.25">
      <c r="A122" s="13" t="s">
        <v>1640</v>
      </c>
      <c r="B122" s="33"/>
      <c r="C122" s="33" t="s">
        <v>1215</v>
      </c>
      <c r="D122" s="41">
        <v>-120600</v>
      </c>
      <c r="E122" s="26">
        <v>-433.68</v>
      </c>
      <c r="F122" s="27">
        <v>-3.4900000000000003E-4</v>
      </c>
      <c r="G122" s="16"/>
    </row>
    <row r="123" spans="1:7" x14ac:dyDescent="0.25">
      <c r="A123" s="13" t="s">
        <v>1719</v>
      </c>
      <c r="B123" s="33"/>
      <c r="C123" s="33" t="s">
        <v>1215</v>
      </c>
      <c r="D123" s="41">
        <v>-14500</v>
      </c>
      <c r="E123" s="26">
        <v>-440.64</v>
      </c>
      <c r="F123" s="27">
        <v>-3.5500000000000001E-4</v>
      </c>
      <c r="G123" s="16"/>
    </row>
    <row r="124" spans="1:7" x14ac:dyDescent="0.25">
      <c r="A124" s="13" t="s">
        <v>1698</v>
      </c>
      <c r="B124" s="33"/>
      <c r="C124" s="33" t="s">
        <v>1317</v>
      </c>
      <c r="D124" s="41">
        <v>-607500</v>
      </c>
      <c r="E124" s="26">
        <v>-578.22</v>
      </c>
      <c r="F124" s="27">
        <v>-4.66E-4</v>
      </c>
      <c r="G124" s="16"/>
    </row>
    <row r="125" spans="1:7" x14ac:dyDescent="0.25">
      <c r="A125" s="13" t="s">
        <v>1721</v>
      </c>
      <c r="B125" s="33"/>
      <c r="C125" s="33" t="s">
        <v>1280</v>
      </c>
      <c r="D125" s="41">
        <v>-172500</v>
      </c>
      <c r="E125" s="26">
        <v>-811.1</v>
      </c>
      <c r="F125" s="27">
        <v>-6.5399999999999996E-4</v>
      </c>
      <c r="G125" s="16"/>
    </row>
    <row r="126" spans="1:7" x14ac:dyDescent="0.25">
      <c r="A126" s="13" t="s">
        <v>1675</v>
      </c>
      <c r="B126" s="33"/>
      <c r="C126" s="33" t="s">
        <v>1203</v>
      </c>
      <c r="D126" s="41">
        <v>-34650</v>
      </c>
      <c r="E126" s="26">
        <v>-979.69</v>
      </c>
      <c r="F126" s="27">
        <v>-7.9000000000000001E-4</v>
      </c>
      <c r="G126" s="16"/>
    </row>
    <row r="127" spans="1:7" x14ac:dyDescent="0.25">
      <c r="A127" s="13" t="s">
        <v>1702</v>
      </c>
      <c r="B127" s="33"/>
      <c r="C127" s="33" t="s">
        <v>1292</v>
      </c>
      <c r="D127" s="41">
        <v>-201500</v>
      </c>
      <c r="E127" s="26">
        <v>-1114.5</v>
      </c>
      <c r="F127" s="27">
        <v>-8.9800000000000004E-4</v>
      </c>
      <c r="G127" s="16"/>
    </row>
    <row r="128" spans="1:7" x14ac:dyDescent="0.25">
      <c r="A128" s="13" t="s">
        <v>1700</v>
      </c>
      <c r="B128" s="33"/>
      <c r="C128" s="33" t="s">
        <v>1195</v>
      </c>
      <c r="D128" s="41">
        <v>-268600</v>
      </c>
      <c r="E128" s="26">
        <v>-1236.0999999999999</v>
      </c>
      <c r="F128" s="27">
        <v>-9.9599999999999992E-4</v>
      </c>
      <c r="G128" s="16"/>
    </row>
    <row r="129" spans="1:7" x14ac:dyDescent="0.25">
      <c r="A129" s="13" t="s">
        <v>1665</v>
      </c>
      <c r="B129" s="33"/>
      <c r="C129" s="33" t="s">
        <v>1254</v>
      </c>
      <c r="D129" s="41">
        <v>-498750</v>
      </c>
      <c r="E129" s="26">
        <v>-1459.09</v>
      </c>
      <c r="F129" s="27">
        <v>-1.176E-3</v>
      </c>
      <c r="G129" s="16"/>
    </row>
    <row r="130" spans="1:7" x14ac:dyDescent="0.25">
      <c r="A130" s="13" t="s">
        <v>1701</v>
      </c>
      <c r="B130" s="33"/>
      <c r="C130" s="33" t="s">
        <v>1200</v>
      </c>
      <c r="D130" s="41">
        <v>-192750</v>
      </c>
      <c r="E130" s="26">
        <v>-1582.57</v>
      </c>
      <c r="F130" s="27">
        <v>-1.276E-3</v>
      </c>
      <c r="G130" s="16"/>
    </row>
    <row r="131" spans="1:7" x14ac:dyDescent="0.25">
      <c r="A131" s="13" t="s">
        <v>1703</v>
      </c>
      <c r="B131" s="33"/>
      <c r="C131" s="33" t="s">
        <v>1310</v>
      </c>
      <c r="D131" s="41">
        <v>-315000</v>
      </c>
      <c r="E131" s="26">
        <v>-1660.68</v>
      </c>
      <c r="F131" s="27">
        <v>-1.3389999999999999E-3</v>
      </c>
      <c r="G131" s="16"/>
    </row>
    <row r="132" spans="1:7" x14ac:dyDescent="0.25">
      <c r="A132" s="13" t="s">
        <v>1723</v>
      </c>
      <c r="B132" s="33"/>
      <c r="C132" s="33" t="s">
        <v>1200</v>
      </c>
      <c r="D132" s="41">
        <v>-104500</v>
      </c>
      <c r="E132" s="26">
        <v>-1717.41</v>
      </c>
      <c r="F132" s="27">
        <v>-1.3849999999999999E-3</v>
      </c>
      <c r="G132" s="16"/>
    </row>
    <row r="133" spans="1:7" x14ac:dyDescent="0.25">
      <c r="A133" s="13" t="s">
        <v>1699</v>
      </c>
      <c r="B133" s="33"/>
      <c r="C133" s="33" t="s">
        <v>1203</v>
      </c>
      <c r="D133" s="41">
        <v>-156750</v>
      </c>
      <c r="E133" s="26">
        <v>-1733.42</v>
      </c>
      <c r="F133" s="27">
        <v>-1.3979999999999999E-3</v>
      </c>
      <c r="G133" s="16"/>
    </row>
    <row r="134" spans="1:7" x14ac:dyDescent="0.25">
      <c r="A134" s="13" t="s">
        <v>1722</v>
      </c>
      <c r="B134" s="33"/>
      <c r="C134" s="33" t="s">
        <v>1277</v>
      </c>
      <c r="D134" s="41">
        <v>-88800</v>
      </c>
      <c r="E134" s="26">
        <v>-2702.27</v>
      </c>
      <c r="F134" s="27">
        <v>-2.1789999999999999E-3</v>
      </c>
      <c r="G134" s="16"/>
    </row>
    <row r="135" spans="1:7" x14ac:dyDescent="0.25">
      <c r="A135" s="13" t="s">
        <v>1678</v>
      </c>
      <c r="B135" s="33"/>
      <c r="C135" s="33" t="s">
        <v>1351</v>
      </c>
      <c r="D135" s="41">
        <v>-1687400</v>
      </c>
      <c r="E135" s="26">
        <v>-5301.81</v>
      </c>
      <c r="F135" s="27">
        <v>-4.2750000000000002E-3</v>
      </c>
      <c r="G135" s="16"/>
    </row>
    <row r="136" spans="1:7" x14ac:dyDescent="0.25">
      <c r="A136" s="13" t="s">
        <v>1844</v>
      </c>
      <c r="B136" s="33"/>
      <c r="C136" s="33" t="s">
        <v>1845</v>
      </c>
      <c r="D136" s="41">
        <v>-240000</v>
      </c>
      <c r="E136" s="26">
        <v>-60904.56</v>
      </c>
      <c r="F136" s="27">
        <v>-4.9119999999999997E-2</v>
      </c>
      <c r="G136" s="16"/>
    </row>
    <row r="137" spans="1:7" x14ac:dyDescent="0.25">
      <c r="A137" s="17" t="s">
        <v>125</v>
      </c>
      <c r="B137" s="34"/>
      <c r="C137" s="34"/>
      <c r="D137" s="20"/>
      <c r="E137" s="42">
        <v>-79335.100000000006</v>
      </c>
      <c r="F137" s="43">
        <v>-6.3977999999999993E-2</v>
      </c>
      <c r="G137" s="23"/>
    </row>
    <row r="138" spans="1:7" x14ac:dyDescent="0.25">
      <c r="A138" s="13"/>
      <c r="B138" s="33"/>
      <c r="C138" s="33"/>
      <c r="D138" s="14"/>
      <c r="E138" s="15"/>
      <c r="F138" s="16"/>
      <c r="G138" s="16"/>
    </row>
    <row r="139" spans="1:7" x14ac:dyDescent="0.25">
      <c r="A139" s="13"/>
      <c r="B139" s="33"/>
      <c r="C139" s="33"/>
      <c r="D139" s="14"/>
      <c r="E139" s="15"/>
      <c r="F139" s="16"/>
      <c r="G139" s="16"/>
    </row>
    <row r="140" spans="1:7" x14ac:dyDescent="0.25">
      <c r="A140" s="17" t="s">
        <v>1846</v>
      </c>
      <c r="B140" s="34"/>
      <c r="C140" s="34"/>
      <c r="D140" s="20"/>
      <c r="E140" s="46"/>
      <c r="F140" s="23"/>
      <c r="G140" s="23"/>
    </row>
    <row r="141" spans="1:7" x14ac:dyDescent="0.25">
      <c r="A141" s="13" t="s">
        <v>1847</v>
      </c>
      <c r="B141" s="33"/>
      <c r="C141" s="33" t="s">
        <v>1848</v>
      </c>
      <c r="D141" s="14">
        <v>100000</v>
      </c>
      <c r="E141" s="15">
        <v>688.55</v>
      </c>
      <c r="F141" s="16">
        <v>5.9999999999999995E-4</v>
      </c>
      <c r="G141" s="16"/>
    </row>
    <row r="142" spans="1:7" x14ac:dyDescent="0.25">
      <c r="A142" s="17" t="s">
        <v>125</v>
      </c>
      <c r="B142" s="34"/>
      <c r="C142" s="34"/>
      <c r="D142" s="20"/>
      <c r="E142" s="37">
        <v>688.55</v>
      </c>
      <c r="F142" s="38">
        <v>5.9999999999999995E-4</v>
      </c>
      <c r="G142" s="23"/>
    </row>
    <row r="143" spans="1:7" x14ac:dyDescent="0.25">
      <c r="A143" s="13"/>
      <c r="B143" s="33"/>
      <c r="C143" s="33"/>
      <c r="D143" s="14"/>
      <c r="E143" s="15"/>
      <c r="F143" s="16"/>
      <c r="G143" s="16"/>
    </row>
    <row r="144" spans="1:7" x14ac:dyDescent="0.25">
      <c r="A144" s="24" t="s">
        <v>132</v>
      </c>
      <c r="B144" s="35"/>
      <c r="C144" s="35"/>
      <c r="D144" s="25"/>
      <c r="E144" s="21">
        <v>688.55</v>
      </c>
      <c r="F144" s="22">
        <v>5.9999999999999995E-4</v>
      </c>
      <c r="G144" s="23"/>
    </row>
    <row r="145" spans="1:7" x14ac:dyDescent="0.25">
      <c r="A145" s="17" t="s">
        <v>123</v>
      </c>
      <c r="B145" s="33"/>
      <c r="C145" s="33"/>
      <c r="D145" s="14"/>
      <c r="E145" s="15"/>
      <c r="F145" s="16"/>
      <c r="G145" s="16"/>
    </row>
    <row r="146" spans="1:7" x14ac:dyDescent="0.25">
      <c r="A146" s="17" t="s">
        <v>245</v>
      </c>
      <c r="B146" s="33"/>
      <c r="C146" s="33"/>
      <c r="D146" s="14"/>
      <c r="E146" s="15"/>
      <c r="F146" s="16"/>
      <c r="G146" s="16"/>
    </row>
    <row r="147" spans="1:7" x14ac:dyDescent="0.25">
      <c r="A147" s="13" t="s">
        <v>1849</v>
      </c>
      <c r="B147" s="33" t="s">
        <v>1850</v>
      </c>
      <c r="C147" s="33" t="s">
        <v>251</v>
      </c>
      <c r="D147" s="14">
        <v>17500000</v>
      </c>
      <c r="E147" s="15">
        <v>17470.599999999999</v>
      </c>
      <c r="F147" s="16">
        <v>1.41E-2</v>
      </c>
      <c r="G147" s="16">
        <v>7.5950000000000004E-2</v>
      </c>
    </row>
    <row r="148" spans="1:7" x14ac:dyDescent="0.25">
      <c r="A148" s="13" t="s">
        <v>783</v>
      </c>
      <c r="B148" s="33" t="s">
        <v>784</v>
      </c>
      <c r="C148" s="33" t="s">
        <v>251</v>
      </c>
      <c r="D148" s="14">
        <v>15000000</v>
      </c>
      <c r="E148" s="15">
        <v>14938.46</v>
      </c>
      <c r="F148" s="16">
        <v>1.2E-2</v>
      </c>
      <c r="G148" s="16">
        <v>7.6350000000000001E-2</v>
      </c>
    </row>
    <row r="149" spans="1:7" x14ac:dyDescent="0.25">
      <c r="A149" s="13" t="s">
        <v>1851</v>
      </c>
      <c r="B149" s="33" t="s">
        <v>1852</v>
      </c>
      <c r="C149" s="33" t="s">
        <v>251</v>
      </c>
      <c r="D149" s="14">
        <v>15000000</v>
      </c>
      <c r="E149" s="15">
        <v>14800.56</v>
      </c>
      <c r="F149" s="16">
        <v>1.1900000000000001E-2</v>
      </c>
      <c r="G149" s="16">
        <v>8.1608E-2</v>
      </c>
    </row>
    <row r="150" spans="1:7" x14ac:dyDescent="0.25">
      <c r="A150" s="13" t="s">
        <v>928</v>
      </c>
      <c r="B150" s="33" t="s">
        <v>929</v>
      </c>
      <c r="C150" s="33" t="s">
        <v>251</v>
      </c>
      <c r="D150" s="14">
        <v>10000000</v>
      </c>
      <c r="E150" s="15">
        <v>10046.41</v>
      </c>
      <c r="F150" s="16">
        <v>8.0999999999999996E-3</v>
      </c>
      <c r="G150" s="16">
        <v>7.5999999999999998E-2</v>
      </c>
    </row>
    <row r="151" spans="1:7" x14ac:dyDescent="0.25">
      <c r="A151" s="13" t="s">
        <v>1853</v>
      </c>
      <c r="B151" s="33" t="s">
        <v>1854</v>
      </c>
      <c r="C151" s="33" t="s">
        <v>251</v>
      </c>
      <c r="D151" s="14">
        <v>10000000</v>
      </c>
      <c r="E151" s="15">
        <v>10029.290000000001</v>
      </c>
      <c r="F151" s="16">
        <v>8.0999999999999996E-3</v>
      </c>
      <c r="G151" s="16">
        <v>7.4742000000000003E-2</v>
      </c>
    </row>
    <row r="152" spans="1:7" x14ac:dyDescent="0.25">
      <c r="A152" s="13" t="s">
        <v>1855</v>
      </c>
      <c r="B152" s="33" t="s">
        <v>1856</v>
      </c>
      <c r="C152" s="33" t="s">
        <v>251</v>
      </c>
      <c r="D152" s="14">
        <v>10000000</v>
      </c>
      <c r="E152" s="15">
        <v>9968.5</v>
      </c>
      <c r="F152" s="16">
        <v>8.0000000000000002E-3</v>
      </c>
      <c r="G152" s="16">
        <v>8.1603999999999996E-2</v>
      </c>
    </row>
    <row r="153" spans="1:7" x14ac:dyDescent="0.25">
      <c r="A153" s="13" t="s">
        <v>785</v>
      </c>
      <c r="B153" s="33" t="s">
        <v>786</v>
      </c>
      <c r="C153" s="33" t="s">
        <v>251</v>
      </c>
      <c r="D153" s="14">
        <v>10000000</v>
      </c>
      <c r="E153" s="15">
        <v>9822.8700000000008</v>
      </c>
      <c r="F153" s="16">
        <v>7.9000000000000008E-3</v>
      </c>
      <c r="G153" s="16">
        <v>7.7399999999999997E-2</v>
      </c>
    </row>
    <row r="154" spans="1:7" x14ac:dyDescent="0.25">
      <c r="A154" s="13" t="s">
        <v>1857</v>
      </c>
      <c r="B154" s="33" t="s">
        <v>1858</v>
      </c>
      <c r="C154" s="33" t="s">
        <v>251</v>
      </c>
      <c r="D154" s="14">
        <v>7500000</v>
      </c>
      <c r="E154" s="15">
        <v>7512.87</v>
      </c>
      <c r="F154" s="16">
        <v>6.1000000000000004E-3</v>
      </c>
      <c r="G154" s="16">
        <v>7.6013999999999998E-2</v>
      </c>
    </row>
    <row r="155" spans="1:7" x14ac:dyDescent="0.25">
      <c r="A155" s="13" t="s">
        <v>787</v>
      </c>
      <c r="B155" s="33" t="s">
        <v>788</v>
      </c>
      <c r="C155" s="33" t="s">
        <v>262</v>
      </c>
      <c r="D155" s="14">
        <v>7500000</v>
      </c>
      <c r="E155" s="15">
        <v>7462.04</v>
      </c>
      <c r="F155" s="16">
        <v>6.0000000000000001E-3</v>
      </c>
      <c r="G155" s="16">
        <v>7.7899999999999997E-2</v>
      </c>
    </row>
    <row r="156" spans="1:7" x14ac:dyDescent="0.25">
      <c r="A156" s="13" t="s">
        <v>1859</v>
      </c>
      <c r="B156" s="33" t="s">
        <v>1860</v>
      </c>
      <c r="C156" s="33" t="s">
        <v>251</v>
      </c>
      <c r="D156" s="14">
        <v>2500000</v>
      </c>
      <c r="E156" s="15">
        <v>2527.1999999999998</v>
      </c>
      <c r="F156" s="16">
        <v>2E-3</v>
      </c>
      <c r="G156" s="16">
        <v>7.9699999999999993E-2</v>
      </c>
    </row>
    <row r="157" spans="1:7" x14ac:dyDescent="0.25">
      <c r="A157" s="13" t="s">
        <v>1861</v>
      </c>
      <c r="B157" s="33" t="s">
        <v>1862</v>
      </c>
      <c r="C157" s="33" t="s">
        <v>262</v>
      </c>
      <c r="D157" s="14">
        <v>2500000</v>
      </c>
      <c r="E157" s="15">
        <v>2509.98</v>
      </c>
      <c r="F157" s="16">
        <v>2E-3</v>
      </c>
      <c r="G157" s="16">
        <v>8.0100000000000005E-2</v>
      </c>
    </row>
    <row r="158" spans="1:7" x14ac:dyDescent="0.25">
      <c r="A158" s="13" t="s">
        <v>1863</v>
      </c>
      <c r="B158" s="33" t="s">
        <v>1864</v>
      </c>
      <c r="C158" s="33" t="s">
        <v>357</v>
      </c>
      <c r="D158" s="14">
        <v>2500000</v>
      </c>
      <c r="E158" s="15">
        <v>2477.77</v>
      </c>
      <c r="F158" s="16">
        <v>2E-3</v>
      </c>
      <c r="G158" s="16">
        <v>8.0887000000000001E-2</v>
      </c>
    </row>
    <row r="159" spans="1:7" x14ac:dyDescent="0.25">
      <c r="A159" s="13" t="s">
        <v>299</v>
      </c>
      <c r="B159" s="33" t="s">
        <v>300</v>
      </c>
      <c r="C159" s="33" t="s">
        <v>251</v>
      </c>
      <c r="D159" s="14">
        <v>2500000</v>
      </c>
      <c r="E159" s="15">
        <v>2473.81</v>
      </c>
      <c r="F159" s="16">
        <v>2E-3</v>
      </c>
      <c r="G159" s="16">
        <v>7.5999999999999998E-2</v>
      </c>
    </row>
    <row r="160" spans="1:7" x14ac:dyDescent="0.25">
      <c r="A160" s="17" t="s">
        <v>125</v>
      </c>
      <c r="B160" s="34"/>
      <c r="C160" s="34"/>
      <c r="D160" s="20"/>
      <c r="E160" s="37">
        <f>SUM(E147:E159)</f>
        <v>112040.35999999999</v>
      </c>
      <c r="F160" s="38">
        <f>SUM(F147:F159)</f>
        <v>9.0200000000000002E-2</v>
      </c>
      <c r="G160" s="23"/>
    </row>
    <row r="161" spans="1:7" x14ac:dyDescent="0.25">
      <c r="A161" s="13"/>
      <c r="B161" s="33"/>
      <c r="C161" s="33"/>
      <c r="D161" s="14"/>
      <c r="E161" s="15"/>
      <c r="F161" s="16"/>
      <c r="G161" s="16"/>
    </row>
    <row r="162" spans="1:7" x14ac:dyDescent="0.25">
      <c r="A162" s="17" t="s">
        <v>479</v>
      </c>
      <c r="B162" s="33"/>
      <c r="C162" s="33"/>
      <c r="D162" s="14"/>
      <c r="E162" s="15"/>
      <c r="F162" s="16"/>
      <c r="G162" s="16"/>
    </row>
    <row r="163" spans="1:7" x14ac:dyDescent="0.25">
      <c r="A163" s="13" t="s">
        <v>480</v>
      </c>
      <c r="B163" s="33" t="s">
        <v>481</v>
      </c>
      <c r="C163" s="33" t="s">
        <v>129</v>
      </c>
      <c r="D163" s="14">
        <v>16500000</v>
      </c>
      <c r="E163" s="15">
        <v>16699.5</v>
      </c>
      <c r="F163" s="16">
        <v>1.35E-2</v>
      </c>
      <c r="G163" s="16">
        <v>6.9036059363999994E-2</v>
      </c>
    </row>
    <row r="164" spans="1:7" x14ac:dyDescent="0.25">
      <c r="A164" s="13" t="s">
        <v>1865</v>
      </c>
      <c r="B164" s="33" t="s">
        <v>1866</v>
      </c>
      <c r="C164" s="33" t="s">
        <v>129</v>
      </c>
      <c r="D164" s="14">
        <v>500000</v>
      </c>
      <c r="E164" s="15">
        <v>489.64</v>
      </c>
      <c r="F164" s="16">
        <v>4.0000000000000002E-4</v>
      </c>
      <c r="G164" s="16">
        <v>6.8757947055999996E-2</v>
      </c>
    </row>
    <row r="165" spans="1:7" x14ac:dyDescent="0.25">
      <c r="A165" s="17" t="s">
        <v>125</v>
      </c>
      <c r="B165" s="34"/>
      <c r="C165" s="34"/>
      <c r="D165" s="20"/>
      <c r="E165" s="37">
        <v>17189.14</v>
      </c>
      <c r="F165" s="38">
        <v>1.3899999999999999E-2</v>
      </c>
      <c r="G165" s="23"/>
    </row>
    <row r="166" spans="1:7" x14ac:dyDescent="0.25">
      <c r="A166" s="13"/>
      <c r="B166" s="33"/>
      <c r="C166" s="33"/>
      <c r="D166" s="14"/>
      <c r="E166" s="15"/>
      <c r="F166" s="16"/>
      <c r="G166" s="16"/>
    </row>
    <row r="167" spans="1:7" x14ac:dyDescent="0.25">
      <c r="A167" s="17" t="s">
        <v>130</v>
      </c>
      <c r="B167" s="33"/>
      <c r="C167" s="33"/>
      <c r="D167" s="14"/>
      <c r="E167" s="15"/>
      <c r="F167" s="16"/>
      <c r="G167" s="16"/>
    </row>
    <row r="168" spans="1:7" x14ac:dyDescent="0.25">
      <c r="A168" s="17" t="s">
        <v>125</v>
      </c>
      <c r="B168" s="33"/>
      <c r="C168" s="33"/>
      <c r="D168" s="14"/>
      <c r="E168" s="39" t="s">
        <v>122</v>
      </c>
      <c r="F168" s="40" t="s">
        <v>122</v>
      </c>
      <c r="G168" s="16"/>
    </row>
    <row r="169" spans="1:7" x14ac:dyDescent="0.25">
      <c r="A169" s="13"/>
      <c r="B169" s="33"/>
      <c r="C169" s="33"/>
      <c r="D169" s="14"/>
      <c r="E169" s="15"/>
      <c r="F169" s="16"/>
      <c r="G169" s="16"/>
    </row>
    <row r="170" spans="1:7" x14ac:dyDescent="0.25">
      <c r="A170" s="17" t="s">
        <v>131</v>
      </c>
      <c r="B170" s="33"/>
      <c r="C170" s="33"/>
      <c r="D170" s="14"/>
      <c r="E170" s="15"/>
      <c r="F170" s="16"/>
      <c r="G170" s="16"/>
    </row>
    <row r="171" spans="1:7" x14ac:dyDescent="0.25">
      <c r="A171" s="17" t="s">
        <v>125</v>
      </c>
      <c r="B171" s="33"/>
      <c r="C171" s="33"/>
      <c r="D171" s="14"/>
      <c r="E171" s="39" t="s">
        <v>122</v>
      </c>
      <c r="F171" s="40" t="s">
        <v>122</v>
      </c>
      <c r="G171" s="16"/>
    </row>
    <row r="172" spans="1:7" x14ac:dyDescent="0.25">
      <c r="A172" s="13"/>
      <c r="B172" s="33"/>
      <c r="C172" s="33"/>
      <c r="D172" s="14"/>
      <c r="E172" s="15"/>
      <c r="F172" s="16"/>
      <c r="G172" s="16"/>
    </row>
    <row r="173" spans="1:7" x14ac:dyDescent="0.25">
      <c r="A173" s="24" t="s">
        <v>132</v>
      </c>
      <c r="B173" s="35"/>
      <c r="C173" s="35"/>
      <c r="D173" s="25"/>
      <c r="E173" s="21">
        <f>+E160+E165</f>
        <v>129229.49999999999</v>
      </c>
      <c r="F173" s="22">
        <f>+F160+F165</f>
        <v>0.1041</v>
      </c>
      <c r="G173" s="23"/>
    </row>
    <row r="174" spans="1:7" x14ac:dyDescent="0.25">
      <c r="A174" s="13"/>
      <c r="B174" s="33"/>
      <c r="C174" s="33"/>
      <c r="D174" s="14"/>
      <c r="E174" s="15"/>
      <c r="F174" s="16"/>
      <c r="G174" s="16"/>
    </row>
    <row r="175" spans="1:7" x14ac:dyDescent="0.25">
      <c r="A175" s="13"/>
      <c r="B175" s="33"/>
      <c r="C175" s="33"/>
      <c r="D175" s="14"/>
      <c r="E175" s="15"/>
      <c r="F175" s="16"/>
      <c r="G175" s="16"/>
    </row>
    <row r="176" spans="1:7" x14ac:dyDescent="0.25">
      <c r="A176" s="17" t="s">
        <v>196</v>
      </c>
      <c r="B176" s="33"/>
      <c r="C176" s="33"/>
      <c r="D176" s="14"/>
      <c r="E176" s="15"/>
      <c r="F176" s="16"/>
      <c r="G176" s="16"/>
    </row>
    <row r="177" spans="1:7" x14ac:dyDescent="0.25">
      <c r="A177" s="13" t="s">
        <v>197</v>
      </c>
      <c r="B177" s="33"/>
      <c r="C177" s="33"/>
      <c r="D177" s="14"/>
      <c r="E177" s="15">
        <v>18849.78</v>
      </c>
      <c r="F177" s="16">
        <v>1.52E-2</v>
      </c>
      <c r="G177" s="16">
        <v>6.5936999999999996E-2</v>
      </c>
    </row>
    <row r="178" spans="1:7" x14ac:dyDescent="0.25">
      <c r="A178" s="17" t="s">
        <v>125</v>
      </c>
      <c r="B178" s="34"/>
      <c r="C178" s="34"/>
      <c r="D178" s="20"/>
      <c r="E178" s="37">
        <v>18849.78</v>
      </c>
      <c r="F178" s="38">
        <v>1.52E-2</v>
      </c>
      <c r="G178" s="23"/>
    </row>
    <row r="179" spans="1:7" x14ac:dyDescent="0.25">
      <c r="A179" s="13"/>
      <c r="B179" s="33"/>
      <c r="C179" s="33"/>
      <c r="D179" s="14"/>
      <c r="E179" s="15"/>
      <c r="F179" s="16"/>
      <c r="G179" s="16"/>
    </row>
    <row r="180" spans="1:7" x14ac:dyDescent="0.25">
      <c r="A180" s="24" t="s">
        <v>132</v>
      </c>
      <c r="B180" s="35"/>
      <c r="C180" s="35"/>
      <c r="D180" s="25"/>
      <c r="E180" s="21">
        <v>18849.78</v>
      </c>
      <c r="F180" s="22">
        <v>1.52E-2</v>
      </c>
      <c r="G180" s="23"/>
    </row>
    <row r="181" spans="1:7" x14ac:dyDescent="0.25">
      <c r="A181" s="13" t="s">
        <v>198</v>
      </c>
      <c r="B181" s="33"/>
      <c r="C181" s="33"/>
      <c r="D181" s="14"/>
      <c r="E181" s="15">
        <v>4450.1908821999996</v>
      </c>
      <c r="F181" s="16">
        <v>3.5890000000000002E-3</v>
      </c>
      <c r="G181" s="16"/>
    </row>
    <row r="182" spans="1:7" x14ac:dyDescent="0.25">
      <c r="A182" s="13" t="s">
        <v>199</v>
      </c>
      <c r="B182" s="33"/>
      <c r="C182" s="33"/>
      <c r="D182" s="14"/>
      <c r="E182" s="15">
        <v>132265.3391178</v>
      </c>
      <c r="F182" s="16">
        <v>0.10651099999999999</v>
      </c>
      <c r="G182" s="16">
        <v>6.5936999999999996E-2</v>
      </c>
    </row>
    <row r="183" spans="1:7" x14ac:dyDescent="0.25">
      <c r="A183" s="28" t="s">
        <v>200</v>
      </c>
      <c r="B183" s="36"/>
      <c r="C183" s="36"/>
      <c r="D183" s="29"/>
      <c r="E183" s="30">
        <v>1239908.67</v>
      </c>
      <c r="F183" s="31">
        <v>1</v>
      </c>
      <c r="G183" s="31"/>
    </row>
    <row r="185" spans="1:7" x14ac:dyDescent="0.25">
      <c r="A185" s="1" t="s">
        <v>1772</v>
      </c>
    </row>
    <row r="186" spans="1:7" x14ac:dyDescent="0.25">
      <c r="A186" s="1" t="s">
        <v>202</v>
      </c>
    </row>
    <row r="188" spans="1:7" x14ac:dyDescent="0.25">
      <c r="A188" s="1" t="s">
        <v>203</v>
      </c>
    </row>
    <row r="189" spans="1:7" x14ac:dyDescent="0.25">
      <c r="A189" s="47" t="s">
        <v>204</v>
      </c>
      <c r="B189" s="3" t="s">
        <v>122</v>
      </c>
    </row>
    <row r="190" spans="1:7" x14ac:dyDescent="0.25">
      <c r="A190" t="s">
        <v>205</v>
      </c>
    </row>
    <row r="191" spans="1:7" x14ac:dyDescent="0.25">
      <c r="A191" t="s">
        <v>206</v>
      </c>
      <c r="B191" t="s">
        <v>207</v>
      </c>
      <c r="C191" t="s">
        <v>207</v>
      </c>
    </row>
    <row r="192" spans="1:7" x14ac:dyDescent="0.25">
      <c r="B192" s="48">
        <v>45504</v>
      </c>
      <c r="C192" s="48">
        <v>45534</v>
      </c>
    </row>
    <row r="193" spans="1:5" x14ac:dyDescent="0.25">
      <c r="A193" t="s">
        <v>1867</v>
      </c>
      <c r="B193">
        <v>29.23</v>
      </c>
      <c r="C193">
        <v>29.7</v>
      </c>
      <c r="E193" s="2"/>
    </row>
    <row r="194" spans="1:5" x14ac:dyDescent="0.25">
      <c r="A194" t="s">
        <v>211</v>
      </c>
      <c r="B194">
        <v>56.57</v>
      </c>
      <c r="C194">
        <v>57.46</v>
      </c>
      <c r="E194" s="2"/>
    </row>
    <row r="195" spans="1:5" x14ac:dyDescent="0.25">
      <c r="A195" t="s">
        <v>685</v>
      </c>
      <c r="B195">
        <v>28.48</v>
      </c>
      <c r="C195">
        <v>28.78</v>
      </c>
      <c r="E195" s="2"/>
    </row>
    <row r="196" spans="1:5" x14ac:dyDescent="0.25">
      <c r="A196" t="s">
        <v>1868</v>
      </c>
      <c r="B196">
        <v>22.26</v>
      </c>
      <c r="C196">
        <v>22.59</v>
      </c>
      <c r="E196" s="2"/>
    </row>
    <row r="197" spans="1:5" x14ac:dyDescent="0.25">
      <c r="A197" t="s">
        <v>688</v>
      </c>
      <c r="B197">
        <v>50.31</v>
      </c>
      <c r="C197">
        <v>51.06</v>
      </c>
      <c r="E197" s="2"/>
    </row>
    <row r="198" spans="1:5" x14ac:dyDescent="0.25">
      <c r="A198" t="s">
        <v>690</v>
      </c>
      <c r="B198">
        <v>23.78</v>
      </c>
      <c r="C198">
        <v>23.98</v>
      </c>
      <c r="E198" s="2"/>
    </row>
    <row r="199" spans="1:5" x14ac:dyDescent="0.25">
      <c r="E199" s="2"/>
    </row>
    <row r="200" spans="1:5" x14ac:dyDescent="0.25">
      <c r="A200" t="s">
        <v>692</v>
      </c>
    </row>
    <row r="202" spans="1:5" x14ac:dyDescent="0.25">
      <c r="A202" s="50" t="s">
        <v>693</v>
      </c>
      <c r="B202" s="50" t="s">
        <v>694</v>
      </c>
      <c r="C202" s="50" t="s">
        <v>695</v>
      </c>
      <c r="D202" s="50" t="s">
        <v>696</v>
      </c>
    </row>
    <row r="203" spans="1:5" x14ac:dyDescent="0.25">
      <c r="A203" s="50" t="s">
        <v>1869</v>
      </c>
      <c r="B203" s="50"/>
      <c r="C203" s="50">
        <v>0.15</v>
      </c>
      <c r="D203" s="50">
        <v>0.15</v>
      </c>
    </row>
    <row r="204" spans="1:5" x14ac:dyDescent="0.25">
      <c r="A204" s="50" t="s">
        <v>1870</v>
      </c>
      <c r="B204" s="50"/>
      <c r="C204" s="50">
        <v>0.15</v>
      </c>
      <c r="D204" s="50">
        <v>0.15</v>
      </c>
    </row>
    <row r="206" spans="1:5" x14ac:dyDescent="0.25">
      <c r="A206" t="s">
        <v>223</v>
      </c>
      <c r="B206" s="3" t="s">
        <v>122</v>
      </c>
    </row>
    <row r="207" spans="1:5" ht="30" customHeight="1" x14ac:dyDescent="0.25">
      <c r="A207" s="47" t="s">
        <v>224</v>
      </c>
      <c r="B207" s="3" t="s">
        <v>122</v>
      </c>
    </row>
    <row r="208" spans="1:5" ht="30" customHeight="1" x14ac:dyDescent="0.25">
      <c r="A208" s="47" t="s">
        <v>225</v>
      </c>
      <c r="B208" s="3" t="s">
        <v>122</v>
      </c>
    </row>
    <row r="209" spans="1:4" x14ac:dyDescent="0.25">
      <c r="A209" t="s">
        <v>1269</v>
      </c>
      <c r="B209" s="49">
        <v>2.1450999999999998</v>
      </c>
    </row>
    <row r="210" spans="1:4" ht="45" customHeight="1" x14ac:dyDescent="0.25">
      <c r="A210" s="47" t="s">
        <v>227</v>
      </c>
      <c r="B210" s="3">
        <v>4214.1055100000003</v>
      </c>
    </row>
    <row r="211" spans="1:4" ht="45" customHeight="1" x14ac:dyDescent="0.25">
      <c r="A211" s="47" t="s">
        <v>228</v>
      </c>
      <c r="B211" s="3" t="s">
        <v>122</v>
      </c>
    </row>
    <row r="212" spans="1:4" ht="30" customHeight="1" x14ac:dyDescent="0.25">
      <c r="A212" s="47" t="s">
        <v>229</v>
      </c>
      <c r="B212" s="3" t="s">
        <v>122</v>
      </c>
    </row>
    <row r="213" spans="1:4" x14ac:dyDescent="0.25">
      <c r="A213" t="s">
        <v>230</v>
      </c>
      <c r="B213" s="3" t="s">
        <v>122</v>
      </c>
    </row>
    <row r="214" spans="1:4" x14ac:dyDescent="0.25">
      <c r="A214" t="s">
        <v>231</v>
      </c>
      <c r="B214" s="3" t="s">
        <v>122</v>
      </c>
    </row>
    <row r="216" spans="1:4" ht="69.95" customHeight="1" x14ac:dyDescent="0.25">
      <c r="A216" s="63" t="s">
        <v>241</v>
      </c>
      <c r="B216" s="63" t="s">
        <v>242</v>
      </c>
      <c r="C216" s="63" t="s">
        <v>5</v>
      </c>
      <c r="D216" s="63" t="s">
        <v>6</v>
      </c>
    </row>
    <row r="217" spans="1:4" ht="69.95" customHeight="1" x14ac:dyDescent="0.25">
      <c r="A217" s="63" t="s">
        <v>1871</v>
      </c>
      <c r="B217" s="63"/>
      <c r="C217" s="63" t="s">
        <v>53</v>
      </c>
      <c r="D217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08"/>
  <sheetViews>
    <sheetView showGridLines="0" workbookViewId="0">
      <pane ySplit="4" topLeftCell="A105" activePane="bottomLeft" state="frozen"/>
      <selection pane="bottomLeft" activeCell="A105" sqref="A10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1872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1873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1409</v>
      </c>
      <c r="B8" s="33" t="s">
        <v>1410</v>
      </c>
      <c r="C8" s="33" t="s">
        <v>1351</v>
      </c>
      <c r="D8" s="14">
        <v>135947</v>
      </c>
      <c r="E8" s="15">
        <v>9732.11</v>
      </c>
      <c r="F8" s="16">
        <v>5.1799999999999999E-2</v>
      </c>
      <c r="G8" s="16"/>
    </row>
    <row r="9" spans="1:8" x14ac:dyDescent="0.25">
      <c r="A9" s="13" t="s">
        <v>1874</v>
      </c>
      <c r="B9" s="33" t="s">
        <v>1875</v>
      </c>
      <c r="C9" s="33" t="s">
        <v>1240</v>
      </c>
      <c r="D9" s="14">
        <v>1276064</v>
      </c>
      <c r="E9" s="15">
        <v>7850.35</v>
      </c>
      <c r="F9" s="16">
        <v>4.1799999999999997E-2</v>
      </c>
      <c r="G9" s="16"/>
    </row>
    <row r="10" spans="1:8" x14ac:dyDescent="0.25">
      <c r="A10" s="13" t="s">
        <v>1876</v>
      </c>
      <c r="B10" s="33" t="s">
        <v>1877</v>
      </c>
      <c r="C10" s="33" t="s">
        <v>1220</v>
      </c>
      <c r="D10" s="14">
        <v>969455</v>
      </c>
      <c r="E10" s="15">
        <v>6894.28</v>
      </c>
      <c r="F10" s="16">
        <v>3.6700000000000003E-2</v>
      </c>
      <c r="G10" s="16"/>
    </row>
    <row r="11" spans="1:8" x14ac:dyDescent="0.25">
      <c r="A11" s="13" t="s">
        <v>1878</v>
      </c>
      <c r="B11" s="33" t="s">
        <v>1879</v>
      </c>
      <c r="C11" s="33" t="s">
        <v>1370</v>
      </c>
      <c r="D11" s="14">
        <v>60835</v>
      </c>
      <c r="E11" s="15">
        <v>6526.99</v>
      </c>
      <c r="F11" s="16">
        <v>3.4700000000000002E-2</v>
      </c>
      <c r="G11" s="16"/>
    </row>
    <row r="12" spans="1:8" x14ac:dyDescent="0.25">
      <c r="A12" s="13" t="s">
        <v>1311</v>
      </c>
      <c r="B12" s="33" t="s">
        <v>1312</v>
      </c>
      <c r="C12" s="33" t="s">
        <v>1292</v>
      </c>
      <c r="D12" s="14">
        <v>1033081</v>
      </c>
      <c r="E12" s="15">
        <v>5677.3</v>
      </c>
      <c r="F12" s="16">
        <v>3.0200000000000001E-2</v>
      </c>
      <c r="G12" s="16"/>
    </row>
    <row r="13" spans="1:8" x14ac:dyDescent="0.25">
      <c r="A13" s="13" t="s">
        <v>1313</v>
      </c>
      <c r="B13" s="33" t="s">
        <v>1314</v>
      </c>
      <c r="C13" s="33" t="s">
        <v>1195</v>
      </c>
      <c r="D13" s="14">
        <v>1201277</v>
      </c>
      <c r="E13" s="15">
        <v>5507.86</v>
      </c>
      <c r="F13" s="16">
        <v>2.93E-2</v>
      </c>
      <c r="G13" s="16"/>
    </row>
    <row r="14" spans="1:8" x14ac:dyDescent="0.25">
      <c r="A14" s="13" t="s">
        <v>1880</v>
      </c>
      <c r="B14" s="33" t="s">
        <v>1881</v>
      </c>
      <c r="C14" s="33" t="s">
        <v>1254</v>
      </c>
      <c r="D14" s="14">
        <v>7201297</v>
      </c>
      <c r="E14" s="15">
        <v>5461.46</v>
      </c>
      <c r="F14" s="16">
        <v>2.9100000000000001E-2</v>
      </c>
      <c r="G14" s="16"/>
    </row>
    <row r="15" spans="1:8" x14ac:dyDescent="0.25">
      <c r="A15" s="13" t="s">
        <v>1338</v>
      </c>
      <c r="B15" s="33" t="s">
        <v>1339</v>
      </c>
      <c r="C15" s="33" t="s">
        <v>1304</v>
      </c>
      <c r="D15" s="14">
        <v>43891</v>
      </c>
      <c r="E15" s="15">
        <v>4823.05</v>
      </c>
      <c r="F15" s="16">
        <v>2.5700000000000001E-2</v>
      </c>
      <c r="G15" s="16"/>
    </row>
    <row r="16" spans="1:8" x14ac:dyDescent="0.25">
      <c r="A16" s="13" t="s">
        <v>1776</v>
      </c>
      <c r="B16" s="33" t="s">
        <v>1777</v>
      </c>
      <c r="C16" s="33" t="s">
        <v>1351</v>
      </c>
      <c r="D16" s="14">
        <v>1899884</v>
      </c>
      <c r="E16" s="15">
        <v>4759.78</v>
      </c>
      <c r="F16" s="16">
        <v>2.53E-2</v>
      </c>
      <c r="G16" s="16"/>
    </row>
    <row r="17" spans="1:7" x14ac:dyDescent="0.25">
      <c r="A17" s="13" t="s">
        <v>1882</v>
      </c>
      <c r="B17" s="33" t="s">
        <v>1883</v>
      </c>
      <c r="C17" s="33" t="s">
        <v>1232</v>
      </c>
      <c r="D17" s="14">
        <v>757848</v>
      </c>
      <c r="E17" s="15">
        <v>4603.17</v>
      </c>
      <c r="F17" s="16">
        <v>2.4500000000000001E-2</v>
      </c>
      <c r="G17" s="16"/>
    </row>
    <row r="18" spans="1:7" x14ac:dyDescent="0.25">
      <c r="A18" s="13" t="s">
        <v>1516</v>
      </c>
      <c r="B18" s="33" t="s">
        <v>1517</v>
      </c>
      <c r="C18" s="33" t="s">
        <v>1265</v>
      </c>
      <c r="D18" s="14">
        <v>2215942</v>
      </c>
      <c r="E18" s="15">
        <v>4327.29</v>
      </c>
      <c r="F18" s="16">
        <v>2.3E-2</v>
      </c>
      <c r="G18" s="16"/>
    </row>
    <row r="19" spans="1:7" x14ac:dyDescent="0.25">
      <c r="A19" s="13" t="s">
        <v>1884</v>
      </c>
      <c r="B19" s="33" t="s">
        <v>1885</v>
      </c>
      <c r="C19" s="33" t="s">
        <v>1251</v>
      </c>
      <c r="D19" s="14">
        <v>562071</v>
      </c>
      <c r="E19" s="15">
        <v>4164.95</v>
      </c>
      <c r="F19" s="16">
        <v>2.2200000000000001E-2</v>
      </c>
      <c r="G19" s="16"/>
    </row>
    <row r="20" spans="1:7" x14ac:dyDescent="0.25">
      <c r="A20" s="13" t="s">
        <v>1391</v>
      </c>
      <c r="B20" s="33" t="s">
        <v>1392</v>
      </c>
      <c r="C20" s="33" t="s">
        <v>1215</v>
      </c>
      <c r="D20" s="14">
        <v>2320274</v>
      </c>
      <c r="E20" s="15">
        <v>4106.1899999999996</v>
      </c>
      <c r="F20" s="16">
        <v>2.1899999999999999E-2</v>
      </c>
      <c r="G20" s="16"/>
    </row>
    <row r="21" spans="1:7" x14ac:dyDescent="0.25">
      <c r="A21" s="13" t="s">
        <v>1287</v>
      </c>
      <c r="B21" s="33" t="s">
        <v>1288</v>
      </c>
      <c r="C21" s="33" t="s">
        <v>1289</v>
      </c>
      <c r="D21" s="14">
        <v>87668</v>
      </c>
      <c r="E21" s="15">
        <v>4102.82</v>
      </c>
      <c r="F21" s="16">
        <v>2.18E-2</v>
      </c>
      <c r="G21" s="16"/>
    </row>
    <row r="22" spans="1:7" x14ac:dyDescent="0.25">
      <c r="A22" s="13" t="s">
        <v>1886</v>
      </c>
      <c r="B22" s="33" t="s">
        <v>1887</v>
      </c>
      <c r="C22" s="33" t="s">
        <v>1265</v>
      </c>
      <c r="D22" s="14">
        <v>348100</v>
      </c>
      <c r="E22" s="15">
        <v>4086.35</v>
      </c>
      <c r="F22" s="16">
        <v>2.18E-2</v>
      </c>
      <c r="G22" s="16"/>
    </row>
    <row r="23" spans="1:7" x14ac:dyDescent="0.25">
      <c r="A23" s="13" t="s">
        <v>1831</v>
      </c>
      <c r="B23" s="33" t="s">
        <v>1832</v>
      </c>
      <c r="C23" s="33" t="s">
        <v>1220</v>
      </c>
      <c r="D23" s="14">
        <v>227104</v>
      </c>
      <c r="E23" s="15">
        <v>3959.56</v>
      </c>
      <c r="F23" s="16">
        <v>2.1100000000000001E-2</v>
      </c>
      <c r="G23" s="16"/>
    </row>
    <row r="24" spans="1:7" x14ac:dyDescent="0.25">
      <c r="A24" s="13" t="s">
        <v>1389</v>
      </c>
      <c r="B24" s="33" t="s">
        <v>1390</v>
      </c>
      <c r="C24" s="33" t="s">
        <v>1304</v>
      </c>
      <c r="D24" s="14">
        <v>75729</v>
      </c>
      <c r="E24" s="15">
        <v>3915.83</v>
      </c>
      <c r="F24" s="16">
        <v>2.0799999999999999E-2</v>
      </c>
      <c r="G24" s="16"/>
    </row>
    <row r="25" spans="1:7" x14ac:dyDescent="0.25">
      <c r="A25" s="13" t="s">
        <v>1888</v>
      </c>
      <c r="B25" s="33" t="s">
        <v>1889</v>
      </c>
      <c r="C25" s="33" t="s">
        <v>1289</v>
      </c>
      <c r="D25" s="14">
        <v>292697</v>
      </c>
      <c r="E25" s="15">
        <v>3813.55</v>
      </c>
      <c r="F25" s="16">
        <v>2.0299999999999999E-2</v>
      </c>
      <c r="G25" s="16"/>
    </row>
    <row r="26" spans="1:7" x14ac:dyDescent="0.25">
      <c r="A26" s="13" t="s">
        <v>1399</v>
      </c>
      <c r="B26" s="33" t="s">
        <v>1400</v>
      </c>
      <c r="C26" s="33" t="s">
        <v>1304</v>
      </c>
      <c r="D26" s="14">
        <v>208963</v>
      </c>
      <c r="E26" s="15">
        <v>3663.64</v>
      </c>
      <c r="F26" s="16">
        <v>1.95E-2</v>
      </c>
      <c r="G26" s="16"/>
    </row>
    <row r="27" spans="1:7" x14ac:dyDescent="0.25">
      <c r="A27" s="13" t="s">
        <v>1290</v>
      </c>
      <c r="B27" s="33" t="s">
        <v>1291</v>
      </c>
      <c r="C27" s="33" t="s">
        <v>1292</v>
      </c>
      <c r="D27" s="14">
        <v>589302</v>
      </c>
      <c r="E27" s="15">
        <v>3652.2</v>
      </c>
      <c r="F27" s="16">
        <v>1.9400000000000001E-2</v>
      </c>
      <c r="G27" s="16"/>
    </row>
    <row r="28" spans="1:7" x14ac:dyDescent="0.25">
      <c r="A28" s="13" t="s">
        <v>1364</v>
      </c>
      <c r="B28" s="33" t="s">
        <v>1365</v>
      </c>
      <c r="C28" s="33" t="s">
        <v>1304</v>
      </c>
      <c r="D28" s="14">
        <v>79645</v>
      </c>
      <c r="E28" s="15">
        <v>3626.83</v>
      </c>
      <c r="F28" s="16">
        <v>1.9300000000000001E-2</v>
      </c>
      <c r="G28" s="16"/>
    </row>
    <row r="29" spans="1:7" x14ac:dyDescent="0.25">
      <c r="A29" s="13" t="s">
        <v>1815</v>
      </c>
      <c r="B29" s="33" t="s">
        <v>1816</v>
      </c>
      <c r="C29" s="33" t="s">
        <v>1323</v>
      </c>
      <c r="D29" s="14">
        <v>196647</v>
      </c>
      <c r="E29" s="15">
        <v>3565.51</v>
      </c>
      <c r="F29" s="16">
        <v>1.9E-2</v>
      </c>
      <c r="G29" s="16"/>
    </row>
    <row r="30" spans="1:7" x14ac:dyDescent="0.25">
      <c r="A30" s="13" t="s">
        <v>1890</v>
      </c>
      <c r="B30" s="33" t="s">
        <v>1891</v>
      </c>
      <c r="C30" s="33" t="s">
        <v>1800</v>
      </c>
      <c r="D30" s="14">
        <v>78156</v>
      </c>
      <c r="E30" s="15">
        <v>3314.95</v>
      </c>
      <c r="F30" s="16">
        <v>1.7600000000000001E-2</v>
      </c>
      <c r="G30" s="16"/>
    </row>
    <row r="31" spans="1:7" x14ac:dyDescent="0.25">
      <c r="A31" s="13" t="s">
        <v>1471</v>
      </c>
      <c r="B31" s="33" t="s">
        <v>1472</v>
      </c>
      <c r="C31" s="33" t="s">
        <v>1265</v>
      </c>
      <c r="D31" s="14">
        <v>656366</v>
      </c>
      <c r="E31" s="15">
        <v>3235.23</v>
      </c>
      <c r="F31" s="16">
        <v>1.72E-2</v>
      </c>
      <c r="G31" s="16"/>
    </row>
    <row r="32" spans="1:7" x14ac:dyDescent="0.25">
      <c r="A32" s="13" t="s">
        <v>1201</v>
      </c>
      <c r="B32" s="33" t="s">
        <v>1202</v>
      </c>
      <c r="C32" s="33" t="s">
        <v>1203</v>
      </c>
      <c r="D32" s="14">
        <v>22773</v>
      </c>
      <c r="E32" s="15">
        <v>2480.33</v>
      </c>
      <c r="F32" s="16">
        <v>1.32E-2</v>
      </c>
      <c r="G32" s="16"/>
    </row>
    <row r="33" spans="1:7" x14ac:dyDescent="0.25">
      <c r="A33" s="13" t="s">
        <v>1465</v>
      </c>
      <c r="B33" s="33" t="s">
        <v>1466</v>
      </c>
      <c r="C33" s="33" t="s">
        <v>1206</v>
      </c>
      <c r="D33" s="14">
        <v>80460</v>
      </c>
      <c r="E33" s="15">
        <v>2235.1799999999998</v>
      </c>
      <c r="F33" s="16">
        <v>1.1900000000000001E-2</v>
      </c>
      <c r="G33" s="16"/>
    </row>
    <row r="34" spans="1:7" x14ac:dyDescent="0.25">
      <c r="A34" s="13" t="s">
        <v>1308</v>
      </c>
      <c r="B34" s="33" t="s">
        <v>1309</v>
      </c>
      <c r="C34" s="33" t="s">
        <v>1310</v>
      </c>
      <c r="D34" s="14">
        <v>424440</v>
      </c>
      <c r="E34" s="15">
        <v>2228.1</v>
      </c>
      <c r="F34" s="16">
        <v>1.1900000000000001E-2</v>
      </c>
      <c r="G34" s="16"/>
    </row>
    <row r="35" spans="1:7" x14ac:dyDescent="0.25">
      <c r="A35" s="13" t="s">
        <v>1892</v>
      </c>
      <c r="B35" s="33" t="s">
        <v>1893</v>
      </c>
      <c r="C35" s="33" t="s">
        <v>1417</v>
      </c>
      <c r="D35" s="14">
        <v>146425</v>
      </c>
      <c r="E35" s="15">
        <v>2197.69</v>
      </c>
      <c r="F35" s="16">
        <v>1.17E-2</v>
      </c>
      <c r="G35" s="16"/>
    </row>
    <row r="36" spans="1:7" x14ac:dyDescent="0.25">
      <c r="A36" s="13" t="s">
        <v>1198</v>
      </c>
      <c r="B36" s="33" t="s">
        <v>1199</v>
      </c>
      <c r="C36" s="33" t="s">
        <v>1200</v>
      </c>
      <c r="D36" s="14">
        <v>177303</v>
      </c>
      <c r="E36" s="15">
        <v>2179.41</v>
      </c>
      <c r="F36" s="16">
        <v>1.1599999999999999E-2</v>
      </c>
      <c r="G36" s="16"/>
    </row>
    <row r="37" spans="1:7" x14ac:dyDescent="0.25">
      <c r="A37" s="13" t="s">
        <v>1457</v>
      </c>
      <c r="B37" s="33" t="s">
        <v>1458</v>
      </c>
      <c r="C37" s="33" t="s">
        <v>1254</v>
      </c>
      <c r="D37" s="14">
        <v>27399</v>
      </c>
      <c r="E37" s="15">
        <v>2174.4</v>
      </c>
      <c r="F37" s="16">
        <v>1.1599999999999999E-2</v>
      </c>
      <c r="G37" s="16"/>
    </row>
    <row r="38" spans="1:7" x14ac:dyDescent="0.25">
      <c r="A38" s="13" t="s">
        <v>1786</v>
      </c>
      <c r="B38" s="33" t="s">
        <v>1787</v>
      </c>
      <c r="C38" s="33" t="s">
        <v>1351</v>
      </c>
      <c r="D38" s="14">
        <v>43180</v>
      </c>
      <c r="E38" s="15">
        <v>2127.67</v>
      </c>
      <c r="F38" s="16">
        <v>1.1299999999999999E-2</v>
      </c>
      <c r="G38" s="16"/>
    </row>
    <row r="39" spans="1:7" x14ac:dyDescent="0.25">
      <c r="A39" s="13" t="s">
        <v>1894</v>
      </c>
      <c r="B39" s="33" t="s">
        <v>1895</v>
      </c>
      <c r="C39" s="33" t="s">
        <v>1386</v>
      </c>
      <c r="D39" s="14">
        <v>74238</v>
      </c>
      <c r="E39" s="15">
        <v>2102.9</v>
      </c>
      <c r="F39" s="16">
        <v>1.12E-2</v>
      </c>
      <c r="G39" s="16"/>
    </row>
    <row r="40" spans="1:7" x14ac:dyDescent="0.25">
      <c r="A40" s="13" t="s">
        <v>1328</v>
      </c>
      <c r="B40" s="33" t="s">
        <v>1329</v>
      </c>
      <c r="C40" s="33" t="s">
        <v>1240</v>
      </c>
      <c r="D40" s="14">
        <v>15843</v>
      </c>
      <c r="E40" s="15">
        <v>2086.67</v>
      </c>
      <c r="F40" s="16">
        <v>1.11E-2</v>
      </c>
      <c r="G40" s="16"/>
    </row>
    <row r="41" spans="1:7" x14ac:dyDescent="0.25">
      <c r="A41" s="13" t="s">
        <v>1896</v>
      </c>
      <c r="B41" s="33" t="s">
        <v>1897</v>
      </c>
      <c r="C41" s="33" t="s">
        <v>1200</v>
      </c>
      <c r="D41" s="14">
        <v>1700983</v>
      </c>
      <c r="E41" s="15">
        <v>2067.37</v>
      </c>
      <c r="F41" s="16">
        <v>1.0999999999999999E-2</v>
      </c>
      <c r="G41" s="16"/>
    </row>
    <row r="42" spans="1:7" x14ac:dyDescent="0.25">
      <c r="A42" s="13" t="s">
        <v>1207</v>
      </c>
      <c r="B42" s="33" t="s">
        <v>1208</v>
      </c>
      <c r="C42" s="33" t="s">
        <v>1209</v>
      </c>
      <c r="D42" s="14">
        <v>56253</v>
      </c>
      <c r="E42" s="15">
        <v>2047.81</v>
      </c>
      <c r="F42" s="16">
        <v>1.09E-2</v>
      </c>
      <c r="G42" s="16"/>
    </row>
    <row r="43" spans="1:7" x14ac:dyDescent="0.25">
      <c r="A43" s="13" t="s">
        <v>1382</v>
      </c>
      <c r="B43" s="33" t="s">
        <v>1383</v>
      </c>
      <c r="C43" s="33" t="s">
        <v>1192</v>
      </c>
      <c r="D43" s="14">
        <v>128457</v>
      </c>
      <c r="E43" s="15">
        <v>2016</v>
      </c>
      <c r="F43" s="16">
        <v>1.0699999999999999E-2</v>
      </c>
      <c r="G43" s="16"/>
    </row>
    <row r="44" spans="1:7" x14ac:dyDescent="0.25">
      <c r="A44" s="13" t="s">
        <v>1257</v>
      </c>
      <c r="B44" s="33" t="s">
        <v>1258</v>
      </c>
      <c r="C44" s="33" t="s">
        <v>1192</v>
      </c>
      <c r="D44" s="14">
        <v>57004</v>
      </c>
      <c r="E44" s="15">
        <v>1986.67</v>
      </c>
      <c r="F44" s="16">
        <v>1.06E-2</v>
      </c>
      <c r="G44" s="16"/>
    </row>
    <row r="45" spans="1:7" x14ac:dyDescent="0.25">
      <c r="A45" s="13" t="s">
        <v>1898</v>
      </c>
      <c r="B45" s="33" t="s">
        <v>1899</v>
      </c>
      <c r="C45" s="33" t="s">
        <v>1248</v>
      </c>
      <c r="D45" s="14">
        <v>42630</v>
      </c>
      <c r="E45" s="15">
        <v>1965.16</v>
      </c>
      <c r="F45" s="16">
        <v>1.0500000000000001E-2</v>
      </c>
      <c r="G45" s="16"/>
    </row>
    <row r="46" spans="1:7" x14ac:dyDescent="0.25">
      <c r="A46" s="13" t="s">
        <v>1235</v>
      </c>
      <c r="B46" s="33" t="s">
        <v>1236</v>
      </c>
      <c r="C46" s="33" t="s">
        <v>1237</v>
      </c>
      <c r="D46" s="14">
        <v>90658</v>
      </c>
      <c r="E46" s="15">
        <v>1941.67</v>
      </c>
      <c r="F46" s="16">
        <v>1.03E-2</v>
      </c>
      <c r="G46" s="16"/>
    </row>
    <row r="47" spans="1:7" x14ac:dyDescent="0.25">
      <c r="A47" s="13" t="s">
        <v>1900</v>
      </c>
      <c r="B47" s="33" t="s">
        <v>1901</v>
      </c>
      <c r="C47" s="33" t="s">
        <v>1524</v>
      </c>
      <c r="D47" s="14">
        <v>170573</v>
      </c>
      <c r="E47" s="15">
        <v>1935.49</v>
      </c>
      <c r="F47" s="16">
        <v>1.03E-2</v>
      </c>
      <c r="G47" s="16"/>
    </row>
    <row r="48" spans="1:7" x14ac:dyDescent="0.25">
      <c r="A48" s="13" t="s">
        <v>1549</v>
      </c>
      <c r="B48" s="33" t="s">
        <v>1550</v>
      </c>
      <c r="C48" s="33" t="s">
        <v>1438</v>
      </c>
      <c r="D48" s="14">
        <v>109627</v>
      </c>
      <c r="E48" s="15">
        <v>1927.52</v>
      </c>
      <c r="F48" s="16">
        <v>1.03E-2</v>
      </c>
      <c r="G48" s="16"/>
    </row>
    <row r="49" spans="1:7" x14ac:dyDescent="0.25">
      <c r="A49" s="13" t="s">
        <v>1902</v>
      </c>
      <c r="B49" s="33" t="s">
        <v>1903</v>
      </c>
      <c r="C49" s="33" t="s">
        <v>1289</v>
      </c>
      <c r="D49" s="14">
        <v>105854</v>
      </c>
      <c r="E49" s="15">
        <v>1917.02</v>
      </c>
      <c r="F49" s="16">
        <v>1.0200000000000001E-2</v>
      </c>
      <c r="G49" s="16"/>
    </row>
    <row r="50" spans="1:7" x14ac:dyDescent="0.25">
      <c r="A50" s="13" t="s">
        <v>1904</v>
      </c>
      <c r="B50" s="33" t="s">
        <v>1905</v>
      </c>
      <c r="C50" s="33" t="s">
        <v>1307</v>
      </c>
      <c r="D50" s="14">
        <v>240419</v>
      </c>
      <c r="E50" s="15">
        <v>1907.48</v>
      </c>
      <c r="F50" s="16">
        <v>1.0200000000000001E-2</v>
      </c>
      <c r="G50" s="16"/>
    </row>
    <row r="51" spans="1:7" x14ac:dyDescent="0.25">
      <c r="A51" s="13" t="s">
        <v>1817</v>
      </c>
      <c r="B51" s="33" t="s">
        <v>1818</v>
      </c>
      <c r="C51" s="33" t="s">
        <v>1800</v>
      </c>
      <c r="D51" s="14">
        <v>331206</v>
      </c>
      <c r="E51" s="15">
        <v>1906.59</v>
      </c>
      <c r="F51" s="16">
        <v>1.01E-2</v>
      </c>
      <c r="G51" s="16"/>
    </row>
    <row r="52" spans="1:7" x14ac:dyDescent="0.25">
      <c r="A52" s="13" t="s">
        <v>1803</v>
      </c>
      <c r="B52" s="33" t="s">
        <v>1804</v>
      </c>
      <c r="C52" s="33" t="s">
        <v>1323</v>
      </c>
      <c r="D52" s="14">
        <v>50500</v>
      </c>
      <c r="E52" s="15">
        <v>1903.55</v>
      </c>
      <c r="F52" s="16">
        <v>1.01E-2</v>
      </c>
      <c r="G52" s="16"/>
    </row>
    <row r="53" spans="1:7" x14ac:dyDescent="0.25">
      <c r="A53" s="13" t="s">
        <v>1906</v>
      </c>
      <c r="B53" s="33" t="s">
        <v>1907</v>
      </c>
      <c r="C53" s="33" t="s">
        <v>1344</v>
      </c>
      <c r="D53" s="14">
        <v>490712</v>
      </c>
      <c r="E53" s="15">
        <v>1877.46</v>
      </c>
      <c r="F53" s="16">
        <v>0.01</v>
      </c>
      <c r="G53" s="16"/>
    </row>
    <row r="54" spans="1:7" x14ac:dyDescent="0.25">
      <c r="A54" s="13" t="s">
        <v>1908</v>
      </c>
      <c r="B54" s="33" t="s">
        <v>1909</v>
      </c>
      <c r="C54" s="33" t="s">
        <v>1254</v>
      </c>
      <c r="D54" s="14">
        <v>15445</v>
      </c>
      <c r="E54" s="15">
        <v>1868.08</v>
      </c>
      <c r="F54" s="16">
        <v>9.9000000000000008E-3</v>
      </c>
      <c r="G54" s="16"/>
    </row>
    <row r="55" spans="1:7" x14ac:dyDescent="0.25">
      <c r="A55" s="13" t="s">
        <v>1511</v>
      </c>
      <c r="B55" s="33" t="s">
        <v>1512</v>
      </c>
      <c r="C55" s="33" t="s">
        <v>1265</v>
      </c>
      <c r="D55" s="14">
        <v>65860</v>
      </c>
      <c r="E55" s="15">
        <v>1863.67</v>
      </c>
      <c r="F55" s="16">
        <v>9.9000000000000008E-3</v>
      </c>
      <c r="G55" s="16"/>
    </row>
    <row r="56" spans="1:7" x14ac:dyDescent="0.25">
      <c r="A56" s="13" t="s">
        <v>1499</v>
      </c>
      <c r="B56" s="33" t="s">
        <v>1500</v>
      </c>
      <c r="C56" s="33" t="s">
        <v>1438</v>
      </c>
      <c r="D56" s="14">
        <v>41275</v>
      </c>
      <c r="E56" s="15">
        <v>1855.5</v>
      </c>
      <c r="F56" s="16">
        <v>9.9000000000000008E-3</v>
      </c>
      <c r="G56" s="16"/>
    </row>
    <row r="57" spans="1:7" x14ac:dyDescent="0.25">
      <c r="A57" s="13" t="s">
        <v>1910</v>
      </c>
      <c r="B57" s="33" t="s">
        <v>1911</v>
      </c>
      <c r="C57" s="33" t="s">
        <v>1232</v>
      </c>
      <c r="D57" s="14">
        <v>704486</v>
      </c>
      <c r="E57" s="15">
        <v>1839.41</v>
      </c>
      <c r="F57" s="16">
        <v>9.7999999999999997E-3</v>
      </c>
      <c r="G57" s="16"/>
    </row>
    <row r="58" spans="1:7" x14ac:dyDescent="0.25">
      <c r="A58" s="13" t="s">
        <v>1805</v>
      </c>
      <c r="B58" s="33" t="s">
        <v>1806</v>
      </c>
      <c r="C58" s="33" t="s">
        <v>1304</v>
      </c>
      <c r="D58" s="14">
        <v>100777</v>
      </c>
      <c r="E58" s="15">
        <v>1829.25</v>
      </c>
      <c r="F58" s="16">
        <v>9.7000000000000003E-3</v>
      </c>
      <c r="G58" s="16"/>
    </row>
    <row r="59" spans="1:7" x14ac:dyDescent="0.25">
      <c r="A59" s="13" t="s">
        <v>1912</v>
      </c>
      <c r="B59" s="33" t="s">
        <v>1913</v>
      </c>
      <c r="C59" s="33" t="s">
        <v>1800</v>
      </c>
      <c r="D59" s="14">
        <v>128271</v>
      </c>
      <c r="E59" s="15">
        <v>1826.32</v>
      </c>
      <c r="F59" s="16">
        <v>9.7000000000000003E-3</v>
      </c>
      <c r="G59" s="16"/>
    </row>
    <row r="60" spans="1:7" x14ac:dyDescent="0.25">
      <c r="A60" s="13" t="s">
        <v>1914</v>
      </c>
      <c r="B60" s="33" t="s">
        <v>1915</v>
      </c>
      <c r="C60" s="33" t="s">
        <v>1292</v>
      </c>
      <c r="D60" s="14">
        <v>13061</v>
      </c>
      <c r="E60" s="15">
        <v>1821.88</v>
      </c>
      <c r="F60" s="16">
        <v>9.7000000000000003E-3</v>
      </c>
      <c r="G60" s="16"/>
    </row>
    <row r="61" spans="1:7" x14ac:dyDescent="0.25">
      <c r="A61" s="13" t="s">
        <v>1434</v>
      </c>
      <c r="B61" s="33" t="s">
        <v>1435</v>
      </c>
      <c r="C61" s="33" t="s">
        <v>1304</v>
      </c>
      <c r="D61" s="14">
        <v>58633</v>
      </c>
      <c r="E61" s="15">
        <v>1820.53</v>
      </c>
      <c r="F61" s="16">
        <v>9.7000000000000003E-3</v>
      </c>
      <c r="G61" s="16"/>
    </row>
    <row r="62" spans="1:7" x14ac:dyDescent="0.25">
      <c r="A62" s="13" t="s">
        <v>1916</v>
      </c>
      <c r="B62" s="33" t="s">
        <v>1917</v>
      </c>
      <c r="C62" s="33" t="s">
        <v>1240</v>
      </c>
      <c r="D62" s="14">
        <v>105938</v>
      </c>
      <c r="E62" s="15">
        <v>1805.08</v>
      </c>
      <c r="F62" s="16">
        <v>9.5999999999999992E-3</v>
      </c>
      <c r="G62" s="16"/>
    </row>
    <row r="63" spans="1:7" x14ac:dyDescent="0.25">
      <c r="A63" s="13" t="s">
        <v>1811</v>
      </c>
      <c r="B63" s="33" t="s">
        <v>1812</v>
      </c>
      <c r="C63" s="33" t="s">
        <v>1192</v>
      </c>
      <c r="D63" s="14">
        <v>65360</v>
      </c>
      <c r="E63" s="15">
        <v>1794.2</v>
      </c>
      <c r="F63" s="16">
        <v>9.5999999999999992E-3</v>
      </c>
      <c r="G63" s="16"/>
    </row>
    <row r="64" spans="1:7" x14ac:dyDescent="0.25">
      <c r="A64" s="13" t="s">
        <v>1918</v>
      </c>
      <c r="B64" s="33" t="s">
        <v>1919</v>
      </c>
      <c r="C64" s="33" t="s">
        <v>1320</v>
      </c>
      <c r="D64" s="14">
        <v>351364</v>
      </c>
      <c r="E64" s="15">
        <v>1759.46</v>
      </c>
      <c r="F64" s="16">
        <v>9.4000000000000004E-3</v>
      </c>
      <c r="G64" s="16"/>
    </row>
    <row r="65" spans="1:7" x14ac:dyDescent="0.25">
      <c r="A65" s="13" t="s">
        <v>1920</v>
      </c>
      <c r="B65" s="33" t="s">
        <v>1921</v>
      </c>
      <c r="C65" s="33" t="s">
        <v>1215</v>
      </c>
      <c r="D65" s="14">
        <v>840351</v>
      </c>
      <c r="E65" s="15">
        <v>1742.64</v>
      </c>
      <c r="F65" s="16">
        <v>9.2999999999999992E-3</v>
      </c>
      <c r="G65" s="16"/>
    </row>
    <row r="66" spans="1:7" x14ac:dyDescent="0.25">
      <c r="A66" s="13" t="s">
        <v>1922</v>
      </c>
      <c r="B66" s="33" t="s">
        <v>1923</v>
      </c>
      <c r="C66" s="33" t="s">
        <v>1245</v>
      </c>
      <c r="D66" s="14">
        <v>266892</v>
      </c>
      <c r="E66" s="15">
        <v>1727.19</v>
      </c>
      <c r="F66" s="16">
        <v>9.1999999999999998E-3</v>
      </c>
      <c r="G66" s="16"/>
    </row>
    <row r="67" spans="1:7" x14ac:dyDescent="0.25">
      <c r="A67" s="13" t="s">
        <v>1375</v>
      </c>
      <c r="B67" s="33" t="s">
        <v>1376</v>
      </c>
      <c r="C67" s="33" t="s">
        <v>1377</v>
      </c>
      <c r="D67" s="14">
        <v>745985</v>
      </c>
      <c r="E67" s="15">
        <v>1661.01</v>
      </c>
      <c r="F67" s="16">
        <v>8.8000000000000005E-3</v>
      </c>
      <c r="G67" s="16"/>
    </row>
    <row r="68" spans="1:7" x14ac:dyDescent="0.25">
      <c r="A68" s="17" t="s">
        <v>125</v>
      </c>
      <c r="B68" s="34"/>
      <c r="C68" s="34"/>
      <c r="D68" s="20"/>
      <c r="E68" s="37">
        <v>185797.61</v>
      </c>
      <c r="F68" s="38">
        <v>0.9889</v>
      </c>
      <c r="G68" s="23"/>
    </row>
    <row r="69" spans="1:7" x14ac:dyDescent="0.25">
      <c r="A69" s="17" t="s">
        <v>1268</v>
      </c>
      <c r="B69" s="33"/>
      <c r="C69" s="33"/>
      <c r="D69" s="14"/>
      <c r="E69" s="15"/>
      <c r="F69" s="16"/>
      <c r="G69" s="16"/>
    </row>
    <row r="70" spans="1:7" x14ac:dyDescent="0.25">
      <c r="A70" s="17" t="s">
        <v>125</v>
      </c>
      <c r="B70" s="33"/>
      <c r="C70" s="33"/>
      <c r="D70" s="14"/>
      <c r="E70" s="39" t="s">
        <v>122</v>
      </c>
      <c r="F70" s="40" t="s">
        <v>122</v>
      </c>
      <c r="G70" s="16"/>
    </row>
    <row r="71" spans="1:7" x14ac:dyDescent="0.25">
      <c r="A71" s="24" t="s">
        <v>132</v>
      </c>
      <c r="B71" s="35"/>
      <c r="C71" s="35"/>
      <c r="D71" s="25"/>
      <c r="E71" s="30">
        <v>185797.61</v>
      </c>
      <c r="F71" s="31">
        <v>0.9889</v>
      </c>
      <c r="G71" s="23"/>
    </row>
    <row r="72" spans="1:7" x14ac:dyDescent="0.25">
      <c r="A72" s="13"/>
      <c r="B72" s="33"/>
      <c r="C72" s="33"/>
      <c r="D72" s="14"/>
      <c r="E72" s="15"/>
      <c r="F72" s="16"/>
      <c r="G72" s="16"/>
    </row>
    <row r="73" spans="1:7" x14ac:dyDescent="0.25">
      <c r="A73" s="13"/>
      <c r="B73" s="33"/>
      <c r="C73" s="33"/>
      <c r="D73" s="14"/>
      <c r="E73" s="15"/>
      <c r="F73" s="16"/>
      <c r="G73" s="16"/>
    </row>
    <row r="74" spans="1:7" x14ac:dyDescent="0.25">
      <c r="A74" s="17" t="s">
        <v>196</v>
      </c>
      <c r="B74" s="33"/>
      <c r="C74" s="33"/>
      <c r="D74" s="14"/>
      <c r="E74" s="15"/>
      <c r="F74" s="16"/>
      <c r="G74" s="16"/>
    </row>
    <row r="75" spans="1:7" x14ac:dyDescent="0.25">
      <c r="A75" s="13" t="s">
        <v>197</v>
      </c>
      <c r="B75" s="33"/>
      <c r="C75" s="33"/>
      <c r="D75" s="14"/>
      <c r="E75" s="15">
        <v>2224.79</v>
      </c>
      <c r="F75" s="16">
        <v>1.18E-2</v>
      </c>
      <c r="G75" s="16">
        <v>6.5936999999999996E-2</v>
      </c>
    </row>
    <row r="76" spans="1:7" x14ac:dyDescent="0.25">
      <c r="A76" s="17" t="s">
        <v>125</v>
      </c>
      <c r="B76" s="34"/>
      <c r="C76" s="34"/>
      <c r="D76" s="20"/>
      <c r="E76" s="37">
        <v>2224.79</v>
      </c>
      <c r="F76" s="38">
        <v>1.18E-2</v>
      </c>
      <c r="G76" s="23"/>
    </row>
    <row r="77" spans="1:7" x14ac:dyDescent="0.25">
      <c r="A77" s="13"/>
      <c r="B77" s="33"/>
      <c r="C77" s="33"/>
      <c r="D77" s="14"/>
      <c r="E77" s="15"/>
      <c r="F77" s="16"/>
      <c r="G77" s="16"/>
    </row>
    <row r="78" spans="1:7" x14ac:dyDescent="0.25">
      <c r="A78" s="24" t="s">
        <v>132</v>
      </c>
      <c r="B78" s="35"/>
      <c r="C78" s="35"/>
      <c r="D78" s="25"/>
      <c r="E78" s="21">
        <v>2224.79</v>
      </c>
      <c r="F78" s="22">
        <v>1.18E-2</v>
      </c>
      <c r="G78" s="23"/>
    </row>
    <row r="79" spans="1:7" x14ac:dyDescent="0.25">
      <c r="A79" s="13" t="s">
        <v>198</v>
      </c>
      <c r="B79" s="33"/>
      <c r="C79" s="33"/>
      <c r="D79" s="14"/>
      <c r="E79" s="15">
        <v>0.8038151</v>
      </c>
      <c r="F79" s="16">
        <v>3.9999999999999998E-6</v>
      </c>
      <c r="G79" s="16"/>
    </row>
    <row r="80" spans="1:7" x14ac:dyDescent="0.25">
      <c r="A80" s="13" t="s">
        <v>199</v>
      </c>
      <c r="B80" s="33"/>
      <c r="C80" s="33"/>
      <c r="D80" s="14"/>
      <c r="E80" s="26">
        <v>-156.07381509999999</v>
      </c>
      <c r="F80" s="27">
        <v>-7.0399999999999998E-4</v>
      </c>
      <c r="G80" s="16">
        <v>6.5936999999999996E-2</v>
      </c>
    </row>
    <row r="81" spans="1:7" x14ac:dyDescent="0.25">
      <c r="A81" s="28" t="s">
        <v>200</v>
      </c>
      <c r="B81" s="36"/>
      <c r="C81" s="36"/>
      <c r="D81" s="29"/>
      <c r="E81" s="30">
        <v>187867.13</v>
      </c>
      <c r="F81" s="31">
        <v>1</v>
      </c>
      <c r="G81" s="31"/>
    </row>
    <row r="86" spans="1:7" x14ac:dyDescent="0.25">
      <c r="A86" s="1" t="s">
        <v>203</v>
      </c>
    </row>
    <row r="87" spans="1:7" x14ac:dyDescent="0.25">
      <c r="A87" s="47" t="s">
        <v>204</v>
      </c>
      <c r="B87" s="3" t="s">
        <v>122</v>
      </c>
    </row>
    <row r="88" spans="1:7" x14ac:dyDescent="0.25">
      <c r="A88" t="s">
        <v>205</v>
      </c>
    </row>
    <row r="89" spans="1:7" x14ac:dyDescent="0.25">
      <c r="A89" t="s">
        <v>206</v>
      </c>
      <c r="B89" t="s">
        <v>207</v>
      </c>
      <c r="C89" t="s">
        <v>207</v>
      </c>
    </row>
    <row r="90" spans="1:7" x14ac:dyDescent="0.25">
      <c r="B90" s="48">
        <v>45504</v>
      </c>
      <c r="C90" s="48">
        <v>45534</v>
      </c>
    </row>
    <row r="91" spans="1:7" x14ac:dyDescent="0.25">
      <c r="A91" t="s">
        <v>722</v>
      </c>
      <c r="B91">
        <v>10.049799999999999</v>
      </c>
      <c r="C91">
        <v>10.1587</v>
      </c>
      <c r="E91" s="2"/>
    </row>
    <row r="92" spans="1:7" x14ac:dyDescent="0.25">
      <c r="A92" t="s">
        <v>212</v>
      </c>
      <c r="B92">
        <v>10.049799999999999</v>
      </c>
      <c r="C92">
        <v>10.1587</v>
      </c>
      <c r="E92" s="2"/>
    </row>
    <row r="93" spans="1:7" x14ac:dyDescent="0.25">
      <c r="A93" t="s">
        <v>723</v>
      </c>
      <c r="B93">
        <v>10.048400000000001</v>
      </c>
      <c r="C93">
        <v>10.142799999999999</v>
      </c>
      <c r="E93" s="2"/>
    </row>
    <row r="94" spans="1:7" x14ac:dyDescent="0.25">
      <c r="A94" t="s">
        <v>689</v>
      </c>
      <c r="B94">
        <v>10.048400000000001</v>
      </c>
      <c r="C94">
        <v>10.142799999999999</v>
      </c>
      <c r="E94" s="2"/>
    </row>
    <row r="95" spans="1:7" x14ac:dyDescent="0.25">
      <c r="E95" s="2"/>
    </row>
    <row r="96" spans="1:7" x14ac:dyDescent="0.25">
      <c r="A96" t="s">
        <v>222</v>
      </c>
      <c r="B96" s="3" t="s">
        <v>122</v>
      </c>
    </row>
    <row r="97" spans="1:4" x14ac:dyDescent="0.25">
      <c r="A97" t="s">
        <v>223</v>
      </c>
      <c r="B97" s="3" t="s">
        <v>122</v>
      </c>
    </row>
    <row r="98" spans="1:4" ht="30" customHeight="1" x14ac:dyDescent="0.25">
      <c r="A98" s="47" t="s">
        <v>224</v>
      </c>
      <c r="B98" s="3" t="s">
        <v>122</v>
      </c>
    </row>
    <row r="99" spans="1:4" ht="30" customHeight="1" x14ac:dyDescent="0.25">
      <c r="A99" s="47" t="s">
        <v>225</v>
      </c>
      <c r="B99" s="3" t="s">
        <v>122</v>
      </c>
    </row>
    <row r="100" spans="1:4" x14ac:dyDescent="0.25">
      <c r="A100" t="s">
        <v>1269</v>
      </c>
      <c r="B100" s="49">
        <v>4.9299999999999997E-2</v>
      </c>
    </row>
    <row r="101" spans="1:4" ht="45" customHeight="1" x14ac:dyDescent="0.25">
      <c r="A101" s="47" t="s">
        <v>227</v>
      </c>
      <c r="B101" s="3" t="s">
        <v>122</v>
      </c>
    </row>
    <row r="102" spans="1:4" ht="45" customHeight="1" x14ac:dyDescent="0.25">
      <c r="A102" s="47" t="s">
        <v>228</v>
      </c>
      <c r="B102" s="3" t="s">
        <v>122</v>
      </c>
    </row>
    <row r="103" spans="1:4" ht="30" customHeight="1" x14ac:dyDescent="0.25">
      <c r="A103" s="47" t="s">
        <v>229</v>
      </c>
      <c r="B103" s="3" t="s">
        <v>122</v>
      </c>
    </row>
    <row r="104" spans="1:4" x14ac:dyDescent="0.25">
      <c r="A104" t="s">
        <v>230</v>
      </c>
      <c r="B104" s="3" t="s">
        <v>122</v>
      </c>
    </row>
    <row r="105" spans="1:4" x14ac:dyDescent="0.25">
      <c r="A105" t="s">
        <v>231</v>
      </c>
      <c r="B105" s="3" t="s">
        <v>122</v>
      </c>
    </row>
    <row r="107" spans="1:4" ht="69.95" customHeight="1" x14ac:dyDescent="0.25">
      <c r="A107" s="63" t="s">
        <v>241</v>
      </c>
      <c r="B107" s="63" t="s">
        <v>242</v>
      </c>
      <c r="C107" s="63" t="s">
        <v>5</v>
      </c>
      <c r="D107" s="63" t="s">
        <v>6</v>
      </c>
    </row>
    <row r="108" spans="1:4" ht="69.95" customHeight="1" x14ac:dyDescent="0.25">
      <c r="A108" s="63" t="s">
        <v>1924</v>
      </c>
      <c r="B108" s="63"/>
      <c r="C108" s="63" t="s">
        <v>55</v>
      </c>
      <c r="D108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49"/>
  <sheetViews>
    <sheetView showGridLines="0" workbookViewId="0">
      <pane ySplit="4" topLeftCell="A146" activePane="bottomLeft" state="frozen"/>
      <selection pane="bottomLeft" activeCell="A146" sqref="A146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1925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1926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1198</v>
      </c>
      <c r="B8" s="33" t="s">
        <v>1199</v>
      </c>
      <c r="C8" s="33" t="s">
        <v>1200</v>
      </c>
      <c r="D8" s="14">
        <v>608138</v>
      </c>
      <c r="E8" s="15">
        <v>7475.23</v>
      </c>
      <c r="F8" s="16">
        <v>6.9099999999999995E-2</v>
      </c>
      <c r="G8" s="16"/>
    </row>
    <row r="9" spans="1:8" x14ac:dyDescent="0.25">
      <c r="A9" s="13" t="s">
        <v>1273</v>
      </c>
      <c r="B9" s="33" t="s">
        <v>1274</v>
      </c>
      <c r="C9" s="33" t="s">
        <v>1200</v>
      </c>
      <c r="D9" s="14">
        <v>427188</v>
      </c>
      <c r="E9" s="15">
        <v>6992.64</v>
      </c>
      <c r="F9" s="16">
        <v>6.4699999999999994E-2</v>
      </c>
      <c r="G9" s="16"/>
    </row>
    <row r="10" spans="1:8" x14ac:dyDescent="0.25">
      <c r="A10" s="13" t="s">
        <v>1213</v>
      </c>
      <c r="B10" s="33" t="s">
        <v>1214</v>
      </c>
      <c r="C10" s="33" t="s">
        <v>1215</v>
      </c>
      <c r="D10" s="14">
        <v>161624</v>
      </c>
      <c r="E10" s="15">
        <v>4879.83</v>
      </c>
      <c r="F10" s="16">
        <v>4.5100000000000001E-2</v>
      </c>
      <c r="G10" s="16"/>
    </row>
    <row r="11" spans="1:8" x14ac:dyDescent="0.25">
      <c r="A11" s="13" t="s">
        <v>1302</v>
      </c>
      <c r="B11" s="33" t="s">
        <v>1303</v>
      </c>
      <c r="C11" s="33" t="s">
        <v>1304</v>
      </c>
      <c r="D11" s="14">
        <v>212469</v>
      </c>
      <c r="E11" s="15">
        <v>4129.76</v>
      </c>
      <c r="F11" s="16">
        <v>3.8199999999999998E-2</v>
      </c>
      <c r="G11" s="16"/>
    </row>
    <row r="12" spans="1:8" x14ac:dyDescent="0.25">
      <c r="A12" s="13" t="s">
        <v>1230</v>
      </c>
      <c r="B12" s="33" t="s">
        <v>1231</v>
      </c>
      <c r="C12" s="33" t="s">
        <v>1232</v>
      </c>
      <c r="D12" s="14">
        <v>110293</v>
      </c>
      <c r="E12" s="15">
        <v>4085.97</v>
      </c>
      <c r="F12" s="16">
        <v>3.78E-2</v>
      </c>
      <c r="G12" s="16"/>
    </row>
    <row r="13" spans="1:8" x14ac:dyDescent="0.25">
      <c r="A13" s="13" t="s">
        <v>1204</v>
      </c>
      <c r="B13" s="33" t="s">
        <v>1205</v>
      </c>
      <c r="C13" s="33" t="s">
        <v>1206</v>
      </c>
      <c r="D13" s="14">
        <v>766588</v>
      </c>
      <c r="E13" s="15">
        <v>3847.51</v>
      </c>
      <c r="F13" s="16">
        <v>3.56E-2</v>
      </c>
      <c r="G13" s="16"/>
    </row>
    <row r="14" spans="1:8" x14ac:dyDescent="0.25">
      <c r="A14" s="13" t="s">
        <v>1218</v>
      </c>
      <c r="B14" s="33" t="s">
        <v>1219</v>
      </c>
      <c r="C14" s="33" t="s">
        <v>1220</v>
      </c>
      <c r="D14" s="14">
        <v>825808</v>
      </c>
      <c r="E14" s="15">
        <v>3437.01</v>
      </c>
      <c r="F14" s="16">
        <v>3.1800000000000002E-2</v>
      </c>
      <c r="G14" s="16"/>
    </row>
    <row r="15" spans="1:8" x14ac:dyDescent="0.25">
      <c r="A15" s="13" t="s">
        <v>1228</v>
      </c>
      <c r="B15" s="33" t="s">
        <v>1229</v>
      </c>
      <c r="C15" s="33" t="s">
        <v>1203</v>
      </c>
      <c r="D15" s="14">
        <v>308609</v>
      </c>
      <c r="E15" s="15">
        <v>3429.73</v>
      </c>
      <c r="F15" s="16">
        <v>3.1699999999999999E-2</v>
      </c>
      <c r="G15" s="16"/>
    </row>
    <row r="16" spans="1:8" x14ac:dyDescent="0.25">
      <c r="A16" s="13" t="s">
        <v>1193</v>
      </c>
      <c r="B16" s="33" t="s">
        <v>1194</v>
      </c>
      <c r="C16" s="33" t="s">
        <v>1195</v>
      </c>
      <c r="D16" s="14">
        <v>189895</v>
      </c>
      <c r="E16" s="15">
        <v>3017.53</v>
      </c>
      <c r="F16" s="16">
        <v>2.7900000000000001E-2</v>
      </c>
      <c r="G16" s="16"/>
    </row>
    <row r="17" spans="1:7" x14ac:dyDescent="0.25">
      <c r="A17" s="13" t="s">
        <v>1364</v>
      </c>
      <c r="B17" s="33" t="s">
        <v>1365</v>
      </c>
      <c r="C17" s="33" t="s">
        <v>1304</v>
      </c>
      <c r="D17" s="14">
        <v>65867</v>
      </c>
      <c r="E17" s="15">
        <v>2999.42</v>
      </c>
      <c r="F17" s="16">
        <v>2.7699999999999999E-2</v>
      </c>
      <c r="G17" s="16"/>
    </row>
    <row r="18" spans="1:7" x14ac:dyDescent="0.25">
      <c r="A18" s="13" t="s">
        <v>1221</v>
      </c>
      <c r="B18" s="33" t="s">
        <v>1222</v>
      </c>
      <c r="C18" s="33" t="s">
        <v>1203</v>
      </c>
      <c r="D18" s="14">
        <v>20350</v>
      </c>
      <c r="E18" s="15">
        <v>2524.0100000000002</v>
      </c>
      <c r="F18" s="16">
        <v>2.3300000000000001E-2</v>
      </c>
      <c r="G18" s="16"/>
    </row>
    <row r="19" spans="1:7" x14ac:dyDescent="0.25">
      <c r="A19" s="13" t="s">
        <v>1190</v>
      </c>
      <c r="B19" s="33" t="s">
        <v>1191</v>
      </c>
      <c r="C19" s="33" t="s">
        <v>1192</v>
      </c>
      <c r="D19" s="14">
        <v>133251</v>
      </c>
      <c r="E19" s="15">
        <v>2427.37</v>
      </c>
      <c r="F19" s="16">
        <v>2.24E-2</v>
      </c>
      <c r="G19" s="16"/>
    </row>
    <row r="20" spans="1:7" x14ac:dyDescent="0.25">
      <c r="A20" s="13" t="s">
        <v>1405</v>
      </c>
      <c r="B20" s="33" t="s">
        <v>1406</v>
      </c>
      <c r="C20" s="33" t="s">
        <v>1192</v>
      </c>
      <c r="D20" s="14">
        <v>136027</v>
      </c>
      <c r="E20" s="15">
        <v>2251.11</v>
      </c>
      <c r="F20" s="16">
        <v>2.0799999999999999E-2</v>
      </c>
      <c r="G20" s="16"/>
    </row>
    <row r="21" spans="1:7" x14ac:dyDescent="0.25">
      <c r="A21" s="13" t="s">
        <v>1259</v>
      </c>
      <c r="B21" s="33" t="s">
        <v>1260</v>
      </c>
      <c r="C21" s="33" t="s">
        <v>1200</v>
      </c>
      <c r="D21" s="14">
        <v>187198</v>
      </c>
      <c r="E21" s="15">
        <v>2200.04</v>
      </c>
      <c r="F21" s="16">
        <v>2.0299999999999999E-2</v>
      </c>
      <c r="G21" s="16"/>
    </row>
    <row r="22" spans="1:7" x14ac:dyDescent="0.25">
      <c r="A22" s="13" t="s">
        <v>1255</v>
      </c>
      <c r="B22" s="33" t="s">
        <v>1256</v>
      </c>
      <c r="C22" s="33" t="s">
        <v>1200</v>
      </c>
      <c r="D22" s="14">
        <v>268877</v>
      </c>
      <c r="E22" s="15">
        <v>2192.96</v>
      </c>
      <c r="F22" s="16">
        <v>2.0299999999999999E-2</v>
      </c>
      <c r="G22" s="16"/>
    </row>
    <row r="23" spans="1:7" x14ac:dyDescent="0.25">
      <c r="A23" s="13" t="s">
        <v>1300</v>
      </c>
      <c r="B23" s="33" t="s">
        <v>1301</v>
      </c>
      <c r="C23" s="33" t="s">
        <v>1292</v>
      </c>
      <c r="D23" s="14">
        <v>29091</v>
      </c>
      <c r="E23" s="15">
        <v>2094.6</v>
      </c>
      <c r="F23" s="16">
        <v>1.9400000000000001E-2</v>
      </c>
      <c r="G23" s="16"/>
    </row>
    <row r="24" spans="1:7" x14ac:dyDescent="0.25">
      <c r="A24" s="13" t="s">
        <v>1473</v>
      </c>
      <c r="B24" s="33" t="s">
        <v>1474</v>
      </c>
      <c r="C24" s="33" t="s">
        <v>1203</v>
      </c>
      <c r="D24" s="14">
        <v>59386</v>
      </c>
      <c r="E24" s="15">
        <v>1666.01</v>
      </c>
      <c r="F24" s="16">
        <v>1.54E-2</v>
      </c>
      <c r="G24" s="16"/>
    </row>
    <row r="25" spans="1:7" x14ac:dyDescent="0.25">
      <c r="A25" s="13" t="s">
        <v>1356</v>
      </c>
      <c r="B25" s="33" t="s">
        <v>1357</v>
      </c>
      <c r="C25" s="33" t="s">
        <v>1237</v>
      </c>
      <c r="D25" s="14">
        <v>222289</v>
      </c>
      <c r="E25" s="15">
        <v>1642.05</v>
      </c>
      <c r="F25" s="16">
        <v>1.52E-2</v>
      </c>
      <c r="G25" s="16"/>
    </row>
    <row r="26" spans="1:7" x14ac:dyDescent="0.25">
      <c r="A26" s="13" t="s">
        <v>1330</v>
      </c>
      <c r="B26" s="33" t="s">
        <v>1331</v>
      </c>
      <c r="C26" s="33" t="s">
        <v>1200</v>
      </c>
      <c r="D26" s="14">
        <v>87235</v>
      </c>
      <c r="E26" s="15">
        <v>1553.48</v>
      </c>
      <c r="F26" s="16">
        <v>1.44E-2</v>
      </c>
      <c r="G26" s="16"/>
    </row>
    <row r="27" spans="1:7" x14ac:dyDescent="0.25">
      <c r="A27" s="13" t="s">
        <v>1399</v>
      </c>
      <c r="B27" s="33" t="s">
        <v>1400</v>
      </c>
      <c r="C27" s="33" t="s">
        <v>1304</v>
      </c>
      <c r="D27" s="14">
        <v>77143</v>
      </c>
      <c r="E27" s="15">
        <v>1352.51</v>
      </c>
      <c r="F27" s="16">
        <v>1.2500000000000001E-2</v>
      </c>
      <c r="G27" s="16"/>
    </row>
    <row r="28" spans="1:7" x14ac:dyDescent="0.25">
      <c r="A28" s="13" t="s">
        <v>1503</v>
      </c>
      <c r="B28" s="33" t="s">
        <v>1504</v>
      </c>
      <c r="C28" s="33" t="s">
        <v>1292</v>
      </c>
      <c r="D28" s="14">
        <v>65993</v>
      </c>
      <c r="E28" s="15">
        <v>1176.69</v>
      </c>
      <c r="F28" s="16">
        <v>1.09E-2</v>
      </c>
      <c r="G28" s="16"/>
    </row>
    <row r="29" spans="1:7" x14ac:dyDescent="0.25">
      <c r="A29" s="13" t="s">
        <v>1393</v>
      </c>
      <c r="B29" s="33" t="s">
        <v>1394</v>
      </c>
      <c r="C29" s="33" t="s">
        <v>1292</v>
      </c>
      <c r="D29" s="14">
        <v>75191</v>
      </c>
      <c r="E29" s="15">
        <v>1094.48</v>
      </c>
      <c r="F29" s="16">
        <v>1.01E-2</v>
      </c>
      <c r="G29" s="16"/>
    </row>
    <row r="30" spans="1:7" x14ac:dyDescent="0.25">
      <c r="A30" s="13" t="s">
        <v>1776</v>
      </c>
      <c r="B30" s="33" t="s">
        <v>1777</v>
      </c>
      <c r="C30" s="33" t="s">
        <v>1351</v>
      </c>
      <c r="D30" s="14">
        <v>434591</v>
      </c>
      <c r="E30" s="15">
        <v>1088.78</v>
      </c>
      <c r="F30" s="16">
        <v>1.01E-2</v>
      </c>
      <c r="G30" s="16"/>
    </row>
    <row r="31" spans="1:7" x14ac:dyDescent="0.25">
      <c r="A31" s="13" t="s">
        <v>1455</v>
      </c>
      <c r="B31" s="33" t="s">
        <v>1456</v>
      </c>
      <c r="C31" s="33" t="s">
        <v>1240</v>
      </c>
      <c r="D31" s="14">
        <v>56993</v>
      </c>
      <c r="E31" s="15">
        <v>1082.5</v>
      </c>
      <c r="F31" s="16">
        <v>0.01</v>
      </c>
      <c r="G31" s="16"/>
    </row>
    <row r="32" spans="1:7" x14ac:dyDescent="0.25">
      <c r="A32" s="13" t="s">
        <v>1225</v>
      </c>
      <c r="B32" s="33" t="s">
        <v>1226</v>
      </c>
      <c r="C32" s="33" t="s">
        <v>1227</v>
      </c>
      <c r="D32" s="14">
        <v>9331</v>
      </c>
      <c r="E32" s="15">
        <v>1054.58</v>
      </c>
      <c r="F32" s="16">
        <v>9.7999999999999997E-3</v>
      </c>
      <c r="G32" s="16"/>
    </row>
    <row r="33" spans="1:7" x14ac:dyDescent="0.25">
      <c r="A33" s="13" t="s">
        <v>1465</v>
      </c>
      <c r="B33" s="33" t="s">
        <v>1466</v>
      </c>
      <c r="C33" s="33" t="s">
        <v>1206</v>
      </c>
      <c r="D33" s="14">
        <v>37547</v>
      </c>
      <c r="E33" s="15">
        <v>1043.06</v>
      </c>
      <c r="F33" s="16">
        <v>9.5999999999999992E-3</v>
      </c>
      <c r="G33" s="16"/>
    </row>
    <row r="34" spans="1:7" x14ac:dyDescent="0.25">
      <c r="A34" s="13" t="s">
        <v>1805</v>
      </c>
      <c r="B34" s="33" t="s">
        <v>1806</v>
      </c>
      <c r="C34" s="33" t="s">
        <v>1304</v>
      </c>
      <c r="D34" s="14">
        <v>56341</v>
      </c>
      <c r="E34" s="15">
        <v>1022.67</v>
      </c>
      <c r="F34" s="16">
        <v>9.4999999999999998E-3</v>
      </c>
      <c r="G34" s="16"/>
    </row>
    <row r="35" spans="1:7" x14ac:dyDescent="0.25">
      <c r="A35" s="13" t="s">
        <v>1207</v>
      </c>
      <c r="B35" s="33" t="s">
        <v>1208</v>
      </c>
      <c r="C35" s="33" t="s">
        <v>1209</v>
      </c>
      <c r="D35" s="14">
        <v>26965</v>
      </c>
      <c r="E35" s="15">
        <v>981.62</v>
      </c>
      <c r="F35" s="16">
        <v>9.1000000000000004E-3</v>
      </c>
      <c r="G35" s="16"/>
    </row>
    <row r="36" spans="1:7" x14ac:dyDescent="0.25">
      <c r="A36" s="13" t="s">
        <v>1233</v>
      </c>
      <c r="B36" s="33" t="s">
        <v>1234</v>
      </c>
      <c r="C36" s="33" t="s">
        <v>1212</v>
      </c>
      <c r="D36" s="14">
        <v>39008</v>
      </c>
      <c r="E36" s="15">
        <v>975.49</v>
      </c>
      <c r="F36" s="16">
        <v>8.9999999999999993E-3</v>
      </c>
      <c r="G36" s="16"/>
    </row>
    <row r="37" spans="1:7" x14ac:dyDescent="0.25">
      <c r="A37" s="13" t="s">
        <v>1261</v>
      </c>
      <c r="B37" s="33" t="s">
        <v>1262</v>
      </c>
      <c r="C37" s="33" t="s">
        <v>1192</v>
      </c>
      <c r="D37" s="14">
        <v>83051</v>
      </c>
      <c r="E37" s="15">
        <v>936.73</v>
      </c>
      <c r="F37" s="16">
        <v>8.6999999999999994E-3</v>
      </c>
      <c r="G37" s="16"/>
    </row>
    <row r="38" spans="1:7" x14ac:dyDescent="0.25">
      <c r="A38" s="13" t="s">
        <v>1257</v>
      </c>
      <c r="B38" s="33" t="s">
        <v>1258</v>
      </c>
      <c r="C38" s="33" t="s">
        <v>1192</v>
      </c>
      <c r="D38" s="14">
        <v>26872</v>
      </c>
      <c r="E38" s="15">
        <v>936.53</v>
      </c>
      <c r="F38" s="16">
        <v>8.6999999999999994E-3</v>
      </c>
      <c r="G38" s="16"/>
    </row>
    <row r="39" spans="1:7" x14ac:dyDescent="0.25">
      <c r="A39" s="13" t="s">
        <v>1483</v>
      </c>
      <c r="B39" s="33" t="s">
        <v>1484</v>
      </c>
      <c r="C39" s="33" t="s">
        <v>1370</v>
      </c>
      <c r="D39" s="14">
        <v>29888</v>
      </c>
      <c r="E39" s="15">
        <v>933.49</v>
      </c>
      <c r="F39" s="16">
        <v>8.6E-3</v>
      </c>
      <c r="G39" s="16"/>
    </row>
    <row r="40" spans="1:7" x14ac:dyDescent="0.25">
      <c r="A40" s="13" t="s">
        <v>1489</v>
      </c>
      <c r="B40" s="33" t="s">
        <v>1490</v>
      </c>
      <c r="C40" s="33" t="s">
        <v>1220</v>
      </c>
      <c r="D40" s="14">
        <v>275583</v>
      </c>
      <c r="E40" s="15">
        <v>929.82</v>
      </c>
      <c r="F40" s="16">
        <v>8.6E-3</v>
      </c>
      <c r="G40" s="16"/>
    </row>
    <row r="41" spans="1:7" x14ac:dyDescent="0.25">
      <c r="A41" s="13" t="s">
        <v>1798</v>
      </c>
      <c r="B41" s="33" t="s">
        <v>1799</v>
      </c>
      <c r="C41" s="33" t="s">
        <v>1800</v>
      </c>
      <c r="D41" s="14">
        <v>70894</v>
      </c>
      <c r="E41" s="15">
        <v>880.61</v>
      </c>
      <c r="F41" s="16">
        <v>8.0999999999999996E-3</v>
      </c>
      <c r="G41" s="16"/>
    </row>
    <row r="42" spans="1:7" x14ac:dyDescent="0.25">
      <c r="A42" s="13" t="s">
        <v>1409</v>
      </c>
      <c r="B42" s="33" t="s">
        <v>1410</v>
      </c>
      <c r="C42" s="33" t="s">
        <v>1351</v>
      </c>
      <c r="D42" s="14">
        <v>11922</v>
      </c>
      <c r="E42" s="15">
        <v>853.47</v>
      </c>
      <c r="F42" s="16">
        <v>7.9000000000000008E-3</v>
      </c>
      <c r="G42" s="16"/>
    </row>
    <row r="43" spans="1:7" x14ac:dyDescent="0.25">
      <c r="A43" s="13" t="s">
        <v>1499</v>
      </c>
      <c r="B43" s="33" t="s">
        <v>1500</v>
      </c>
      <c r="C43" s="33" t="s">
        <v>1438</v>
      </c>
      <c r="D43" s="14">
        <v>18832</v>
      </c>
      <c r="E43" s="15">
        <v>846.58</v>
      </c>
      <c r="F43" s="16">
        <v>7.7999999999999996E-3</v>
      </c>
      <c r="G43" s="16"/>
    </row>
    <row r="44" spans="1:7" x14ac:dyDescent="0.25">
      <c r="A44" s="13" t="s">
        <v>1318</v>
      </c>
      <c r="B44" s="33" t="s">
        <v>1319</v>
      </c>
      <c r="C44" s="33" t="s">
        <v>1320</v>
      </c>
      <c r="D44" s="14">
        <v>118729</v>
      </c>
      <c r="E44" s="15">
        <v>832.71</v>
      </c>
      <c r="F44" s="16">
        <v>7.7000000000000002E-3</v>
      </c>
      <c r="G44" s="16"/>
    </row>
    <row r="45" spans="1:7" x14ac:dyDescent="0.25">
      <c r="A45" s="13" t="s">
        <v>1308</v>
      </c>
      <c r="B45" s="33" t="s">
        <v>1309</v>
      </c>
      <c r="C45" s="33" t="s">
        <v>1310</v>
      </c>
      <c r="D45" s="14">
        <v>157627</v>
      </c>
      <c r="E45" s="15">
        <v>827.46</v>
      </c>
      <c r="F45" s="16">
        <v>7.7000000000000002E-3</v>
      </c>
      <c r="G45" s="16"/>
    </row>
    <row r="46" spans="1:7" x14ac:dyDescent="0.25">
      <c r="A46" s="13" t="s">
        <v>1809</v>
      </c>
      <c r="B46" s="33" t="s">
        <v>1810</v>
      </c>
      <c r="C46" s="33" t="s">
        <v>1292</v>
      </c>
      <c r="D46" s="14">
        <v>15555</v>
      </c>
      <c r="E46" s="15">
        <v>785.62</v>
      </c>
      <c r="F46" s="16">
        <v>7.3000000000000001E-3</v>
      </c>
      <c r="G46" s="16"/>
    </row>
    <row r="47" spans="1:7" x14ac:dyDescent="0.25">
      <c r="A47" s="13" t="s">
        <v>1201</v>
      </c>
      <c r="B47" s="33" t="s">
        <v>1202</v>
      </c>
      <c r="C47" s="33" t="s">
        <v>1203</v>
      </c>
      <c r="D47" s="14">
        <v>7185</v>
      </c>
      <c r="E47" s="15">
        <v>782.56</v>
      </c>
      <c r="F47" s="16">
        <v>7.1999999999999998E-3</v>
      </c>
      <c r="G47" s="16"/>
    </row>
    <row r="48" spans="1:7" x14ac:dyDescent="0.25">
      <c r="A48" s="13" t="s">
        <v>1803</v>
      </c>
      <c r="B48" s="33" t="s">
        <v>1804</v>
      </c>
      <c r="C48" s="33" t="s">
        <v>1323</v>
      </c>
      <c r="D48" s="14">
        <v>20388</v>
      </c>
      <c r="E48" s="15">
        <v>768.51</v>
      </c>
      <c r="F48" s="16">
        <v>7.1000000000000004E-3</v>
      </c>
      <c r="G48" s="16"/>
    </row>
    <row r="49" spans="1:7" x14ac:dyDescent="0.25">
      <c r="A49" s="13" t="s">
        <v>1786</v>
      </c>
      <c r="B49" s="33" t="s">
        <v>1787</v>
      </c>
      <c r="C49" s="33" t="s">
        <v>1351</v>
      </c>
      <c r="D49" s="14">
        <v>15467</v>
      </c>
      <c r="E49" s="15">
        <v>762.13</v>
      </c>
      <c r="F49" s="16">
        <v>7.0000000000000001E-3</v>
      </c>
      <c r="G49" s="16"/>
    </row>
    <row r="50" spans="1:7" x14ac:dyDescent="0.25">
      <c r="A50" s="13" t="s">
        <v>1395</v>
      </c>
      <c r="B50" s="33" t="s">
        <v>1396</v>
      </c>
      <c r="C50" s="33" t="s">
        <v>1292</v>
      </c>
      <c r="D50" s="14">
        <v>37994</v>
      </c>
      <c r="E50" s="15">
        <v>746.91</v>
      </c>
      <c r="F50" s="16">
        <v>6.8999999999999999E-3</v>
      </c>
      <c r="G50" s="16"/>
    </row>
    <row r="51" spans="1:7" x14ac:dyDescent="0.25">
      <c r="A51" s="13" t="s">
        <v>1362</v>
      </c>
      <c r="B51" s="33" t="s">
        <v>1363</v>
      </c>
      <c r="C51" s="33" t="s">
        <v>1203</v>
      </c>
      <c r="D51" s="14">
        <v>13610</v>
      </c>
      <c r="E51" s="15">
        <v>742.48</v>
      </c>
      <c r="F51" s="16">
        <v>6.8999999999999999E-3</v>
      </c>
      <c r="G51" s="16"/>
    </row>
    <row r="52" spans="1:7" x14ac:dyDescent="0.25">
      <c r="A52" s="13" t="s">
        <v>1529</v>
      </c>
      <c r="B52" s="33" t="s">
        <v>1530</v>
      </c>
      <c r="C52" s="33" t="s">
        <v>1192</v>
      </c>
      <c r="D52" s="14">
        <v>14478</v>
      </c>
      <c r="E52" s="15">
        <v>737.49</v>
      </c>
      <c r="F52" s="16">
        <v>6.7999999999999996E-3</v>
      </c>
      <c r="G52" s="16"/>
    </row>
    <row r="53" spans="1:7" x14ac:dyDescent="0.25">
      <c r="A53" s="13" t="s">
        <v>1545</v>
      </c>
      <c r="B53" s="33" t="s">
        <v>1546</v>
      </c>
      <c r="C53" s="33" t="s">
        <v>1209</v>
      </c>
      <c r="D53" s="14">
        <v>110592</v>
      </c>
      <c r="E53" s="15">
        <v>704.64</v>
      </c>
      <c r="F53" s="16">
        <v>6.4999999999999997E-3</v>
      </c>
      <c r="G53" s="16"/>
    </row>
    <row r="54" spans="1:7" x14ac:dyDescent="0.25">
      <c r="A54" s="13" t="s">
        <v>1311</v>
      </c>
      <c r="B54" s="33" t="s">
        <v>1312</v>
      </c>
      <c r="C54" s="33" t="s">
        <v>1292</v>
      </c>
      <c r="D54" s="14">
        <v>128090</v>
      </c>
      <c r="E54" s="15">
        <v>703.92</v>
      </c>
      <c r="F54" s="16">
        <v>6.4999999999999997E-3</v>
      </c>
      <c r="G54" s="16"/>
    </row>
    <row r="55" spans="1:7" x14ac:dyDescent="0.25">
      <c r="A55" s="13" t="s">
        <v>1886</v>
      </c>
      <c r="B55" s="33" t="s">
        <v>1887</v>
      </c>
      <c r="C55" s="33" t="s">
        <v>1265</v>
      </c>
      <c r="D55" s="14">
        <v>59871</v>
      </c>
      <c r="E55" s="15">
        <v>702.83</v>
      </c>
      <c r="F55" s="16">
        <v>6.4999999999999997E-3</v>
      </c>
      <c r="G55" s="16"/>
    </row>
    <row r="56" spans="1:7" x14ac:dyDescent="0.25">
      <c r="A56" s="13" t="s">
        <v>1397</v>
      </c>
      <c r="B56" s="33" t="s">
        <v>1398</v>
      </c>
      <c r="C56" s="33" t="s">
        <v>1307</v>
      </c>
      <c r="D56" s="14">
        <v>457368</v>
      </c>
      <c r="E56" s="15">
        <v>698.68</v>
      </c>
      <c r="F56" s="16">
        <v>6.4999999999999997E-3</v>
      </c>
      <c r="G56" s="16"/>
    </row>
    <row r="57" spans="1:7" x14ac:dyDescent="0.25">
      <c r="A57" s="13" t="s">
        <v>1516</v>
      </c>
      <c r="B57" s="33" t="s">
        <v>1517</v>
      </c>
      <c r="C57" s="33" t="s">
        <v>1265</v>
      </c>
      <c r="D57" s="14">
        <v>355965</v>
      </c>
      <c r="E57" s="15">
        <v>695.13</v>
      </c>
      <c r="F57" s="16">
        <v>6.4000000000000003E-3</v>
      </c>
      <c r="G57" s="16"/>
    </row>
    <row r="58" spans="1:7" x14ac:dyDescent="0.25">
      <c r="A58" s="13" t="s">
        <v>1418</v>
      </c>
      <c r="B58" s="33" t="s">
        <v>1419</v>
      </c>
      <c r="C58" s="33" t="s">
        <v>1386</v>
      </c>
      <c r="D58" s="14">
        <v>15722</v>
      </c>
      <c r="E58" s="15">
        <v>694.99</v>
      </c>
      <c r="F58" s="16">
        <v>6.4000000000000003E-3</v>
      </c>
      <c r="G58" s="16"/>
    </row>
    <row r="59" spans="1:7" x14ac:dyDescent="0.25">
      <c r="A59" s="13" t="s">
        <v>1340</v>
      </c>
      <c r="B59" s="33" t="s">
        <v>1341</v>
      </c>
      <c r="C59" s="33" t="s">
        <v>1289</v>
      </c>
      <c r="D59" s="14">
        <v>231232</v>
      </c>
      <c r="E59" s="15">
        <v>692.08</v>
      </c>
      <c r="F59" s="16">
        <v>6.4000000000000003E-3</v>
      </c>
      <c r="G59" s="16"/>
    </row>
    <row r="60" spans="1:7" x14ac:dyDescent="0.25">
      <c r="A60" s="13" t="s">
        <v>1366</v>
      </c>
      <c r="B60" s="33" t="s">
        <v>1367</v>
      </c>
      <c r="C60" s="33" t="s">
        <v>1292</v>
      </c>
      <c r="D60" s="14">
        <v>21566</v>
      </c>
      <c r="E60" s="15">
        <v>691.08</v>
      </c>
      <c r="F60" s="16">
        <v>6.4000000000000003E-3</v>
      </c>
      <c r="G60" s="16"/>
    </row>
    <row r="61" spans="1:7" x14ac:dyDescent="0.25">
      <c r="A61" s="13" t="s">
        <v>1223</v>
      </c>
      <c r="B61" s="33" t="s">
        <v>1224</v>
      </c>
      <c r="C61" s="33" t="s">
        <v>1203</v>
      </c>
      <c r="D61" s="14">
        <v>24359</v>
      </c>
      <c r="E61" s="15">
        <v>685.29</v>
      </c>
      <c r="F61" s="16">
        <v>6.3E-3</v>
      </c>
      <c r="G61" s="16"/>
    </row>
    <row r="62" spans="1:7" x14ac:dyDescent="0.25">
      <c r="A62" s="13" t="s">
        <v>1389</v>
      </c>
      <c r="B62" s="33" t="s">
        <v>1390</v>
      </c>
      <c r="C62" s="33" t="s">
        <v>1304</v>
      </c>
      <c r="D62" s="14">
        <v>13185</v>
      </c>
      <c r="E62" s="15">
        <v>681.78</v>
      </c>
      <c r="F62" s="16">
        <v>6.3E-3</v>
      </c>
      <c r="G62" s="16"/>
    </row>
    <row r="63" spans="1:7" x14ac:dyDescent="0.25">
      <c r="A63" s="13" t="s">
        <v>1415</v>
      </c>
      <c r="B63" s="33" t="s">
        <v>1416</v>
      </c>
      <c r="C63" s="33" t="s">
        <v>1417</v>
      </c>
      <c r="D63" s="14">
        <v>46141</v>
      </c>
      <c r="E63" s="15">
        <v>680.28</v>
      </c>
      <c r="F63" s="16">
        <v>6.3E-3</v>
      </c>
      <c r="G63" s="16"/>
    </row>
    <row r="64" spans="1:7" x14ac:dyDescent="0.25">
      <c r="A64" s="13" t="s">
        <v>1927</v>
      </c>
      <c r="B64" s="33" t="s">
        <v>1928</v>
      </c>
      <c r="C64" s="33" t="s">
        <v>1386</v>
      </c>
      <c r="D64" s="14">
        <v>47254</v>
      </c>
      <c r="E64" s="15">
        <v>678.05</v>
      </c>
      <c r="F64" s="16">
        <v>6.3E-3</v>
      </c>
      <c r="G64" s="16"/>
    </row>
    <row r="65" spans="1:7" x14ac:dyDescent="0.25">
      <c r="A65" s="13" t="s">
        <v>1283</v>
      </c>
      <c r="B65" s="33" t="s">
        <v>1284</v>
      </c>
      <c r="C65" s="33" t="s">
        <v>1200</v>
      </c>
      <c r="D65" s="14">
        <v>45751</v>
      </c>
      <c r="E65" s="15">
        <v>652.07000000000005</v>
      </c>
      <c r="F65" s="16">
        <v>6.0000000000000001E-3</v>
      </c>
      <c r="G65" s="16"/>
    </row>
    <row r="66" spans="1:7" x14ac:dyDescent="0.25">
      <c r="A66" s="13" t="s">
        <v>1929</v>
      </c>
      <c r="B66" s="33" t="s">
        <v>1930</v>
      </c>
      <c r="C66" s="33" t="s">
        <v>1192</v>
      </c>
      <c r="D66" s="14">
        <v>25985</v>
      </c>
      <c r="E66" s="15">
        <v>646.44000000000005</v>
      </c>
      <c r="F66" s="16">
        <v>6.0000000000000001E-3</v>
      </c>
      <c r="G66" s="16"/>
    </row>
    <row r="67" spans="1:7" x14ac:dyDescent="0.25">
      <c r="A67" s="13" t="s">
        <v>1931</v>
      </c>
      <c r="B67" s="33" t="s">
        <v>1932</v>
      </c>
      <c r="C67" s="33" t="s">
        <v>1209</v>
      </c>
      <c r="D67" s="14">
        <v>43256</v>
      </c>
      <c r="E67" s="15">
        <v>640.71</v>
      </c>
      <c r="F67" s="16">
        <v>5.8999999999999999E-3</v>
      </c>
      <c r="G67" s="16"/>
    </row>
    <row r="68" spans="1:7" x14ac:dyDescent="0.25">
      <c r="A68" s="13" t="s">
        <v>1296</v>
      </c>
      <c r="B68" s="33" t="s">
        <v>1297</v>
      </c>
      <c r="C68" s="33" t="s">
        <v>1248</v>
      </c>
      <c r="D68" s="14">
        <v>9269</v>
      </c>
      <c r="E68" s="15">
        <v>631.53</v>
      </c>
      <c r="F68" s="16">
        <v>5.7999999999999996E-3</v>
      </c>
      <c r="G68" s="16"/>
    </row>
    <row r="69" spans="1:7" x14ac:dyDescent="0.25">
      <c r="A69" s="13" t="s">
        <v>1784</v>
      </c>
      <c r="B69" s="33" t="s">
        <v>1785</v>
      </c>
      <c r="C69" s="33" t="s">
        <v>1200</v>
      </c>
      <c r="D69" s="14">
        <v>107714</v>
      </c>
      <c r="E69" s="15">
        <v>611.05999999999995</v>
      </c>
      <c r="F69" s="16">
        <v>5.7000000000000002E-3</v>
      </c>
      <c r="G69" s="16"/>
    </row>
    <row r="70" spans="1:7" x14ac:dyDescent="0.25">
      <c r="A70" s="13" t="s">
        <v>1382</v>
      </c>
      <c r="B70" s="33" t="s">
        <v>1383</v>
      </c>
      <c r="C70" s="33" t="s">
        <v>1192</v>
      </c>
      <c r="D70" s="14">
        <v>37695</v>
      </c>
      <c r="E70" s="15">
        <v>591.59</v>
      </c>
      <c r="F70" s="16">
        <v>5.4999999999999997E-3</v>
      </c>
      <c r="G70" s="16"/>
    </row>
    <row r="71" spans="1:7" x14ac:dyDescent="0.25">
      <c r="A71" s="13" t="s">
        <v>1874</v>
      </c>
      <c r="B71" s="33" t="s">
        <v>1875</v>
      </c>
      <c r="C71" s="33" t="s">
        <v>1240</v>
      </c>
      <c r="D71" s="14">
        <v>92431</v>
      </c>
      <c r="E71" s="15">
        <v>568.64</v>
      </c>
      <c r="F71" s="16">
        <v>5.3E-3</v>
      </c>
      <c r="G71" s="16"/>
    </row>
    <row r="72" spans="1:7" x14ac:dyDescent="0.25">
      <c r="A72" s="13" t="s">
        <v>1246</v>
      </c>
      <c r="B72" s="33" t="s">
        <v>1247</v>
      </c>
      <c r="C72" s="33" t="s">
        <v>1248</v>
      </c>
      <c r="D72" s="14">
        <v>15100</v>
      </c>
      <c r="E72" s="15">
        <v>565.45000000000005</v>
      </c>
      <c r="F72" s="16">
        <v>5.1999999999999998E-3</v>
      </c>
      <c r="G72" s="16"/>
    </row>
    <row r="73" spans="1:7" x14ac:dyDescent="0.25">
      <c r="A73" s="13" t="s">
        <v>1249</v>
      </c>
      <c r="B73" s="33" t="s">
        <v>1250</v>
      </c>
      <c r="C73" s="33" t="s">
        <v>1251</v>
      </c>
      <c r="D73" s="14">
        <v>170000</v>
      </c>
      <c r="E73" s="15">
        <v>562.28</v>
      </c>
      <c r="F73" s="16">
        <v>5.1999999999999998E-3</v>
      </c>
      <c r="G73" s="16"/>
    </row>
    <row r="74" spans="1:7" x14ac:dyDescent="0.25">
      <c r="A74" s="13" t="s">
        <v>1485</v>
      </c>
      <c r="B74" s="33" t="s">
        <v>1486</v>
      </c>
      <c r="C74" s="33" t="s">
        <v>1304</v>
      </c>
      <c r="D74" s="14">
        <v>34178</v>
      </c>
      <c r="E74" s="15">
        <v>559.32000000000005</v>
      </c>
      <c r="F74" s="16">
        <v>5.1999999999999998E-3</v>
      </c>
      <c r="G74" s="16"/>
    </row>
    <row r="75" spans="1:7" x14ac:dyDescent="0.25">
      <c r="A75" s="13" t="s">
        <v>1420</v>
      </c>
      <c r="B75" s="33" t="s">
        <v>1421</v>
      </c>
      <c r="C75" s="33" t="s">
        <v>1215</v>
      </c>
      <c r="D75" s="14">
        <v>151458</v>
      </c>
      <c r="E75" s="15">
        <v>541.69000000000005</v>
      </c>
      <c r="F75" s="16">
        <v>5.0000000000000001E-3</v>
      </c>
      <c r="G75" s="16"/>
    </row>
    <row r="76" spans="1:7" x14ac:dyDescent="0.25">
      <c r="A76" s="13" t="s">
        <v>1378</v>
      </c>
      <c r="B76" s="33" t="s">
        <v>1379</v>
      </c>
      <c r="C76" s="33" t="s">
        <v>1220</v>
      </c>
      <c r="D76" s="14">
        <v>123695</v>
      </c>
      <c r="E76" s="15">
        <v>537.64</v>
      </c>
      <c r="F76" s="16">
        <v>5.0000000000000001E-3</v>
      </c>
      <c r="G76" s="16"/>
    </row>
    <row r="77" spans="1:7" x14ac:dyDescent="0.25">
      <c r="A77" s="13" t="s">
        <v>1196</v>
      </c>
      <c r="B77" s="33" t="s">
        <v>1197</v>
      </c>
      <c r="C77" s="33" t="s">
        <v>1192</v>
      </c>
      <c r="D77" s="14">
        <v>23822</v>
      </c>
      <c r="E77" s="15">
        <v>533.66</v>
      </c>
      <c r="F77" s="16">
        <v>4.8999999999999998E-3</v>
      </c>
      <c r="G77" s="16"/>
    </row>
    <row r="78" spans="1:7" x14ac:dyDescent="0.25">
      <c r="A78" s="13" t="s">
        <v>1481</v>
      </c>
      <c r="B78" s="33" t="s">
        <v>1482</v>
      </c>
      <c r="C78" s="33" t="s">
        <v>1192</v>
      </c>
      <c r="D78" s="14">
        <v>1711</v>
      </c>
      <c r="E78" s="15">
        <v>516.65</v>
      </c>
      <c r="F78" s="16">
        <v>4.7999999999999996E-3</v>
      </c>
      <c r="G78" s="16"/>
    </row>
    <row r="79" spans="1:7" x14ac:dyDescent="0.25">
      <c r="A79" s="13" t="s">
        <v>1252</v>
      </c>
      <c r="B79" s="33" t="s">
        <v>1253</v>
      </c>
      <c r="C79" s="33" t="s">
        <v>1254</v>
      </c>
      <c r="D79" s="14">
        <v>7384</v>
      </c>
      <c r="E79" s="15">
        <v>508.99</v>
      </c>
      <c r="F79" s="16">
        <v>4.7000000000000002E-3</v>
      </c>
      <c r="G79" s="16"/>
    </row>
    <row r="80" spans="1:7" x14ac:dyDescent="0.25">
      <c r="A80" s="13" t="s">
        <v>1305</v>
      </c>
      <c r="B80" s="33" t="s">
        <v>1306</v>
      </c>
      <c r="C80" s="33" t="s">
        <v>1307</v>
      </c>
      <c r="D80" s="14">
        <v>355974</v>
      </c>
      <c r="E80" s="15">
        <v>475.9</v>
      </c>
      <c r="F80" s="16">
        <v>4.4000000000000003E-3</v>
      </c>
      <c r="G80" s="16"/>
    </row>
    <row r="81" spans="1:7" x14ac:dyDescent="0.25">
      <c r="A81" s="13" t="s">
        <v>1342</v>
      </c>
      <c r="B81" s="33" t="s">
        <v>1343</v>
      </c>
      <c r="C81" s="33" t="s">
        <v>1344</v>
      </c>
      <c r="D81" s="14">
        <v>50236</v>
      </c>
      <c r="E81" s="15">
        <v>468.6</v>
      </c>
      <c r="F81" s="16">
        <v>4.3E-3</v>
      </c>
      <c r="G81" s="16"/>
    </row>
    <row r="82" spans="1:7" x14ac:dyDescent="0.25">
      <c r="A82" s="13" t="s">
        <v>1238</v>
      </c>
      <c r="B82" s="33" t="s">
        <v>1239</v>
      </c>
      <c r="C82" s="33" t="s">
        <v>1240</v>
      </c>
      <c r="D82" s="14">
        <v>11681</v>
      </c>
      <c r="E82" s="15">
        <v>416.45</v>
      </c>
      <c r="F82" s="16">
        <v>3.8999999999999998E-3</v>
      </c>
      <c r="G82" s="16"/>
    </row>
    <row r="83" spans="1:7" x14ac:dyDescent="0.25">
      <c r="A83" s="13" t="s">
        <v>1933</v>
      </c>
      <c r="B83" s="33" t="s">
        <v>1934</v>
      </c>
      <c r="C83" s="33" t="s">
        <v>1192</v>
      </c>
      <c r="D83" s="14">
        <v>36806</v>
      </c>
      <c r="E83" s="15">
        <v>318.02</v>
      </c>
      <c r="F83" s="16">
        <v>2.8999999999999998E-3</v>
      </c>
      <c r="G83" s="16"/>
    </row>
    <row r="84" spans="1:7" x14ac:dyDescent="0.25">
      <c r="A84" s="13" t="s">
        <v>1837</v>
      </c>
      <c r="B84" s="33" t="s">
        <v>1838</v>
      </c>
      <c r="C84" s="33" t="s">
        <v>1227</v>
      </c>
      <c r="D84" s="14">
        <v>12376</v>
      </c>
      <c r="E84" s="15">
        <v>25.85</v>
      </c>
      <c r="F84" s="16">
        <v>2.0000000000000001E-4</v>
      </c>
      <c r="G84" s="16"/>
    </row>
    <row r="85" spans="1:7" x14ac:dyDescent="0.25">
      <c r="A85" s="13" t="s">
        <v>1835</v>
      </c>
      <c r="B85" s="33" t="s">
        <v>1836</v>
      </c>
      <c r="C85" s="33" t="s">
        <v>1232</v>
      </c>
      <c r="D85" s="14">
        <v>5881</v>
      </c>
      <c r="E85" s="15">
        <v>23.17</v>
      </c>
      <c r="F85" s="16">
        <v>2.0000000000000001E-4</v>
      </c>
      <c r="G85" s="16"/>
    </row>
    <row r="86" spans="1:7" x14ac:dyDescent="0.25">
      <c r="A86" s="13" t="s">
        <v>1263</v>
      </c>
      <c r="B86" s="33" t="s">
        <v>1264</v>
      </c>
      <c r="C86" s="33" t="s">
        <v>1265</v>
      </c>
      <c r="D86" s="14">
        <v>35</v>
      </c>
      <c r="E86" s="15">
        <v>11.34</v>
      </c>
      <c r="F86" s="16">
        <v>1E-4</v>
      </c>
      <c r="G86" s="16"/>
    </row>
    <row r="87" spans="1:7" x14ac:dyDescent="0.25">
      <c r="A87" s="17" t="s">
        <v>125</v>
      </c>
      <c r="B87" s="34"/>
      <c r="C87" s="34"/>
      <c r="D87" s="20"/>
      <c r="E87" s="37">
        <v>105737.54</v>
      </c>
      <c r="F87" s="38">
        <v>0.97770000000000001</v>
      </c>
      <c r="G87" s="23"/>
    </row>
    <row r="88" spans="1:7" x14ac:dyDescent="0.25">
      <c r="A88" s="17" t="s">
        <v>1268</v>
      </c>
      <c r="B88" s="33"/>
      <c r="C88" s="33"/>
      <c r="D88" s="14"/>
      <c r="E88" s="15"/>
      <c r="F88" s="16"/>
      <c r="G88" s="16"/>
    </row>
    <row r="89" spans="1:7" x14ac:dyDescent="0.25">
      <c r="A89" s="17" t="s">
        <v>125</v>
      </c>
      <c r="B89" s="33"/>
      <c r="C89" s="33"/>
      <c r="D89" s="14"/>
      <c r="E89" s="39" t="s">
        <v>122</v>
      </c>
      <c r="F89" s="40" t="s">
        <v>122</v>
      </c>
      <c r="G89" s="16"/>
    </row>
    <row r="90" spans="1:7" x14ac:dyDescent="0.25">
      <c r="A90" s="24" t="s">
        <v>132</v>
      </c>
      <c r="B90" s="35"/>
      <c r="C90" s="35"/>
      <c r="D90" s="25"/>
      <c r="E90" s="30">
        <v>105737.54</v>
      </c>
      <c r="F90" s="31">
        <v>0.97770000000000001</v>
      </c>
      <c r="G90" s="23"/>
    </row>
    <row r="91" spans="1:7" x14ac:dyDescent="0.25">
      <c r="A91" s="13"/>
      <c r="B91" s="33"/>
      <c r="C91" s="33"/>
      <c r="D91" s="14"/>
      <c r="E91" s="15"/>
      <c r="F91" s="16"/>
      <c r="G91" s="16"/>
    </row>
    <row r="92" spans="1:7" x14ac:dyDescent="0.25">
      <c r="A92" s="17" t="s">
        <v>1561</v>
      </c>
      <c r="B92" s="33"/>
      <c r="C92" s="33"/>
      <c r="D92" s="14"/>
      <c r="E92" s="15"/>
      <c r="F92" s="16"/>
      <c r="G92" s="16"/>
    </row>
    <row r="93" spans="1:7" x14ac:dyDescent="0.25">
      <c r="A93" s="17" t="s">
        <v>1562</v>
      </c>
      <c r="B93" s="33"/>
      <c r="C93" s="33"/>
      <c r="D93" s="14"/>
      <c r="E93" s="15"/>
      <c r="F93" s="16"/>
      <c r="G93" s="16"/>
    </row>
    <row r="94" spans="1:7" x14ac:dyDescent="0.25">
      <c r="A94" s="13" t="s">
        <v>1935</v>
      </c>
      <c r="B94" s="33"/>
      <c r="C94" s="33" t="s">
        <v>1265</v>
      </c>
      <c r="D94" s="14">
        <v>2000</v>
      </c>
      <c r="E94" s="15">
        <v>645.62</v>
      </c>
      <c r="F94" s="16">
        <v>5.9699999999999996E-3</v>
      </c>
      <c r="G94" s="16"/>
    </row>
    <row r="95" spans="1:7" x14ac:dyDescent="0.25">
      <c r="A95" s="13" t="s">
        <v>1844</v>
      </c>
      <c r="B95" s="33"/>
      <c r="C95" s="33" t="s">
        <v>1845</v>
      </c>
      <c r="D95" s="14">
        <v>1825</v>
      </c>
      <c r="E95" s="15">
        <v>463.13</v>
      </c>
      <c r="F95" s="16">
        <v>4.2820000000000002E-3</v>
      </c>
      <c r="G95" s="16"/>
    </row>
    <row r="96" spans="1:7" x14ac:dyDescent="0.25">
      <c r="A96" s="17" t="s">
        <v>125</v>
      </c>
      <c r="B96" s="34"/>
      <c r="C96" s="34"/>
      <c r="D96" s="20"/>
      <c r="E96" s="37">
        <v>1108.75</v>
      </c>
      <c r="F96" s="38">
        <v>1.0252000000000001E-2</v>
      </c>
      <c r="G96" s="23"/>
    </row>
    <row r="97" spans="1:7" x14ac:dyDescent="0.25">
      <c r="A97" s="13"/>
      <c r="B97" s="33"/>
      <c r="C97" s="33"/>
      <c r="D97" s="14"/>
      <c r="E97" s="15"/>
      <c r="F97" s="16"/>
      <c r="G97" s="16"/>
    </row>
    <row r="98" spans="1:7" x14ac:dyDescent="0.25">
      <c r="A98" s="13"/>
      <c r="B98" s="33"/>
      <c r="C98" s="33"/>
      <c r="D98" s="14"/>
      <c r="E98" s="15"/>
      <c r="F98" s="16"/>
      <c r="G98" s="16"/>
    </row>
    <row r="99" spans="1:7" x14ac:dyDescent="0.25">
      <c r="A99" s="13"/>
      <c r="B99" s="33"/>
      <c r="C99" s="33"/>
      <c r="D99" s="14"/>
      <c r="E99" s="15"/>
      <c r="F99" s="16"/>
      <c r="G99" s="16"/>
    </row>
    <row r="100" spans="1:7" x14ac:dyDescent="0.25">
      <c r="A100" s="24" t="s">
        <v>132</v>
      </c>
      <c r="B100" s="35"/>
      <c r="C100" s="35"/>
      <c r="D100" s="25"/>
      <c r="E100" s="21">
        <v>1108.75</v>
      </c>
      <c r="F100" s="22">
        <v>1.0252000000000001E-2</v>
      </c>
      <c r="G100" s="23"/>
    </row>
    <row r="101" spans="1:7" x14ac:dyDescent="0.25">
      <c r="A101" s="13"/>
      <c r="B101" s="33"/>
      <c r="C101" s="33"/>
      <c r="D101" s="14"/>
      <c r="E101" s="15"/>
      <c r="F101" s="16"/>
      <c r="G101" s="16"/>
    </row>
    <row r="102" spans="1:7" x14ac:dyDescent="0.25">
      <c r="A102" s="17" t="s">
        <v>133</v>
      </c>
      <c r="B102" s="33"/>
      <c r="C102" s="33"/>
      <c r="D102" s="14"/>
      <c r="E102" s="15"/>
      <c r="F102" s="16"/>
      <c r="G102" s="16"/>
    </row>
    <row r="103" spans="1:7" x14ac:dyDescent="0.25">
      <c r="A103" s="13"/>
      <c r="B103" s="33"/>
      <c r="C103" s="33"/>
      <c r="D103" s="14"/>
      <c r="E103" s="15"/>
      <c r="F103" s="16"/>
      <c r="G103" s="16"/>
    </row>
    <row r="104" spans="1:7" x14ac:dyDescent="0.25">
      <c r="A104" s="17" t="s">
        <v>134</v>
      </c>
      <c r="B104" s="33"/>
      <c r="C104" s="33"/>
      <c r="D104" s="14"/>
      <c r="E104" s="15"/>
      <c r="F104" s="16"/>
      <c r="G104" s="16"/>
    </row>
    <row r="105" spans="1:7" x14ac:dyDescent="0.25">
      <c r="A105" s="13" t="s">
        <v>1728</v>
      </c>
      <c r="B105" s="33" t="s">
        <v>1729</v>
      </c>
      <c r="C105" s="33" t="s">
        <v>129</v>
      </c>
      <c r="D105" s="14">
        <v>200000</v>
      </c>
      <c r="E105" s="15">
        <v>197.36</v>
      </c>
      <c r="F105" s="16">
        <v>1.8E-3</v>
      </c>
      <c r="G105" s="16">
        <v>6.6049999999999998E-2</v>
      </c>
    </row>
    <row r="106" spans="1:7" x14ac:dyDescent="0.25">
      <c r="A106" s="17" t="s">
        <v>125</v>
      </c>
      <c r="B106" s="34"/>
      <c r="C106" s="34"/>
      <c r="D106" s="20"/>
      <c r="E106" s="37">
        <v>197.36</v>
      </c>
      <c r="F106" s="38">
        <v>1.8E-3</v>
      </c>
      <c r="G106" s="23"/>
    </row>
    <row r="107" spans="1:7" x14ac:dyDescent="0.25">
      <c r="A107" s="13"/>
      <c r="B107" s="33"/>
      <c r="C107" s="33"/>
      <c r="D107" s="14"/>
      <c r="E107" s="15"/>
      <c r="F107" s="16"/>
      <c r="G107" s="16"/>
    </row>
    <row r="108" spans="1:7" x14ac:dyDescent="0.25">
      <c r="A108" s="24" t="s">
        <v>132</v>
      </c>
      <c r="B108" s="35"/>
      <c r="C108" s="35"/>
      <c r="D108" s="25"/>
      <c r="E108" s="21">
        <v>197.36</v>
      </c>
      <c r="F108" s="22">
        <v>1.8E-3</v>
      </c>
      <c r="G108" s="23"/>
    </row>
    <row r="109" spans="1:7" x14ac:dyDescent="0.25">
      <c r="A109" s="13"/>
      <c r="B109" s="33"/>
      <c r="C109" s="33"/>
      <c r="D109" s="14"/>
      <c r="E109" s="15"/>
      <c r="F109" s="16"/>
      <c r="G109" s="16"/>
    </row>
    <row r="110" spans="1:7" x14ac:dyDescent="0.25">
      <c r="A110" s="13"/>
      <c r="B110" s="33"/>
      <c r="C110" s="33"/>
      <c r="D110" s="14"/>
      <c r="E110" s="15"/>
      <c r="F110" s="16"/>
      <c r="G110" s="16"/>
    </row>
    <row r="111" spans="1:7" x14ac:dyDescent="0.25">
      <c r="A111" s="17" t="s">
        <v>196</v>
      </c>
      <c r="B111" s="33"/>
      <c r="C111" s="33"/>
      <c r="D111" s="14"/>
      <c r="E111" s="15"/>
      <c r="F111" s="16"/>
      <c r="G111" s="16"/>
    </row>
    <row r="112" spans="1:7" x14ac:dyDescent="0.25">
      <c r="A112" s="13" t="s">
        <v>197</v>
      </c>
      <c r="B112" s="33"/>
      <c r="C112" s="33"/>
      <c r="D112" s="14"/>
      <c r="E112" s="15">
        <v>851.54</v>
      </c>
      <c r="F112" s="16">
        <v>7.9000000000000008E-3</v>
      </c>
      <c r="G112" s="16">
        <v>6.5936999999999996E-2</v>
      </c>
    </row>
    <row r="113" spans="1:7" x14ac:dyDescent="0.25">
      <c r="A113" s="17" t="s">
        <v>125</v>
      </c>
      <c r="B113" s="34"/>
      <c r="C113" s="34"/>
      <c r="D113" s="20"/>
      <c r="E113" s="37">
        <v>851.54</v>
      </c>
      <c r="F113" s="38">
        <v>7.9000000000000008E-3</v>
      </c>
      <c r="G113" s="23"/>
    </row>
    <row r="114" spans="1:7" x14ac:dyDescent="0.25">
      <c r="A114" s="13"/>
      <c r="B114" s="33"/>
      <c r="C114" s="33"/>
      <c r="D114" s="14"/>
      <c r="E114" s="15"/>
      <c r="F114" s="16"/>
      <c r="G114" s="16"/>
    </row>
    <row r="115" spans="1:7" x14ac:dyDescent="0.25">
      <c r="A115" s="24" t="s">
        <v>132</v>
      </c>
      <c r="B115" s="35"/>
      <c r="C115" s="35"/>
      <c r="D115" s="25"/>
      <c r="E115" s="21">
        <v>851.54</v>
      </c>
      <c r="F115" s="22">
        <v>7.9000000000000008E-3</v>
      </c>
      <c r="G115" s="23"/>
    </row>
    <row r="116" spans="1:7" x14ac:dyDescent="0.25">
      <c r="A116" s="13" t="s">
        <v>198</v>
      </c>
      <c r="B116" s="33"/>
      <c r="C116" s="33"/>
      <c r="D116" s="14"/>
      <c r="E116" s="15">
        <v>0.30765969999999998</v>
      </c>
      <c r="F116" s="16">
        <v>1.9999999999999999E-6</v>
      </c>
      <c r="G116" s="16"/>
    </row>
    <row r="117" spans="1:7" x14ac:dyDescent="0.25">
      <c r="A117" s="13" t="s">
        <v>199</v>
      </c>
      <c r="B117" s="33"/>
      <c r="C117" s="33"/>
      <c r="D117" s="14"/>
      <c r="E117" s="15">
        <v>1348.4923403</v>
      </c>
      <c r="F117" s="16">
        <v>1.2598E-2</v>
      </c>
      <c r="G117" s="16">
        <v>6.5936999999999996E-2</v>
      </c>
    </row>
    <row r="118" spans="1:7" x14ac:dyDescent="0.25">
      <c r="A118" s="28" t="s">
        <v>200</v>
      </c>
      <c r="B118" s="36"/>
      <c r="C118" s="36"/>
      <c r="D118" s="29"/>
      <c r="E118" s="30">
        <v>108135.24</v>
      </c>
      <c r="F118" s="31">
        <v>1</v>
      </c>
      <c r="G118" s="31"/>
    </row>
    <row r="120" spans="1:7" x14ac:dyDescent="0.25">
      <c r="A120" s="1" t="s">
        <v>1772</v>
      </c>
    </row>
    <row r="123" spans="1:7" x14ac:dyDescent="0.25">
      <c r="A123" s="1" t="s">
        <v>203</v>
      </c>
    </row>
    <row r="124" spans="1:7" x14ac:dyDescent="0.25">
      <c r="A124" s="47" t="s">
        <v>204</v>
      </c>
      <c r="B124" s="3" t="s">
        <v>122</v>
      </c>
    </row>
    <row r="125" spans="1:7" x14ac:dyDescent="0.25">
      <c r="A125" t="s">
        <v>205</v>
      </c>
    </row>
    <row r="126" spans="1:7" x14ac:dyDescent="0.25">
      <c r="A126" t="s">
        <v>206</v>
      </c>
      <c r="B126" t="s">
        <v>207</v>
      </c>
      <c r="C126" t="s">
        <v>207</v>
      </c>
    </row>
    <row r="127" spans="1:7" x14ac:dyDescent="0.25">
      <c r="B127" s="48">
        <v>45504</v>
      </c>
      <c r="C127" s="48">
        <v>45534</v>
      </c>
    </row>
    <row r="128" spans="1:7" x14ac:dyDescent="0.25">
      <c r="A128" t="s">
        <v>211</v>
      </c>
      <c r="B128">
        <v>96.51</v>
      </c>
      <c r="C128">
        <v>98.31</v>
      </c>
      <c r="E128" s="2"/>
    </row>
    <row r="129" spans="1:5" x14ac:dyDescent="0.25">
      <c r="A129" t="s">
        <v>212</v>
      </c>
      <c r="B129">
        <v>41.26</v>
      </c>
      <c r="C129">
        <v>42.03</v>
      </c>
      <c r="E129" s="2"/>
    </row>
    <row r="130" spans="1:5" x14ac:dyDescent="0.25">
      <c r="A130" t="s">
        <v>1936</v>
      </c>
      <c r="B130">
        <v>85.84</v>
      </c>
      <c r="C130">
        <v>87.32</v>
      </c>
      <c r="E130" s="2"/>
    </row>
    <row r="131" spans="1:5" x14ac:dyDescent="0.25">
      <c r="A131" t="s">
        <v>1937</v>
      </c>
      <c r="B131">
        <v>86.86</v>
      </c>
      <c r="C131">
        <v>88.36</v>
      </c>
      <c r="E131" s="2"/>
    </row>
    <row r="132" spans="1:5" x14ac:dyDescent="0.25">
      <c r="A132" t="s">
        <v>1938</v>
      </c>
      <c r="B132">
        <v>84.71</v>
      </c>
      <c r="C132">
        <v>86.18</v>
      </c>
      <c r="E132" s="2"/>
    </row>
    <row r="133" spans="1:5" x14ac:dyDescent="0.25">
      <c r="A133" t="s">
        <v>1939</v>
      </c>
      <c r="B133">
        <v>69.239999999999995</v>
      </c>
      <c r="C133">
        <v>70.44</v>
      </c>
      <c r="E133" s="2"/>
    </row>
    <row r="134" spans="1:5" x14ac:dyDescent="0.25">
      <c r="A134" t="s">
        <v>688</v>
      </c>
      <c r="B134">
        <v>85.31</v>
      </c>
      <c r="C134">
        <v>86.79</v>
      </c>
      <c r="E134" s="2"/>
    </row>
    <row r="135" spans="1:5" x14ac:dyDescent="0.25">
      <c r="A135" t="s">
        <v>689</v>
      </c>
      <c r="B135">
        <v>30.1</v>
      </c>
      <c r="C135">
        <v>30.62</v>
      </c>
      <c r="E135" s="2"/>
    </row>
    <row r="136" spans="1:5" x14ac:dyDescent="0.25">
      <c r="E136" s="2"/>
    </row>
    <row r="137" spans="1:5" x14ac:dyDescent="0.25">
      <c r="A137" t="s">
        <v>222</v>
      </c>
      <c r="B137" s="3" t="s">
        <v>122</v>
      </c>
    </row>
    <row r="138" spans="1:5" x14ac:dyDescent="0.25">
      <c r="A138" t="s">
        <v>223</v>
      </c>
      <c r="B138" s="3" t="s">
        <v>122</v>
      </c>
    </row>
    <row r="139" spans="1:5" ht="30" customHeight="1" x14ac:dyDescent="0.25">
      <c r="A139" s="47" t="s">
        <v>224</v>
      </c>
      <c r="B139" s="3" t="s">
        <v>122</v>
      </c>
    </row>
    <row r="140" spans="1:5" ht="30" customHeight="1" x14ac:dyDescent="0.25">
      <c r="A140" s="47" t="s">
        <v>225</v>
      </c>
      <c r="B140" s="3" t="s">
        <v>122</v>
      </c>
    </row>
    <row r="141" spans="1:5" x14ac:dyDescent="0.25">
      <c r="A141" t="s">
        <v>1269</v>
      </c>
      <c r="B141" s="49">
        <v>1.1546000000000001</v>
      </c>
    </row>
    <row r="142" spans="1:5" ht="45" customHeight="1" x14ac:dyDescent="0.25">
      <c r="A142" s="47" t="s">
        <v>227</v>
      </c>
      <c r="B142" s="49">
        <v>1108.7444250000001</v>
      </c>
    </row>
    <row r="143" spans="1:5" ht="45" customHeight="1" x14ac:dyDescent="0.25">
      <c r="A143" s="47" t="s">
        <v>228</v>
      </c>
      <c r="B143" s="3" t="s">
        <v>122</v>
      </c>
    </row>
    <row r="144" spans="1:5" ht="30" customHeight="1" x14ac:dyDescent="0.25">
      <c r="A144" s="47" t="s">
        <v>229</v>
      </c>
      <c r="B144" s="3" t="s">
        <v>122</v>
      </c>
    </row>
    <row r="145" spans="1:4" x14ac:dyDescent="0.25">
      <c r="A145" t="s">
        <v>230</v>
      </c>
      <c r="B145" s="3" t="s">
        <v>122</v>
      </c>
    </row>
    <row r="146" spans="1:4" x14ac:dyDescent="0.25">
      <c r="A146" t="s">
        <v>231</v>
      </c>
      <c r="B146" s="3" t="s">
        <v>122</v>
      </c>
    </row>
    <row r="148" spans="1:4" ht="69.95" customHeight="1" x14ac:dyDescent="0.25">
      <c r="A148" s="63" t="s">
        <v>241</v>
      </c>
      <c r="B148" s="63" t="s">
        <v>242</v>
      </c>
      <c r="C148" s="63" t="s">
        <v>5</v>
      </c>
      <c r="D148" s="63" t="s">
        <v>6</v>
      </c>
    </row>
    <row r="149" spans="1:4" ht="69.95" customHeight="1" x14ac:dyDescent="0.25">
      <c r="A149" s="63" t="s">
        <v>1940</v>
      </c>
      <c r="B149" s="63"/>
      <c r="C149" s="63" t="s">
        <v>57</v>
      </c>
      <c r="D149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23"/>
  <sheetViews>
    <sheetView showGridLines="0" workbookViewId="0">
      <pane ySplit="4" topLeftCell="A120" activePane="bottomLeft" state="frozen"/>
      <selection pane="bottomLeft" activeCell="A120" sqref="A120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1941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1942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1273</v>
      </c>
      <c r="B8" s="33" t="s">
        <v>1274</v>
      </c>
      <c r="C8" s="33" t="s">
        <v>1200</v>
      </c>
      <c r="D8" s="14">
        <v>843984</v>
      </c>
      <c r="E8" s="15">
        <v>13815.17</v>
      </c>
      <c r="F8" s="16">
        <v>5.8999999999999997E-2</v>
      </c>
      <c r="G8" s="16"/>
    </row>
    <row r="9" spans="1:8" x14ac:dyDescent="0.25">
      <c r="A9" s="13" t="s">
        <v>1302</v>
      </c>
      <c r="B9" s="33" t="s">
        <v>1303</v>
      </c>
      <c r="C9" s="33" t="s">
        <v>1304</v>
      </c>
      <c r="D9" s="14">
        <v>594500</v>
      </c>
      <c r="E9" s="15">
        <v>11555.3</v>
      </c>
      <c r="F9" s="16">
        <v>4.9399999999999999E-2</v>
      </c>
      <c r="G9" s="16"/>
    </row>
    <row r="10" spans="1:8" x14ac:dyDescent="0.25">
      <c r="A10" s="13" t="s">
        <v>1198</v>
      </c>
      <c r="B10" s="33" t="s">
        <v>1199</v>
      </c>
      <c r="C10" s="33" t="s">
        <v>1200</v>
      </c>
      <c r="D10" s="14">
        <v>865123</v>
      </c>
      <c r="E10" s="15">
        <v>10634.09</v>
      </c>
      <c r="F10" s="16">
        <v>4.5400000000000003E-2</v>
      </c>
      <c r="G10" s="16"/>
    </row>
    <row r="11" spans="1:8" x14ac:dyDescent="0.25">
      <c r="A11" s="13" t="s">
        <v>1230</v>
      </c>
      <c r="B11" s="33" t="s">
        <v>1231</v>
      </c>
      <c r="C11" s="33" t="s">
        <v>1232</v>
      </c>
      <c r="D11" s="14">
        <v>208332</v>
      </c>
      <c r="E11" s="15">
        <v>7717.97</v>
      </c>
      <c r="F11" s="16">
        <v>3.3000000000000002E-2</v>
      </c>
      <c r="G11" s="16"/>
    </row>
    <row r="12" spans="1:8" x14ac:dyDescent="0.25">
      <c r="A12" s="13" t="s">
        <v>1213</v>
      </c>
      <c r="B12" s="33" t="s">
        <v>1214</v>
      </c>
      <c r="C12" s="33" t="s">
        <v>1215</v>
      </c>
      <c r="D12" s="14">
        <v>237308</v>
      </c>
      <c r="E12" s="15">
        <v>7164.92</v>
      </c>
      <c r="F12" s="16">
        <v>3.0599999999999999E-2</v>
      </c>
      <c r="G12" s="16"/>
    </row>
    <row r="13" spans="1:8" x14ac:dyDescent="0.25">
      <c r="A13" s="13" t="s">
        <v>1218</v>
      </c>
      <c r="B13" s="33" t="s">
        <v>1219</v>
      </c>
      <c r="C13" s="33" t="s">
        <v>1220</v>
      </c>
      <c r="D13" s="14">
        <v>1452412</v>
      </c>
      <c r="E13" s="15">
        <v>6044.94</v>
      </c>
      <c r="F13" s="16">
        <v>2.58E-2</v>
      </c>
      <c r="G13" s="16"/>
    </row>
    <row r="14" spans="1:8" x14ac:dyDescent="0.25">
      <c r="A14" s="13" t="s">
        <v>1409</v>
      </c>
      <c r="B14" s="33" t="s">
        <v>1410</v>
      </c>
      <c r="C14" s="33" t="s">
        <v>1351</v>
      </c>
      <c r="D14" s="14">
        <v>76548</v>
      </c>
      <c r="E14" s="15">
        <v>5479.88</v>
      </c>
      <c r="F14" s="16">
        <v>2.3400000000000001E-2</v>
      </c>
      <c r="G14" s="16"/>
    </row>
    <row r="15" spans="1:8" x14ac:dyDescent="0.25">
      <c r="A15" s="13" t="s">
        <v>1308</v>
      </c>
      <c r="B15" s="33" t="s">
        <v>1309</v>
      </c>
      <c r="C15" s="33" t="s">
        <v>1310</v>
      </c>
      <c r="D15" s="14">
        <v>958346</v>
      </c>
      <c r="E15" s="15">
        <v>5030.84</v>
      </c>
      <c r="F15" s="16">
        <v>2.1499999999999998E-2</v>
      </c>
      <c r="G15" s="16"/>
    </row>
    <row r="16" spans="1:8" x14ac:dyDescent="0.25">
      <c r="A16" s="13" t="s">
        <v>1389</v>
      </c>
      <c r="B16" s="33" t="s">
        <v>1390</v>
      </c>
      <c r="C16" s="33" t="s">
        <v>1304</v>
      </c>
      <c r="D16" s="14">
        <v>94242</v>
      </c>
      <c r="E16" s="15">
        <v>4873.1099999999997</v>
      </c>
      <c r="F16" s="16">
        <v>2.0799999999999999E-2</v>
      </c>
      <c r="G16" s="16"/>
    </row>
    <row r="17" spans="1:7" x14ac:dyDescent="0.25">
      <c r="A17" s="13" t="s">
        <v>1255</v>
      </c>
      <c r="B17" s="33" t="s">
        <v>1256</v>
      </c>
      <c r="C17" s="33" t="s">
        <v>1200</v>
      </c>
      <c r="D17" s="14">
        <v>577768</v>
      </c>
      <c r="E17" s="15">
        <v>4712.28</v>
      </c>
      <c r="F17" s="16">
        <v>2.01E-2</v>
      </c>
      <c r="G17" s="16"/>
    </row>
    <row r="18" spans="1:7" x14ac:dyDescent="0.25">
      <c r="A18" s="13" t="s">
        <v>1516</v>
      </c>
      <c r="B18" s="33" t="s">
        <v>1517</v>
      </c>
      <c r="C18" s="33" t="s">
        <v>1265</v>
      </c>
      <c r="D18" s="14">
        <v>2363969</v>
      </c>
      <c r="E18" s="15">
        <v>4616.3599999999997</v>
      </c>
      <c r="F18" s="16">
        <v>1.9699999999999999E-2</v>
      </c>
      <c r="G18" s="16"/>
    </row>
    <row r="19" spans="1:7" x14ac:dyDescent="0.25">
      <c r="A19" s="13" t="s">
        <v>1225</v>
      </c>
      <c r="B19" s="33" t="s">
        <v>1226</v>
      </c>
      <c r="C19" s="33" t="s">
        <v>1227</v>
      </c>
      <c r="D19" s="14">
        <v>40700</v>
      </c>
      <c r="E19" s="15">
        <v>4599.87</v>
      </c>
      <c r="F19" s="16">
        <v>1.9699999999999999E-2</v>
      </c>
      <c r="G19" s="16"/>
    </row>
    <row r="20" spans="1:7" x14ac:dyDescent="0.25">
      <c r="A20" s="13" t="s">
        <v>1193</v>
      </c>
      <c r="B20" s="33" t="s">
        <v>1194</v>
      </c>
      <c r="C20" s="33" t="s">
        <v>1195</v>
      </c>
      <c r="D20" s="14">
        <v>280472</v>
      </c>
      <c r="E20" s="15">
        <v>4456.84</v>
      </c>
      <c r="F20" s="16">
        <v>1.9E-2</v>
      </c>
      <c r="G20" s="16"/>
    </row>
    <row r="21" spans="1:7" x14ac:dyDescent="0.25">
      <c r="A21" s="13" t="s">
        <v>1328</v>
      </c>
      <c r="B21" s="33" t="s">
        <v>1329</v>
      </c>
      <c r="C21" s="33" t="s">
        <v>1240</v>
      </c>
      <c r="D21" s="14">
        <v>32106</v>
      </c>
      <c r="E21" s="15">
        <v>4228.67</v>
      </c>
      <c r="F21" s="16">
        <v>1.8100000000000002E-2</v>
      </c>
      <c r="G21" s="16"/>
    </row>
    <row r="22" spans="1:7" x14ac:dyDescent="0.25">
      <c r="A22" s="13" t="s">
        <v>1201</v>
      </c>
      <c r="B22" s="33" t="s">
        <v>1202</v>
      </c>
      <c r="C22" s="33" t="s">
        <v>1203</v>
      </c>
      <c r="D22" s="14">
        <v>38222</v>
      </c>
      <c r="E22" s="15">
        <v>4162.97</v>
      </c>
      <c r="F22" s="16">
        <v>1.78E-2</v>
      </c>
      <c r="G22" s="16"/>
    </row>
    <row r="23" spans="1:7" x14ac:dyDescent="0.25">
      <c r="A23" s="13" t="s">
        <v>1190</v>
      </c>
      <c r="B23" s="33" t="s">
        <v>1191</v>
      </c>
      <c r="C23" s="33" t="s">
        <v>1192</v>
      </c>
      <c r="D23" s="14">
        <v>228198</v>
      </c>
      <c r="E23" s="15">
        <v>4156.97</v>
      </c>
      <c r="F23" s="16">
        <v>1.78E-2</v>
      </c>
      <c r="G23" s="16"/>
    </row>
    <row r="24" spans="1:7" x14ac:dyDescent="0.25">
      <c r="A24" s="13" t="s">
        <v>1876</v>
      </c>
      <c r="B24" s="33" t="s">
        <v>1877</v>
      </c>
      <c r="C24" s="33" t="s">
        <v>1220</v>
      </c>
      <c r="D24" s="14">
        <v>543010</v>
      </c>
      <c r="E24" s="15">
        <v>3861.62</v>
      </c>
      <c r="F24" s="16">
        <v>1.6500000000000001E-2</v>
      </c>
      <c r="G24" s="16"/>
    </row>
    <row r="25" spans="1:7" x14ac:dyDescent="0.25">
      <c r="A25" s="13" t="s">
        <v>1776</v>
      </c>
      <c r="B25" s="33" t="s">
        <v>1777</v>
      </c>
      <c r="C25" s="33" t="s">
        <v>1351</v>
      </c>
      <c r="D25" s="14">
        <v>1530797</v>
      </c>
      <c r="E25" s="15">
        <v>3835.11</v>
      </c>
      <c r="F25" s="16">
        <v>1.6400000000000001E-2</v>
      </c>
      <c r="G25" s="16"/>
    </row>
    <row r="26" spans="1:7" x14ac:dyDescent="0.25">
      <c r="A26" s="13" t="s">
        <v>1228</v>
      </c>
      <c r="B26" s="33" t="s">
        <v>1229</v>
      </c>
      <c r="C26" s="33" t="s">
        <v>1203</v>
      </c>
      <c r="D26" s="14">
        <v>333488</v>
      </c>
      <c r="E26" s="15">
        <v>3706.22</v>
      </c>
      <c r="F26" s="16">
        <v>1.5800000000000002E-2</v>
      </c>
      <c r="G26" s="16"/>
    </row>
    <row r="27" spans="1:7" x14ac:dyDescent="0.25">
      <c r="A27" s="13" t="s">
        <v>1259</v>
      </c>
      <c r="B27" s="33" t="s">
        <v>1260</v>
      </c>
      <c r="C27" s="33" t="s">
        <v>1200</v>
      </c>
      <c r="D27" s="14">
        <v>310570</v>
      </c>
      <c r="E27" s="15">
        <v>3649.97</v>
      </c>
      <c r="F27" s="16">
        <v>1.5599999999999999E-2</v>
      </c>
      <c r="G27" s="16"/>
    </row>
    <row r="28" spans="1:7" x14ac:dyDescent="0.25">
      <c r="A28" s="13" t="s">
        <v>1364</v>
      </c>
      <c r="B28" s="33" t="s">
        <v>1365</v>
      </c>
      <c r="C28" s="33" t="s">
        <v>1304</v>
      </c>
      <c r="D28" s="14">
        <v>77096</v>
      </c>
      <c r="E28" s="15">
        <v>3510.76</v>
      </c>
      <c r="F28" s="16">
        <v>1.4999999999999999E-2</v>
      </c>
      <c r="G28" s="16"/>
    </row>
    <row r="29" spans="1:7" x14ac:dyDescent="0.25">
      <c r="A29" s="13" t="s">
        <v>1539</v>
      </c>
      <c r="B29" s="33" t="s">
        <v>1540</v>
      </c>
      <c r="C29" s="33" t="s">
        <v>1323</v>
      </c>
      <c r="D29" s="14">
        <v>115720</v>
      </c>
      <c r="E29" s="15">
        <v>3366.58</v>
      </c>
      <c r="F29" s="16">
        <v>1.44E-2</v>
      </c>
      <c r="G29" s="16"/>
    </row>
    <row r="30" spans="1:7" x14ac:dyDescent="0.25">
      <c r="A30" s="13" t="s">
        <v>1465</v>
      </c>
      <c r="B30" s="33" t="s">
        <v>1466</v>
      </c>
      <c r="C30" s="33" t="s">
        <v>1206</v>
      </c>
      <c r="D30" s="14">
        <v>117122</v>
      </c>
      <c r="E30" s="15">
        <v>3253.65</v>
      </c>
      <c r="F30" s="16">
        <v>1.3899999999999999E-2</v>
      </c>
      <c r="G30" s="16"/>
    </row>
    <row r="31" spans="1:7" x14ac:dyDescent="0.25">
      <c r="A31" s="13" t="s">
        <v>1788</v>
      </c>
      <c r="B31" s="33" t="s">
        <v>1789</v>
      </c>
      <c r="C31" s="33" t="s">
        <v>1790</v>
      </c>
      <c r="D31" s="14">
        <v>180314</v>
      </c>
      <c r="E31" s="15">
        <v>3195.61</v>
      </c>
      <c r="F31" s="16">
        <v>1.37E-2</v>
      </c>
      <c r="G31" s="16"/>
    </row>
    <row r="32" spans="1:7" x14ac:dyDescent="0.25">
      <c r="A32" s="13" t="s">
        <v>1366</v>
      </c>
      <c r="B32" s="33" t="s">
        <v>1367</v>
      </c>
      <c r="C32" s="33" t="s">
        <v>1292</v>
      </c>
      <c r="D32" s="14">
        <v>96594</v>
      </c>
      <c r="E32" s="15">
        <v>3095.35</v>
      </c>
      <c r="F32" s="16">
        <v>1.32E-2</v>
      </c>
      <c r="G32" s="16"/>
    </row>
    <row r="33" spans="1:7" x14ac:dyDescent="0.25">
      <c r="A33" s="13" t="s">
        <v>1393</v>
      </c>
      <c r="B33" s="33" t="s">
        <v>1394</v>
      </c>
      <c r="C33" s="33" t="s">
        <v>1292</v>
      </c>
      <c r="D33" s="14">
        <v>207502</v>
      </c>
      <c r="E33" s="15">
        <v>3020.4</v>
      </c>
      <c r="F33" s="16">
        <v>1.29E-2</v>
      </c>
      <c r="G33" s="16"/>
    </row>
    <row r="34" spans="1:7" x14ac:dyDescent="0.25">
      <c r="A34" s="13" t="s">
        <v>1531</v>
      </c>
      <c r="B34" s="33" t="s">
        <v>1532</v>
      </c>
      <c r="C34" s="33" t="s">
        <v>1240</v>
      </c>
      <c r="D34" s="14">
        <v>171448</v>
      </c>
      <c r="E34" s="15">
        <v>2989.45</v>
      </c>
      <c r="F34" s="16">
        <v>1.2800000000000001E-2</v>
      </c>
      <c r="G34" s="16"/>
    </row>
    <row r="35" spans="1:7" x14ac:dyDescent="0.25">
      <c r="A35" s="13" t="s">
        <v>1223</v>
      </c>
      <c r="B35" s="33" t="s">
        <v>1224</v>
      </c>
      <c r="C35" s="33" t="s">
        <v>1203</v>
      </c>
      <c r="D35" s="14">
        <v>103178</v>
      </c>
      <c r="E35" s="15">
        <v>2902.71</v>
      </c>
      <c r="F35" s="16">
        <v>1.24E-2</v>
      </c>
      <c r="G35" s="16"/>
    </row>
    <row r="36" spans="1:7" x14ac:dyDescent="0.25">
      <c r="A36" s="13" t="s">
        <v>1461</v>
      </c>
      <c r="B36" s="33" t="s">
        <v>1462</v>
      </c>
      <c r="C36" s="33" t="s">
        <v>1307</v>
      </c>
      <c r="D36" s="14">
        <v>297357</v>
      </c>
      <c r="E36" s="15">
        <v>2885.55</v>
      </c>
      <c r="F36" s="16">
        <v>1.23E-2</v>
      </c>
      <c r="G36" s="16"/>
    </row>
    <row r="37" spans="1:7" x14ac:dyDescent="0.25">
      <c r="A37" s="13" t="s">
        <v>1457</v>
      </c>
      <c r="B37" s="33" t="s">
        <v>1458</v>
      </c>
      <c r="C37" s="33" t="s">
        <v>1254</v>
      </c>
      <c r="D37" s="14">
        <v>35668</v>
      </c>
      <c r="E37" s="15">
        <v>2830.63</v>
      </c>
      <c r="F37" s="16">
        <v>1.21E-2</v>
      </c>
      <c r="G37" s="16"/>
    </row>
    <row r="38" spans="1:7" x14ac:dyDescent="0.25">
      <c r="A38" s="13" t="s">
        <v>1809</v>
      </c>
      <c r="B38" s="33" t="s">
        <v>1810</v>
      </c>
      <c r="C38" s="33" t="s">
        <v>1292</v>
      </c>
      <c r="D38" s="14">
        <v>54747</v>
      </c>
      <c r="E38" s="15">
        <v>2765.05</v>
      </c>
      <c r="F38" s="16">
        <v>1.18E-2</v>
      </c>
      <c r="G38" s="16"/>
    </row>
    <row r="39" spans="1:7" x14ac:dyDescent="0.25">
      <c r="A39" s="13" t="s">
        <v>1943</v>
      </c>
      <c r="B39" s="33" t="s">
        <v>1944</v>
      </c>
      <c r="C39" s="33" t="s">
        <v>1212</v>
      </c>
      <c r="D39" s="14">
        <v>330326</v>
      </c>
      <c r="E39" s="15">
        <v>2725.52</v>
      </c>
      <c r="F39" s="16">
        <v>1.1599999999999999E-2</v>
      </c>
      <c r="G39" s="16"/>
    </row>
    <row r="40" spans="1:7" x14ac:dyDescent="0.25">
      <c r="A40" s="13" t="s">
        <v>1473</v>
      </c>
      <c r="B40" s="33" t="s">
        <v>1474</v>
      </c>
      <c r="C40" s="33" t="s">
        <v>1203</v>
      </c>
      <c r="D40" s="14">
        <v>92999</v>
      </c>
      <c r="E40" s="15">
        <v>2608.9899999999998</v>
      </c>
      <c r="F40" s="16">
        <v>1.11E-2</v>
      </c>
      <c r="G40" s="16"/>
    </row>
    <row r="41" spans="1:7" x14ac:dyDescent="0.25">
      <c r="A41" s="13" t="s">
        <v>1358</v>
      </c>
      <c r="B41" s="33" t="s">
        <v>1359</v>
      </c>
      <c r="C41" s="33" t="s">
        <v>1304</v>
      </c>
      <c r="D41" s="14">
        <v>40005</v>
      </c>
      <c r="E41" s="15">
        <v>2537.94</v>
      </c>
      <c r="F41" s="16">
        <v>1.0800000000000001E-2</v>
      </c>
      <c r="G41" s="16"/>
    </row>
    <row r="42" spans="1:7" x14ac:dyDescent="0.25">
      <c r="A42" s="13" t="s">
        <v>1898</v>
      </c>
      <c r="B42" s="33" t="s">
        <v>1899</v>
      </c>
      <c r="C42" s="33" t="s">
        <v>1248</v>
      </c>
      <c r="D42" s="14">
        <v>53943</v>
      </c>
      <c r="E42" s="15">
        <v>2486.66</v>
      </c>
      <c r="F42" s="16">
        <v>1.06E-2</v>
      </c>
      <c r="G42" s="16"/>
    </row>
    <row r="43" spans="1:7" x14ac:dyDescent="0.25">
      <c r="A43" s="13" t="s">
        <v>1401</v>
      </c>
      <c r="B43" s="33" t="s">
        <v>1402</v>
      </c>
      <c r="C43" s="33" t="s">
        <v>1386</v>
      </c>
      <c r="D43" s="14">
        <v>47618</v>
      </c>
      <c r="E43" s="15">
        <v>2467.9499999999998</v>
      </c>
      <c r="F43" s="16">
        <v>1.0500000000000001E-2</v>
      </c>
      <c r="G43" s="16"/>
    </row>
    <row r="44" spans="1:7" x14ac:dyDescent="0.25">
      <c r="A44" s="13" t="s">
        <v>1399</v>
      </c>
      <c r="B44" s="33" t="s">
        <v>1400</v>
      </c>
      <c r="C44" s="33" t="s">
        <v>1304</v>
      </c>
      <c r="D44" s="14">
        <v>140561</v>
      </c>
      <c r="E44" s="15">
        <v>2464.39</v>
      </c>
      <c r="F44" s="16">
        <v>1.0500000000000001E-2</v>
      </c>
      <c r="G44" s="16"/>
    </row>
    <row r="45" spans="1:7" x14ac:dyDescent="0.25">
      <c r="A45" s="13" t="s">
        <v>1485</v>
      </c>
      <c r="B45" s="33" t="s">
        <v>1486</v>
      </c>
      <c r="C45" s="33" t="s">
        <v>1304</v>
      </c>
      <c r="D45" s="14">
        <v>149554</v>
      </c>
      <c r="E45" s="15">
        <v>2447.4499999999998</v>
      </c>
      <c r="F45" s="16">
        <v>1.0500000000000001E-2</v>
      </c>
      <c r="G45" s="16"/>
    </row>
    <row r="46" spans="1:7" x14ac:dyDescent="0.25">
      <c r="A46" s="13" t="s">
        <v>1535</v>
      </c>
      <c r="B46" s="33" t="s">
        <v>1536</v>
      </c>
      <c r="C46" s="33" t="s">
        <v>1351</v>
      </c>
      <c r="D46" s="14">
        <v>31523</v>
      </c>
      <c r="E46" s="15">
        <v>2420.59</v>
      </c>
      <c r="F46" s="16">
        <v>1.03E-2</v>
      </c>
      <c r="G46" s="16"/>
    </row>
    <row r="47" spans="1:7" x14ac:dyDescent="0.25">
      <c r="A47" s="13" t="s">
        <v>1945</v>
      </c>
      <c r="B47" s="33" t="s">
        <v>1946</v>
      </c>
      <c r="C47" s="33" t="s">
        <v>1292</v>
      </c>
      <c r="D47" s="14">
        <v>208683</v>
      </c>
      <c r="E47" s="15">
        <v>2406.11</v>
      </c>
      <c r="F47" s="16">
        <v>1.03E-2</v>
      </c>
      <c r="G47" s="16"/>
    </row>
    <row r="48" spans="1:7" x14ac:dyDescent="0.25">
      <c r="A48" s="13" t="s">
        <v>1311</v>
      </c>
      <c r="B48" s="33" t="s">
        <v>1312</v>
      </c>
      <c r="C48" s="33" t="s">
        <v>1292</v>
      </c>
      <c r="D48" s="14">
        <v>406598</v>
      </c>
      <c r="E48" s="15">
        <v>2234.46</v>
      </c>
      <c r="F48" s="16">
        <v>9.4999999999999998E-3</v>
      </c>
      <c r="G48" s="16"/>
    </row>
    <row r="49" spans="1:7" x14ac:dyDescent="0.25">
      <c r="A49" s="13" t="s">
        <v>1947</v>
      </c>
      <c r="B49" s="33" t="s">
        <v>1948</v>
      </c>
      <c r="C49" s="33" t="s">
        <v>1417</v>
      </c>
      <c r="D49" s="14">
        <v>113575</v>
      </c>
      <c r="E49" s="15">
        <v>2205.6799999999998</v>
      </c>
      <c r="F49" s="16">
        <v>9.4000000000000004E-3</v>
      </c>
      <c r="G49" s="16"/>
    </row>
    <row r="50" spans="1:7" x14ac:dyDescent="0.25">
      <c r="A50" s="13" t="s">
        <v>1371</v>
      </c>
      <c r="B50" s="33" t="s">
        <v>1372</v>
      </c>
      <c r="C50" s="33" t="s">
        <v>1254</v>
      </c>
      <c r="D50" s="14">
        <v>747105</v>
      </c>
      <c r="E50" s="15">
        <v>2170.71</v>
      </c>
      <c r="F50" s="16">
        <v>9.2999999999999992E-3</v>
      </c>
      <c r="G50" s="16"/>
    </row>
    <row r="51" spans="1:7" x14ac:dyDescent="0.25">
      <c r="A51" s="13" t="s">
        <v>1912</v>
      </c>
      <c r="B51" s="33" t="s">
        <v>1913</v>
      </c>
      <c r="C51" s="33" t="s">
        <v>1800</v>
      </c>
      <c r="D51" s="14">
        <v>148049</v>
      </c>
      <c r="E51" s="15">
        <v>2107.92</v>
      </c>
      <c r="F51" s="16">
        <v>8.9999999999999993E-3</v>
      </c>
      <c r="G51" s="16"/>
    </row>
    <row r="52" spans="1:7" x14ac:dyDescent="0.25">
      <c r="A52" s="13" t="s">
        <v>1340</v>
      </c>
      <c r="B52" s="33" t="s">
        <v>1341</v>
      </c>
      <c r="C52" s="33" t="s">
        <v>1289</v>
      </c>
      <c r="D52" s="14">
        <v>695272</v>
      </c>
      <c r="E52" s="15">
        <v>2080.9499999999998</v>
      </c>
      <c r="F52" s="16">
        <v>8.8999999999999999E-3</v>
      </c>
      <c r="G52" s="16"/>
    </row>
    <row r="53" spans="1:7" x14ac:dyDescent="0.25">
      <c r="A53" s="13" t="s">
        <v>1949</v>
      </c>
      <c r="B53" s="33" t="s">
        <v>1950</v>
      </c>
      <c r="C53" s="33" t="s">
        <v>1192</v>
      </c>
      <c r="D53" s="14">
        <v>190583</v>
      </c>
      <c r="E53" s="15">
        <v>2018.46</v>
      </c>
      <c r="F53" s="16">
        <v>8.6E-3</v>
      </c>
      <c r="G53" s="16"/>
    </row>
    <row r="54" spans="1:7" x14ac:dyDescent="0.25">
      <c r="A54" s="13" t="s">
        <v>1300</v>
      </c>
      <c r="B54" s="33" t="s">
        <v>1301</v>
      </c>
      <c r="C54" s="33" t="s">
        <v>1292</v>
      </c>
      <c r="D54" s="14">
        <v>27778</v>
      </c>
      <c r="E54" s="15">
        <v>2000.06</v>
      </c>
      <c r="F54" s="16">
        <v>8.5000000000000006E-3</v>
      </c>
      <c r="G54" s="16"/>
    </row>
    <row r="55" spans="1:7" x14ac:dyDescent="0.25">
      <c r="A55" s="13" t="s">
        <v>1238</v>
      </c>
      <c r="B55" s="33" t="s">
        <v>1239</v>
      </c>
      <c r="C55" s="33" t="s">
        <v>1240</v>
      </c>
      <c r="D55" s="14">
        <v>55544</v>
      </c>
      <c r="E55" s="15">
        <v>1980.23</v>
      </c>
      <c r="F55" s="16">
        <v>8.5000000000000006E-3</v>
      </c>
      <c r="G55" s="16"/>
    </row>
    <row r="56" spans="1:7" x14ac:dyDescent="0.25">
      <c r="A56" s="13" t="s">
        <v>1375</v>
      </c>
      <c r="B56" s="33" t="s">
        <v>1376</v>
      </c>
      <c r="C56" s="33" t="s">
        <v>1377</v>
      </c>
      <c r="D56" s="14">
        <v>887856</v>
      </c>
      <c r="E56" s="15">
        <v>1976.9</v>
      </c>
      <c r="F56" s="16">
        <v>8.3999999999999995E-3</v>
      </c>
      <c r="G56" s="16"/>
    </row>
    <row r="57" spans="1:7" x14ac:dyDescent="0.25">
      <c r="A57" s="13" t="s">
        <v>1545</v>
      </c>
      <c r="B57" s="33" t="s">
        <v>1546</v>
      </c>
      <c r="C57" s="33" t="s">
        <v>1209</v>
      </c>
      <c r="D57" s="14">
        <v>301291</v>
      </c>
      <c r="E57" s="15">
        <v>1919.68</v>
      </c>
      <c r="F57" s="16">
        <v>8.2000000000000007E-3</v>
      </c>
      <c r="G57" s="16"/>
    </row>
    <row r="58" spans="1:7" x14ac:dyDescent="0.25">
      <c r="A58" s="13" t="s">
        <v>1405</v>
      </c>
      <c r="B58" s="33" t="s">
        <v>1406</v>
      </c>
      <c r="C58" s="33" t="s">
        <v>1192</v>
      </c>
      <c r="D58" s="14">
        <v>113703</v>
      </c>
      <c r="E58" s="15">
        <v>1881.67</v>
      </c>
      <c r="F58" s="16">
        <v>8.0000000000000002E-3</v>
      </c>
      <c r="G58" s="16"/>
    </row>
    <row r="59" spans="1:7" x14ac:dyDescent="0.25">
      <c r="A59" s="13" t="s">
        <v>1951</v>
      </c>
      <c r="B59" s="33" t="s">
        <v>1952</v>
      </c>
      <c r="C59" s="33" t="s">
        <v>1240</v>
      </c>
      <c r="D59" s="14">
        <v>139205</v>
      </c>
      <c r="E59" s="15">
        <v>1880.45</v>
      </c>
      <c r="F59" s="16">
        <v>8.0000000000000002E-3</v>
      </c>
      <c r="G59" s="16"/>
    </row>
    <row r="60" spans="1:7" x14ac:dyDescent="0.25">
      <c r="A60" s="13" t="s">
        <v>1283</v>
      </c>
      <c r="B60" s="33" t="s">
        <v>1284</v>
      </c>
      <c r="C60" s="33" t="s">
        <v>1200</v>
      </c>
      <c r="D60" s="14">
        <v>122012</v>
      </c>
      <c r="E60" s="15">
        <v>1738.98</v>
      </c>
      <c r="F60" s="16">
        <v>7.4000000000000003E-3</v>
      </c>
      <c r="G60" s="16"/>
    </row>
    <row r="61" spans="1:7" x14ac:dyDescent="0.25">
      <c r="A61" s="13" t="s">
        <v>1210</v>
      </c>
      <c r="B61" s="33" t="s">
        <v>1211</v>
      </c>
      <c r="C61" s="33" t="s">
        <v>1212</v>
      </c>
      <c r="D61" s="14">
        <v>28214</v>
      </c>
      <c r="E61" s="15">
        <v>1652</v>
      </c>
      <c r="F61" s="16">
        <v>7.1000000000000004E-3</v>
      </c>
      <c r="G61" s="16"/>
    </row>
    <row r="62" spans="1:7" x14ac:dyDescent="0.25">
      <c r="A62" s="13" t="s">
        <v>1953</v>
      </c>
      <c r="B62" s="33" t="s">
        <v>1954</v>
      </c>
      <c r="C62" s="33" t="s">
        <v>1240</v>
      </c>
      <c r="D62" s="14">
        <v>73480</v>
      </c>
      <c r="E62" s="15">
        <v>1604.44</v>
      </c>
      <c r="F62" s="16">
        <v>6.8999999999999999E-3</v>
      </c>
      <c r="G62" s="16"/>
    </row>
    <row r="63" spans="1:7" x14ac:dyDescent="0.25">
      <c r="A63" s="13" t="s">
        <v>1955</v>
      </c>
      <c r="B63" s="33" t="s">
        <v>1956</v>
      </c>
      <c r="C63" s="33" t="s">
        <v>1254</v>
      </c>
      <c r="D63" s="14">
        <v>227069</v>
      </c>
      <c r="E63" s="15">
        <v>1580.63</v>
      </c>
      <c r="F63" s="16">
        <v>6.7999999999999996E-3</v>
      </c>
      <c r="G63" s="16"/>
    </row>
    <row r="64" spans="1:7" x14ac:dyDescent="0.25">
      <c r="A64" s="13" t="s">
        <v>1221</v>
      </c>
      <c r="B64" s="33" t="s">
        <v>1222</v>
      </c>
      <c r="C64" s="33" t="s">
        <v>1203</v>
      </c>
      <c r="D64" s="14">
        <v>12642</v>
      </c>
      <c r="E64" s="15">
        <v>1567.99</v>
      </c>
      <c r="F64" s="16">
        <v>6.7000000000000002E-3</v>
      </c>
      <c r="G64" s="16"/>
    </row>
    <row r="65" spans="1:7" x14ac:dyDescent="0.25">
      <c r="A65" s="13" t="s">
        <v>1957</v>
      </c>
      <c r="B65" s="33" t="s">
        <v>1958</v>
      </c>
      <c r="C65" s="33" t="s">
        <v>1200</v>
      </c>
      <c r="D65" s="14">
        <v>676251</v>
      </c>
      <c r="E65" s="15">
        <v>1502.76</v>
      </c>
      <c r="F65" s="16">
        <v>6.4000000000000003E-3</v>
      </c>
      <c r="G65" s="16"/>
    </row>
    <row r="66" spans="1:7" x14ac:dyDescent="0.25">
      <c r="A66" s="13" t="s">
        <v>1233</v>
      </c>
      <c r="B66" s="33" t="s">
        <v>1234</v>
      </c>
      <c r="C66" s="33" t="s">
        <v>1212</v>
      </c>
      <c r="D66" s="14">
        <v>58758</v>
      </c>
      <c r="E66" s="15">
        <v>1469.39</v>
      </c>
      <c r="F66" s="16">
        <v>6.3E-3</v>
      </c>
      <c r="G66" s="16"/>
    </row>
    <row r="67" spans="1:7" x14ac:dyDescent="0.25">
      <c r="A67" s="13" t="s">
        <v>1959</v>
      </c>
      <c r="B67" s="33" t="s">
        <v>1960</v>
      </c>
      <c r="C67" s="33" t="s">
        <v>1232</v>
      </c>
      <c r="D67" s="14">
        <v>21262</v>
      </c>
      <c r="E67" s="15">
        <v>1441.31</v>
      </c>
      <c r="F67" s="16">
        <v>6.1999999999999998E-3</v>
      </c>
      <c r="G67" s="16"/>
    </row>
    <row r="68" spans="1:7" x14ac:dyDescent="0.25">
      <c r="A68" s="13" t="s">
        <v>1324</v>
      </c>
      <c r="B68" s="33" t="s">
        <v>1325</v>
      </c>
      <c r="C68" s="33" t="s">
        <v>1200</v>
      </c>
      <c r="D68" s="14">
        <v>702259</v>
      </c>
      <c r="E68" s="15">
        <v>1367.3</v>
      </c>
      <c r="F68" s="16">
        <v>5.7999999999999996E-3</v>
      </c>
      <c r="G68" s="16"/>
    </row>
    <row r="69" spans="1:7" x14ac:dyDescent="0.25">
      <c r="A69" s="13" t="s">
        <v>1961</v>
      </c>
      <c r="B69" s="33" t="s">
        <v>1962</v>
      </c>
      <c r="C69" s="33" t="s">
        <v>1524</v>
      </c>
      <c r="D69" s="14">
        <v>223574</v>
      </c>
      <c r="E69" s="15">
        <v>1233.68</v>
      </c>
      <c r="F69" s="16">
        <v>5.3E-3</v>
      </c>
      <c r="G69" s="16"/>
    </row>
    <row r="70" spans="1:7" x14ac:dyDescent="0.25">
      <c r="A70" s="13" t="s">
        <v>1784</v>
      </c>
      <c r="B70" s="33" t="s">
        <v>1785</v>
      </c>
      <c r="C70" s="33" t="s">
        <v>1200</v>
      </c>
      <c r="D70" s="14">
        <v>206837</v>
      </c>
      <c r="E70" s="15">
        <v>1173.3900000000001</v>
      </c>
      <c r="F70" s="16">
        <v>5.0000000000000001E-3</v>
      </c>
      <c r="G70" s="16"/>
    </row>
    <row r="71" spans="1:7" x14ac:dyDescent="0.25">
      <c r="A71" s="13" t="s">
        <v>1368</v>
      </c>
      <c r="B71" s="33" t="s">
        <v>1369</v>
      </c>
      <c r="C71" s="33" t="s">
        <v>1370</v>
      </c>
      <c r="D71" s="14">
        <v>14683</v>
      </c>
      <c r="E71" s="15">
        <v>1169.8599999999999</v>
      </c>
      <c r="F71" s="16">
        <v>5.0000000000000001E-3</v>
      </c>
      <c r="G71" s="16"/>
    </row>
    <row r="72" spans="1:7" x14ac:dyDescent="0.25">
      <c r="A72" s="13" t="s">
        <v>1420</v>
      </c>
      <c r="B72" s="33" t="s">
        <v>1421</v>
      </c>
      <c r="C72" s="33" t="s">
        <v>1215</v>
      </c>
      <c r="D72" s="14">
        <v>321514</v>
      </c>
      <c r="E72" s="15">
        <v>1149.8900000000001</v>
      </c>
      <c r="F72" s="16">
        <v>4.8999999999999998E-3</v>
      </c>
      <c r="G72" s="16"/>
    </row>
    <row r="73" spans="1:7" x14ac:dyDescent="0.25">
      <c r="A73" s="13" t="s">
        <v>1963</v>
      </c>
      <c r="B73" s="33" t="s">
        <v>1964</v>
      </c>
      <c r="C73" s="33" t="s">
        <v>1265</v>
      </c>
      <c r="D73" s="14">
        <v>46183</v>
      </c>
      <c r="E73" s="15">
        <v>1142.5899999999999</v>
      </c>
      <c r="F73" s="16">
        <v>4.8999999999999998E-3</v>
      </c>
      <c r="G73" s="16"/>
    </row>
    <row r="74" spans="1:7" x14ac:dyDescent="0.25">
      <c r="A74" s="13" t="s">
        <v>1467</v>
      </c>
      <c r="B74" s="33" t="s">
        <v>1468</v>
      </c>
      <c r="C74" s="33" t="s">
        <v>1344</v>
      </c>
      <c r="D74" s="14">
        <v>172525</v>
      </c>
      <c r="E74" s="15">
        <v>1117.0999999999999</v>
      </c>
      <c r="F74" s="16">
        <v>4.7999999999999996E-3</v>
      </c>
      <c r="G74" s="16"/>
    </row>
    <row r="75" spans="1:7" x14ac:dyDescent="0.25">
      <c r="A75" s="13" t="s">
        <v>1313</v>
      </c>
      <c r="B75" s="33" t="s">
        <v>1314</v>
      </c>
      <c r="C75" s="33" t="s">
        <v>1195</v>
      </c>
      <c r="D75" s="14">
        <v>241887</v>
      </c>
      <c r="E75" s="15">
        <v>1109.05</v>
      </c>
      <c r="F75" s="16">
        <v>4.7000000000000002E-3</v>
      </c>
      <c r="G75" s="16"/>
    </row>
    <row r="76" spans="1:7" x14ac:dyDescent="0.25">
      <c r="A76" s="13" t="s">
        <v>1888</v>
      </c>
      <c r="B76" s="33" t="s">
        <v>1889</v>
      </c>
      <c r="C76" s="33" t="s">
        <v>1289</v>
      </c>
      <c r="D76" s="14">
        <v>84754</v>
      </c>
      <c r="E76" s="15">
        <v>1104.26</v>
      </c>
      <c r="F76" s="16">
        <v>4.7000000000000002E-3</v>
      </c>
      <c r="G76" s="16"/>
    </row>
    <row r="77" spans="1:7" x14ac:dyDescent="0.25">
      <c r="A77" s="13" t="s">
        <v>1246</v>
      </c>
      <c r="B77" s="33" t="s">
        <v>1247</v>
      </c>
      <c r="C77" s="33" t="s">
        <v>1248</v>
      </c>
      <c r="D77" s="14">
        <v>29272</v>
      </c>
      <c r="E77" s="15">
        <v>1096.1500000000001</v>
      </c>
      <c r="F77" s="16">
        <v>4.7000000000000002E-3</v>
      </c>
      <c r="G77" s="16"/>
    </row>
    <row r="78" spans="1:7" x14ac:dyDescent="0.25">
      <c r="A78" s="13" t="s">
        <v>1252</v>
      </c>
      <c r="B78" s="33" t="s">
        <v>1253</v>
      </c>
      <c r="C78" s="33" t="s">
        <v>1254</v>
      </c>
      <c r="D78" s="14">
        <v>15724</v>
      </c>
      <c r="E78" s="15">
        <v>1083.8699999999999</v>
      </c>
      <c r="F78" s="16">
        <v>4.5999999999999999E-3</v>
      </c>
      <c r="G78" s="16"/>
    </row>
    <row r="79" spans="1:7" x14ac:dyDescent="0.25">
      <c r="A79" s="13" t="s">
        <v>1965</v>
      </c>
      <c r="B79" s="33" t="s">
        <v>1966</v>
      </c>
      <c r="C79" s="33" t="s">
        <v>1292</v>
      </c>
      <c r="D79" s="14">
        <v>125346</v>
      </c>
      <c r="E79" s="15">
        <v>1082.43</v>
      </c>
      <c r="F79" s="16">
        <v>4.5999999999999999E-3</v>
      </c>
      <c r="G79" s="16"/>
    </row>
    <row r="80" spans="1:7" x14ac:dyDescent="0.25">
      <c r="A80" s="13" t="s">
        <v>1318</v>
      </c>
      <c r="B80" s="33" t="s">
        <v>1319</v>
      </c>
      <c r="C80" s="33" t="s">
        <v>1320</v>
      </c>
      <c r="D80" s="14">
        <v>151738</v>
      </c>
      <c r="E80" s="15">
        <v>1064.21</v>
      </c>
      <c r="F80" s="16">
        <v>4.4999999999999997E-3</v>
      </c>
      <c r="G80" s="16"/>
    </row>
    <row r="81" spans="1:7" x14ac:dyDescent="0.25">
      <c r="A81" s="13" t="s">
        <v>1967</v>
      </c>
      <c r="B81" s="33" t="s">
        <v>1968</v>
      </c>
      <c r="C81" s="33" t="s">
        <v>1192</v>
      </c>
      <c r="D81" s="14">
        <v>53254</v>
      </c>
      <c r="E81" s="15">
        <v>1040.48</v>
      </c>
      <c r="F81" s="16">
        <v>4.4000000000000003E-3</v>
      </c>
      <c r="G81" s="16"/>
    </row>
    <row r="82" spans="1:7" x14ac:dyDescent="0.25">
      <c r="A82" s="13" t="s">
        <v>1495</v>
      </c>
      <c r="B82" s="33" t="s">
        <v>1496</v>
      </c>
      <c r="C82" s="33" t="s">
        <v>1370</v>
      </c>
      <c r="D82" s="14">
        <v>157167</v>
      </c>
      <c r="E82" s="15">
        <v>985.52</v>
      </c>
      <c r="F82" s="16">
        <v>4.1999999999999997E-3</v>
      </c>
      <c r="G82" s="16"/>
    </row>
    <row r="83" spans="1:7" x14ac:dyDescent="0.25">
      <c r="A83" s="17" t="s">
        <v>125</v>
      </c>
      <c r="B83" s="34"/>
      <c r="C83" s="34"/>
      <c r="D83" s="20"/>
      <c r="E83" s="37">
        <v>228618.89</v>
      </c>
      <c r="F83" s="38">
        <v>0.97629999999999995</v>
      </c>
      <c r="G83" s="23"/>
    </row>
    <row r="84" spans="1:7" x14ac:dyDescent="0.25">
      <c r="A84" s="17" t="s">
        <v>1268</v>
      </c>
      <c r="B84" s="33"/>
      <c r="C84" s="33"/>
      <c r="D84" s="14"/>
      <c r="E84" s="15"/>
      <c r="F84" s="16"/>
      <c r="G84" s="16"/>
    </row>
    <row r="85" spans="1:7" x14ac:dyDescent="0.25">
      <c r="A85" s="17" t="s">
        <v>125</v>
      </c>
      <c r="B85" s="33"/>
      <c r="C85" s="33"/>
      <c r="D85" s="14"/>
      <c r="E85" s="39" t="s">
        <v>122</v>
      </c>
      <c r="F85" s="40" t="s">
        <v>122</v>
      </c>
      <c r="G85" s="16"/>
    </row>
    <row r="86" spans="1:7" x14ac:dyDescent="0.25">
      <c r="A86" s="24" t="s">
        <v>132</v>
      </c>
      <c r="B86" s="35"/>
      <c r="C86" s="35"/>
      <c r="D86" s="25"/>
      <c r="E86" s="30">
        <v>228618.89</v>
      </c>
      <c r="F86" s="31">
        <v>0.97629999999999995</v>
      </c>
      <c r="G86" s="23"/>
    </row>
    <row r="87" spans="1:7" x14ac:dyDescent="0.25">
      <c r="A87" s="13"/>
      <c r="B87" s="33"/>
      <c r="C87" s="33"/>
      <c r="D87" s="14"/>
      <c r="E87" s="15"/>
      <c r="F87" s="16"/>
      <c r="G87" s="16"/>
    </row>
    <row r="88" spans="1:7" x14ac:dyDescent="0.25">
      <c r="A88" s="13"/>
      <c r="B88" s="33"/>
      <c r="C88" s="33"/>
      <c r="D88" s="14"/>
      <c r="E88" s="15"/>
      <c r="F88" s="16"/>
      <c r="G88" s="16"/>
    </row>
    <row r="89" spans="1:7" x14ac:dyDescent="0.25">
      <c r="A89" s="17" t="s">
        <v>196</v>
      </c>
      <c r="B89" s="33"/>
      <c r="C89" s="33"/>
      <c r="D89" s="14"/>
      <c r="E89" s="15"/>
      <c r="F89" s="16"/>
      <c r="G89" s="16"/>
    </row>
    <row r="90" spans="1:7" x14ac:dyDescent="0.25">
      <c r="A90" s="13" t="s">
        <v>197</v>
      </c>
      <c r="B90" s="33"/>
      <c r="C90" s="33"/>
      <c r="D90" s="14"/>
      <c r="E90" s="15">
        <v>5663.93</v>
      </c>
      <c r="F90" s="16">
        <v>2.4199999999999999E-2</v>
      </c>
      <c r="G90" s="16">
        <v>6.5936999999999996E-2</v>
      </c>
    </row>
    <row r="91" spans="1:7" x14ac:dyDescent="0.25">
      <c r="A91" s="17" t="s">
        <v>125</v>
      </c>
      <c r="B91" s="34"/>
      <c r="C91" s="34"/>
      <c r="D91" s="20"/>
      <c r="E91" s="37">
        <v>5663.93</v>
      </c>
      <c r="F91" s="38">
        <v>2.4199999999999999E-2</v>
      </c>
      <c r="G91" s="23"/>
    </row>
    <row r="92" spans="1:7" x14ac:dyDescent="0.25">
      <c r="A92" s="13"/>
      <c r="B92" s="33"/>
      <c r="C92" s="33"/>
      <c r="D92" s="14"/>
      <c r="E92" s="15"/>
      <c r="F92" s="16"/>
      <c r="G92" s="16"/>
    </row>
    <row r="93" spans="1:7" x14ac:dyDescent="0.25">
      <c r="A93" s="24" t="s">
        <v>132</v>
      </c>
      <c r="B93" s="35"/>
      <c r="C93" s="35"/>
      <c r="D93" s="25"/>
      <c r="E93" s="21">
        <v>5663.93</v>
      </c>
      <c r="F93" s="22">
        <v>2.4199999999999999E-2</v>
      </c>
      <c r="G93" s="23"/>
    </row>
    <row r="94" spans="1:7" x14ac:dyDescent="0.25">
      <c r="A94" s="13" t="s">
        <v>198</v>
      </c>
      <c r="B94" s="33"/>
      <c r="C94" s="33"/>
      <c r="D94" s="14"/>
      <c r="E94" s="15">
        <v>2.0463703</v>
      </c>
      <c r="F94" s="16">
        <v>7.9999999999999996E-6</v>
      </c>
      <c r="G94" s="16"/>
    </row>
    <row r="95" spans="1:7" x14ac:dyDescent="0.25">
      <c r="A95" s="13" t="s">
        <v>199</v>
      </c>
      <c r="B95" s="33"/>
      <c r="C95" s="33"/>
      <c r="D95" s="14"/>
      <c r="E95" s="26">
        <v>-237.06637029999999</v>
      </c>
      <c r="F95" s="27">
        <v>-5.0799999999999999E-4</v>
      </c>
      <c r="G95" s="16">
        <v>6.5936999999999996E-2</v>
      </c>
    </row>
    <row r="96" spans="1:7" x14ac:dyDescent="0.25">
      <c r="A96" s="28" t="s">
        <v>200</v>
      </c>
      <c r="B96" s="36"/>
      <c r="C96" s="36"/>
      <c r="D96" s="29"/>
      <c r="E96" s="30">
        <v>234047.8</v>
      </c>
      <c r="F96" s="31">
        <v>1</v>
      </c>
      <c r="G96" s="31"/>
    </row>
    <row r="101" spans="1:5" x14ac:dyDescent="0.25">
      <c r="A101" s="1" t="s">
        <v>203</v>
      </c>
    </row>
    <row r="102" spans="1:5" x14ac:dyDescent="0.25">
      <c r="A102" s="47" t="s">
        <v>204</v>
      </c>
      <c r="B102" s="3" t="s">
        <v>122</v>
      </c>
    </row>
    <row r="103" spans="1:5" x14ac:dyDescent="0.25">
      <c r="A103" t="s">
        <v>205</v>
      </c>
    </row>
    <row r="104" spans="1:5" x14ac:dyDescent="0.25">
      <c r="A104" t="s">
        <v>206</v>
      </c>
      <c r="B104" t="s">
        <v>207</v>
      </c>
      <c r="C104" t="s">
        <v>207</v>
      </c>
    </row>
    <row r="105" spans="1:5" x14ac:dyDescent="0.25">
      <c r="B105" s="48">
        <v>45504</v>
      </c>
      <c r="C105" s="48">
        <v>45534</v>
      </c>
    </row>
    <row r="106" spans="1:5" x14ac:dyDescent="0.25">
      <c r="A106" t="s">
        <v>211</v>
      </c>
      <c r="B106">
        <v>43.762999999999998</v>
      </c>
      <c r="C106">
        <v>44.743000000000002</v>
      </c>
      <c r="E106" s="2"/>
    </row>
    <row r="107" spans="1:5" x14ac:dyDescent="0.25">
      <c r="A107" t="s">
        <v>212</v>
      </c>
      <c r="B107">
        <v>35.93</v>
      </c>
      <c r="C107">
        <v>36.734000000000002</v>
      </c>
      <c r="E107" s="2"/>
    </row>
    <row r="108" spans="1:5" x14ac:dyDescent="0.25">
      <c r="A108" t="s">
        <v>688</v>
      </c>
      <c r="B108">
        <v>38.393000000000001</v>
      </c>
      <c r="C108">
        <v>39.204000000000001</v>
      </c>
      <c r="E108" s="2"/>
    </row>
    <row r="109" spans="1:5" x14ac:dyDescent="0.25">
      <c r="A109" t="s">
        <v>689</v>
      </c>
      <c r="B109">
        <v>31.524000000000001</v>
      </c>
      <c r="C109">
        <v>32.189</v>
      </c>
      <c r="E109" s="2"/>
    </row>
    <row r="110" spans="1:5" x14ac:dyDescent="0.25">
      <c r="E110" s="2"/>
    </row>
    <row r="111" spans="1:5" x14ac:dyDescent="0.25">
      <c r="A111" t="s">
        <v>222</v>
      </c>
      <c r="B111" s="3" t="s">
        <v>122</v>
      </c>
    </row>
    <row r="112" spans="1:5" x14ac:dyDescent="0.25">
      <c r="A112" t="s">
        <v>223</v>
      </c>
      <c r="B112" s="3" t="s">
        <v>122</v>
      </c>
    </row>
    <row r="113" spans="1:4" ht="30" customHeight="1" x14ac:dyDescent="0.25">
      <c r="A113" s="47" t="s">
        <v>224</v>
      </c>
      <c r="B113" s="3" t="s">
        <v>122</v>
      </c>
    </row>
    <row r="114" spans="1:4" ht="30" customHeight="1" x14ac:dyDescent="0.25">
      <c r="A114" s="47" t="s">
        <v>225</v>
      </c>
      <c r="B114" s="3" t="s">
        <v>122</v>
      </c>
    </row>
    <row r="115" spans="1:4" x14ac:dyDescent="0.25">
      <c r="A115" t="s">
        <v>1269</v>
      </c>
      <c r="B115" s="49">
        <v>0.40529999999999999</v>
      </c>
    </row>
    <row r="116" spans="1:4" ht="45" customHeight="1" x14ac:dyDescent="0.25">
      <c r="A116" s="47" t="s">
        <v>227</v>
      </c>
      <c r="B116" s="3" t="s">
        <v>122</v>
      </c>
    </row>
    <row r="117" spans="1:4" ht="45" customHeight="1" x14ac:dyDescent="0.25">
      <c r="A117" s="47" t="s">
        <v>228</v>
      </c>
      <c r="B117" s="3" t="s">
        <v>122</v>
      </c>
    </row>
    <row r="118" spans="1:4" ht="30" customHeight="1" x14ac:dyDescent="0.25">
      <c r="A118" s="47" t="s">
        <v>229</v>
      </c>
      <c r="B118" s="3" t="s">
        <v>122</v>
      </c>
    </row>
    <row r="119" spans="1:4" x14ac:dyDescent="0.25">
      <c r="A119" t="s">
        <v>230</v>
      </c>
      <c r="B119" s="3" t="s">
        <v>122</v>
      </c>
    </row>
    <row r="120" spans="1:4" x14ac:dyDescent="0.25">
      <c r="A120" t="s">
        <v>231</v>
      </c>
      <c r="B120" s="3" t="s">
        <v>122</v>
      </c>
    </row>
    <row r="122" spans="1:4" ht="69.95" customHeight="1" x14ac:dyDescent="0.25">
      <c r="A122" s="63" t="s">
        <v>241</v>
      </c>
      <c r="B122" s="63" t="s">
        <v>242</v>
      </c>
      <c r="C122" s="63" t="s">
        <v>5</v>
      </c>
      <c r="D122" s="63" t="s">
        <v>6</v>
      </c>
    </row>
    <row r="123" spans="1:4" ht="69.95" customHeight="1" x14ac:dyDescent="0.25">
      <c r="A123" s="63" t="s">
        <v>1969</v>
      </c>
      <c r="B123" s="63"/>
      <c r="C123" s="63" t="s">
        <v>55</v>
      </c>
      <c r="D123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39"/>
  <sheetViews>
    <sheetView showGridLines="0" workbookViewId="0">
      <pane ySplit="4" topLeftCell="A136" activePane="bottomLeft" state="frozen"/>
      <selection pane="bottomLeft" activeCell="A136" sqref="A136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1970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1971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1273</v>
      </c>
      <c r="B8" s="33" t="s">
        <v>1274</v>
      </c>
      <c r="C8" s="33" t="s">
        <v>1200</v>
      </c>
      <c r="D8" s="14">
        <v>132882</v>
      </c>
      <c r="E8" s="15">
        <v>2175.15</v>
      </c>
      <c r="F8" s="16">
        <v>5.3900000000000003E-2</v>
      </c>
      <c r="G8" s="16"/>
    </row>
    <row r="9" spans="1:8" x14ac:dyDescent="0.25">
      <c r="A9" s="13" t="s">
        <v>1198</v>
      </c>
      <c r="B9" s="33" t="s">
        <v>1199</v>
      </c>
      <c r="C9" s="33" t="s">
        <v>1200</v>
      </c>
      <c r="D9" s="14">
        <v>163216</v>
      </c>
      <c r="E9" s="15">
        <v>2006.25</v>
      </c>
      <c r="F9" s="16">
        <v>4.9700000000000001E-2</v>
      </c>
      <c r="G9" s="16"/>
    </row>
    <row r="10" spans="1:8" x14ac:dyDescent="0.25">
      <c r="A10" s="13" t="s">
        <v>1213</v>
      </c>
      <c r="B10" s="33" t="s">
        <v>1214</v>
      </c>
      <c r="C10" s="33" t="s">
        <v>1215</v>
      </c>
      <c r="D10" s="14">
        <v>54330</v>
      </c>
      <c r="E10" s="15">
        <v>1640.36</v>
      </c>
      <c r="F10" s="16">
        <v>4.0599999999999997E-2</v>
      </c>
      <c r="G10" s="16"/>
    </row>
    <row r="11" spans="1:8" x14ac:dyDescent="0.25">
      <c r="A11" s="13" t="s">
        <v>1409</v>
      </c>
      <c r="B11" s="33" t="s">
        <v>1410</v>
      </c>
      <c r="C11" s="33" t="s">
        <v>1351</v>
      </c>
      <c r="D11" s="14">
        <v>22899</v>
      </c>
      <c r="E11" s="15">
        <v>1639.28</v>
      </c>
      <c r="F11" s="16">
        <v>4.0599999999999997E-2</v>
      </c>
      <c r="G11" s="16"/>
    </row>
    <row r="12" spans="1:8" x14ac:dyDescent="0.25">
      <c r="A12" s="13" t="s">
        <v>1230</v>
      </c>
      <c r="B12" s="33" t="s">
        <v>1231</v>
      </c>
      <c r="C12" s="33" t="s">
        <v>1232</v>
      </c>
      <c r="D12" s="14">
        <v>33431</v>
      </c>
      <c r="E12" s="15">
        <v>1238.5</v>
      </c>
      <c r="F12" s="16">
        <v>3.0700000000000002E-2</v>
      </c>
      <c r="G12" s="16"/>
    </row>
    <row r="13" spans="1:8" x14ac:dyDescent="0.25">
      <c r="A13" s="13" t="s">
        <v>1302</v>
      </c>
      <c r="B13" s="33" t="s">
        <v>1303</v>
      </c>
      <c r="C13" s="33" t="s">
        <v>1304</v>
      </c>
      <c r="D13" s="14">
        <v>63596</v>
      </c>
      <c r="E13" s="15">
        <v>1236.1199999999999</v>
      </c>
      <c r="F13" s="16">
        <v>3.0599999999999999E-2</v>
      </c>
      <c r="G13" s="16"/>
    </row>
    <row r="14" spans="1:8" x14ac:dyDescent="0.25">
      <c r="A14" s="13" t="s">
        <v>1255</v>
      </c>
      <c r="B14" s="33" t="s">
        <v>1256</v>
      </c>
      <c r="C14" s="33" t="s">
        <v>1200</v>
      </c>
      <c r="D14" s="14">
        <v>149214</v>
      </c>
      <c r="E14" s="15">
        <v>1216.99</v>
      </c>
      <c r="F14" s="16">
        <v>3.0200000000000001E-2</v>
      </c>
      <c r="G14" s="16"/>
    </row>
    <row r="15" spans="1:8" x14ac:dyDescent="0.25">
      <c r="A15" s="13" t="s">
        <v>1193</v>
      </c>
      <c r="B15" s="33" t="s">
        <v>1194</v>
      </c>
      <c r="C15" s="33" t="s">
        <v>1195</v>
      </c>
      <c r="D15" s="14">
        <v>61438</v>
      </c>
      <c r="E15" s="15">
        <v>976.28</v>
      </c>
      <c r="F15" s="16">
        <v>2.4199999999999999E-2</v>
      </c>
      <c r="G15" s="16"/>
    </row>
    <row r="16" spans="1:8" x14ac:dyDescent="0.25">
      <c r="A16" s="13" t="s">
        <v>1190</v>
      </c>
      <c r="B16" s="33" t="s">
        <v>1191</v>
      </c>
      <c r="C16" s="33" t="s">
        <v>1192</v>
      </c>
      <c r="D16" s="14">
        <v>50230</v>
      </c>
      <c r="E16" s="15">
        <v>915.01</v>
      </c>
      <c r="F16" s="16">
        <v>2.2700000000000001E-2</v>
      </c>
      <c r="G16" s="16"/>
    </row>
    <row r="17" spans="1:7" x14ac:dyDescent="0.25">
      <c r="A17" s="13" t="s">
        <v>1516</v>
      </c>
      <c r="B17" s="33" t="s">
        <v>1517</v>
      </c>
      <c r="C17" s="33" t="s">
        <v>1265</v>
      </c>
      <c r="D17" s="14">
        <v>449586</v>
      </c>
      <c r="E17" s="15">
        <v>877.95</v>
      </c>
      <c r="F17" s="16">
        <v>2.18E-2</v>
      </c>
      <c r="G17" s="16"/>
    </row>
    <row r="18" spans="1:7" x14ac:dyDescent="0.25">
      <c r="A18" s="13" t="s">
        <v>1364</v>
      </c>
      <c r="B18" s="33" t="s">
        <v>1365</v>
      </c>
      <c r="C18" s="33" t="s">
        <v>1304</v>
      </c>
      <c r="D18" s="14">
        <v>18428</v>
      </c>
      <c r="E18" s="15">
        <v>839.17</v>
      </c>
      <c r="F18" s="16">
        <v>2.0799999999999999E-2</v>
      </c>
      <c r="G18" s="16"/>
    </row>
    <row r="19" spans="1:7" x14ac:dyDescent="0.25">
      <c r="A19" s="13" t="s">
        <v>1259</v>
      </c>
      <c r="B19" s="33" t="s">
        <v>1260</v>
      </c>
      <c r="C19" s="33" t="s">
        <v>1200</v>
      </c>
      <c r="D19" s="14">
        <v>69282</v>
      </c>
      <c r="E19" s="15">
        <v>814.24</v>
      </c>
      <c r="F19" s="16">
        <v>2.0199999999999999E-2</v>
      </c>
      <c r="G19" s="16"/>
    </row>
    <row r="20" spans="1:7" x14ac:dyDescent="0.25">
      <c r="A20" s="13" t="s">
        <v>1340</v>
      </c>
      <c r="B20" s="33" t="s">
        <v>1341</v>
      </c>
      <c r="C20" s="33" t="s">
        <v>1289</v>
      </c>
      <c r="D20" s="14">
        <v>260125</v>
      </c>
      <c r="E20" s="15">
        <v>778.55</v>
      </c>
      <c r="F20" s="16">
        <v>1.9300000000000001E-2</v>
      </c>
      <c r="G20" s="16"/>
    </row>
    <row r="21" spans="1:7" x14ac:dyDescent="0.25">
      <c r="A21" s="13" t="s">
        <v>1218</v>
      </c>
      <c r="B21" s="33" t="s">
        <v>1219</v>
      </c>
      <c r="C21" s="33" t="s">
        <v>1220</v>
      </c>
      <c r="D21" s="14">
        <v>183670</v>
      </c>
      <c r="E21" s="15">
        <v>764.43</v>
      </c>
      <c r="F21" s="16">
        <v>1.89E-2</v>
      </c>
      <c r="G21" s="16"/>
    </row>
    <row r="22" spans="1:7" x14ac:dyDescent="0.25">
      <c r="A22" s="13" t="s">
        <v>1204</v>
      </c>
      <c r="B22" s="33" t="s">
        <v>1205</v>
      </c>
      <c r="C22" s="33" t="s">
        <v>1206</v>
      </c>
      <c r="D22" s="14">
        <v>150799</v>
      </c>
      <c r="E22" s="15">
        <v>756.86</v>
      </c>
      <c r="F22" s="16">
        <v>1.8800000000000001E-2</v>
      </c>
      <c r="G22" s="16"/>
    </row>
    <row r="23" spans="1:7" x14ac:dyDescent="0.25">
      <c r="A23" s="13" t="s">
        <v>1225</v>
      </c>
      <c r="B23" s="33" t="s">
        <v>1226</v>
      </c>
      <c r="C23" s="33" t="s">
        <v>1227</v>
      </c>
      <c r="D23" s="14">
        <v>6246</v>
      </c>
      <c r="E23" s="15">
        <v>705.92</v>
      </c>
      <c r="F23" s="16">
        <v>1.7500000000000002E-2</v>
      </c>
      <c r="G23" s="16"/>
    </row>
    <row r="24" spans="1:7" x14ac:dyDescent="0.25">
      <c r="A24" s="13" t="s">
        <v>1943</v>
      </c>
      <c r="B24" s="33" t="s">
        <v>1944</v>
      </c>
      <c r="C24" s="33" t="s">
        <v>1212</v>
      </c>
      <c r="D24" s="14">
        <v>74140</v>
      </c>
      <c r="E24" s="15">
        <v>611.73</v>
      </c>
      <c r="F24" s="16">
        <v>1.52E-2</v>
      </c>
      <c r="G24" s="16"/>
    </row>
    <row r="25" spans="1:7" x14ac:dyDescent="0.25">
      <c r="A25" s="13" t="s">
        <v>1405</v>
      </c>
      <c r="B25" s="33" t="s">
        <v>1406</v>
      </c>
      <c r="C25" s="33" t="s">
        <v>1192</v>
      </c>
      <c r="D25" s="14">
        <v>35069</v>
      </c>
      <c r="E25" s="15">
        <v>580.36</v>
      </c>
      <c r="F25" s="16">
        <v>1.44E-2</v>
      </c>
      <c r="G25" s="16"/>
    </row>
    <row r="26" spans="1:7" x14ac:dyDescent="0.25">
      <c r="A26" s="13" t="s">
        <v>1894</v>
      </c>
      <c r="B26" s="33" t="s">
        <v>1895</v>
      </c>
      <c r="C26" s="33" t="s">
        <v>1386</v>
      </c>
      <c r="D26" s="14">
        <v>18479</v>
      </c>
      <c r="E26" s="15">
        <v>523.45000000000005</v>
      </c>
      <c r="F26" s="16">
        <v>1.2999999999999999E-2</v>
      </c>
      <c r="G26" s="16"/>
    </row>
    <row r="27" spans="1:7" x14ac:dyDescent="0.25">
      <c r="A27" s="13" t="s">
        <v>1389</v>
      </c>
      <c r="B27" s="33" t="s">
        <v>1390</v>
      </c>
      <c r="C27" s="33" t="s">
        <v>1304</v>
      </c>
      <c r="D27" s="14">
        <v>10006</v>
      </c>
      <c r="E27" s="15">
        <v>517.4</v>
      </c>
      <c r="F27" s="16">
        <v>1.2800000000000001E-2</v>
      </c>
      <c r="G27" s="16"/>
    </row>
    <row r="28" spans="1:7" x14ac:dyDescent="0.25">
      <c r="A28" s="13" t="s">
        <v>1228</v>
      </c>
      <c r="B28" s="33" t="s">
        <v>1229</v>
      </c>
      <c r="C28" s="33" t="s">
        <v>1203</v>
      </c>
      <c r="D28" s="14">
        <v>46177</v>
      </c>
      <c r="E28" s="15">
        <v>513.19000000000005</v>
      </c>
      <c r="F28" s="16">
        <v>1.2699999999999999E-2</v>
      </c>
      <c r="G28" s="16"/>
    </row>
    <row r="29" spans="1:7" x14ac:dyDescent="0.25">
      <c r="A29" s="13" t="s">
        <v>1457</v>
      </c>
      <c r="B29" s="33" t="s">
        <v>1458</v>
      </c>
      <c r="C29" s="33" t="s">
        <v>1254</v>
      </c>
      <c r="D29" s="14">
        <v>6367</v>
      </c>
      <c r="E29" s="15">
        <v>505.29</v>
      </c>
      <c r="F29" s="16">
        <v>1.2500000000000001E-2</v>
      </c>
      <c r="G29" s="16"/>
    </row>
    <row r="30" spans="1:7" x14ac:dyDescent="0.25">
      <c r="A30" s="13" t="s">
        <v>1473</v>
      </c>
      <c r="B30" s="33" t="s">
        <v>1474</v>
      </c>
      <c r="C30" s="33" t="s">
        <v>1203</v>
      </c>
      <c r="D30" s="14">
        <v>17931</v>
      </c>
      <c r="E30" s="15">
        <v>503.04</v>
      </c>
      <c r="F30" s="16">
        <v>1.2500000000000001E-2</v>
      </c>
      <c r="G30" s="16"/>
    </row>
    <row r="31" spans="1:7" x14ac:dyDescent="0.25">
      <c r="A31" s="13" t="s">
        <v>1485</v>
      </c>
      <c r="B31" s="33" t="s">
        <v>1486</v>
      </c>
      <c r="C31" s="33" t="s">
        <v>1304</v>
      </c>
      <c r="D31" s="14">
        <v>30599</v>
      </c>
      <c r="E31" s="15">
        <v>500.75</v>
      </c>
      <c r="F31" s="16">
        <v>1.24E-2</v>
      </c>
      <c r="G31" s="16"/>
    </row>
    <row r="32" spans="1:7" x14ac:dyDescent="0.25">
      <c r="A32" s="13" t="s">
        <v>1283</v>
      </c>
      <c r="B32" s="33" t="s">
        <v>1284</v>
      </c>
      <c r="C32" s="33" t="s">
        <v>1200</v>
      </c>
      <c r="D32" s="14">
        <v>34433</v>
      </c>
      <c r="E32" s="15">
        <v>490.76</v>
      </c>
      <c r="F32" s="16">
        <v>1.2200000000000001E-2</v>
      </c>
      <c r="G32" s="16"/>
    </row>
    <row r="33" spans="1:7" x14ac:dyDescent="0.25">
      <c r="A33" s="13" t="s">
        <v>1318</v>
      </c>
      <c r="B33" s="33" t="s">
        <v>1319</v>
      </c>
      <c r="C33" s="33" t="s">
        <v>1320</v>
      </c>
      <c r="D33" s="14">
        <v>69524</v>
      </c>
      <c r="E33" s="15">
        <v>487.61</v>
      </c>
      <c r="F33" s="16">
        <v>1.21E-2</v>
      </c>
      <c r="G33" s="16"/>
    </row>
    <row r="34" spans="1:7" x14ac:dyDescent="0.25">
      <c r="A34" s="13" t="s">
        <v>1788</v>
      </c>
      <c r="B34" s="33" t="s">
        <v>1789</v>
      </c>
      <c r="C34" s="33" t="s">
        <v>1790</v>
      </c>
      <c r="D34" s="14">
        <v>26469</v>
      </c>
      <c r="E34" s="15">
        <v>469.1</v>
      </c>
      <c r="F34" s="16">
        <v>1.1599999999999999E-2</v>
      </c>
      <c r="G34" s="16"/>
    </row>
    <row r="35" spans="1:7" x14ac:dyDescent="0.25">
      <c r="A35" s="13" t="s">
        <v>1366</v>
      </c>
      <c r="B35" s="33" t="s">
        <v>1367</v>
      </c>
      <c r="C35" s="33" t="s">
        <v>1292</v>
      </c>
      <c r="D35" s="14">
        <v>14419</v>
      </c>
      <c r="E35" s="15">
        <v>462.06</v>
      </c>
      <c r="F35" s="16">
        <v>1.14E-2</v>
      </c>
      <c r="G35" s="16"/>
    </row>
    <row r="36" spans="1:7" x14ac:dyDescent="0.25">
      <c r="A36" s="13" t="s">
        <v>1465</v>
      </c>
      <c r="B36" s="33" t="s">
        <v>1466</v>
      </c>
      <c r="C36" s="33" t="s">
        <v>1206</v>
      </c>
      <c r="D36" s="14">
        <v>15887</v>
      </c>
      <c r="E36" s="15">
        <v>441.34</v>
      </c>
      <c r="F36" s="16">
        <v>1.09E-2</v>
      </c>
      <c r="G36" s="16"/>
    </row>
    <row r="37" spans="1:7" x14ac:dyDescent="0.25">
      <c r="A37" s="13" t="s">
        <v>1246</v>
      </c>
      <c r="B37" s="33" t="s">
        <v>1247</v>
      </c>
      <c r="C37" s="33" t="s">
        <v>1248</v>
      </c>
      <c r="D37" s="14">
        <v>11457</v>
      </c>
      <c r="E37" s="15">
        <v>429.03</v>
      </c>
      <c r="F37" s="16">
        <v>1.06E-2</v>
      </c>
      <c r="G37" s="16"/>
    </row>
    <row r="38" spans="1:7" x14ac:dyDescent="0.25">
      <c r="A38" s="13" t="s">
        <v>1393</v>
      </c>
      <c r="B38" s="33" t="s">
        <v>1394</v>
      </c>
      <c r="C38" s="33" t="s">
        <v>1292</v>
      </c>
      <c r="D38" s="14">
        <v>29328</v>
      </c>
      <c r="E38" s="15">
        <v>426.9</v>
      </c>
      <c r="F38" s="16">
        <v>1.06E-2</v>
      </c>
      <c r="G38" s="16"/>
    </row>
    <row r="39" spans="1:7" x14ac:dyDescent="0.25">
      <c r="A39" s="13" t="s">
        <v>1308</v>
      </c>
      <c r="B39" s="33" t="s">
        <v>1309</v>
      </c>
      <c r="C39" s="33" t="s">
        <v>1310</v>
      </c>
      <c r="D39" s="14">
        <v>79989</v>
      </c>
      <c r="E39" s="15">
        <v>419.9</v>
      </c>
      <c r="F39" s="16">
        <v>1.04E-2</v>
      </c>
      <c r="G39" s="16"/>
    </row>
    <row r="40" spans="1:7" x14ac:dyDescent="0.25">
      <c r="A40" s="13" t="s">
        <v>1967</v>
      </c>
      <c r="B40" s="33" t="s">
        <v>1968</v>
      </c>
      <c r="C40" s="33" t="s">
        <v>1192</v>
      </c>
      <c r="D40" s="14">
        <v>20896</v>
      </c>
      <c r="E40" s="15">
        <v>408.27</v>
      </c>
      <c r="F40" s="16">
        <v>1.01E-2</v>
      </c>
      <c r="G40" s="16"/>
    </row>
    <row r="41" spans="1:7" x14ac:dyDescent="0.25">
      <c r="A41" s="13" t="s">
        <v>1912</v>
      </c>
      <c r="B41" s="33" t="s">
        <v>1913</v>
      </c>
      <c r="C41" s="33" t="s">
        <v>1800</v>
      </c>
      <c r="D41" s="14">
        <v>28377</v>
      </c>
      <c r="E41" s="15">
        <v>404.03</v>
      </c>
      <c r="F41" s="16">
        <v>0.01</v>
      </c>
      <c r="G41" s="16"/>
    </row>
    <row r="42" spans="1:7" x14ac:dyDescent="0.25">
      <c r="A42" s="13" t="s">
        <v>1221</v>
      </c>
      <c r="B42" s="33" t="s">
        <v>1222</v>
      </c>
      <c r="C42" s="33" t="s">
        <v>1203</v>
      </c>
      <c r="D42" s="14">
        <v>3114</v>
      </c>
      <c r="E42" s="15">
        <v>386.23</v>
      </c>
      <c r="F42" s="16">
        <v>9.5999999999999992E-3</v>
      </c>
      <c r="G42" s="16"/>
    </row>
    <row r="43" spans="1:7" x14ac:dyDescent="0.25">
      <c r="A43" s="13" t="s">
        <v>1957</v>
      </c>
      <c r="B43" s="33" t="s">
        <v>1958</v>
      </c>
      <c r="C43" s="33" t="s">
        <v>1200</v>
      </c>
      <c r="D43" s="14">
        <v>171645</v>
      </c>
      <c r="E43" s="15">
        <v>381.43</v>
      </c>
      <c r="F43" s="16">
        <v>9.4999999999999998E-3</v>
      </c>
      <c r="G43" s="16"/>
    </row>
    <row r="44" spans="1:7" x14ac:dyDescent="0.25">
      <c r="A44" s="13" t="s">
        <v>1886</v>
      </c>
      <c r="B44" s="33" t="s">
        <v>1887</v>
      </c>
      <c r="C44" s="33" t="s">
        <v>1265</v>
      </c>
      <c r="D44" s="14">
        <v>32483</v>
      </c>
      <c r="E44" s="15">
        <v>381.32</v>
      </c>
      <c r="F44" s="16">
        <v>9.4000000000000004E-3</v>
      </c>
      <c r="G44" s="16"/>
    </row>
    <row r="45" spans="1:7" x14ac:dyDescent="0.25">
      <c r="A45" s="13" t="s">
        <v>1434</v>
      </c>
      <c r="B45" s="33" t="s">
        <v>1435</v>
      </c>
      <c r="C45" s="33" t="s">
        <v>1304</v>
      </c>
      <c r="D45" s="14">
        <v>12086</v>
      </c>
      <c r="E45" s="15">
        <v>375.26</v>
      </c>
      <c r="F45" s="16">
        <v>9.2999999999999992E-3</v>
      </c>
      <c r="G45" s="16"/>
    </row>
    <row r="46" spans="1:7" x14ac:dyDescent="0.25">
      <c r="A46" s="13" t="s">
        <v>1798</v>
      </c>
      <c r="B46" s="33" t="s">
        <v>1799</v>
      </c>
      <c r="C46" s="33" t="s">
        <v>1800</v>
      </c>
      <c r="D46" s="14">
        <v>30195</v>
      </c>
      <c r="E46" s="15">
        <v>375.07</v>
      </c>
      <c r="F46" s="16">
        <v>9.2999999999999992E-3</v>
      </c>
      <c r="G46" s="16"/>
    </row>
    <row r="47" spans="1:7" x14ac:dyDescent="0.25">
      <c r="A47" s="13" t="s">
        <v>1371</v>
      </c>
      <c r="B47" s="33" t="s">
        <v>1372</v>
      </c>
      <c r="C47" s="33" t="s">
        <v>1254</v>
      </c>
      <c r="D47" s="14">
        <v>125626</v>
      </c>
      <c r="E47" s="15">
        <v>365.01</v>
      </c>
      <c r="F47" s="16">
        <v>8.9999999999999993E-3</v>
      </c>
      <c r="G47" s="16"/>
    </row>
    <row r="48" spans="1:7" x14ac:dyDescent="0.25">
      <c r="A48" s="13" t="s">
        <v>1285</v>
      </c>
      <c r="B48" s="33" t="s">
        <v>1286</v>
      </c>
      <c r="C48" s="33" t="s">
        <v>1200</v>
      </c>
      <c r="D48" s="14">
        <v>138501</v>
      </c>
      <c r="E48" s="15">
        <v>346.39</v>
      </c>
      <c r="F48" s="16">
        <v>8.6E-3</v>
      </c>
      <c r="G48" s="16"/>
    </row>
    <row r="49" spans="1:7" x14ac:dyDescent="0.25">
      <c r="A49" s="13" t="s">
        <v>1223</v>
      </c>
      <c r="B49" s="33" t="s">
        <v>1224</v>
      </c>
      <c r="C49" s="33" t="s">
        <v>1203</v>
      </c>
      <c r="D49" s="14">
        <v>12028</v>
      </c>
      <c r="E49" s="15">
        <v>338.38</v>
      </c>
      <c r="F49" s="16">
        <v>8.3999999999999995E-3</v>
      </c>
      <c r="G49" s="16"/>
    </row>
    <row r="50" spans="1:7" x14ac:dyDescent="0.25">
      <c r="A50" s="13" t="s">
        <v>1531</v>
      </c>
      <c r="B50" s="33" t="s">
        <v>1532</v>
      </c>
      <c r="C50" s="33" t="s">
        <v>1240</v>
      </c>
      <c r="D50" s="14">
        <v>19098</v>
      </c>
      <c r="E50" s="15">
        <v>333</v>
      </c>
      <c r="F50" s="16">
        <v>8.3000000000000001E-3</v>
      </c>
      <c r="G50" s="16"/>
    </row>
    <row r="51" spans="1:7" x14ac:dyDescent="0.25">
      <c r="A51" s="13" t="s">
        <v>1972</v>
      </c>
      <c r="B51" s="33" t="s">
        <v>1973</v>
      </c>
      <c r="C51" s="33" t="s">
        <v>1304</v>
      </c>
      <c r="D51" s="14">
        <v>43046</v>
      </c>
      <c r="E51" s="15">
        <v>330.55</v>
      </c>
      <c r="F51" s="16">
        <v>8.2000000000000007E-3</v>
      </c>
      <c r="G51" s="16"/>
    </row>
    <row r="52" spans="1:7" x14ac:dyDescent="0.25">
      <c r="A52" s="13" t="s">
        <v>1784</v>
      </c>
      <c r="B52" s="33" t="s">
        <v>1785</v>
      </c>
      <c r="C52" s="33" t="s">
        <v>1200</v>
      </c>
      <c r="D52" s="14">
        <v>56714</v>
      </c>
      <c r="E52" s="15">
        <v>321.74</v>
      </c>
      <c r="F52" s="16">
        <v>8.0000000000000002E-3</v>
      </c>
      <c r="G52" s="16"/>
    </row>
    <row r="53" spans="1:7" x14ac:dyDescent="0.25">
      <c r="A53" s="13" t="s">
        <v>1898</v>
      </c>
      <c r="B53" s="33" t="s">
        <v>1899</v>
      </c>
      <c r="C53" s="33" t="s">
        <v>1248</v>
      </c>
      <c r="D53" s="14">
        <v>6787</v>
      </c>
      <c r="E53" s="15">
        <v>312.87</v>
      </c>
      <c r="F53" s="16">
        <v>7.7999999999999996E-3</v>
      </c>
      <c r="G53" s="16"/>
    </row>
    <row r="54" spans="1:7" x14ac:dyDescent="0.25">
      <c r="A54" s="13" t="s">
        <v>1326</v>
      </c>
      <c r="B54" s="33" t="s">
        <v>1327</v>
      </c>
      <c r="C54" s="33" t="s">
        <v>1215</v>
      </c>
      <c r="D54" s="14">
        <v>74261</v>
      </c>
      <c r="E54" s="15">
        <v>311.19</v>
      </c>
      <c r="F54" s="16">
        <v>7.7000000000000002E-3</v>
      </c>
      <c r="G54" s="16"/>
    </row>
    <row r="55" spans="1:7" x14ac:dyDescent="0.25">
      <c r="A55" s="13" t="s">
        <v>1501</v>
      </c>
      <c r="B55" s="33" t="s">
        <v>1502</v>
      </c>
      <c r="C55" s="33" t="s">
        <v>1237</v>
      </c>
      <c r="D55" s="14">
        <v>16311</v>
      </c>
      <c r="E55" s="15">
        <v>301.8</v>
      </c>
      <c r="F55" s="16">
        <v>7.4999999999999997E-3</v>
      </c>
      <c r="G55" s="16"/>
    </row>
    <row r="56" spans="1:7" x14ac:dyDescent="0.25">
      <c r="A56" s="13" t="s">
        <v>1358</v>
      </c>
      <c r="B56" s="33" t="s">
        <v>1359</v>
      </c>
      <c r="C56" s="33" t="s">
        <v>1304</v>
      </c>
      <c r="D56" s="14">
        <v>4726</v>
      </c>
      <c r="E56" s="15">
        <v>299.82</v>
      </c>
      <c r="F56" s="16">
        <v>7.4000000000000003E-3</v>
      </c>
      <c r="G56" s="16"/>
    </row>
    <row r="57" spans="1:7" x14ac:dyDescent="0.25">
      <c r="A57" s="13" t="s">
        <v>1974</v>
      </c>
      <c r="B57" s="33" t="s">
        <v>1975</v>
      </c>
      <c r="C57" s="33" t="s">
        <v>1192</v>
      </c>
      <c r="D57" s="14">
        <v>17540</v>
      </c>
      <c r="E57" s="15">
        <v>292.2</v>
      </c>
      <c r="F57" s="16">
        <v>7.1999999999999998E-3</v>
      </c>
      <c r="G57" s="16"/>
    </row>
    <row r="58" spans="1:7" x14ac:dyDescent="0.25">
      <c r="A58" s="13" t="s">
        <v>1976</v>
      </c>
      <c r="B58" s="33" t="s">
        <v>1977</v>
      </c>
      <c r="C58" s="33" t="s">
        <v>1292</v>
      </c>
      <c r="D58" s="14">
        <v>39480</v>
      </c>
      <c r="E58" s="15">
        <v>290.24</v>
      </c>
      <c r="F58" s="16">
        <v>7.1999999999999998E-3</v>
      </c>
      <c r="G58" s="16"/>
    </row>
    <row r="59" spans="1:7" x14ac:dyDescent="0.25">
      <c r="A59" s="13" t="s">
        <v>1545</v>
      </c>
      <c r="B59" s="33" t="s">
        <v>1546</v>
      </c>
      <c r="C59" s="33" t="s">
        <v>1209</v>
      </c>
      <c r="D59" s="14">
        <v>43853</v>
      </c>
      <c r="E59" s="15">
        <v>279.41000000000003</v>
      </c>
      <c r="F59" s="16">
        <v>6.8999999999999999E-3</v>
      </c>
      <c r="G59" s="16"/>
    </row>
    <row r="60" spans="1:7" x14ac:dyDescent="0.25">
      <c r="A60" s="13" t="s">
        <v>1778</v>
      </c>
      <c r="B60" s="33" t="s">
        <v>1779</v>
      </c>
      <c r="C60" s="33" t="s">
        <v>1323</v>
      </c>
      <c r="D60" s="14">
        <v>23092</v>
      </c>
      <c r="E60" s="15">
        <v>278.14999999999998</v>
      </c>
      <c r="F60" s="16">
        <v>6.8999999999999999E-3</v>
      </c>
      <c r="G60" s="16"/>
    </row>
    <row r="61" spans="1:7" x14ac:dyDescent="0.25">
      <c r="A61" s="13" t="s">
        <v>1959</v>
      </c>
      <c r="B61" s="33" t="s">
        <v>1960</v>
      </c>
      <c r="C61" s="33" t="s">
        <v>1232</v>
      </c>
      <c r="D61" s="14">
        <v>3865</v>
      </c>
      <c r="E61" s="15">
        <v>262</v>
      </c>
      <c r="F61" s="16">
        <v>6.4999999999999997E-3</v>
      </c>
      <c r="G61" s="16"/>
    </row>
    <row r="62" spans="1:7" x14ac:dyDescent="0.25">
      <c r="A62" s="13" t="s">
        <v>1399</v>
      </c>
      <c r="B62" s="33" t="s">
        <v>1400</v>
      </c>
      <c r="C62" s="33" t="s">
        <v>1304</v>
      </c>
      <c r="D62" s="14">
        <v>13746</v>
      </c>
      <c r="E62" s="15">
        <v>241</v>
      </c>
      <c r="F62" s="16">
        <v>6.0000000000000001E-3</v>
      </c>
      <c r="G62" s="16"/>
    </row>
    <row r="63" spans="1:7" x14ac:dyDescent="0.25">
      <c r="A63" s="13" t="s">
        <v>1461</v>
      </c>
      <c r="B63" s="33" t="s">
        <v>1462</v>
      </c>
      <c r="C63" s="33" t="s">
        <v>1307</v>
      </c>
      <c r="D63" s="14">
        <v>24703</v>
      </c>
      <c r="E63" s="15">
        <v>239.72</v>
      </c>
      <c r="F63" s="16">
        <v>5.8999999999999999E-3</v>
      </c>
      <c r="G63" s="16"/>
    </row>
    <row r="64" spans="1:7" x14ac:dyDescent="0.25">
      <c r="A64" s="13" t="s">
        <v>1539</v>
      </c>
      <c r="B64" s="33" t="s">
        <v>1540</v>
      </c>
      <c r="C64" s="33" t="s">
        <v>1323</v>
      </c>
      <c r="D64" s="14">
        <v>8018</v>
      </c>
      <c r="E64" s="15">
        <v>233.26</v>
      </c>
      <c r="F64" s="16">
        <v>5.7999999999999996E-3</v>
      </c>
      <c r="G64" s="16"/>
    </row>
    <row r="65" spans="1:7" x14ac:dyDescent="0.25">
      <c r="A65" s="13" t="s">
        <v>1201</v>
      </c>
      <c r="B65" s="33" t="s">
        <v>1202</v>
      </c>
      <c r="C65" s="33" t="s">
        <v>1203</v>
      </c>
      <c r="D65" s="14">
        <v>2131</v>
      </c>
      <c r="E65" s="15">
        <v>232.1</v>
      </c>
      <c r="F65" s="16">
        <v>5.7999999999999996E-3</v>
      </c>
      <c r="G65" s="16"/>
    </row>
    <row r="66" spans="1:7" x14ac:dyDescent="0.25">
      <c r="A66" s="13" t="s">
        <v>1300</v>
      </c>
      <c r="B66" s="33" t="s">
        <v>1301</v>
      </c>
      <c r="C66" s="33" t="s">
        <v>1292</v>
      </c>
      <c r="D66" s="14">
        <v>3123</v>
      </c>
      <c r="E66" s="15">
        <v>224.86</v>
      </c>
      <c r="F66" s="16">
        <v>5.5999999999999999E-3</v>
      </c>
      <c r="G66" s="16"/>
    </row>
    <row r="67" spans="1:7" x14ac:dyDescent="0.25">
      <c r="A67" s="13" t="s">
        <v>1951</v>
      </c>
      <c r="B67" s="33" t="s">
        <v>1952</v>
      </c>
      <c r="C67" s="33" t="s">
        <v>1240</v>
      </c>
      <c r="D67" s="14">
        <v>16242</v>
      </c>
      <c r="E67" s="15">
        <v>219.41</v>
      </c>
      <c r="F67" s="16">
        <v>5.4000000000000003E-3</v>
      </c>
      <c r="G67" s="16"/>
    </row>
    <row r="68" spans="1:7" x14ac:dyDescent="0.25">
      <c r="A68" s="13" t="s">
        <v>1238</v>
      </c>
      <c r="B68" s="33" t="s">
        <v>1239</v>
      </c>
      <c r="C68" s="33" t="s">
        <v>1240</v>
      </c>
      <c r="D68" s="14">
        <v>6110</v>
      </c>
      <c r="E68" s="15">
        <v>217.83</v>
      </c>
      <c r="F68" s="16">
        <v>5.4000000000000003E-3</v>
      </c>
      <c r="G68" s="16"/>
    </row>
    <row r="69" spans="1:7" x14ac:dyDescent="0.25">
      <c r="A69" s="13" t="s">
        <v>1311</v>
      </c>
      <c r="B69" s="33" t="s">
        <v>1312</v>
      </c>
      <c r="C69" s="33" t="s">
        <v>1292</v>
      </c>
      <c r="D69" s="14">
        <v>39445</v>
      </c>
      <c r="E69" s="15">
        <v>216.77</v>
      </c>
      <c r="F69" s="16">
        <v>5.4000000000000003E-3</v>
      </c>
      <c r="G69" s="16"/>
    </row>
    <row r="70" spans="1:7" x14ac:dyDescent="0.25">
      <c r="A70" s="13" t="s">
        <v>1401</v>
      </c>
      <c r="B70" s="33" t="s">
        <v>1402</v>
      </c>
      <c r="C70" s="33" t="s">
        <v>1386</v>
      </c>
      <c r="D70" s="14">
        <v>4121</v>
      </c>
      <c r="E70" s="15">
        <v>213.58</v>
      </c>
      <c r="F70" s="16">
        <v>5.3E-3</v>
      </c>
      <c r="G70" s="16"/>
    </row>
    <row r="71" spans="1:7" x14ac:dyDescent="0.25">
      <c r="A71" s="13" t="s">
        <v>1551</v>
      </c>
      <c r="B71" s="33" t="s">
        <v>1552</v>
      </c>
      <c r="C71" s="33" t="s">
        <v>1248</v>
      </c>
      <c r="D71" s="14">
        <v>10465</v>
      </c>
      <c r="E71" s="15">
        <v>200.86</v>
      </c>
      <c r="F71" s="16">
        <v>5.0000000000000001E-3</v>
      </c>
      <c r="G71" s="16"/>
    </row>
    <row r="72" spans="1:7" x14ac:dyDescent="0.25">
      <c r="A72" s="13" t="s">
        <v>1978</v>
      </c>
      <c r="B72" s="33" t="s">
        <v>1979</v>
      </c>
      <c r="C72" s="33" t="s">
        <v>1232</v>
      </c>
      <c r="D72" s="14">
        <v>20102</v>
      </c>
      <c r="E72" s="15">
        <v>190.44</v>
      </c>
      <c r="F72" s="16">
        <v>4.7000000000000002E-3</v>
      </c>
      <c r="G72" s="16"/>
    </row>
    <row r="73" spans="1:7" x14ac:dyDescent="0.25">
      <c r="A73" s="13" t="s">
        <v>1827</v>
      </c>
      <c r="B73" s="33" t="s">
        <v>1828</v>
      </c>
      <c r="C73" s="33" t="s">
        <v>1800</v>
      </c>
      <c r="D73" s="14">
        <v>25425</v>
      </c>
      <c r="E73" s="15">
        <v>189.96</v>
      </c>
      <c r="F73" s="16">
        <v>4.7000000000000002E-3</v>
      </c>
      <c r="G73" s="16"/>
    </row>
    <row r="74" spans="1:7" x14ac:dyDescent="0.25">
      <c r="A74" s="13" t="s">
        <v>1499</v>
      </c>
      <c r="B74" s="33" t="s">
        <v>1500</v>
      </c>
      <c r="C74" s="33" t="s">
        <v>1438</v>
      </c>
      <c r="D74" s="14">
        <v>4212</v>
      </c>
      <c r="E74" s="15">
        <v>189.35</v>
      </c>
      <c r="F74" s="16">
        <v>4.7000000000000002E-3</v>
      </c>
      <c r="G74" s="16"/>
    </row>
    <row r="75" spans="1:7" x14ac:dyDescent="0.25">
      <c r="A75" s="13" t="s">
        <v>1196</v>
      </c>
      <c r="B75" s="33" t="s">
        <v>1197</v>
      </c>
      <c r="C75" s="33" t="s">
        <v>1192</v>
      </c>
      <c r="D75" s="14">
        <v>8439</v>
      </c>
      <c r="E75" s="15">
        <v>189.05</v>
      </c>
      <c r="F75" s="16">
        <v>4.7000000000000002E-3</v>
      </c>
      <c r="G75" s="16"/>
    </row>
    <row r="76" spans="1:7" x14ac:dyDescent="0.25">
      <c r="A76" s="13" t="s">
        <v>1511</v>
      </c>
      <c r="B76" s="33" t="s">
        <v>1512</v>
      </c>
      <c r="C76" s="33" t="s">
        <v>1265</v>
      </c>
      <c r="D76" s="14">
        <v>6413</v>
      </c>
      <c r="E76" s="15">
        <v>181.47</v>
      </c>
      <c r="F76" s="16">
        <v>4.4999999999999997E-3</v>
      </c>
      <c r="G76" s="16"/>
    </row>
    <row r="77" spans="1:7" x14ac:dyDescent="0.25">
      <c r="A77" s="13" t="s">
        <v>1821</v>
      </c>
      <c r="B77" s="33" t="s">
        <v>1822</v>
      </c>
      <c r="C77" s="33" t="s">
        <v>1292</v>
      </c>
      <c r="D77" s="14">
        <v>14785</v>
      </c>
      <c r="E77" s="15">
        <v>180.53</v>
      </c>
      <c r="F77" s="16">
        <v>4.4999999999999997E-3</v>
      </c>
      <c r="G77" s="16"/>
    </row>
    <row r="78" spans="1:7" x14ac:dyDescent="0.25">
      <c r="A78" s="13" t="s">
        <v>1354</v>
      </c>
      <c r="B78" s="33" t="s">
        <v>1355</v>
      </c>
      <c r="C78" s="33" t="s">
        <v>1200</v>
      </c>
      <c r="D78" s="14">
        <v>75164</v>
      </c>
      <c r="E78" s="15">
        <v>170.96</v>
      </c>
      <c r="F78" s="16">
        <v>4.1999999999999997E-3</v>
      </c>
      <c r="G78" s="16"/>
    </row>
    <row r="79" spans="1:7" x14ac:dyDescent="0.25">
      <c r="A79" s="13" t="s">
        <v>1555</v>
      </c>
      <c r="B79" s="33" t="s">
        <v>1556</v>
      </c>
      <c r="C79" s="33" t="s">
        <v>1292</v>
      </c>
      <c r="D79" s="14">
        <v>52021</v>
      </c>
      <c r="E79" s="15">
        <v>163.53</v>
      </c>
      <c r="F79" s="16">
        <v>4.1000000000000003E-3</v>
      </c>
      <c r="G79" s="16"/>
    </row>
    <row r="80" spans="1:7" x14ac:dyDescent="0.25">
      <c r="A80" s="13" t="s">
        <v>1945</v>
      </c>
      <c r="B80" s="33" t="s">
        <v>1946</v>
      </c>
      <c r="C80" s="33" t="s">
        <v>1292</v>
      </c>
      <c r="D80" s="14">
        <v>14109</v>
      </c>
      <c r="E80" s="15">
        <v>162.68</v>
      </c>
      <c r="F80" s="16">
        <v>4.0000000000000001E-3</v>
      </c>
      <c r="G80" s="16"/>
    </row>
    <row r="81" spans="1:7" x14ac:dyDescent="0.25">
      <c r="A81" s="13" t="s">
        <v>1803</v>
      </c>
      <c r="B81" s="33" t="s">
        <v>1804</v>
      </c>
      <c r="C81" s="33" t="s">
        <v>1323</v>
      </c>
      <c r="D81" s="14">
        <v>4276</v>
      </c>
      <c r="E81" s="15">
        <v>161.18</v>
      </c>
      <c r="F81" s="16">
        <v>4.0000000000000001E-3</v>
      </c>
      <c r="G81" s="16"/>
    </row>
    <row r="82" spans="1:7" x14ac:dyDescent="0.25">
      <c r="A82" s="13" t="s">
        <v>1980</v>
      </c>
      <c r="B82" s="33" t="s">
        <v>1981</v>
      </c>
      <c r="C82" s="33" t="s">
        <v>1292</v>
      </c>
      <c r="D82" s="14">
        <v>49507</v>
      </c>
      <c r="E82" s="15">
        <v>159.26</v>
      </c>
      <c r="F82" s="16">
        <v>3.8999999999999998E-3</v>
      </c>
      <c r="G82" s="16"/>
    </row>
    <row r="83" spans="1:7" x14ac:dyDescent="0.25">
      <c r="A83" s="13" t="s">
        <v>1324</v>
      </c>
      <c r="B83" s="33" t="s">
        <v>1325</v>
      </c>
      <c r="C83" s="33" t="s">
        <v>1200</v>
      </c>
      <c r="D83" s="14">
        <v>79577</v>
      </c>
      <c r="E83" s="15">
        <v>154.94</v>
      </c>
      <c r="F83" s="16">
        <v>3.8E-3</v>
      </c>
      <c r="G83" s="16"/>
    </row>
    <row r="84" spans="1:7" x14ac:dyDescent="0.25">
      <c r="A84" s="13" t="s">
        <v>1884</v>
      </c>
      <c r="B84" s="33" t="s">
        <v>1885</v>
      </c>
      <c r="C84" s="33" t="s">
        <v>1251</v>
      </c>
      <c r="D84" s="14">
        <v>19275</v>
      </c>
      <c r="E84" s="15">
        <v>142.83000000000001</v>
      </c>
      <c r="F84" s="16">
        <v>3.5000000000000001E-3</v>
      </c>
      <c r="G84" s="16"/>
    </row>
    <row r="85" spans="1:7" x14ac:dyDescent="0.25">
      <c r="A85" s="13" t="s">
        <v>1982</v>
      </c>
      <c r="B85" s="33" t="s">
        <v>1983</v>
      </c>
      <c r="C85" s="33" t="s">
        <v>1800</v>
      </c>
      <c r="D85" s="14">
        <v>2947</v>
      </c>
      <c r="E85" s="15">
        <v>140.09</v>
      </c>
      <c r="F85" s="16">
        <v>3.5000000000000001E-3</v>
      </c>
      <c r="G85" s="16"/>
    </row>
    <row r="86" spans="1:7" x14ac:dyDescent="0.25">
      <c r="A86" s="13" t="s">
        <v>1984</v>
      </c>
      <c r="B86" s="33" t="s">
        <v>1985</v>
      </c>
      <c r="C86" s="33" t="s">
        <v>1248</v>
      </c>
      <c r="D86" s="14">
        <v>9269</v>
      </c>
      <c r="E86" s="15">
        <v>135.52000000000001</v>
      </c>
      <c r="F86" s="16">
        <v>3.3999999999999998E-3</v>
      </c>
      <c r="G86" s="16"/>
    </row>
    <row r="87" spans="1:7" x14ac:dyDescent="0.25">
      <c r="A87" s="13" t="s">
        <v>1876</v>
      </c>
      <c r="B87" s="33" t="s">
        <v>1877</v>
      </c>
      <c r="C87" s="33" t="s">
        <v>1220</v>
      </c>
      <c r="D87" s="14">
        <v>19002</v>
      </c>
      <c r="E87" s="15">
        <v>135.13</v>
      </c>
      <c r="F87" s="16">
        <v>3.3E-3</v>
      </c>
      <c r="G87" s="16"/>
    </row>
    <row r="88" spans="1:7" x14ac:dyDescent="0.25">
      <c r="A88" s="13" t="s">
        <v>1334</v>
      </c>
      <c r="B88" s="33" t="s">
        <v>1335</v>
      </c>
      <c r="C88" s="33" t="s">
        <v>1200</v>
      </c>
      <c r="D88" s="14">
        <v>120705</v>
      </c>
      <c r="E88" s="15">
        <v>134.62</v>
      </c>
      <c r="F88" s="16">
        <v>3.3E-3</v>
      </c>
      <c r="G88" s="16"/>
    </row>
    <row r="89" spans="1:7" x14ac:dyDescent="0.25">
      <c r="A89" s="13" t="s">
        <v>1986</v>
      </c>
      <c r="B89" s="33" t="s">
        <v>1987</v>
      </c>
      <c r="C89" s="33" t="s">
        <v>1192</v>
      </c>
      <c r="D89" s="14">
        <v>3937</v>
      </c>
      <c r="E89" s="15">
        <v>127.7</v>
      </c>
      <c r="F89" s="16">
        <v>3.2000000000000002E-3</v>
      </c>
      <c r="G89" s="16"/>
    </row>
    <row r="90" spans="1:7" x14ac:dyDescent="0.25">
      <c r="A90" s="13" t="s">
        <v>1947</v>
      </c>
      <c r="B90" s="33" t="s">
        <v>1948</v>
      </c>
      <c r="C90" s="33" t="s">
        <v>1417</v>
      </c>
      <c r="D90" s="14">
        <v>6122</v>
      </c>
      <c r="E90" s="15">
        <v>118.89</v>
      </c>
      <c r="F90" s="16">
        <v>2.8999999999999998E-3</v>
      </c>
      <c r="G90" s="16"/>
    </row>
    <row r="91" spans="1:7" x14ac:dyDescent="0.25">
      <c r="A91" s="13" t="s">
        <v>1896</v>
      </c>
      <c r="B91" s="33" t="s">
        <v>1897</v>
      </c>
      <c r="C91" s="33" t="s">
        <v>1200</v>
      </c>
      <c r="D91" s="14">
        <v>93083</v>
      </c>
      <c r="E91" s="15">
        <v>113.13</v>
      </c>
      <c r="F91" s="16">
        <v>2.8E-3</v>
      </c>
      <c r="G91" s="16"/>
    </row>
    <row r="92" spans="1:7" x14ac:dyDescent="0.25">
      <c r="A92" s="13" t="s">
        <v>1328</v>
      </c>
      <c r="B92" s="33" t="s">
        <v>1329</v>
      </c>
      <c r="C92" s="33" t="s">
        <v>1240</v>
      </c>
      <c r="D92" s="14">
        <v>829</v>
      </c>
      <c r="E92" s="15">
        <v>109.19</v>
      </c>
      <c r="F92" s="16">
        <v>2.7000000000000001E-3</v>
      </c>
      <c r="G92" s="16"/>
    </row>
    <row r="93" spans="1:7" x14ac:dyDescent="0.25">
      <c r="A93" s="13" t="s">
        <v>1988</v>
      </c>
      <c r="B93" s="33" t="s">
        <v>1989</v>
      </c>
      <c r="C93" s="33" t="s">
        <v>1524</v>
      </c>
      <c r="D93" s="14">
        <v>12016</v>
      </c>
      <c r="E93" s="15">
        <v>103.63</v>
      </c>
      <c r="F93" s="16">
        <v>2.5999999999999999E-3</v>
      </c>
      <c r="G93" s="16"/>
    </row>
    <row r="94" spans="1:7" x14ac:dyDescent="0.25">
      <c r="A94" s="13" t="s">
        <v>1990</v>
      </c>
      <c r="B94" s="33" t="s">
        <v>1991</v>
      </c>
      <c r="C94" s="33" t="s">
        <v>1200</v>
      </c>
      <c r="D94" s="14">
        <v>116585</v>
      </c>
      <c r="E94" s="15">
        <v>94.8</v>
      </c>
      <c r="F94" s="16">
        <v>2.3E-3</v>
      </c>
      <c r="G94" s="16"/>
    </row>
    <row r="95" spans="1:7" x14ac:dyDescent="0.25">
      <c r="A95" s="13" t="s">
        <v>1965</v>
      </c>
      <c r="B95" s="33" t="s">
        <v>1966</v>
      </c>
      <c r="C95" s="33" t="s">
        <v>1292</v>
      </c>
      <c r="D95" s="14">
        <v>6247</v>
      </c>
      <c r="E95" s="15">
        <v>53.95</v>
      </c>
      <c r="F95" s="16">
        <v>1.2999999999999999E-3</v>
      </c>
      <c r="G95" s="16"/>
    </row>
    <row r="96" spans="1:7" x14ac:dyDescent="0.25">
      <c r="A96" s="13" t="s">
        <v>1933</v>
      </c>
      <c r="B96" s="33" t="s">
        <v>1934</v>
      </c>
      <c r="C96" s="33" t="s">
        <v>1192</v>
      </c>
      <c r="D96" s="14">
        <v>3683</v>
      </c>
      <c r="E96" s="15">
        <v>31.82</v>
      </c>
      <c r="F96" s="16">
        <v>8.0000000000000004E-4</v>
      </c>
      <c r="G96" s="16"/>
    </row>
    <row r="97" spans="1:7" x14ac:dyDescent="0.25">
      <c r="A97" s="13" t="s">
        <v>1992</v>
      </c>
      <c r="B97" s="33" t="s">
        <v>1993</v>
      </c>
      <c r="C97" s="33" t="s">
        <v>1254</v>
      </c>
      <c r="D97" s="14">
        <v>2857</v>
      </c>
      <c r="E97" s="15">
        <v>21.27</v>
      </c>
      <c r="F97" s="16">
        <v>5.0000000000000001E-4</v>
      </c>
      <c r="G97" s="16"/>
    </row>
    <row r="98" spans="1:7" x14ac:dyDescent="0.25">
      <c r="A98" s="13" t="s">
        <v>1994</v>
      </c>
      <c r="B98" s="33" t="s">
        <v>1995</v>
      </c>
      <c r="C98" s="33" t="s">
        <v>1344</v>
      </c>
      <c r="D98" s="14">
        <v>674</v>
      </c>
      <c r="E98" s="15">
        <v>11.94</v>
      </c>
      <c r="F98" s="16">
        <v>2.9999999999999997E-4</v>
      </c>
      <c r="G98" s="16"/>
    </row>
    <row r="99" spans="1:7" x14ac:dyDescent="0.25">
      <c r="A99" s="17" t="s">
        <v>125</v>
      </c>
      <c r="B99" s="34"/>
      <c r="C99" s="34"/>
      <c r="D99" s="20"/>
      <c r="E99" s="37">
        <v>39644.58</v>
      </c>
      <c r="F99" s="38">
        <v>0.98240000000000005</v>
      </c>
      <c r="G99" s="23"/>
    </row>
    <row r="100" spans="1:7" x14ac:dyDescent="0.25">
      <c r="A100" s="17" t="s">
        <v>1268</v>
      </c>
      <c r="B100" s="33"/>
      <c r="C100" s="33"/>
      <c r="D100" s="14"/>
      <c r="E100" s="15"/>
      <c r="F100" s="16"/>
      <c r="G100" s="16"/>
    </row>
    <row r="101" spans="1:7" x14ac:dyDescent="0.25">
      <c r="A101" s="17" t="s">
        <v>125</v>
      </c>
      <c r="B101" s="33"/>
      <c r="C101" s="33"/>
      <c r="D101" s="14"/>
      <c r="E101" s="39" t="s">
        <v>122</v>
      </c>
      <c r="F101" s="40" t="s">
        <v>122</v>
      </c>
      <c r="G101" s="16"/>
    </row>
    <row r="102" spans="1:7" x14ac:dyDescent="0.25">
      <c r="A102" s="24" t="s">
        <v>132</v>
      </c>
      <c r="B102" s="35"/>
      <c r="C102" s="35"/>
      <c r="D102" s="25"/>
      <c r="E102" s="30">
        <v>39644.58</v>
      </c>
      <c r="F102" s="31">
        <v>0.98240000000000005</v>
      </c>
      <c r="G102" s="23"/>
    </row>
    <row r="103" spans="1:7" x14ac:dyDescent="0.25">
      <c r="A103" s="13"/>
      <c r="B103" s="33"/>
      <c r="C103" s="33"/>
      <c r="D103" s="14"/>
      <c r="E103" s="15"/>
      <c r="F103" s="16"/>
      <c r="G103" s="16"/>
    </row>
    <row r="104" spans="1:7" x14ac:dyDescent="0.25">
      <c r="A104" s="13"/>
      <c r="B104" s="33"/>
      <c r="C104" s="33"/>
      <c r="D104" s="14"/>
      <c r="E104" s="15"/>
      <c r="F104" s="16"/>
      <c r="G104" s="16"/>
    </row>
    <row r="105" spans="1:7" x14ac:dyDescent="0.25">
      <c r="A105" s="17" t="s">
        <v>196</v>
      </c>
      <c r="B105" s="33"/>
      <c r="C105" s="33"/>
      <c r="D105" s="14"/>
      <c r="E105" s="15"/>
      <c r="F105" s="16"/>
      <c r="G105" s="16"/>
    </row>
    <row r="106" spans="1:7" x14ac:dyDescent="0.25">
      <c r="A106" s="13" t="s">
        <v>197</v>
      </c>
      <c r="B106" s="33"/>
      <c r="C106" s="33"/>
      <c r="D106" s="14"/>
      <c r="E106" s="15">
        <v>693.62</v>
      </c>
      <c r="F106" s="16">
        <v>1.72E-2</v>
      </c>
      <c r="G106" s="16">
        <v>6.5936999999999996E-2</v>
      </c>
    </row>
    <row r="107" spans="1:7" x14ac:dyDescent="0.25">
      <c r="A107" s="17" t="s">
        <v>125</v>
      </c>
      <c r="B107" s="34"/>
      <c r="C107" s="34"/>
      <c r="D107" s="20"/>
      <c r="E107" s="37">
        <v>693.62</v>
      </c>
      <c r="F107" s="38">
        <v>1.72E-2</v>
      </c>
      <c r="G107" s="23"/>
    </row>
    <row r="108" spans="1:7" x14ac:dyDescent="0.25">
      <c r="A108" s="13"/>
      <c r="B108" s="33"/>
      <c r="C108" s="33"/>
      <c r="D108" s="14"/>
      <c r="E108" s="15"/>
      <c r="F108" s="16"/>
      <c r="G108" s="16"/>
    </row>
    <row r="109" spans="1:7" x14ac:dyDescent="0.25">
      <c r="A109" s="24" t="s">
        <v>132</v>
      </c>
      <c r="B109" s="35"/>
      <c r="C109" s="35"/>
      <c r="D109" s="25"/>
      <c r="E109" s="21">
        <v>693.62</v>
      </c>
      <c r="F109" s="22">
        <v>1.72E-2</v>
      </c>
      <c r="G109" s="23"/>
    </row>
    <row r="110" spans="1:7" x14ac:dyDescent="0.25">
      <c r="A110" s="13" t="s">
        <v>198</v>
      </c>
      <c r="B110" s="33"/>
      <c r="C110" s="33"/>
      <c r="D110" s="14"/>
      <c r="E110" s="15">
        <v>0.25060539999999998</v>
      </c>
      <c r="F110" s="16">
        <v>6.0000000000000002E-6</v>
      </c>
      <c r="G110" s="16"/>
    </row>
    <row r="111" spans="1:7" x14ac:dyDescent="0.25">
      <c r="A111" s="13" t="s">
        <v>199</v>
      </c>
      <c r="B111" s="33"/>
      <c r="C111" s="33"/>
      <c r="D111" s="14"/>
      <c r="E111" s="15">
        <v>17.5293946</v>
      </c>
      <c r="F111" s="16">
        <v>3.9399999999999998E-4</v>
      </c>
      <c r="G111" s="16">
        <v>6.5936999999999996E-2</v>
      </c>
    </row>
    <row r="112" spans="1:7" x14ac:dyDescent="0.25">
      <c r="A112" s="28" t="s">
        <v>200</v>
      </c>
      <c r="B112" s="36"/>
      <c r="C112" s="36"/>
      <c r="D112" s="29"/>
      <c r="E112" s="30">
        <v>40355.980000000003</v>
      </c>
      <c r="F112" s="31">
        <v>1</v>
      </c>
      <c r="G112" s="31"/>
    </row>
    <row r="117" spans="1:5" x14ac:dyDescent="0.25">
      <c r="A117" s="1" t="s">
        <v>203</v>
      </c>
    </row>
    <row r="118" spans="1:5" x14ac:dyDescent="0.25">
      <c r="A118" s="47" t="s">
        <v>204</v>
      </c>
      <c r="B118" s="3" t="s">
        <v>122</v>
      </c>
    </row>
    <row r="119" spans="1:5" x14ac:dyDescent="0.25">
      <c r="A119" t="s">
        <v>205</v>
      </c>
    </row>
    <row r="120" spans="1:5" x14ac:dyDescent="0.25">
      <c r="A120" t="s">
        <v>206</v>
      </c>
      <c r="B120" t="s">
        <v>207</v>
      </c>
      <c r="C120" t="s">
        <v>207</v>
      </c>
    </row>
    <row r="121" spans="1:5" x14ac:dyDescent="0.25">
      <c r="B121" s="48">
        <v>45504</v>
      </c>
      <c r="C121" s="48">
        <v>45534</v>
      </c>
    </row>
    <row r="122" spans="1:5" x14ac:dyDescent="0.25">
      <c r="A122" t="s">
        <v>211</v>
      </c>
      <c r="B122">
        <v>129.01</v>
      </c>
      <c r="C122">
        <v>131.85</v>
      </c>
      <c r="E122" s="2"/>
    </row>
    <row r="123" spans="1:5" x14ac:dyDescent="0.25">
      <c r="A123" t="s">
        <v>212</v>
      </c>
      <c r="B123">
        <v>43.62</v>
      </c>
      <c r="C123">
        <v>44.58</v>
      </c>
      <c r="E123" s="2"/>
    </row>
    <row r="124" spans="1:5" x14ac:dyDescent="0.25">
      <c r="A124" t="s">
        <v>688</v>
      </c>
      <c r="B124">
        <v>110.82</v>
      </c>
      <c r="C124">
        <v>113.11</v>
      </c>
      <c r="E124" s="2"/>
    </row>
    <row r="125" spans="1:5" x14ac:dyDescent="0.25">
      <c r="A125" t="s">
        <v>689</v>
      </c>
      <c r="B125">
        <v>29.66</v>
      </c>
      <c r="C125">
        <v>30.27</v>
      </c>
      <c r="E125" s="2"/>
    </row>
    <row r="126" spans="1:5" x14ac:dyDescent="0.25">
      <c r="E126" s="2"/>
    </row>
    <row r="127" spans="1:5" x14ac:dyDescent="0.25">
      <c r="A127" t="s">
        <v>222</v>
      </c>
      <c r="B127" s="3" t="s">
        <v>122</v>
      </c>
    </row>
    <row r="128" spans="1:5" x14ac:dyDescent="0.25">
      <c r="A128" t="s">
        <v>223</v>
      </c>
      <c r="B128" s="3" t="s">
        <v>122</v>
      </c>
    </row>
    <row r="129" spans="1:4" ht="30" customHeight="1" x14ac:dyDescent="0.25">
      <c r="A129" s="47" t="s">
        <v>224</v>
      </c>
      <c r="B129" s="3" t="s">
        <v>122</v>
      </c>
    </row>
    <row r="130" spans="1:4" ht="30" customHeight="1" x14ac:dyDescent="0.25">
      <c r="A130" s="47" t="s">
        <v>225</v>
      </c>
      <c r="B130" s="3" t="s">
        <v>122</v>
      </c>
    </row>
    <row r="131" spans="1:4" x14ac:dyDescent="0.25">
      <c r="A131" t="s">
        <v>1269</v>
      </c>
      <c r="B131" s="49">
        <v>0.2316</v>
      </c>
    </row>
    <row r="132" spans="1:4" ht="45" customHeight="1" x14ac:dyDescent="0.25">
      <c r="A132" s="47" t="s">
        <v>227</v>
      </c>
      <c r="B132" s="3" t="s">
        <v>122</v>
      </c>
    </row>
    <row r="133" spans="1:4" ht="45" customHeight="1" x14ac:dyDescent="0.25">
      <c r="A133" s="47" t="s">
        <v>228</v>
      </c>
      <c r="B133" s="3" t="s">
        <v>122</v>
      </c>
    </row>
    <row r="134" spans="1:4" ht="30" customHeight="1" x14ac:dyDescent="0.25">
      <c r="A134" s="47" t="s">
        <v>229</v>
      </c>
      <c r="B134" s="3" t="s">
        <v>122</v>
      </c>
    </row>
    <row r="135" spans="1:4" x14ac:dyDescent="0.25">
      <c r="A135" t="s">
        <v>230</v>
      </c>
      <c r="B135" s="3" t="s">
        <v>122</v>
      </c>
    </row>
    <row r="136" spans="1:4" x14ac:dyDescent="0.25">
      <c r="A136" t="s">
        <v>231</v>
      </c>
      <c r="B136" s="3" t="s">
        <v>122</v>
      </c>
    </row>
    <row r="138" spans="1:4" ht="69.95" customHeight="1" x14ac:dyDescent="0.25">
      <c r="A138" s="63" t="s">
        <v>241</v>
      </c>
      <c r="B138" s="63" t="s">
        <v>242</v>
      </c>
      <c r="C138" s="63" t="s">
        <v>5</v>
      </c>
      <c r="D138" s="63" t="s">
        <v>6</v>
      </c>
    </row>
    <row r="139" spans="1:4" ht="69.95" customHeight="1" x14ac:dyDescent="0.25">
      <c r="A139" s="63" t="s">
        <v>1996</v>
      </c>
      <c r="B139" s="63"/>
      <c r="C139" s="63" t="s">
        <v>55</v>
      </c>
      <c r="D139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8"/>
  <sheetViews>
    <sheetView showGridLines="0" workbookViewId="0">
      <pane ySplit="4" topLeftCell="A89" activePane="bottomLeft" state="frozen"/>
      <selection pane="bottomLeft" activeCell="B90" sqref="B90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243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30.6" customHeight="1" x14ac:dyDescent="0.25">
      <c r="A2" s="66" t="s">
        <v>244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121</v>
      </c>
      <c r="B7" s="33"/>
      <c r="C7" s="33"/>
      <c r="D7" s="14"/>
      <c r="E7" s="15" t="s">
        <v>122</v>
      </c>
      <c r="F7" s="16" t="s">
        <v>122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123</v>
      </c>
      <c r="B9" s="33"/>
      <c r="C9" s="33"/>
      <c r="D9" s="14"/>
      <c r="E9" s="15"/>
      <c r="F9" s="16"/>
      <c r="G9" s="16"/>
    </row>
    <row r="10" spans="1:8" x14ac:dyDescent="0.25">
      <c r="A10" s="17" t="s">
        <v>245</v>
      </c>
      <c r="B10" s="33"/>
      <c r="C10" s="33"/>
      <c r="D10" s="14"/>
      <c r="E10" s="15"/>
      <c r="F10" s="16"/>
      <c r="G10" s="16"/>
    </row>
    <row r="11" spans="1:8" x14ac:dyDescent="0.25">
      <c r="A11" s="13" t="s">
        <v>246</v>
      </c>
      <c r="B11" s="33" t="s">
        <v>247</v>
      </c>
      <c r="C11" s="33" t="s">
        <v>248</v>
      </c>
      <c r="D11" s="14">
        <v>121000000</v>
      </c>
      <c r="E11" s="15">
        <v>119710.38</v>
      </c>
      <c r="F11" s="16">
        <v>0.1028</v>
      </c>
      <c r="G11" s="16">
        <v>7.6998999999999998E-2</v>
      </c>
    </row>
    <row r="12" spans="1:8" x14ac:dyDescent="0.25">
      <c r="A12" s="13" t="s">
        <v>249</v>
      </c>
      <c r="B12" s="33" t="s">
        <v>250</v>
      </c>
      <c r="C12" s="33" t="s">
        <v>251</v>
      </c>
      <c r="D12" s="14">
        <v>88000000</v>
      </c>
      <c r="E12" s="15">
        <v>86914.96</v>
      </c>
      <c r="F12" s="16">
        <v>7.46E-2</v>
      </c>
      <c r="G12" s="16">
        <v>7.4874999999999997E-2</v>
      </c>
    </row>
    <row r="13" spans="1:8" x14ac:dyDescent="0.25">
      <c r="A13" s="13" t="s">
        <v>252</v>
      </c>
      <c r="B13" s="33" t="s">
        <v>253</v>
      </c>
      <c r="C13" s="33" t="s">
        <v>251</v>
      </c>
      <c r="D13" s="14">
        <v>87000000</v>
      </c>
      <c r="E13" s="15">
        <v>86684.54</v>
      </c>
      <c r="F13" s="16">
        <v>7.4399999999999994E-2</v>
      </c>
      <c r="G13" s="16">
        <v>7.5249999999999997E-2</v>
      </c>
    </row>
    <row r="14" spans="1:8" x14ac:dyDescent="0.25">
      <c r="A14" s="13" t="s">
        <v>254</v>
      </c>
      <c r="B14" s="33" t="s">
        <v>255</v>
      </c>
      <c r="C14" s="33" t="s">
        <v>251</v>
      </c>
      <c r="D14" s="14">
        <v>84000000</v>
      </c>
      <c r="E14" s="15">
        <v>82915.14</v>
      </c>
      <c r="F14" s="16">
        <v>7.1199999999999999E-2</v>
      </c>
      <c r="G14" s="16">
        <v>7.5499999999999998E-2</v>
      </c>
    </row>
    <row r="15" spans="1:8" x14ac:dyDescent="0.25">
      <c r="A15" s="13" t="s">
        <v>256</v>
      </c>
      <c r="B15" s="33" t="s">
        <v>257</v>
      </c>
      <c r="C15" s="33" t="s">
        <v>251</v>
      </c>
      <c r="D15" s="14">
        <v>74000000</v>
      </c>
      <c r="E15" s="15">
        <v>73279.09</v>
      </c>
      <c r="F15" s="16">
        <v>6.2899999999999998E-2</v>
      </c>
      <c r="G15" s="16">
        <v>7.6200000000000004E-2</v>
      </c>
    </row>
    <row r="16" spans="1:8" x14ac:dyDescent="0.25">
      <c r="A16" s="13" t="s">
        <v>258</v>
      </c>
      <c r="B16" s="33" t="s">
        <v>259</v>
      </c>
      <c r="C16" s="33" t="s">
        <v>251</v>
      </c>
      <c r="D16" s="14">
        <v>69000000</v>
      </c>
      <c r="E16" s="15">
        <v>68201.259999999995</v>
      </c>
      <c r="F16" s="16">
        <v>5.8599999999999999E-2</v>
      </c>
      <c r="G16" s="16">
        <v>7.7199000000000004E-2</v>
      </c>
    </row>
    <row r="17" spans="1:7" x14ac:dyDescent="0.25">
      <c r="A17" s="13" t="s">
        <v>260</v>
      </c>
      <c r="B17" s="33" t="s">
        <v>261</v>
      </c>
      <c r="C17" s="33" t="s">
        <v>262</v>
      </c>
      <c r="D17" s="14">
        <v>58000000</v>
      </c>
      <c r="E17" s="15">
        <v>57192.93</v>
      </c>
      <c r="F17" s="16">
        <v>4.9099999999999998E-2</v>
      </c>
      <c r="G17" s="16">
        <v>7.6999999999999999E-2</v>
      </c>
    </row>
    <row r="18" spans="1:7" x14ac:dyDescent="0.25">
      <c r="A18" s="13" t="s">
        <v>263</v>
      </c>
      <c r="B18" s="33" t="s">
        <v>264</v>
      </c>
      <c r="C18" s="33" t="s">
        <v>262</v>
      </c>
      <c r="D18" s="14">
        <v>54000000</v>
      </c>
      <c r="E18" s="15">
        <v>53252.800000000003</v>
      </c>
      <c r="F18" s="16">
        <v>4.5699999999999998E-2</v>
      </c>
      <c r="G18" s="16">
        <v>7.6998999999999998E-2</v>
      </c>
    </row>
    <row r="19" spans="1:7" x14ac:dyDescent="0.25">
      <c r="A19" s="13" t="s">
        <v>265</v>
      </c>
      <c r="B19" s="33" t="s">
        <v>266</v>
      </c>
      <c r="C19" s="33" t="s">
        <v>251</v>
      </c>
      <c r="D19" s="14">
        <v>51000000</v>
      </c>
      <c r="E19" s="15">
        <v>50654.83</v>
      </c>
      <c r="F19" s="16">
        <v>4.3499999999999997E-2</v>
      </c>
      <c r="G19" s="16">
        <v>7.6000999999999999E-2</v>
      </c>
    </row>
    <row r="20" spans="1:7" x14ac:dyDescent="0.25">
      <c r="A20" s="13" t="s">
        <v>267</v>
      </c>
      <c r="B20" s="33" t="s">
        <v>268</v>
      </c>
      <c r="C20" s="33" t="s">
        <v>262</v>
      </c>
      <c r="D20" s="14">
        <v>41500000</v>
      </c>
      <c r="E20" s="15">
        <v>40926.39</v>
      </c>
      <c r="F20" s="16">
        <v>3.5099999999999999E-2</v>
      </c>
      <c r="G20" s="16">
        <v>7.5925000000000006E-2</v>
      </c>
    </row>
    <row r="21" spans="1:7" x14ac:dyDescent="0.25">
      <c r="A21" s="13" t="s">
        <v>269</v>
      </c>
      <c r="B21" s="33" t="s">
        <v>270</v>
      </c>
      <c r="C21" s="33" t="s">
        <v>251</v>
      </c>
      <c r="D21" s="14">
        <v>39500000</v>
      </c>
      <c r="E21" s="15">
        <v>38963.199999999997</v>
      </c>
      <c r="F21" s="16">
        <v>3.3500000000000002E-2</v>
      </c>
      <c r="G21" s="16">
        <v>7.6425000000000007E-2</v>
      </c>
    </row>
    <row r="22" spans="1:7" x14ac:dyDescent="0.25">
      <c r="A22" s="13" t="s">
        <v>271</v>
      </c>
      <c r="B22" s="33" t="s">
        <v>272</v>
      </c>
      <c r="C22" s="33" t="s">
        <v>251</v>
      </c>
      <c r="D22" s="14">
        <v>36000000</v>
      </c>
      <c r="E22" s="15">
        <v>35844.19</v>
      </c>
      <c r="F22" s="16">
        <v>3.0800000000000001E-2</v>
      </c>
      <c r="G22" s="16">
        <v>7.6200000000000004E-2</v>
      </c>
    </row>
    <row r="23" spans="1:7" x14ac:dyDescent="0.25">
      <c r="A23" s="13" t="s">
        <v>273</v>
      </c>
      <c r="B23" s="33" t="s">
        <v>274</v>
      </c>
      <c r="C23" s="33" t="s">
        <v>251</v>
      </c>
      <c r="D23" s="14">
        <v>33500000</v>
      </c>
      <c r="E23" s="15">
        <v>33427.040000000001</v>
      </c>
      <c r="F23" s="16">
        <v>2.87E-2</v>
      </c>
      <c r="G23" s="16">
        <v>7.4349999999999999E-2</v>
      </c>
    </row>
    <row r="24" spans="1:7" x14ac:dyDescent="0.25">
      <c r="A24" s="13" t="s">
        <v>275</v>
      </c>
      <c r="B24" s="33" t="s">
        <v>276</v>
      </c>
      <c r="C24" s="33" t="s">
        <v>262</v>
      </c>
      <c r="D24" s="14">
        <v>31500000</v>
      </c>
      <c r="E24" s="15">
        <v>31123.61</v>
      </c>
      <c r="F24" s="16">
        <v>2.6700000000000002E-2</v>
      </c>
      <c r="G24" s="16">
        <v>7.6999999999999999E-2</v>
      </c>
    </row>
    <row r="25" spans="1:7" x14ac:dyDescent="0.25">
      <c r="A25" s="13" t="s">
        <v>277</v>
      </c>
      <c r="B25" s="33" t="s">
        <v>278</v>
      </c>
      <c r="C25" s="33" t="s">
        <v>251</v>
      </c>
      <c r="D25" s="14">
        <v>25000000</v>
      </c>
      <c r="E25" s="15">
        <v>24982.400000000001</v>
      </c>
      <c r="F25" s="16">
        <v>2.1499999999999998E-2</v>
      </c>
      <c r="G25" s="16">
        <v>7.3250999999999997E-2</v>
      </c>
    </row>
    <row r="26" spans="1:7" x14ac:dyDescent="0.25">
      <c r="A26" s="13" t="s">
        <v>279</v>
      </c>
      <c r="B26" s="33" t="s">
        <v>280</v>
      </c>
      <c r="C26" s="33" t="s">
        <v>251</v>
      </c>
      <c r="D26" s="14">
        <v>25000000</v>
      </c>
      <c r="E26" s="15">
        <v>24946.53</v>
      </c>
      <c r="F26" s="16">
        <v>2.1399999999999999E-2</v>
      </c>
      <c r="G26" s="16">
        <v>7.4675000000000005E-2</v>
      </c>
    </row>
    <row r="27" spans="1:7" x14ac:dyDescent="0.25">
      <c r="A27" s="13" t="s">
        <v>281</v>
      </c>
      <c r="B27" s="33" t="s">
        <v>282</v>
      </c>
      <c r="C27" s="33" t="s">
        <v>251</v>
      </c>
      <c r="D27" s="14">
        <v>21500000</v>
      </c>
      <c r="E27" s="15">
        <v>21361.58</v>
      </c>
      <c r="F27" s="16">
        <v>1.83E-2</v>
      </c>
      <c r="G27" s="16">
        <v>7.4674000000000004E-2</v>
      </c>
    </row>
    <row r="28" spans="1:7" x14ac:dyDescent="0.25">
      <c r="A28" s="13" t="s">
        <v>283</v>
      </c>
      <c r="B28" s="33" t="s">
        <v>284</v>
      </c>
      <c r="C28" s="33" t="s">
        <v>251</v>
      </c>
      <c r="D28" s="14">
        <v>19500000</v>
      </c>
      <c r="E28" s="15">
        <v>19537.73</v>
      </c>
      <c r="F28" s="16">
        <v>1.6799999999999999E-2</v>
      </c>
      <c r="G28" s="16">
        <v>7.6201000000000005E-2</v>
      </c>
    </row>
    <row r="29" spans="1:7" x14ac:dyDescent="0.25">
      <c r="A29" s="13" t="s">
        <v>285</v>
      </c>
      <c r="B29" s="33" t="s">
        <v>286</v>
      </c>
      <c r="C29" s="33" t="s">
        <v>251</v>
      </c>
      <c r="D29" s="14">
        <v>12500000</v>
      </c>
      <c r="E29" s="15">
        <v>12513.11</v>
      </c>
      <c r="F29" s="16">
        <v>1.0699999999999999E-2</v>
      </c>
      <c r="G29" s="16">
        <v>7.5500999999999999E-2</v>
      </c>
    </row>
    <row r="30" spans="1:7" x14ac:dyDescent="0.25">
      <c r="A30" s="13" t="s">
        <v>287</v>
      </c>
      <c r="B30" s="33" t="s">
        <v>288</v>
      </c>
      <c r="C30" s="33" t="s">
        <v>251</v>
      </c>
      <c r="D30" s="14">
        <v>12500000</v>
      </c>
      <c r="E30" s="15">
        <v>12429.91</v>
      </c>
      <c r="F30" s="16">
        <v>1.0699999999999999E-2</v>
      </c>
      <c r="G30" s="16">
        <v>7.5999999999999998E-2</v>
      </c>
    </row>
    <row r="31" spans="1:7" x14ac:dyDescent="0.25">
      <c r="A31" s="13" t="s">
        <v>289</v>
      </c>
      <c r="B31" s="33" t="s">
        <v>290</v>
      </c>
      <c r="C31" s="33" t="s">
        <v>251</v>
      </c>
      <c r="D31" s="14">
        <v>12000000</v>
      </c>
      <c r="E31" s="15">
        <v>12020.38</v>
      </c>
      <c r="F31" s="16">
        <v>1.03E-2</v>
      </c>
      <c r="G31" s="16">
        <v>7.5999999999999998E-2</v>
      </c>
    </row>
    <row r="32" spans="1:7" x14ac:dyDescent="0.25">
      <c r="A32" s="13" t="s">
        <v>291</v>
      </c>
      <c r="B32" s="33" t="s">
        <v>292</v>
      </c>
      <c r="C32" s="33" t="s">
        <v>251</v>
      </c>
      <c r="D32" s="14">
        <v>10000000</v>
      </c>
      <c r="E32" s="15">
        <v>10065.700000000001</v>
      </c>
      <c r="F32" s="16">
        <v>8.6E-3</v>
      </c>
      <c r="G32" s="16">
        <v>7.3917999999999998E-2</v>
      </c>
    </row>
    <row r="33" spans="1:7" x14ac:dyDescent="0.25">
      <c r="A33" s="13" t="s">
        <v>293</v>
      </c>
      <c r="B33" s="33" t="s">
        <v>294</v>
      </c>
      <c r="C33" s="33" t="s">
        <v>251</v>
      </c>
      <c r="D33" s="14">
        <v>9000000</v>
      </c>
      <c r="E33" s="15">
        <v>9013.7099999999991</v>
      </c>
      <c r="F33" s="16">
        <v>7.7000000000000002E-3</v>
      </c>
      <c r="G33" s="16">
        <v>7.4450000000000002E-2</v>
      </c>
    </row>
    <row r="34" spans="1:7" x14ac:dyDescent="0.25">
      <c r="A34" s="13" t="s">
        <v>295</v>
      </c>
      <c r="B34" s="33" t="s">
        <v>296</v>
      </c>
      <c r="C34" s="33" t="s">
        <v>251</v>
      </c>
      <c r="D34" s="14">
        <v>8500000</v>
      </c>
      <c r="E34" s="15">
        <v>8520.6200000000008</v>
      </c>
      <c r="F34" s="16">
        <v>7.3000000000000001E-3</v>
      </c>
      <c r="G34" s="16">
        <v>7.4450000000000002E-2</v>
      </c>
    </row>
    <row r="35" spans="1:7" x14ac:dyDescent="0.25">
      <c r="A35" s="13" t="s">
        <v>297</v>
      </c>
      <c r="B35" s="33" t="s">
        <v>298</v>
      </c>
      <c r="C35" s="33" t="s">
        <v>251</v>
      </c>
      <c r="D35" s="14">
        <v>5000000</v>
      </c>
      <c r="E35" s="15">
        <v>5017.33</v>
      </c>
      <c r="F35" s="16">
        <v>4.3E-3</v>
      </c>
      <c r="G35" s="16">
        <v>7.6920000000000002E-2</v>
      </c>
    </row>
    <row r="36" spans="1:7" x14ac:dyDescent="0.25">
      <c r="A36" s="13" t="s">
        <v>299</v>
      </c>
      <c r="B36" s="33" t="s">
        <v>300</v>
      </c>
      <c r="C36" s="33" t="s">
        <v>251</v>
      </c>
      <c r="D36" s="14">
        <v>5000000</v>
      </c>
      <c r="E36" s="15">
        <v>4947.62</v>
      </c>
      <c r="F36" s="16">
        <v>4.1999999999999997E-3</v>
      </c>
      <c r="G36" s="16">
        <v>7.5999999999999998E-2</v>
      </c>
    </row>
    <row r="37" spans="1:7" x14ac:dyDescent="0.25">
      <c r="A37" s="13" t="s">
        <v>301</v>
      </c>
      <c r="B37" s="33" t="s">
        <v>302</v>
      </c>
      <c r="C37" s="33" t="s">
        <v>262</v>
      </c>
      <c r="D37" s="14">
        <v>2500000</v>
      </c>
      <c r="E37" s="15">
        <v>2471.6999999999998</v>
      </c>
      <c r="F37" s="16">
        <v>2.0999999999999999E-3</v>
      </c>
      <c r="G37" s="16">
        <v>7.6998999999999998E-2</v>
      </c>
    </row>
    <row r="38" spans="1:7" x14ac:dyDescent="0.25">
      <c r="A38" s="13" t="s">
        <v>303</v>
      </c>
      <c r="B38" s="33" t="s">
        <v>304</v>
      </c>
      <c r="C38" s="33" t="s">
        <v>251</v>
      </c>
      <c r="D38" s="14">
        <v>1970000</v>
      </c>
      <c r="E38" s="15">
        <v>1975.59</v>
      </c>
      <c r="F38" s="16">
        <v>1.6999999999999999E-3</v>
      </c>
      <c r="G38" s="16">
        <v>7.5951000000000005E-2</v>
      </c>
    </row>
    <row r="39" spans="1:7" x14ac:dyDescent="0.25">
      <c r="A39" s="13" t="s">
        <v>305</v>
      </c>
      <c r="B39" s="33" t="s">
        <v>306</v>
      </c>
      <c r="C39" s="33" t="s">
        <v>251</v>
      </c>
      <c r="D39" s="14">
        <v>1650000</v>
      </c>
      <c r="E39" s="15">
        <v>1659.51</v>
      </c>
      <c r="F39" s="16">
        <v>1.4E-3</v>
      </c>
      <c r="G39" s="16">
        <v>7.6149999999999995E-2</v>
      </c>
    </row>
    <row r="40" spans="1:7" x14ac:dyDescent="0.25">
      <c r="A40" s="13" t="s">
        <v>307</v>
      </c>
      <c r="B40" s="33" t="s">
        <v>308</v>
      </c>
      <c r="C40" s="33" t="s">
        <v>251</v>
      </c>
      <c r="D40" s="14">
        <v>1500000</v>
      </c>
      <c r="E40" s="15">
        <v>1507.26</v>
      </c>
      <c r="F40" s="16">
        <v>1.2999999999999999E-3</v>
      </c>
      <c r="G40" s="16">
        <v>7.5999999999999998E-2</v>
      </c>
    </row>
    <row r="41" spans="1:7" x14ac:dyDescent="0.25">
      <c r="A41" s="13" t="s">
        <v>309</v>
      </c>
      <c r="B41" s="33" t="s">
        <v>310</v>
      </c>
      <c r="C41" s="33" t="s">
        <v>251</v>
      </c>
      <c r="D41" s="14">
        <v>1500000</v>
      </c>
      <c r="E41" s="15">
        <v>1501.79</v>
      </c>
      <c r="F41" s="16">
        <v>1.2999999999999999E-3</v>
      </c>
      <c r="G41" s="16">
        <v>7.6000999999999999E-2</v>
      </c>
    </row>
    <row r="42" spans="1:7" x14ac:dyDescent="0.25">
      <c r="A42" s="13" t="s">
        <v>311</v>
      </c>
      <c r="B42" s="33" t="s">
        <v>312</v>
      </c>
      <c r="C42" s="33" t="s">
        <v>251</v>
      </c>
      <c r="D42" s="14">
        <v>1500000</v>
      </c>
      <c r="E42" s="15">
        <v>1500.97</v>
      </c>
      <c r="F42" s="16">
        <v>1.2999999999999999E-3</v>
      </c>
      <c r="G42" s="16">
        <v>7.6000999999999999E-2</v>
      </c>
    </row>
    <row r="43" spans="1:7" x14ac:dyDescent="0.25">
      <c r="A43" s="13" t="s">
        <v>313</v>
      </c>
      <c r="B43" s="33" t="s">
        <v>314</v>
      </c>
      <c r="C43" s="33" t="s">
        <v>251</v>
      </c>
      <c r="D43" s="14">
        <v>500000</v>
      </c>
      <c r="E43" s="15">
        <v>504.04</v>
      </c>
      <c r="F43" s="16">
        <v>4.0000000000000002E-4</v>
      </c>
      <c r="G43" s="16">
        <v>7.4674000000000004E-2</v>
      </c>
    </row>
    <row r="44" spans="1:7" x14ac:dyDescent="0.25">
      <c r="A44" s="13" t="s">
        <v>315</v>
      </c>
      <c r="B44" s="33" t="s">
        <v>316</v>
      </c>
      <c r="C44" s="33" t="s">
        <v>251</v>
      </c>
      <c r="D44" s="14">
        <v>500000</v>
      </c>
      <c r="E44" s="15">
        <v>502.18</v>
      </c>
      <c r="F44" s="16">
        <v>4.0000000000000002E-4</v>
      </c>
      <c r="G44" s="16">
        <v>7.4701000000000004E-2</v>
      </c>
    </row>
    <row r="45" spans="1:7" x14ac:dyDescent="0.25">
      <c r="A45" s="13" t="s">
        <v>317</v>
      </c>
      <c r="B45" s="33" t="s">
        <v>318</v>
      </c>
      <c r="C45" s="33" t="s">
        <v>251</v>
      </c>
      <c r="D45" s="14">
        <v>500000</v>
      </c>
      <c r="E45" s="15">
        <v>500.72</v>
      </c>
      <c r="F45" s="16">
        <v>4.0000000000000002E-4</v>
      </c>
      <c r="G45" s="16">
        <v>7.6148999999999994E-2</v>
      </c>
    </row>
    <row r="46" spans="1:7" x14ac:dyDescent="0.25">
      <c r="A46" s="13" t="s">
        <v>319</v>
      </c>
      <c r="B46" s="33" t="s">
        <v>320</v>
      </c>
      <c r="C46" s="33" t="s">
        <v>251</v>
      </c>
      <c r="D46" s="14">
        <v>500000</v>
      </c>
      <c r="E46" s="15">
        <v>500.7</v>
      </c>
      <c r="F46" s="16">
        <v>4.0000000000000002E-4</v>
      </c>
      <c r="G46" s="16">
        <v>7.5700000000000003E-2</v>
      </c>
    </row>
    <row r="47" spans="1:7" x14ac:dyDescent="0.25">
      <c r="A47" s="13" t="s">
        <v>321</v>
      </c>
      <c r="B47" s="33" t="s">
        <v>322</v>
      </c>
      <c r="C47" s="33" t="s">
        <v>251</v>
      </c>
      <c r="D47" s="14">
        <v>500000</v>
      </c>
      <c r="E47" s="15">
        <v>500.6</v>
      </c>
      <c r="F47" s="16">
        <v>4.0000000000000002E-4</v>
      </c>
      <c r="G47" s="16">
        <v>7.4348999999999998E-2</v>
      </c>
    </row>
    <row r="48" spans="1:7" x14ac:dyDescent="0.25">
      <c r="A48" s="13" t="s">
        <v>323</v>
      </c>
      <c r="B48" s="33" t="s">
        <v>324</v>
      </c>
      <c r="C48" s="33" t="s">
        <v>251</v>
      </c>
      <c r="D48" s="14">
        <v>498000</v>
      </c>
      <c r="E48" s="15">
        <v>497.7</v>
      </c>
      <c r="F48" s="16">
        <v>4.0000000000000002E-4</v>
      </c>
      <c r="G48" s="16">
        <v>7.4349999999999999E-2</v>
      </c>
    </row>
    <row r="49" spans="1:7" x14ac:dyDescent="0.25">
      <c r="A49" s="17" t="s">
        <v>125</v>
      </c>
      <c r="B49" s="34"/>
      <c r="C49" s="34"/>
      <c r="D49" s="20"/>
      <c r="E49" s="21">
        <v>1038069.74</v>
      </c>
      <c r="F49" s="22">
        <v>0.89090000000000003</v>
      </c>
      <c r="G49" s="23"/>
    </row>
    <row r="50" spans="1:7" x14ac:dyDescent="0.25">
      <c r="A50" s="13"/>
      <c r="B50" s="33"/>
      <c r="C50" s="33"/>
      <c r="D50" s="14"/>
      <c r="E50" s="15"/>
      <c r="F50" s="16"/>
      <c r="G50" s="16"/>
    </row>
    <row r="51" spans="1:7" x14ac:dyDescent="0.25">
      <c r="A51" s="17" t="s">
        <v>130</v>
      </c>
      <c r="B51" s="33"/>
      <c r="C51" s="33"/>
      <c r="D51" s="14"/>
      <c r="E51" s="15"/>
      <c r="F51" s="16"/>
      <c r="G51" s="16"/>
    </row>
    <row r="52" spans="1:7" x14ac:dyDescent="0.25">
      <c r="A52" s="17" t="s">
        <v>125</v>
      </c>
      <c r="B52" s="33"/>
      <c r="C52" s="33"/>
      <c r="D52" s="14"/>
      <c r="E52" s="18" t="s">
        <v>122</v>
      </c>
      <c r="F52" s="19" t="s">
        <v>122</v>
      </c>
      <c r="G52" s="16"/>
    </row>
    <row r="53" spans="1:7" x14ac:dyDescent="0.25">
      <c r="A53" s="13"/>
      <c r="B53" s="33"/>
      <c r="C53" s="33"/>
      <c r="D53" s="14"/>
      <c r="E53" s="15"/>
      <c r="F53" s="16"/>
      <c r="G53" s="16"/>
    </row>
    <row r="54" spans="1:7" x14ac:dyDescent="0.25">
      <c r="A54" s="17" t="s">
        <v>131</v>
      </c>
      <c r="B54" s="33"/>
      <c r="C54" s="33"/>
      <c r="D54" s="14"/>
      <c r="E54" s="15"/>
      <c r="F54" s="16"/>
      <c r="G54" s="16"/>
    </row>
    <row r="55" spans="1:7" x14ac:dyDescent="0.25">
      <c r="A55" s="17" t="s">
        <v>125</v>
      </c>
      <c r="B55" s="33"/>
      <c r="C55" s="33"/>
      <c r="D55" s="14"/>
      <c r="E55" s="18" t="s">
        <v>122</v>
      </c>
      <c r="F55" s="19" t="s">
        <v>122</v>
      </c>
      <c r="G55" s="16"/>
    </row>
    <row r="56" spans="1:7" x14ac:dyDescent="0.25">
      <c r="A56" s="13"/>
      <c r="B56" s="33"/>
      <c r="C56" s="33"/>
      <c r="D56" s="14"/>
      <c r="E56" s="15"/>
      <c r="F56" s="16"/>
      <c r="G56" s="16"/>
    </row>
    <row r="57" spans="1:7" x14ac:dyDescent="0.25">
      <c r="A57" s="24" t="s">
        <v>132</v>
      </c>
      <c r="B57" s="35"/>
      <c r="C57" s="35"/>
      <c r="D57" s="25"/>
      <c r="E57" s="21">
        <v>1038069.74</v>
      </c>
      <c r="F57" s="22">
        <v>0.89090000000000003</v>
      </c>
      <c r="G57" s="23"/>
    </row>
    <row r="58" spans="1:7" x14ac:dyDescent="0.25">
      <c r="A58" s="13"/>
      <c r="B58" s="33"/>
      <c r="C58" s="33"/>
      <c r="D58" s="14"/>
      <c r="E58" s="15"/>
      <c r="F58" s="16"/>
      <c r="G58" s="16"/>
    </row>
    <row r="59" spans="1:7" x14ac:dyDescent="0.25">
      <c r="A59" s="17" t="s">
        <v>133</v>
      </c>
      <c r="B59" s="33"/>
      <c r="C59" s="33"/>
      <c r="D59" s="14"/>
      <c r="E59" s="15"/>
      <c r="F59" s="16"/>
      <c r="G59" s="16"/>
    </row>
    <row r="60" spans="1:7" x14ac:dyDescent="0.25">
      <c r="A60" s="17" t="s">
        <v>139</v>
      </c>
      <c r="B60" s="33"/>
      <c r="C60" s="33"/>
      <c r="D60" s="14"/>
      <c r="E60" s="15"/>
      <c r="F60" s="16"/>
      <c r="G60" s="16"/>
    </row>
    <row r="61" spans="1:7" x14ac:dyDescent="0.25">
      <c r="A61" s="13" t="s">
        <v>325</v>
      </c>
      <c r="B61" s="33" t="s">
        <v>326</v>
      </c>
      <c r="C61" s="33" t="s">
        <v>145</v>
      </c>
      <c r="D61" s="14">
        <v>107500000</v>
      </c>
      <c r="E61" s="15">
        <v>102657.99</v>
      </c>
      <c r="F61" s="16">
        <v>8.8200000000000001E-2</v>
      </c>
      <c r="G61" s="16">
        <v>7.6175999999999994E-2</v>
      </c>
    </row>
    <row r="62" spans="1:7" x14ac:dyDescent="0.25">
      <c r="A62" s="17" t="s">
        <v>125</v>
      </c>
      <c r="B62" s="34"/>
      <c r="C62" s="34"/>
      <c r="D62" s="20"/>
      <c r="E62" s="21">
        <v>102657.99</v>
      </c>
      <c r="F62" s="22">
        <v>8.8200000000000001E-2</v>
      </c>
      <c r="G62" s="23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24" t="s">
        <v>132</v>
      </c>
      <c r="B64" s="35"/>
      <c r="C64" s="35"/>
      <c r="D64" s="25"/>
      <c r="E64" s="21">
        <v>102657.99</v>
      </c>
      <c r="F64" s="22">
        <v>8.8200000000000001E-2</v>
      </c>
      <c r="G64" s="23"/>
    </row>
    <row r="65" spans="1:7" x14ac:dyDescent="0.25">
      <c r="A65" s="13"/>
      <c r="B65" s="33"/>
      <c r="C65" s="33"/>
      <c r="D65" s="14"/>
      <c r="E65" s="15"/>
      <c r="F65" s="16"/>
      <c r="G65" s="16"/>
    </row>
    <row r="66" spans="1:7" x14ac:dyDescent="0.25">
      <c r="A66" s="13"/>
      <c r="B66" s="33"/>
      <c r="C66" s="33"/>
      <c r="D66" s="14"/>
      <c r="E66" s="15"/>
      <c r="F66" s="16"/>
      <c r="G66" s="16"/>
    </row>
    <row r="67" spans="1:7" x14ac:dyDescent="0.25">
      <c r="A67" s="17" t="s">
        <v>196</v>
      </c>
      <c r="B67" s="33"/>
      <c r="C67" s="33"/>
      <c r="D67" s="14"/>
      <c r="E67" s="15"/>
      <c r="F67" s="16"/>
      <c r="G67" s="16"/>
    </row>
    <row r="68" spans="1:7" x14ac:dyDescent="0.25">
      <c r="A68" s="13" t="s">
        <v>197</v>
      </c>
      <c r="B68" s="33"/>
      <c r="C68" s="33"/>
      <c r="D68" s="14"/>
      <c r="E68" s="15">
        <v>130.93</v>
      </c>
      <c r="F68" s="16">
        <v>1E-4</v>
      </c>
      <c r="G68" s="16">
        <v>6.5936999999999996E-2</v>
      </c>
    </row>
    <row r="69" spans="1:7" x14ac:dyDescent="0.25">
      <c r="A69" s="17" t="s">
        <v>125</v>
      </c>
      <c r="B69" s="34"/>
      <c r="C69" s="34"/>
      <c r="D69" s="20"/>
      <c r="E69" s="21">
        <v>130.93</v>
      </c>
      <c r="F69" s="22">
        <v>1E-4</v>
      </c>
      <c r="G69" s="23"/>
    </row>
    <row r="70" spans="1:7" x14ac:dyDescent="0.25">
      <c r="A70" s="13"/>
      <c r="B70" s="33"/>
      <c r="C70" s="33"/>
      <c r="D70" s="14"/>
      <c r="E70" s="15"/>
      <c r="F70" s="16"/>
      <c r="G70" s="16"/>
    </row>
    <row r="71" spans="1:7" x14ac:dyDescent="0.25">
      <c r="A71" s="24" t="s">
        <v>132</v>
      </c>
      <c r="B71" s="35"/>
      <c r="C71" s="35"/>
      <c r="D71" s="25"/>
      <c r="E71" s="21">
        <v>130.93</v>
      </c>
      <c r="F71" s="22">
        <v>1E-4</v>
      </c>
      <c r="G71" s="23"/>
    </row>
    <row r="72" spans="1:7" x14ac:dyDescent="0.25">
      <c r="A72" s="13" t="s">
        <v>198</v>
      </c>
      <c r="B72" s="33"/>
      <c r="C72" s="33"/>
      <c r="D72" s="14"/>
      <c r="E72" s="15">
        <v>23564.253598700001</v>
      </c>
      <c r="F72" s="16">
        <v>2.0235E-2</v>
      </c>
      <c r="G72" s="16"/>
    </row>
    <row r="73" spans="1:7" x14ac:dyDescent="0.25">
      <c r="A73" s="13" t="s">
        <v>199</v>
      </c>
      <c r="B73" s="33"/>
      <c r="C73" s="33"/>
      <c r="D73" s="14"/>
      <c r="E73" s="15">
        <v>52.446401299999998</v>
      </c>
      <c r="F73" s="16">
        <v>5.6499999999999996E-4</v>
      </c>
      <c r="G73" s="16">
        <v>6.5936999999999996E-2</v>
      </c>
    </row>
    <row r="74" spans="1:7" x14ac:dyDescent="0.25">
      <c r="A74" s="28" t="s">
        <v>200</v>
      </c>
      <c r="B74" s="36"/>
      <c r="C74" s="36"/>
      <c r="D74" s="29"/>
      <c r="E74" s="30">
        <v>1164475.3600000001</v>
      </c>
      <c r="F74" s="31">
        <v>1</v>
      </c>
      <c r="G74" s="31"/>
    </row>
    <row r="76" spans="1:7" x14ac:dyDescent="0.25">
      <c r="A76" s="1" t="s">
        <v>201</v>
      </c>
    </row>
    <row r="77" spans="1:7" x14ac:dyDescent="0.25">
      <c r="A77" s="1" t="s">
        <v>202</v>
      </c>
    </row>
    <row r="79" spans="1:7" x14ac:dyDescent="0.25">
      <c r="A79" s="1" t="s">
        <v>203</v>
      </c>
    </row>
    <row r="80" spans="1:7" x14ac:dyDescent="0.25">
      <c r="A80" s="47" t="s">
        <v>204</v>
      </c>
      <c r="B80" s="3" t="s">
        <v>122</v>
      </c>
    </row>
    <row r="81" spans="1:5" x14ac:dyDescent="0.25">
      <c r="A81" t="s">
        <v>205</v>
      </c>
    </row>
    <row r="82" spans="1:5" x14ac:dyDescent="0.25">
      <c r="A82" t="s">
        <v>327</v>
      </c>
      <c r="B82" t="s">
        <v>207</v>
      </c>
      <c r="C82" t="s">
        <v>207</v>
      </c>
    </row>
    <row r="83" spans="1:5" x14ac:dyDescent="0.25">
      <c r="B83" s="48">
        <v>45504</v>
      </c>
      <c r="C83" s="48">
        <v>45534</v>
      </c>
    </row>
    <row r="84" spans="1:5" x14ac:dyDescent="0.25">
      <c r="A84" t="s">
        <v>328</v>
      </c>
      <c r="B84">
        <v>1227.9266</v>
      </c>
      <c r="C84">
        <v>1234.4749999999999</v>
      </c>
      <c r="E84" s="2"/>
    </row>
    <row r="85" spans="1:5" x14ac:dyDescent="0.25">
      <c r="E85" s="2"/>
    </row>
    <row r="86" spans="1:5" x14ac:dyDescent="0.25">
      <c r="A86" t="s">
        <v>222</v>
      </c>
      <c r="B86" s="3" t="s">
        <v>122</v>
      </c>
    </row>
    <row r="87" spans="1:5" x14ac:dyDescent="0.25">
      <c r="A87" t="s">
        <v>223</v>
      </c>
      <c r="B87" s="3" t="s">
        <v>122</v>
      </c>
    </row>
    <row r="88" spans="1:5" ht="30" customHeight="1" x14ac:dyDescent="0.25">
      <c r="A88" s="47" t="s">
        <v>224</v>
      </c>
      <c r="B88" s="3" t="s">
        <v>122</v>
      </c>
    </row>
    <row r="89" spans="1:5" ht="30" customHeight="1" x14ac:dyDescent="0.25">
      <c r="A89" s="47" t="s">
        <v>225</v>
      </c>
      <c r="B89" s="3" t="s">
        <v>122</v>
      </c>
    </row>
    <row r="90" spans="1:5" x14ac:dyDescent="0.25">
      <c r="A90" t="s">
        <v>226</v>
      </c>
      <c r="B90" s="49">
        <f>+B103</f>
        <v>0.5278828624240306</v>
      </c>
    </row>
    <row r="91" spans="1:5" ht="45" customHeight="1" x14ac:dyDescent="0.25">
      <c r="A91" s="47" t="s">
        <v>227</v>
      </c>
      <c r="B91" s="3" t="s">
        <v>122</v>
      </c>
    </row>
    <row r="92" spans="1:5" ht="45" customHeight="1" x14ac:dyDescent="0.25">
      <c r="A92" s="47" t="s">
        <v>228</v>
      </c>
      <c r="B92" s="3" t="s">
        <v>122</v>
      </c>
    </row>
    <row r="93" spans="1:5" ht="30" customHeight="1" x14ac:dyDescent="0.25">
      <c r="A93" s="47" t="s">
        <v>229</v>
      </c>
      <c r="B93" s="49">
        <v>468113.30750250001</v>
      </c>
    </row>
    <row r="94" spans="1:5" x14ac:dyDescent="0.25">
      <c r="A94" t="s">
        <v>230</v>
      </c>
      <c r="B94" s="3" t="s">
        <v>122</v>
      </c>
    </row>
    <row r="95" spans="1:5" x14ac:dyDescent="0.25">
      <c r="A95" t="s">
        <v>231</v>
      </c>
      <c r="B95" s="3" t="s">
        <v>122</v>
      </c>
    </row>
    <row r="97" spans="1:4" ht="30" customHeight="1" x14ac:dyDescent="0.25">
      <c r="A97" s="58" t="s">
        <v>233</v>
      </c>
      <c r="B97" s="59" t="s">
        <v>329</v>
      </c>
    </row>
    <row r="98" spans="1:4" x14ac:dyDescent="0.25">
      <c r="A98" s="58" t="s">
        <v>235</v>
      </c>
      <c r="B98" s="59" t="s">
        <v>330</v>
      </c>
    </row>
    <row r="99" spans="1:4" x14ac:dyDescent="0.25">
      <c r="A99" s="58"/>
      <c r="B99" s="58"/>
    </row>
    <row r="100" spans="1:4" x14ac:dyDescent="0.25">
      <c r="A100" s="58" t="s">
        <v>237</v>
      </c>
      <c r="B100" s="60">
        <v>7.5957487270485284</v>
      </c>
    </row>
    <row r="101" spans="1:4" x14ac:dyDescent="0.25">
      <c r="A101" s="58"/>
      <c r="B101" s="58"/>
    </row>
    <row r="102" spans="1:4" x14ac:dyDescent="0.25">
      <c r="A102" s="58" t="s">
        <v>238</v>
      </c>
      <c r="B102" s="61">
        <v>0.5272</v>
      </c>
    </row>
    <row r="103" spans="1:4" x14ac:dyDescent="0.25">
      <c r="A103" s="58" t="s">
        <v>239</v>
      </c>
      <c r="B103" s="61">
        <v>0.5278828624240306</v>
      </c>
    </row>
    <row r="104" spans="1:4" x14ac:dyDescent="0.25">
      <c r="A104" s="58"/>
      <c r="B104" s="58"/>
    </row>
    <row r="105" spans="1:4" x14ac:dyDescent="0.25">
      <c r="A105" s="58" t="s">
        <v>240</v>
      </c>
      <c r="B105" s="62">
        <v>45535</v>
      </c>
    </row>
    <row r="107" spans="1:4" ht="69.95" customHeight="1" x14ac:dyDescent="0.25">
      <c r="A107" s="63" t="s">
        <v>241</v>
      </c>
      <c r="B107" s="63" t="s">
        <v>242</v>
      </c>
      <c r="C107" s="63" t="s">
        <v>5</v>
      </c>
      <c r="D107" s="63" t="s">
        <v>6</v>
      </c>
    </row>
    <row r="108" spans="1:4" ht="69.95" customHeight="1" x14ac:dyDescent="0.25">
      <c r="A108" s="63" t="s">
        <v>329</v>
      </c>
      <c r="B108" s="63"/>
      <c r="C108" s="63" t="s">
        <v>11</v>
      </c>
      <c r="D108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137"/>
  <sheetViews>
    <sheetView showGridLines="0" workbookViewId="0">
      <pane ySplit="4" topLeftCell="A134" activePane="bottomLeft" state="frozen"/>
      <selection pane="bottomLeft" activeCell="A134" sqref="A134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1997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1998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1273</v>
      </c>
      <c r="B8" s="33" t="s">
        <v>1274</v>
      </c>
      <c r="C8" s="33" t="s">
        <v>1200</v>
      </c>
      <c r="D8" s="14">
        <v>887554</v>
      </c>
      <c r="E8" s="15">
        <v>14528.37</v>
      </c>
      <c r="F8" s="16">
        <v>3.9699999999999999E-2</v>
      </c>
      <c r="G8" s="16"/>
    </row>
    <row r="9" spans="1:8" x14ac:dyDescent="0.25">
      <c r="A9" s="13" t="s">
        <v>1198</v>
      </c>
      <c r="B9" s="33" t="s">
        <v>1199</v>
      </c>
      <c r="C9" s="33" t="s">
        <v>1200</v>
      </c>
      <c r="D9" s="14">
        <v>920644</v>
      </c>
      <c r="E9" s="15">
        <v>11316.56</v>
      </c>
      <c r="F9" s="16">
        <v>3.1E-2</v>
      </c>
      <c r="G9" s="16"/>
    </row>
    <row r="10" spans="1:8" x14ac:dyDescent="0.25">
      <c r="A10" s="13" t="s">
        <v>1328</v>
      </c>
      <c r="B10" s="33" t="s">
        <v>1329</v>
      </c>
      <c r="C10" s="33" t="s">
        <v>1240</v>
      </c>
      <c r="D10" s="14">
        <v>62093</v>
      </c>
      <c r="E10" s="15">
        <v>8178.24</v>
      </c>
      <c r="F10" s="16">
        <v>2.24E-2</v>
      </c>
      <c r="G10" s="16"/>
    </row>
    <row r="11" spans="1:8" x14ac:dyDescent="0.25">
      <c r="A11" s="13" t="s">
        <v>1389</v>
      </c>
      <c r="B11" s="33" t="s">
        <v>1390</v>
      </c>
      <c r="C11" s="33" t="s">
        <v>1304</v>
      </c>
      <c r="D11" s="14">
        <v>157926</v>
      </c>
      <c r="E11" s="15">
        <v>8166.12</v>
      </c>
      <c r="F11" s="16">
        <v>2.23E-2</v>
      </c>
      <c r="G11" s="16"/>
    </row>
    <row r="12" spans="1:8" x14ac:dyDescent="0.25">
      <c r="A12" s="13" t="s">
        <v>1409</v>
      </c>
      <c r="B12" s="33" t="s">
        <v>1410</v>
      </c>
      <c r="C12" s="33" t="s">
        <v>1351</v>
      </c>
      <c r="D12" s="14">
        <v>109472</v>
      </c>
      <c r="E12" s="15">
        <v>7836.83</v>
      </c>
      <c r="F12" s="16">
        <v>2.1399999999999999E-2</v>
      </c>
      <c r="G12" s="16"/>
    </row>
    <row r="13" spans="1:8" x14ac:dyDescent="0.25">
      <c r="A13" s="13" t="s">
        <v>1213</v>
      </c>
      <c r="B13" s="33" t="s">
        <v>1214</v>
      </c>
      <c r="C13" s="33" t="s">
        <v>1215</v>
      </c>
      <c r="D13" s="14">
        <v>252142</v>
      </c>
      <c r="E13" s="15">
        <v>7612.8</v>
      </c>
      <c r="F13" s="16">
        <v>2.0799999999999999E-2</v>
      </c>
      <c r="G13" s="16"/>
    </row>
    <row r="14" spans="1:8" x14ac:dyDescent="0.25">
      <c r="A14" s="13" t="s">
        <v>1255</v>
      </c>
      <c r="B14" s="33" t="s">
        <v>1256</v>
      </c>
      <c r="C14" s="33" t="s">
        <v>1200</v>
      </c>
      <c r="D14" s="14">
        <v>900747</v>
      </c>
      <c r="E14" s="15">
        <v>7346.49</v>
      </c>
      <c r="F14" s="16">
        <v>2.01E-2</v>
      </c>
      <c r="G14" s="16"/>
    </row>
    <row r="15" spans="1:8" x14ac:dyDescent="0.25">
      <c r="A15" s="13" t="s">
        <v>1324</v>
      </c>
      <c r="B15" s="33" t="s">
        <v>1325</v>
      </c>
      <c r="C15" s="33" t="s">
        <v>1200</v>
      </c>
      <c r="D15" s="14">
        <v>3623665</v>
      </c>
      <c r="E15" s="15">
        <v>7055.28</v>
      </c>
      <c r="F15" s="16">
        <v>1.9300000000000001E-2</v>
      </c>
      <c r="G15" s="16"/>
    </row>
    <row r="16" spans="1:8" x14ac:dyDescent="0.25">
      <c r="A16" s="13" t="s">
        <v>1230</v>
      </c>
      <c r="B16" s="33" t="s">
        <v>1231</v>
      </c>
      <c r="C16" s="33" t="s">
        <v>1232</v>
      </c>
      <c r="D16" s="14">
        <v>184666</v>
      </c>
      <c r="E16" s="15">
        <v>6841.23</v>
      </c>
      <c r="F16" s="16">
        <v>1.8700000000000001E-2</v>
      </c>
      <c r="G16" s="16"/>
    </row>
    <row r="17" spans="1:7" x14ac:dyDescent="0.25">
      <c r="A17" s="13" t="s">
        <v>1340</v>
      </c>
      <c r="B17" s="33" t="s">
        <v>1341</v>
      </c>
      <c r="C17" s="33" t="s">
        <v>1289</v>
      </c>
      <c r="D17" s="14">
        <v>2274040</v>
      </c>
      <c r="E17" s="15">
        <v>6806.2</v>
      </c>
      <c r="F17" s="16">
        <v>1.8599999999999998E-2</v>
      </c>
      <c r="G17" s="16"/>
    </row>
    <row r="18" spans="1:7" x14ac:dyDescent="0.25">
      <c r="A18" s="13" t="s">
        <v>1776</v>
      </c>
      <c r="B18" s="33" t="s">
        <v>1777</v>
      </c>
      <c r="C18" s="33" t="s">
        <v>1351</v>
      </c>
      <c r="D18" s="14">
        <v>2655874</v>
      </c>
      <c r="E18" s="15">
        <v>6653.76</v>
      </c>
      <c r="F18" s="16">
        <v>1.8200000000000001E-2</v>
      </c>
      <c r="G18" s="16"/>
    </row>
    <row r="19" spans="1:7" x14ac:dyDescent="0.25">
      <c r="A19" s="13" t="s">
        <v>1193</v>
      </c>
      <c r="B19" s="33" t="s">
        <v>1194</v>
      </c>
      <c r="C19" s="33" t="s">
        <v>1195</v>
      </c>
      <c r="D19" s="14">
        <v>405093</v>
      </c>
      <c r="E19" s="15">
        <v>6437.13</v>
      </c>
      <c r="F19" s="16">
        <v>1.7600000000000001E-2</v>
      </c>
      <c r="G19" s="16"/>
    </row>
    <row r="20" spans="1:7" x14ac:dyDescent="0.25">
      <c r="A20" s="13" t="s">
        <v>1516</v>
      </c>
      <c r="B20" s="33" t="s">
        <v>1517</v>
      </c>
      <c r="C20" s="33" t="s">
        <v>1265</v>
      </c>
      <c r="D20" s="14">
        <v>3249905</v>
      </c>
      <c r="E20" s="15">
        <v>6346.41</v>
      </c>
      <c r="F20" s="16">
        <v>1.7399999999999999E-2</v>
      </c>
      <c r="G20" s="16"/>
    </row>
    <row r="21" spans="1:7" x14ac:dyDescent="0.25">
      <c r="A21" s="13" t="s">
        <v>1308</v>
      </c>
      <c r="B21" s="33" t="s">
        <v>1309</v>
      </c>
      <c r="C21" s="33" t="s">
        <v>1310</v>
      </c>
      <c r="D21" s="14">
        <v>1194293</v>
      </c>
      <c r="E21" s="15">
        <v>6269.44</v>
      </c>
      <c r="F21" s="16">
        <v>1.72E-2</v>
      </c>
      <c r="G21" s="16"/>
    </row>
    <row r="22" spans="1:7" x14ac:dyDescent="0.25">
      <c r="A22" s="13" t="s">
        <v>1886</v>
      </c>
      <c r="B22" s="33" t="s">
        <v>1887</v>
      </c>
      <c r="C22" s="33" t="s">
        <v>1265</v>
      </c>
      <c r="D22" s="14">
        <v>531885</v>
      </c>
      <c r="E22" s="15">
        <v>6243.8</v>
      </c>
      <c r="F22" s="16">
        <v>1.7100000000000001E-2</v>
      </c>
      <c r="G22" s="16"/>
    </row>
    <row r="23" spans="1:7" x14ac:dyDescent="0.25">
      <c r="A23" s="13" t="s">
        <v>1434</v>
      </c>
      <c r="B23" s="33" t="s">
        <v>1435</v>
      </c>
      <c r="C23" s="33" t="s">
        <v>1304</v>
      </c>
      <c r="D23" s="14">
        <v>199669</v>
      </c>
      <c r="E23" s="15">
        <v>6199.62</v>
      </c>
      <c r="F23" s="16">
        <v>1.7000000000000001E-2</v>
      </c>
      <c r="G23" s="16"/>
    </row>
    <row r="24" spans="1:7" x14ac:dyDescent="0.25">
      <c r="A24" s="13" t="s">
        <v>1204</v>
      </c>
      <c r="B24" s="33" t="s">
        <v>1205</v>
      </c>
      <c r="C24" s="33" t="s">
        <v>1206</v>
      </c>
      <c r="D24" s="14">
        <v>1216675</v>
      </c>
      <c r="E24" s="15">
        <v>6106.49</v>
      </c>
      <c r="F24" s="16">
        <v>1.67E-2</v>
      </c>
      <c r="G24" s="16"/>
    </row>
    <row r="25" spans="1:7" x14ac:dyDescent="0.25">
      <c r="A25" s="13" t="s">
        <v>1531</v>
      </c>
      <c r="B25" s="33" t="s">
        <v>1532</v>
      </c>
      <c r="C25" s="33" t="s">
        <v>1240</v>
      </c>
      <c r="D25" s="14">
        <v>323199</v>
      </c>
      <c r="E25" s="15">
        <v>5635.46</v>
      </c>
      <c r="F25" s="16">
        <v>1.54E-2</v>
      </c>
      <c r="G25" s="16"/>
    </row>
    <row r="26" spans="1:7" x14ac:dyDescent="0.25">
      <c r="A26" s="13" t="s">
        <v>1196</v>
      </c>
      <c r="B26" s="33" t="s">
        <v>1197</v>
      </c>
      <c r="C26" s="33" t="s">
        <v>1192</v>
      </c>
      <c r="D26" s="14">
        <v>247573</v>
      </c>
      <c r="E26" s="15">
        <v>5546.13</v>
      </c>
      <c r="F26" s="16">
        <v>1.52E-2</v>
      </c>
      <c r="G26" s="16"/>
    </row>
    <row r="27" spans="1:7" x14ac:dyDescent="0.25">
      <c r="A27" s="13" t="s">
        <v>1537</v>
      </c>
      <c r="B27" s="33" t="s">
        <v>1538</v>
      </c>
      <c r="C27" s="33" t="s">
        <v>1344</v>
      </c>
      <c r="D27" s="14">
        <v>843799</v>
      </c>
      <c r="E27" s="15">
        <v>5487.22</v>
      </c>
      <c r="F27" s="16">
        <v>1.4999999999999999E-2</v>
      </c>
      <c r="G27" s="16"/>
    </row>
    <row r="28" spans="1:7" x14ac:dyDescent="0.25">
      <c r="A28" s="13" t="s">
        <v>1246</v>
      </c>
      <c r="B28" s="33" t="s">
        <v>1247</v>
      </c>
      <c r="C28" s="33" t="s">
        <v>1248</v>
      </c>
      <c r="D28" s="14">
        <v>143278</v>
      </c>
      <c r="E28" s="15">
        <v>5365.33</v>
      </c>
      <c r="F28" s="16">
        <v>1.47E-2</v>
      </c>
      <c r="G28" s="16"/>
    </row>
    <row r="29" spans="1:7" x14ac:dyDescent="0.25">
      <c r="A29" s="13" t="s">
        <v>1505</v>
      </c>
      <c r="B29" s="33" t="s">
        <v>1506</v>
      </c>
      <c r="C29" s="33" t="s">
        <v>1304</v>
      </c>
      <c r="D29" s="14">
        <v>800000</v>
      </c>
      <c r="E29" s="15">
        <v>5364.4</v>
      </c>
      <c r="F29" s="16">
        <v>1.47E-2</v>
      </c>
      <c r="G29" s="16"/>
    </row>
    <row r="30" spans="1:7" x14ac:dyDescent="0.25">
      <c r="A30" s="13" t="s">
        <v>1784</v>
      </c>
      <c r="B30" s="33" t="s">
        <v>1785</v>
      </c>
      <c r="C30" s="33" t="s">
        <v>1200</v>
      </c>
      <c r="D30" s="14">
        <v>868132</v>
      </c>
      <c r="E30" s="15">
        <v>4924.91</v>
      </c>
      <c r="F30" s="16">
        <v>1.35E-2</v>
      </c>
      <c r="G30" s="16"/>
    </row>
    <row r="31" spans="1:7" x14ac:dyDescent="0.25">
      <c r="A31" s="13" t="s">
        <v>1190</v>
      </c>
      <c r="B31" s="33" t="s">
        <v>1191</v>
      </c>
      <c r="C31" s="33" t="s">
        <v>1192</v>
      </c>
      <c r="D31" s="14">
        <v>269488</v>
      </c>
      <c r="E31" s="15">
        <v>4909.13</v>
      </c>
      <c r="F31" s="16">
        <v>1.34E-2</v>
      </c>
      <c r="G31" s="16"/>
    </row>
    <row r="32" spans="1:7" x14ac:dyDescent="0.25">
      <c r="A32" s="13" t="s">
        <v>1988</v>
      </c>
      <c r="B32" s="33" t="s">
        <v>1989</v>
      </c>
      <c r="C32" s="33" t="s">
        <v>1524</v>
      </c>
      <c r="D32" s="14">
        <v>565710</v>
      </c>
      <c r="E32" s="15">
        <v>4878.97</v>
      </c>
      <c r="F32" s="16">
        <v>1.3299999999999999E-2</v>
      </c>
      <c r="G32" s="16"/>
    </row>
    <row r="33" spans="1:7" x14ac:dyDescent="0.25">
      <c r="A33" s="13" t="s">
        <v>1302</v>
      </c>
      <c r="B33" s="33" t="s">
        <v>1303</v>
      </c>
      <c r="C33" s="33" t="s">
        <v>1304</v>
      </c>
      <c r="D33" s="14">
        <v>250220</v>
      </c>
      <c r="E33" s="15">
        <v>4863.53</v>
      </c>
      <c r="F33" s="16">
        <v>1.3299999999999999E-2</v>
      </c>
      <c r="G33" s="16"/>
    </row>
    <row r="34" spans="1:7" x14ac:dyDescent="0.25">
      <c r="A34" s="13" t="s">
        <v>1393</v>
      </c>
      <c r="B34" s="33" t="s">
        <v>1394</v>
      </c>
      <c r="C34" s="33" t="s">
        <v>1292</v>
      </c>
      <c r="D34" s="14">
        <v>331865</v>
      </c>
      <c r="E34" s="15">
        <v>4830.63</v>
      </c>
      <c r="F34" s="16">
        <v>1.32E-2</v>
      </c>
      <c r="G34" s="16"/>
    </row>
    <row r="35" spans="1:7" x14ac:dyDescent="0.25">
      <c r="A35" s="13" t="s">
        <v>1228</v>
      </c>
      <c r="B35" s="33" t="s">
        <v>1229</v>
      </c>
      <c r="C35" s="33" t="s">
        <v>1203</v>
      </c>
      <c r="D35" s="14">
        <v>432487</v>
      </c>
      <c r="E35" s="15">
        <v>4806.4399999999996</v>
      </c>
      <c r="F35" s="16">
        <v>1.3100000000000001E-2</v>
      </c>
      <c r="G35" s="16"/>
    </row>
    <row r="36" spans="1:7" x14ac:dyDescent="0.25">
      <c r="A36" s="13" t="s">
        <v>1499</v>
      </c>
      <c r="B36" s="33" t="s">
        <v>1500</v>
      </c>
      <c r="C36" s="33" t="s">
        <v>1438</v>
      </c>
      <c r="D36" s="14">
        <v>104973</v>
      </c>
      <c r="E36" s="15">
        <v>4719.01</v>
      </c>
      <c r="F36" s="16">
        <v>1.29E-2</v>
      </c>
      <c r="G36" s="16"/>
    </row>
    <row r="37" spans="1:7" x14ac:dyDescent="0.25">
      <c r="A37" s="13" t="s">
        <v>1803</v>
      </c>
      <c r="B37" s="33" t="s">
        <v>1804</v>
      </c>
      <c r="C37" s="33" t="s">
        <v>1323</v>
      </c>
      <c r="D37" s="14">
        <v>121873</v>
      </c>
      <c r="E37" s="15">
        <v>4593.88</v>
      </c>
      <c r="F37" s="16">
        <v>1.26E-2</v>
      </c>
      <c r="G37" s="16"/>
    </row>
    <row r="38" spans="1:7" x14ac:dyDescent="0.25">
      <c r="A38" s="13" t="s">
        <v>1965</v>
      </c>
      <c r="B38" s="33" t="s">
        <v>1966</v>
      </c>
      <c r="C38" s="33" t="s">
        <v>1292</v>
      </c>
      <c r="D38" s="14">
        <v>530924</v>
      </c>
      <c r="E38" s="15">
        <v>4584.79</v>
      </c>
      <c r="F38" s="16">
        <v>1.2500000000000001E-2</v>
      </c>
      <c r="G38" s="16"/>
    </row>
    <row r="39" spans="1:7" x14ac:dyDescent="0.25">
      <c r="A39" s="13" t="s">
        <v>1473</v>
      </c>
      <c r="B39" s="33" t="s">
        <v>1474</v>
      </c>
      <c r="C39" s="33" t="s">
        <v>1203</v>
      </c>
      <c r="D39" s="14">
        <v>161053</v>
      </c>
      <c r="E39" s="15">
        <v>4518.18</v>
      </c>
      <c r="F39" s="16">
        <v>1.24E-2</v>
      </c>
      <c r="G39" s="16"/>
    </row>
    <row r="40" spans="1:7" x14ac:dyDescent="0.25">
      <c r="A40" s="13" t="s">
        <v>1311</v>
      </c>
      <c r="B40" s="33" t="s">
        <v>1312</v>
      </c>
      <c r="C40" s="33" t="s">
        <v>1292</v>
      </c>
      <c r="D40" s="14">
        <v>810985</v>
      </c>
      <c r="E40" s="15">
        <v>4456.7700000000004</v>
      </c>
      <c r="F40" s="16">
        <v>1.2200000000000001E-2</v>
      </c>
      <c r="G40" s="16"/>
    </row>
    <row r="41" spans="1:7" x14ac:dyDescent="0.25">
      <c r="A41" s="13" t="s">
        <v>1898</v>
      </c>
      <c r="B41" s="33" t="s">
        <v>1899</v>
      </c>
      <c r="C41" s="33" t="s">
        <v>1248</v>
      </c>
      <c r="D41" s="14">
        <v>96674</v>
      </c>
      <c r="E41" s="15">
        <v>4456.4799999999996</v>
      </c>
      <c r="F41" s="16">
        <v>1.2200000000000001E-2</v>
      </c>
      <c r="G41" s="16"/>
    </row>
    <row r="42" spans="1:7" x14ac:dyDescent="0.25">
      <c r="A42" s="13" t="s">
        <v>1485</v>
      </c>
      <c r="B42" s="33" t="s">
        <v>1486</v>
      </c>
      <c r="C42" s="33" t="s">
        <v>1304</v>
      </c>
      <c r="D42" s="14">
        <v>270080</v>
      </c>
      <c r="E42" s="15">
        <v>4419.8599999999997</v>
      </c>
      <c r="F42" s="16">
        <v>1.21E-2</v>
      </c>
      <c r="G42" s="16"/>
    </row>
    <row r="43" spans="1:7" x14ac:dyDescent="0.25">
      <c r="A43" s="13" t="s">
        <v>1788</v>
      </c>
      <c r="B43" s="33" t="s">
        <v>1789</v>
      </c>
      <c r="C43" s="33" t="s">
        <v>1790</v>
      </c>
      <c r="D43" s="14">
        <v>243917</v>
      </c>
      <c r="E43" s="15">
        <v>4322.82</v>
      </c>
      <c r="F43" s="16">
        <v>1.18E-2</v>
      </c>
      <c r="G43" s="16"/>
    </row>
    <row r="44" spans="1:7" x14ac:dyDescent="0.25">
      <c r="A44" s="13" t="s">
        <v>1366</v>
      </c>
      <c r="B44" s="33" t="s">
        <v>1367</v>
      </c>
      <c r="C44" s="33" t="s">
        <v>1292</v>
      </c>
      <c r="D44" s="14">
        <v>132973</v>
      </c>
      <c r="E44" s="15">
        <v>4261.12</v>
      </c>
      <c r="F44" s="16">
        <v>1.17E-2</v>
      </c>
      <c r="G44" s="16"/>
    </row>
    <row r="45" spans="1:7" x14ac:dyDescent="0.25">
      <c r="A45" s="13" t="s">
        <v>1520</v>
      </c>
      <c r="B45" s="33" t="s">
        <v>1521</v>
      </c>
      <c r="C45" s="33" t="s">
        <v>1237</v>
      </c>
      <c r="D45" s="14">
        <v>393340</v>
      </c>
      <c r="E45" s="15">
        <v>4227.8100000000004</v>
      </c>
      <c r="F45" s="16">
        <v>1.1599999999999999E-2</v>
      </c>
      <c r="G45" s="16"/>
    </row>
    <row r="46" spans="1:7" x14ac:dyDescent="0.25">
      <c r="A46" s="13" t="s">
        <v>1358</v>
      </c>
      <c r="B46" s="33" t="s">
        <v>1359</v>
      </c>
      <c r="C46" s="33" t="s">
        <v>1304</v>
      </c>
      <c r="D46" s="14">
        <v>65234</v>
      </c>
      <c r="E46" s="15">
        <v>4138.4799999999996</v>
      </c>
      <c r="F46" s="16">
        <v>1.1299999999999999E-2</v>
      </c>
      <c r="G46" s="16"/>
    </row>
    <row r="47" spans="1:7" x14ac:dyDescent="0.25">
      <c r="A47" s="13" t="s">
        <v>1778</v>
      </c>
      <c r="B47" s="33" t="s">
        <v>1779</v>
      </c>
      <c r="C47" s="33" t="s">
        <v>1323</v>
      </c>
      <c r="D47" s="14">
        <v>334022</v>
      </c>
      <c r="E47" s="15">
        <v>4023.46</v>
      </c>
      <c r="F47" s="16">
        <v>1.0999999999999999E-2</v>
      </c>
      <c r="G47" s="16"/>
    </row>
    <row r="48" spans="1:7" x14ac:dyDescent="0.25">
      <c r="A48" s="13" t="s">
        <v>1318</v>
      </c>
      <c r="B48" s="33" t="s">
        <v>1319</v>
      </c>
      <c r="C48" s="33" t="s">
        <v>1320</v>
      </c>
      <c r="D48" s="14">
        <v>568237</v>
      </c>
      <c r="E48" s="15">
        <v>3985.33</v>
      </c>
      <c r="F48" s="16">
        <v>1.09E-2</v>
      </c>
      <c r="G48" s="16"/>
    </row>
    <row r="49" spans="1:7" x14ac:dyDescent="0.25">
      <c r="A49" s="13" t="s">
        <v>1223</v>
      </c>
      <c r="B49" s="33" t="s">
        <v>1224</v>
      </c>
      <c r="C49" s="33" t="s">
        <v>1203</v>
      </c>
      <c r="D49" s="14">
        <v>140236</v>
      </c>
      <c r="E49" s="15">
        <v>3945.26</v>
      </c>
      <c r="F49" s="16">
        <v>1.0800000000000001E-2</v>
      </c>
      <c r="G49" s="16"/>
    </row>
    <row r="50" spans="1:7" x14ac:dyDescent="0.25">
      <c r="A50" s="13" t="s">
        <v>1218</v>
      </c>
      <c r="B50" s="33" t="s">
        <v>1219</v>
      </c>
      <c r="C50" s="33" t="s">
        <v>1220</v>
      </c>
      <c r="D50" s="14">
        <v>934370</v>
      </c>
      <c r="E50" s="15">
        <v>3888.85</v>
      </c>
      <c r="F50" s="16">
        <v>1.06E-2</v>
      </c>
      <c r="G50" s="16"/>
    </row>
    <row r="51" spans="1:7" x14ac:dyDescent="0.25">
      <c r="A51" s="13" t="s">
        <v>1225</v>
      </c>
      <c r="B51" s="33" t="s">
        <v>1226</v>
      </c>
      <c r="C51" s="33" t="s">
        <v>1227</v>
      </c>
      <c r="D51" s="14">
        <v>34098</v>
      </c>
      <c r="E51" s="15">
        <v>3853.72</v>
      </c>
      <c r="F51" s="16">
        <v>1.0500000000000001E-2</v>
      </c>
      <c r="G51" s="16"/>
    </row>
    <row r="52" spans="1:7" x14ac:dyDescent="0.25">
      <c r="A52" s="13" t="s">
        <v>1999</v>
      </c>
      <c r="B52" s="33" t="s">
        <v>2000</v>
      </c>
      <c r="C52" s="33" t="s">
        <v>1265</v>
      </c>
      <c r="D52" s="14">
        <v>542402</v>
      </c>
      <c r="E52" s="15">
        <v>3706.5</v>
      </c>
      <c r="F52" s="16">
        <v>1.01E-2</v>
      </c>
      <c r="G52" s="16"/>
    </row>
    <row r="53" spans="1:7" x14ac:dyDescent="0.25">
      <c r="A53" s="13" t="s">
        <v>1553</v>
      </c>
      <c r="B53" s="33" t="s">
        <v>1554</v>
      </c>
      <c r="C53" s="33" t="s">
        <v>1524</v>
      </c>
      <c r="D53" s="14">
        <v>426070</v>
      </c>
      <c r="E53" s="15">
        <v>3701.48</v>
      </c>
      <c r="F53" s="16">
        <v>1.01E-2</v>
      </c>
      <c r="G53" s="16"/>
    </row>
    <row r="54" spans="1:7" x14ac:dyDescent="0.25">
      <c r="A54" s="13" t="s">
        <v>1951</v>
      </c>
      <c r="B54" s="33" t="s">
        <v>1952</v>
      </c>
      <c r="C54" s="33" t="s">
        <v>1240</v>
      </c>
      <c r="D54" s="14">
        <v>267364</v>
      </c>
      <c r="E54" s="15">
        <v>3611.69</v>
      </c>
      <c r="F54" s="16">
        <v>9.9000000000000008E-3</v>
      </c>
      <c r="G54" s="16"/>
    </row>
    <row r="55" spans="1:7" x14ac:dyDescent="0.25">
      <c r="A55" s="13" t="s">
        <v>1961</v>
      </c>
      <c r="B55" s="33" t="s">
        <v>1962</v>
      </c>
      <c r="C55" s="33" t="s">
        <v>1524</v>
      </c>
      <c r="D55" s="14">
        <v>653693</v>
      </c>
      <c r="E55" s="15">
        <v>3607.08</v>
      </c>
      <c r="F55" s="16">
        <v>9.9000000000000008E-3</v>
      </c>
      <c r="G55" s="16"/>
    </row>
    <row r="56" spans="1:7" x14ac:dyDescent="0.25">
      <c r="A56" s="13" t="s">
        <v>1984</v>
      </c>
      <c r="B56" s="33" t="s">
        <v>1985</v>
      </c>
      <c r="C56" s="33" t="s">
        <v>1248</v>
      </c>
      <c r="D56" s="14">
        <v>241666</v>
      </c>
      <c r="E56" s="15">
        <v>3533.4</v>
      </c>
      <c r="F56" s="16">
        <v>9.7000000000000003E-3</v>
      </c>
      <c r="G56" s="16"/>
    </row>
    <row r="57" spans="1:7" x14ac:dyDescent="0.25">
      <c r="A57" s="13" t="s">
        <v>1876</v>
      </c>
      <c r="B57" s="33" t="s">
        <v>1877</v>
      </c>
      <c r="C57" s="33" t="s">
        <v>1220</v>
      </c>
      <c r="D57" s="14">
        <v>461925</v>
      </c>
      <c r="E57" s="15">
        <v>3284.98</v>
      </c>
      <c r="F57" s="16">
        <v>8.9999999999999993E-3</v>
      </c>
      <c r="G57" s="16"/>
    </row>
    <row r="58" spans="1:7" x14ac:dyDescent="0.25">
      <c r="A58" s="13" t="s">
        <v>1555</v>
      </c>
      <c r="B58" s="33" t="s">
        <v>1556</v>
      </c>
      <c r="C58" s="33" t="s">
        <v>1292</v>
      </c>
      <c r="D58" s="14">
        <v>1042925</v>
      </c>
      <c r="E58" s="15">
        <v>3278.43</v>
      </c>
      <c r="F58" s="16">
        <v>8.9999999999999993E-3</v>
      </c>
      <c r="G58" s="16"/>
    </row>
    <row r="59" spans="1:7" x14ac:dyDescent="0.25">
      <c r="A59" s="13" t="s">
        <v>1426</v>
      </c>
      <c r="B59" s="33" t="s">
        <v>1427</v>
      </c>
      <c r="C59" s="33" t="s">
        <v>1304</v>
      </c>
      <c r="D59" s="14">
        <v>52963</v>
      </c>
      <c r="E59" s="15">
        <v>3260.43</v>
      </c>
      <c r="F59" s="16">
        <v>8.8999999999999999E-3</v>
      </c>
      <c r="G59" s="16"/>
    </row>
    <row r="60" spans="1:7" x14ac:dyDescent="0.25">
      <c r="A60" s="13" t="s">
        <v>2001</v>
      </c>
      <c r="B60" s="33" t="s">
        <v>2002</v>
      </c>
      <c r="C60" s="33" t="s">
        <v>1248</v>
      </c>
      <c r="D60" s="14">
        <v>132680</v>
      </c>
      <c r="E60" s="15">
        <v>3238.06</v>
      </c>
      <c r="F60" s="16">
        <v>8.8999999999999999E-3</v>
      </c>
      <c r="G60" s="16"/>
    </row>
    <row r="61" spans="1:7" x14ac:dyDescent="0.25">
      <c r="A61" s="13" t="s">
        <v>2003</v>
      </c>
      <c r="B61" s="33" t="s">
        <v>2004</v>
      </c>
      <c r="C61" s="33" t="s">
        <v>1240</v>
      </c>
      <c r="D61" s="14">
        <v>410411</v>
      </c>
      <c r="E61" s="15">
        <v>3228.91</v>
      </c>
      <c r="F61" s="16">
        <v>8.8000000000000005E-3</v>
      </c>
      <c r="G61" s="16"/>
    </row>
    <row r="62" spans="1:7" x14ac:dyDescent="0.25">
      <c r="A62" s="13" t="s">
        <v>1533</v>
      </c>
      <c r="B62" s="33" t="s">
        <v>1534</v>
      </c>
      <c r="C62" s="33" t="s">
        <v>1227</v>
      </c>
      <c r="D62" s="14">
        <v>169350</v>
      </c>
      <c r="E62" s="15">
        <v>3202.49</v>
      </c>
      <c r="F62" s="16">
        <v>8.8000000000000005E-3</v>
      </c>
      <c r="G62" s="16"/>
    </row>
    <row r="63" spans="1:7" x14ac:dyDescent="0.25">
      <c r="A63" s="13" t="s">
        <v>1259</v>
      </c>
      <c r="B63" s="33" t="s">
        <v>1260</v>
      </c>
      <c r="C63" s="33" t="s">
        <v>1200</v>
      </c>
      <c r="D63" s="14">
        <v>260166</v>
      </c>
      <c r="E63" s="15">
        <v>3057.6</v>
      </c>
      <c r="F63" s="16">
        <v>8.3999999999999995E-3</v>
      </c>
      <c r="G63" s="16"/>
    </row>
    <row r="64" spans="1:7" x14ac:dyDescent="0.25">
      <c r="A64" s="13" t="s">
        <v>1959</v>
      </c>
      <c r="B64" s="33" t="s">
        <v>1960</v>
      </c>
      <c r="C64" s="33" t="s">
        <v>1232</v>
      </c>
      <c r="D64" s="14">
        <v>45000</v>
      </c>
      <c r="E64" s="15">
        <v>3050.46</v>
      </c>
      <c r="F64" s="16">
        <v>8.3000000000000001E-3</v>
      </c>
      <c r="G64" s="16"/>
    </row>
    <row r="65" spans="1:7" x14ac:dyDescent="0.25">
      <c r="A65" s="13" t="s">
        <v>2005</v>
      </c>
      <c r="B65" s="33" t="s">
        <v>2006</v>
      </c>
      <c r="C65" s="33" t="s">
        <v>1240</v>
      </c>
      <c r="D65" s="14">
        <v>62549</v>
      </c>
      <c r="E65" s="15">
        <v>2794.25</v>
      </c>
      <c r="F65" s="16">
        <v>7.6E-3</v>
      </c>
      <c r="G65" s="16"/>
    </row>
    <row r="66" spans="1:7" x14ac:dyDescent="0.25">
      <c r="A66" s="13" t="s">
        <v>1283</v>
      </c>
      <c r="B66" s="33" t="s">
        <v>1284</v>
      </c>
      <c r="C66" s="33" t="s">
        <v>1200</v>
      </c>
      <c r="D66" s="14">
        <v>193081</v>
      </c>
      <c r="E66" s="15">
        <v>2751.89</v>
      </c>
      <c r="F66" s="16">
        <v>7.4999999999999997E-3</v>
      </c>
      <c r="G66" s="16"/>
    </row>
    <row r="67" spans="1:7" x14ac:dyDescent="0.25">
      <c r="A67" s="13" t="s">
        <v>2007</v>
      </c>
      <c r="B67" s="33" t="s">
        <v>2008</v>
      </c>
      <c r="C67" s="33" t="s">
        <v>1227</v>
      </c>
      <c r="D67" s="14">
        <v>61595</v>
      </c>
      <c r="E67" s="15">
        <v>2743.38</v>
      </c>
      <c r="F67" s="16">
        <v>7.4999999999999997E-3</v>
      </c>
      <c r="G67" s="16"/>
    </row>
    <row r="68" spans="1:7" x14ac:dyDescent="0.25">
      <c r="A68" s="13" t="s">
        <v>1551</v>
      </c>
      <c r="B68" s="33" t="s">
        <v>1552</v>
      </c>
      <c r="C68" s="33" t="s">
        <v>1248</v>
      </c>
      <c r="D68" s="14">
        <v>140538</v>
      </c>
      <c r="E68" s="15">
        <v>2697.42</v>
      </c>
      <c r="F68" s="16">
        <v>7.4000000000000003E-3</v>
      </c>
      <c r="G68" s="16"/>
    </row>
    <row r="69" spans="1:7" x14ac:dyDescent="0.25">
      <c r="A69" s="13" t="s">
        <v>2009</v>
      </c>
      <c r="B69" s="33" t="s">
        <v>2010</v>
      </c>
      <c r="C69" s="33" t="s">
        <v>1240</v>
      </c>
      <c r="D69" s="14">
        <v>202479</v>
      </c>
      <c r="E69" s="15">
        <v>2644.48</v>
      </c>
      <c r="F69" s="16">
        <v>7.1999999999999998E-3</v>
      </c>
      <c r="G69" s="16"/>
    </row>
    <row r="70" spans="1:7" x14ac:dyDescent="0.25">
      <c r="A70" s="13" t="s">
        <v>1507</v>
      </c>
      <c r="B70" s="33" t="s">
        <v>1508</v>
      </c>
      <c r="C70" s="33" t="s">
        <v>1192</v>
      </c>
      <c r="D70" s="14">
        <v>190570</v>
      </c>
      <c r="E70" s="15">
        <v>2638.73</v>
      </c>
      <c r="F70" s="16">
        <v>7.1999999999999998E-3</v>
      </c>
      <c r="G70" s="16"/>
    </row>
    <row r="71" spans="1:7" x14ac:dyDescent="0.25">
      <c r="A71" s="13" t="s">
        <v>1457</v>
      </c>
      <c r="B71" s="33" t="s">
        <v>1458</v>
      </c>
      <c r="C71" s="33" t="s">
        <v>1254</v>
      </c>
      <c r="D71" s="14">
        <v>32588</v>
      </c>
      <c r="E71" s="15">
        <v>2586.1999999999998</v>
      </c>
      <c r="F71" s="16">
        <v>7.1000000000000004E-3</v>
      </c>
      <c r="G71" s="16"/>
    </row>
    <row r="72" spans="1:7" x14ac:dyDescent="0.25">
      <c r="A72" s="13" t="s">
        <v>1371</v>
      </c>
      <c r="B72" s="33" t="s">
        <v>1372</v>
      </c>
      <c r="C72" s="33" t="s">
        <v>1254</v>
      </c>
      <c r="D72" s="14">
        <v>868406</v>
      </c>
      <c r="E72" s="15">
        <v>2523.15</v>
      </c>
      <c r="F72" s="16">
        <v>6.8999999999999999E-3</v>
      </c>
      <c r="G72" s="16"/>
    </row>
    <row r="73" spans="1:7" x14ac:dyDescent="0.25">
      <c r="A73" s="13" t="s">
        <v>1947</v>
      </c>
      <c r="B73" s="33" t="s">
        <v>1948</v>
      </c>
      <c r="C73" s="33" t="s">
        <v>1417</v>
      </c>
      <c r="D73" s="14">
        <v>129702</v>
      </c>
      <c r="E73" s="15">
        <v>2518.88</v>
      </c>
      <c r="F73" s="16">
        <v>6.8999999999999999E-3</v>
      </c>
      <c r="G73" s="16"/>
    </row>
    <row r="74" spans="1:7" x14ac:dyDescent="0.25">
      <c r="A74" s="13" t="s">
        <v>1238</v>
      </c>
      <c r="B74" s="33" t="s">
        <v>1239</v>
      </c>
      <c r="C74" s="33" t="s">
        <v>1240</v>
      </c>
      <c r="D74" s="14">
        <v>68102</v>
      </c>
      <c r="E74" s="15">
        <v>2427.94</v>
      </c>
      <c r="F74" s="16">
        <v>6.6E-3</v>
      </c>
      <c r="G74" s="16"/>
    </row>
    <row r="75" spans="1:7" x14ac:dyDescent="0.25">
      <c r="A75" s="13" t="s">
        <v>2011</v>
      </c>
      <c r="B75" s="33" t="s">
        <v>2012</v>
      </c>
      <c r="C75" s="33" t="s">
        <v>1254</v>
      </c>
      <c r="D75" s="14">
        <v>333171</v>
      </c>
      <c r="E75" s="15">
        <v>2399.33</v>
      </c>
      <c r="F75" s="16">
        <v>6.6E-3</v>
      </c>
      <c r="G75" s="16"/>
    </row>
    <row r="76" spans="1:7" x14ac:dyDescent="0.25">
      <c r="A76" s="13" t="s">
        <v>1974</v>
      </c>
      <c r="B76" s="33" t="s">
        <v>1975</v>
      </c>
      <c r="C76" s="33" t="s">
        <v>1192</v>
      </c>
      <c r="D76" s="14">
        <v>138974</v>
      </c>
      <c r="E76" s="15">
        <v>2315.17</v>
      </c>
      <c r="F76" s="16">
        <v>6.3E-3</v>
      </c>
      <c r="G76" s="16"/>
    </row>
    <row r="77" spans="1:7" x14ac:dyDescent="0.25">
      <c r="A77" s="13" t="s">
        <v>1976</v>
      </c>
      <c r="B77" s="33" t="s">
        <v>1977</v>
      </c>
      <c r="C77" s="33" t="s">
        <v>1292</v>
      </c>
      <c r="D77" s="14">
        <v>304443</v>
      </c>
      <c r="E77" s="15">
        <v>2238.11</v>
      </c>
      <c r="F77" s="16">
        <v>6.1000000000000004E-3</v>
      </c>
      <c r="G77" s="16"/>
    </row>
    <row r="78" spans="1:7" x14ac:dyDescent="0.25">
      <c r="A78" s="13" t="s">
        <v>1285</v>
      </c>
      <c r="B78" s="33" t="s">
        <v>1286</v>
      </c>
      <c r="C78" s="33" t="s">
        <v>1200</v>
      </c>
      <c r="D78" s="14">
        <v>859349</v>
      </c>
      <c r="E78" s="15">
        <v>2149.23</v>
      </c>
      <c r="F78" s="16">
        <v>5.8999999999999999E-3</v>
      </c>
      <c r="G78" s="16"/>
    </row>
    <row r="79" spans="1:7" x14ac:dyDescent="0.25">
      <c r="A79" s="13" t="s">
        <v>1912</v>
      </c>
      <c r="B79" s="33" t="s">
        <v>1913</v>
      </c>
      <c r="C79" s="33" t="s">
        <v>1800</v>
      </c>
      <c r="D79" s="14">
        <v>123114</v>
      </c>
      <c r="E79" s="15">
        <v>1752.9</v>
      </c>
      <c r="F79" s="16">
        <v>4.7999999999999996E-3</v>
      </c>
      <c r="G79" s="16"/>
    </row>
    <row r="80" spans="1:7" x14ac:dyDescent="0.25">
      <c r="A80" s="13" t="s">
        <v>2013</v>
      </c>
      <c r="B80" s="33" t="s">
        <v>2014</v>
      </c>
      <c r="C80" s="33" t="s">
        <v>1800</v>
      </c>
      <c r="D80" s="14">
        <v>124437</v>
      </c>
      <c r="E80" s="15">
        <v>1705.84</v>
      </c>
      <c r="F80" s="16">
        <v>4.7000000000000002E-3</v>
      </c>
      <c r="G80" s="16"/>
    </row>
    <row r="81" spans="1:7" x14ac:dyDescent="0.25">
      <c r="A81" s="13" t="s">
        <v>1955</v>
      </c>
      <c r="B81" s="33" t="s">
        <v>1956</v>
      </c>
      <c r="C81" s="33" t="s">
        <v>1254</v>
      </c>
      <c r="D81" s="14">
        <v>242191</v>
      </c>
      <c r="E81" s="15">
        <v>1685.89</v>
      </c>
      <c r="F81" s="16">
        <v>4.5999999999999999E-3</v>
      </c>
      <c r="G81" s="16"/>
    </row>
    <row r="82" spans="1:7" x14ac:dyDescent="0.25">
      <c r="A82" s="13" t="s">
        <v>1364</v>
      </c>
      <c r="B82" s="33" t="s">
        <v>1365</v>
      </c>
      <c r="C82" s="33" t="s">
        <v>1304</v>
      </c>
      <c r="D82" s="14">
        <v>36770</v>
      </c>
      <c r="E82" s="15">
        <v>1674.41</v>
      </c>
      <c r="F82" s="16">
        <v>4.5999999999999999E-3</v>
      </c>
      <c r="G82" s="16"/>
    </row>
    <row r="83" spans="1:7" x14ac:dyDescent="0.25">
      <c r="A83" s="13" t="s">
        <v>1380</v>
      </c>
      <c r="B83" s="33" t="s">
        <v>1381</v>
      </c>
      <c r="C83" s="33" t="s">
        <v>1192</v>
      </c>
      <c r="D83" s="14">
        <v>26613</v>
      </c>
      <c r="E83" s="15">
        <v>1642.12</v>
      </c>
      <c r="F83" s="16">
        <v>4.4999999999999997E-3</v>
      </c>
      <c r="G83" s="16"/>
    </row>
    <row r="84" spans="1:7" x14ac:dyDescent="0.25">
      <c r="A84" s="13" t="s">
        <v>1511</v>
      </c>
      <c r="B84" s="33" t="s">
        <v>1512</v>
      </c>
      <c r="C84" s="33" t="s">
        <v>1265</v>
      </c>
      <c r="D84" s="14">
        <v>53338</v>
      </c>
      <c r="E84" s="15">
        <v>1509.33</v>
      </c>
      <c r="F84" s="16">
        <v>4.1000000000000003E-3</v>
      </c>
      <c r="G84" s="16"/>
    </row>
    <row r="85" spans="1:7" x14ac:dyDescent="0.25">
      <c r="A85" s="13" t="s">
        <v>1290</v>
      </c>
      <c r="B85" s="33" t="s">
        <v>1291</v>
      </c>
      <c r="C85" s="33" t="s">
        <v>1292</v>
      </c>
      <c r="D85" s="14">
        <v>232682</v>
      </c>
      <c r="E85" s="15">
        <v>1442.05</v>
      </c>
      <c r="F85" s="16">
        <v>3.8999999999999998E-3</v>
      </c>
      <c r="G85" s="16"/>
    </row>
    <row r="86" spans="1:7" x14ac:dyDescent="0.25">
      <c r="A86" s="13" t="s">
        <v>1821</v>
      </c>
      <c r="B86" s="33" t="s">
        <v>1822</v>
      </c>
      <c r="C86" s="33" t="s">
        <v>1292</v>
      </c>
      <c r="D86" s="14">
        <v>115906</v>
      </c>
      <c r="E86" s="15">
        <v>1415.27</v>
      </c>
      <c r="F86" s="16">
        <v>3.8999999999999998E-3</v>
      </c>
      <c r="G86" s="16"/>
    </row>
    <row r="87" spans="1:7" x14ac:dyDescent="0.25">
      <c r="A87" s="13" t="s">
        <v>1501</v>
      </c>
      <c r="B87" s="33" t="s">
        <v>1502</v>
      </c>
      <c r="C87" s="33" t="s">
        <v>1237</v>
      </c>
      <c r="D87" s="14">
        <v>73518</v>
      </c>
      <c r="E87" s="15">
        <v>1360.3</v>
      </c>
      <c r="F87" s="16">
        <v>3.7000000000000002E-3</v>
      </c>
      <c r="G87" s="16"/>
    </row>
    <row r="88" spans="1:7" x14ac:dyDescent="0.25">
      <c r="A88" s="13" t="s">
        <v>1467</v>
      </c>
      <c r="B88" s="33" t="s">
        <v>1468</v>
      </c>
      <c r="C88" s="33" t="s">
        <v>1344</v>
      </c>
      <c r="D88" s="14">
        <v>208655</v>
      </c>
      <c r="E88" s="15">
        <v>1351.04</v>
      </c>
      <c r="F88" s="16">
        <v>3.7000000000000002E-3</v>
      </c>
      <c r="G88" s="16"/>
    </row>
    <row r="89" spans="1:7" x14ac:dyDescent="0.25">
      <c r="A89" s="13" t="s">
        <v>1809</v>
      </c>
      <c r="B89" s="33" t="s">
        <v>1810</v>
      </c>
      <c r="C89" s="33" t="s">
        <v>1292</v>
      </c>
      <c r="D89" s="14">
        <v>25129</v>
      </c>
      <c r="E89" s="15">
        <v>1269.17</v>
      </c>
      <c r="F89" s="16">
        <v>3.5000000000000001E-3</v>
      </c>
      <c r="G89" s="16"/>
    </row>
    <row r="90" spans="1:7" x14ac:dyDescent="0.25">
      <c r="A90" s="13" t="s">
        <v>1401</v>
      </c>
      <c r="B90" s="33" t="s">
        <v>1402</v>
      </c>
      <c r="C90" s="33" t="s">
        <v>1386</v>
      </c>
      <c r="D90" s="14">
        <v>21549</v>
      </c>
      <c r="E90" s="15">
        <v>1116.8399999999999</v>
      </c>
      <c r="F90" s="16">
        <v>3.0999999999999999E-3</v>
      </c>
      <c r="G90" s="16"/>
    </row>
    <row r="91" spans="1:7" x14ac:dyDescent="0.25">
      <c r="A91" s="13" t="s">
        <v>1405</v>
      </c>
      <c r="B91" s="33" t="s">
        <v>1406</v>
      </c>
      <c r="C91" s="33" t="s">
        <v>1192</v>
      </c>
      <c r="D91" s="14">
        <v>66736</v>
      </c>
      <c r="E91" s="15">
        <v>1104.4100000000001</v>
      </c>
      <c r="F91" s="16">
        <v>3.0000000000000001E-3</v>
      </c>
      <c r="G91" s="16"/>
    </row>
    <row r="92" spans="1:7" x14ac:dyDescent="0.25">
      <c r="A92" s="13" t="s">
        <v>1216</v>
      </c>
      <c r="B92" s="33" t="s">
        <v>1217</v>
      </c>
      <c r="C92" s="33" t="s">
        <v>1192</v>
      </c>
      <c r="D92" s="14">
        <v>15280</v>
      </c>
      <c r="E92" s="15">
        <v>1074.3900000000001</v>
      </c>
      <c r="F92" s="16">
        <v>2.8999999999999998E-3</v>
      </c>
      <c r="G92" s="16"/>
    </row>
    <row r="93" spans="1:7" x14ac:dyDescent="0.25">
      <c r="A93" s="13" t="s">
        <v>1210</v>
      </c>
      <c r="B93" s="33" t="s">
        <v>1211</v>
      </c>
      <c r="C93" s="33" t="s">
        <v>1212</v>
      </c>
      <c r="D93" s="14">
        <v>18192</v>
      </c>
      <c r="E93" s="15">
        <v>1065.19</v>
      </c>
      <c r="F93" s="16">
        <v>2.8999999999999998E-3</v>
      </c>
      <c r="G93" s="16"/>
    </row>
    <row r="94" spans="1:7" x14ac:dyDescent="0.25">
      <c r="A94" s="13" t="s">
        <v>1518</v>
      </c>
      <c r="B94" s="33" t="s">
        <v>1519</v>
      </c>
      <c r="C94" s="33" t="s">
        <v>1443</v>
      </c>
      <c r="D94" s="14">
        <v>364902</v>
      </c>
      <c r="E94" s="15">
        <v>867.34</v>
      </c>
      <c r="F94" s="16">
        <v>2.3999999999999998E-3</v>
      </c>
      <c r="G94" s="16"/>
    </row>
    <row r="95" spans="1:7" x14ac:dyDescent="0.25">
      <c r="A95" s="13" t="s">
        <v>1994</v>
      </c>
      <c r="B95" s="33" t="s">
        <v>1995</v>
      </c>
      <c r="C95" s="33" t="s">
        <v>1344</v>
      </c>
      <c r="D95" s="14">
        <v>23543</v>
      </c>
      <c r="E95" s="15">
        <v>417.11</v>
      </c>
      <c r="F95" s="16">
        <v>1.1000000000000001E-3</v>
      </c>
      <c r="G95" s="16"/>
    </row>
    <row r="96" spans="1:7" x14ac:dyDescent="0.25">
      <c r="A96" s="13" t="s">
        <v>2015</v>
      </c>
      <c r="B96" s="33" t="s">
        <v>2016</v>
      </c>
      <c r="C96" s="33" t="s">
        <v>2017</v>
      </c>
      <c r="D96" s="14">
        <v>27000</v>
      </c>
      <c r="E96" s="15">
        <v>287.70999999999998</v>
      </c>
      <c r="F96" s="16">
        <v>8.0000000000000004E-4</v>
      </c>
      <c r="G96" s="16"/>
    </row>
    <row r="97" spans="1:7" x14ac:dyDescent="0.25">
      <c r="A97" s="13" t="s">
        <v>1933</v>
      </c>
      <c r="B97" s="33" t="s">
        <v>1934</v>
      </c>
      <c r="C97" s="33" t="s">
        <v>1192</v>
      </c>
      <c r="D97" s="14">
        <v>27618</v>
      </c>
      <c r="E97" s="15">
        <v>238.63</v>
      </c>
      <c r="F97" s="16">
        <v>6.9999999999999999E-4</v>
      </c>
      <c r="G97" s="16"/>
    </row>
    <row r="98" spans="1:7" x14ac:dyDescent="0.25">
      <c r="A98" s="13" t="s">
        <v>1992</v>
      </c>
      <c r="B98" s="33" t="s">
        <v>1993</v>
      </c>
      <c r="C98" s="33" t="s">
        <v>1254</v>
      </c>
      <c r="D98" s="14">
        <v>16692</v>
      </c>
      <c r="E98" s="15">
        <v>124.27</v>
      </c>
      <c r="F98" s="16">
        <v>2.9999999999999997E-4</v>
      </c>
      <c r="G98" s="16"/>
    </row>
    <row r="99" spans="1:7" x14ac:dyDescent="0.25">
      <c r="A99" s="17" t="s">
        <v>125</v>
      </c>
      <c r="B99" s="34"/>
      <c r="C99" s="34"/>
      <c r="D99" s="20"/>
      <c r="E99" s="37">
        <v>357246.62</v>
      </c>
      <c r="F99" s="38">
        <v>0.97719999999999996</v>
      </c>
      <c r="G99" s="23"/>
    </row>
    <row r="100" spans="1:7" x14ac:dyDescent="0.25">
      <c r="A100" s="17" t="s">
        <v>1268</v>
      </c>
      <c r="B100" s="33"/>
      <c r="C100" s="33"/>
      <c r="D100" s="14"/>
      <c r="E100" s="15"/>
      <c r="F100" s="16"/>
      <c r="G100" s="16"/>
    </row>
    <row r="101" spans="1:7" x14ac:dyDescent="0.25">
      <c r="A101" s="17" t="s">
        <v>125</v>
      </c>
      <c r="B101" s="33"/>
      <c r="C101" s="33"/>
      <c r="D101" s="14"/>
      <c r="E101" s="39" t="s">
        <v>122</v>
      </c>
      <c r="F101" s="40" t="s">
        <v>122</v>
      </c>
      <c r="G101" s="16"/>
    </row>
    <row r="102" spans="1:7" x14ac:dyDescent="0.25">
      <c r="A102" s="24" t="s">
        <v>132</v>
      </c>
      <c r="B102" s="35"/>
      <c r="C102" s="35"/>
      <c r="D102" s="25"/>
      <c r="E102" s="30">
        <v>357246.62</v>
      </c>
      <c r="F102" s="31">
        <v>0.97719999999999996</v>
      </c>
      <c r="G102" s="23"/>
    </row>
    <row r="103" spans="1:7" x14ac:dyDescent="0.25">
      <c r="A103" s="13"/>
      <c r="B103" s="33"/>
      <c r="C103" s="33"/>
      <c r="D103" s="14"/>
      <c r="E103" s="15"/>
      <c r="F103" s="16"/>
      <c r="G103" s="16"/>
    </row>
    <row r="104" spans="1:7" x14ac:dyDescent="0.25">
      <c r="A104" s="13"/>
      <c r="B104" s="33"/>
      <c r="C104" s="33"/>
      <c r="D104" s="14"/>
      <c r="E104" s="15"/>
      <c r="F104" s="16"/>
      <c r="G104" s="16"/>
    </row>
    <row r="105" spans="1:7" x14ac:dyDescent="0.25">
      <c r="A105" s="17" t="s">
        <v>196</v>
      </c>
      <c r="B105" s="33"/>
      <c r="C105" s="33"/>
      <c r="D105" s="14"/>
      <c r="E105" s="15"/>
      <c r="F105" s="16"/>
      <c r="G105" s="16"/>
    </row>
    <row r="106" spans="1:7" x14ac:dyDescent="0.25">
      <c r="A106" s="13" t="s">
        <v>197</v>
      </c>
      <c r="B106" s="33"/>
      <c r="C106" s="33"/>
      <c r="D106" s="14"/>
      <c r="E106" s="15">
        <v>9072.08</v>
      </c>
      <c r="F106" s="16">
        <v>2.4799999999999999E-2</v>
      </c>
      <c r="G106" s="16">
        <v>6.5936999999999996E-2</v>
      </c>
    </row>
    <row r="107" spans="1:7" x14ac:dyDescent="0.25">
      <c r="A107" s="17" t="s">
        <v>125</v>
      </c>
      <c r="B107" s="34"/>
      <c r="C107" s="34"/>
      <c r="D107" s="20"/>
      <c r="E107" s="37">
        <v>9072.08</v>
      </c>
      <c r="F107" s="38">
        <v>2.4799999999999999E-2</v>
      </c>
      <c r="G107" s="23"/>
    </row>
    <row r="108" spans="1:7" x14ac:dyDescent="0.25">
      <c r="A108" s="13"/>
      <c r="B108" s="33"/>
      <c r="C108" s="33"/>
      <c r="D108" s="14"/>
      <c r="E108" s="15"/>
      <c r="F108" s="16"/>
      <c r="G108" s="16"/>
    </row>
    <row r="109" spans="1:7" x14ac:dyDescent="0.25">
      <c r="A109" s="24" t="s">
        <v>132</v>
      </c>
      <c r="B109" s="35"/>
      <c r="C109" s="35"/>
      <c r="D109" s="25"/>
      <c r="E109" s="21">
        <v>9072.08</v>
      </c>
      <c r="F109" s="22">
        <v>2.4799999999999999E-2</v>
      </c>
      <c r="G109" s="23"/>
    </row>
    <row r="110" spans="1:7" x14ac:dyDescent="0.25">
      <c r="A110" s="13" t="s">
        <v>198</v>
      </c>
      <c r="B110" s="33"/>
      <c r="C110" s="33"/>
      <c r="D110" s="14"/>
      <c r="E110" s="15">
        <v>3.2777313000000001</v>
      </c>
      <c r="F110" s="16">
        <v>7.9999999999999996E-6</v>
      </c>
      <c r="G110" s="16"/>
    </row>
    <row r="111" spans="1:7" x14ac:dyDescent="0.25">
      <c r="A111" s="13" t="s">
        <v>199</v>
      </c>
      <c r="B111" s="33"/>
      <c r="C111" s="33"/>
      <c r="D111" s="14"/>
      <c r="E111" s="26">
        <v>-807.8077313</v>
      </c>
      <c r="F111" s="27">
        <v>-2.0079999999999998E-3</v>
      </c>
      <c r="G111" s="16">
        <v>6.5936999999999996E-2</v>
      </c>
    </row>
    <row r="112" spans="1:7" x14ac:dyDescent="0.25">
      <c r="A112" s="28" t="s">
        <v>200</v>
      </c>
      <c r="B112" s="36"/>
      <c r="C112" s="36"/>
      <c r="D112" s="29"/>
      <c r="E112" s="30">
        <v>365514.17</v>
      </c>
      <c r="F112" s="31">
        <v>1</v>
      </c>
      <c r="G112" s="31"/>
    </row>
    <row r="115" spans="1:5" x14ac:dyDescent="0.25">
      <c r="A115" s="1" t="s">
        <v>203</v>
      </c>
    </row>
    <row r="116" spans="1:5" x14ac:dyDescent="0.25">
      <c r="A116" s="47" t="s">
        <v>204</v>
      </c>
      <c r="B116" s="3" t="s">
        <v>122</v>
      </c>
    </row>
    <row r="117" spans="1:5" x14ac:dyDescent="0.25">
      <c r="A117" t="s">
        <v>205</v>
      </c>
    </row>
    <row r="118" spans="1:5" x14ac:dyDescent="0.25">
      <c r="A118" t="s">
        <v>206</v>
      </c>
      <c r="B118" t="s">
        <v>207</v>
      </c>
      <c r="C118" t="s">
        <v>207</v>
      </c>
    </row>
    <row r="119" spans="1:5" x14ac:dyDescent="0.25">
      <c r="B119" s="48">
        <v>45504</v>
      </c>
      <c r="C119" s="48">
        <v>45534</v>
      </c>
    </row>
    <row r="120" spans="1:5" x14ac:dyDescent="0.25">
      <c r="A120" t="s">
        <v>211</v>
      </c>
      <c r="B120">
        <v>100.036</v>
      </c>
      <c r="C120">
        <v>102.358</v>
      </c>
      <c r="E120" s="2"/>
    </row>
    <row r="121" spans="1:5" x14ac:dyDescent="0.25">
      <c r="A121" t="s">
        <v>212</v>
      </c>
      <c r="B121">
        <v>38.802999999999997</v>
      </c>
      <c r="C121">
        <v>39.703000000000003</v>
      </c>
      <c r="E121" s="2"/>
    </row>
    <row r="122" spans="1:5" x14ac:dyDescent="0.25">
      <c r="A122" t="s">
        <v>688</v>
      </c>
      <c r="B122">
        <v>86.207999999999998</v>
      </c>
      <c r="C122">
        <v>88.105000000000004</v>
      </c>
      <c r="E122" s="2"/>
    </row>
    <row r="123" spans="1:5" x14ac:dyDescent="0.25">
      <c r="A123" t="s">
        <v>689</v>
      </c>
      <c r="B123">
        <v>32.878</v>
      </c>
      <c r="C123">
        <v>33.601999999999997</v>
      </c>
      <c r="E123" s="2"/>
    </row>
    <row r="124" spans="1:5" x14ac:dyDescent="0.25">
      <c r="E124" s="2"/>
    </row>
    <row r="125" spans="1:5" x14ac:dyDescent="0.25">
      <c r="A125" t="s">
        <v>222</v>
      </c>
      <c r="B125" s="3" t="s">
        <v>122</v>
      </c>
    </row>
    <row r="126" spans="1:5" x14ac:dyDescent="0.25">
      <c r="A126" t="s">
        <v>223</v>
      </c>
      <c r="B126" s="3" t="s">
        <v>122</v>
      </c>
    </row>
    <row r="127" spans="1:5" ht="30" customHeight="1" x14ac:dyDescent="0.25">
      <c r="A127" s="47" t="s">
        <v>224</v>
      </c>
      <c r="B127" s="3" t="s">
        <v>122</v>
      </c>
    </row>
    <row r="128" spans="1:5" ht="30" customHeight="1" x14ac:dyDescent="0.25">
      <c r="A128" s="47" t="s">
        <v>225</v>
      </c>
      <c r="B128" s="3" t="s">
        <v>122</v>
      </c>
    </row>
    <row r="129" spans="1:4" x14ac:dyDescent="0.25">
      <c r="A129" t="s">
        <v>1269</v>
      </c>
      <c r="B129" s="49">
        <v>0.254</v>
      </c>
    </row>
    <row r="130" spans="1:4" ht="45" customHeight="1" x14ac:dyDescent="0.25">
      <c r="A130" s="47" t="s">
        <v>227</v>
      </c>
      <c r="B130" s="3" t="s">
        <v>122</v>
      </c>
    </row>
    <row r="131" spans="1:4" ht="45" customHeight="1" x14ac:dyDescent="0.25">
      <c r="A131" s="47" t="s">
        <v>228</v>
      </c>
      <c r="B131" s="3" t="s">
        <v>122</v>
      </c>
    </row>
    <row r="132" spans="1:4" ht="30" customHeight="1" x14ac:dyDescent="0.25">
      <c r="A132" s="47" t="s">
        <v>229</v>
      </c>
      <c r="B132" s="3" t="s">
        <v>122</v>
      </c>
    </row>
    <row r="133" spans="1:4" x14ac:dyDescent="0.25">
      <c r="A133" t="s">
        <v>230</v>
      </c>
      <c r="B133" s="3" t="s">
        <v>122</v>
      </c>
    </row>
    <row r="134" spans="1:4" x14ac:dyDescent="0.25">
      <c r="A134" t="s">
        <v>231</v>
      </c>
      <c r="B134" s="3" t="s">
        <v>122</v>
      </c>
    </row>
    <row r="136" spans="1:4" ht="69.95" customHeight="1" x14ac:dyDescent="0.25">
      <c r="A136" s="63" t="s">
        <v>241</v>
      </c>
      <c r="B136" s="63" t="s">
        <v>242</v>
      </c>
      <c r="C136" s="63" t="s">
        <v>5</v>
      </c>
      <c r="D136" s="63" t="s">
        <v>6</v>
      </c>
    </row>
    <row r="137" spans="1:4" ht="69.95" customHeight="1" x14ac:dyDescent="0.25">
      <c r="A137" s="63" t="s">
        <v>2018</v>
      </c>
      <c r="B137" s="63"/>
      <c r="C137" s="63" t="s">
        <v>61</v>
      </c>
      <c r="D137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123"/>
  <sheetViews>
    <sheetView showGridLines="0" workbookViewId="0">
      <pane ySplit="4" topLeftCell="A120" activePane="bottomLeft" state="frozen"/>
      <selection pane="bottomLeft" activeCell="A120" sqref="A120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2019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2020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1886</v>
      </c>
      <c r="B8" s="33" t="s">
        <v>1887</v>
      </c>
      <c r="C8" s="33" t="s">
        <v>1265</v>
      </c>
      <c r="D8" s="14">
        <v>1071929</v>
      </c>
      <c r="E8" s="15">
        <v>12583.37</v>
      </c>
      <c r="F8" s="16">
        <v>3.04E-2</v>
      </c>
      <c r="G8" s="16"/>
    </row>
    <row r="9" spans="1:8" x14ac:dyDescent="0.25">
      <c r="A9" s="13" t="s">
        <v>1898</v>
      </c>
      <c r="B9" s="33" t="s">
        <v>1899</v>
      </c>
      <c r="C9" s="33" t="s">
        <v>1248</v>
      </c>
      <c r="D9" s="14">
        <v>267561</v>
      </c>
      <c r="E9" s="15">
        <v>12334.03</v>
      </c>
      <c r="F9" s="16">
        <v>2.98E-2</v>
      </c>
      <c r="G9" s="16"/>
    </row>
    <row r="10" spans="1:8" x14ac:dyDescent="0.25">
      <c r="A10" s="13" t="s">
        <v>1986</v>
      </c>
      <c r="B10" s="33" t="s">
        <v>1987</v>
      </c>
      <c r="C10" s="33" t="s">
        <v>1192</v>
      </c>
      <c r="D10" s="14">
        <v>321961</v>
      </c>
      <c r="E10" s="15">
        <v>10442.969999999999</v>
      </c>
      <c r="F10" s="16">
        <v>2.52E-2</v>
      </c>
      <c r="G10" s="16"/>
    </row>
    <row r="11" spans="1:8" x14ac:dyDescent="0.25">
      <c r="A11" s="13" t="s">
        <v>1967</v>
      </c>
      <c r="B11" s="33" t="s">
        <v>1968</v>
      </c>
      <c r="C11" s="33" t="s">
        <v>1192</v>
      </c>
      <c r="D11" s="14">
        <v>508210</v>
      </c>
      <c r="E11" s="15">
        <v>9929.41</v>
      </c>
      <c r="F11" s="16">
        <v>2.4E-2</v>
      </c>
      <c r="G11" s="16"/>
    </row>
    <row r="12" spans="1:8" x14ac:dyDescent="0.25">
      <c r="A12" s="13" t="s">
        <v>1531</v>
      </c>
      <c r="B12" s="33" t="s">
        <v>1532</v>
      </c>
      <c r="C12" s="33" t="s">
        <v>1240</v>
      </c>
      <c r="D12" s="14">
        <v>515356</v>
      </c>
      <c r="E12" s="15">
        <v>8986</v>
      </c>
      <c r="F12" s="16">
        <v>2.1700000000000001E-2</v>
      </c>
      <c r="G12" s="16"/>
    </row>
    <row r="13" spans="1:8" x14ac:dyDescent="0.25">
      <c r="A13" s="13" t="s">
        <v>2021</v>
      </c>
      <c r="B13" s="33" t="s">
        <v>2022</v>
      </c>
      <c r="C13" s="33" t="s">
        <v>1370</v>
      </c>
      <c r="D13" s="14">
        <v>1305498</v>
      </c>
      <c r="E13" s="15">
        <v>8579.73</v>
      </c>
      <c r="F13" s="16">
        <v>2.07E-2</v>
      </c>
      <c r="G13" s="16"/>
    </row>
    <row r="14" spans="1:8" x14ac:dyDescent="0.25">
      <c r="A14" s="13" t="s">
        <v>2023</v>
      </c>
      <c r="B14" s="33" t="s">
        <v>2024</v>
      </c>
      <c r="C14" s="33" t="s">
        <v>1248</v>
      </c>
      <c r="D14" s="14">
        <v>634027</v>
      </c>
      <c r="E14" s="15">
        <v>8239.18</v>
      </c>
      <c r="F14" s="16">
        <v>1.9900000000000001E-2</v>
      </c>
      <c r="G14" s="16"/>
    </row>
    <row r="15" spans="1:8" x14ac:dyDescent="0.25">
      <c r="A15" s="13" t="s">
        <v>2025</v>
      </c>
      <c r="B15" s="33" t="s">
        <v>2026</v>
      </c>
      <c r="C15" s="33" t="s">
        <v>1212</v>
      </c>
      <c r="D15" s="14">
        <v>626953</v>
      </c>
      <c r="E15" s="15">
        <v>8002.74</v>
      </c>
      <c r="F15" s="16">
        <v>1.9300000000000001E-2</v>
      </c>
      <c r="G15" s="16"/>
    </row>
    <row r="16" spans="1:8" x14ac:dyDescent="0.25">
      <c r="A16" s="13" t="s">
        <v>1328</v>
      </c>
      <c r="B16" s="33" t="s">
        <v>1329</v>
      </c>
      <c r="C16" s="33" t="s">
        <v>1240</v>
      </c>
      <c r="D16" s="14">
        <v>58900</v>
      </c>
      <c r="E16" s="15">
        <v>7757.69</v>
      </c>
      <c r="F16" s="16">
        <v>1.8700000000000001E-2</v>
      </c>
      <c r="G16" s="16"/>
    </row>
    <row r="17" spans="1:7" x14ac:dyDescent="0.25">
      <c r="A17" s="13" t="s">
        <v>1894</v>
      </c>
      <c r="B17" s="33" t="s">
        <v>1895</v>
      </c>
      <c r="C17" s="33" t="s">
        <v>1386</v>
      </c>
      <c r="D17" s="14">
        <v>273444</v>
      </c>
      <c r="E17" s="15">
        <v>7745.71</v>
      </c>
      <c r="F17" s="16">
        <v>1.8700000000000001E-2</v>
      </c>
      <c r="G17" s="16"/>
    </row>
    <row r="18" spans="1:7" x14ac:dyDescent="0.25">
      <c r="A18" s="13" t="s">
        <v>1803</v>
      </c>
      <c r="B18" s="33" t="s">
        <v>1804</v>
      </c>
      <c r="C18" s="33" t="s">
        <v>1323</v>
      </c>
      <c r="D18" s="14">
        <v>194245</v>
      </c>
      <c r="E18" s="15">
        <v>7321.87</v>
      </c>
      <c r="F18" s="16">
        <v>1.77E-2</v>
      </c>
      <c r="G18" s="16"/>
    </row>
    <row r="19" spans="1:7" x14ac:dyDescent="0.25">
      <c r="A19" s="13" t="s">
        <v>1965</v>
      </c>
      <c r="B19" s="33" t="s">
        <v>1966</v>
      </c>
      <c r="C19" s="33" t="s">
        <v>1292</v>
      </c>
      <c r="D19" s="14">
        <v>841154</v>
      </c>
      <c r="E19" s="15">
        <v>7263.79</v>
      </c>
      <c r="F19" s="16">
        <v>1.7500000000000002E-2</v>
      </c>
      <c r="G19" s="16"/>
    </row>
    <row r="20" spans="1:7" x14ac:dyDescent="0.25">
      <c r="A20" s="13" t="s">
        <v>1943</v>
      </c>
      <c r="B20" s="33" t="s">
        <v>1944</v>
      </c>
      <c r="C20" s="33" t="s">
        <v>1212</v>
      </c>
      <c r="D20" s="14">
        <v>879368</v>
      </c>
      <c r="E20" s="15">
        <v>7255.67</v>
      </c>
      <c r="F20" s="16">
        <v>1.7500000000000002E-2</v>
      </c>
      <c r="G20" s="16"/>
    </row>
    <row r="21" spans="1:7" x14ac:dyDescent="0.25">
      <c r="A21" s="13" t="s">
        <v>1778</v>
      </c>
      <c r="B21" s="33" t="s">
        <v>1779</v>
      </c>
      <c r="C21" s="33" t="s">
        <v>1323</v>
      </c>
      <c r="D21" s="14">
        <v>600138</v>
      </c>
      <c r="E21" s="15">
        <v>7228.96</v>
      </c>
      <c r="F21" s="16">
        <v>1.7500000000000002E-2</v>
      </c>
      <c r="G21" s="16"/>
    </row>
    <row r="22" spans="1:7" x14ac:dyDescent="0.25">
      <c r="A22" s="13" t="s">
        <v>1505</v>
      </c>
      <c r="B22" s="33" t="s">
        <v>1506</v>
      </c>
      <c r="C22" s="33" t="s">
        <v>1304</v>
      </c>
      <c r="D22" s="14">
        <v>1070903</v>
      </c>
      <c r="E22" s="15">
        <v>7180.94</v>
      </c>
      <c r="F22" s="16">
        <v>1.7299999999999999E-2</v>
      </c>
      <c r="G22" s="16"/>
    </row>
    <row r="23" spans="1:7" x14ac:dyDescent="0.25">
      <c r="A23" s="13" t="s">
        <v>1984</v>
      </c>
      <c r="B23" s="33" t="s">
        <v>1985</v>
      </c>
      <c r="C23" s="33" t="s">
        <v>1248</v>
      </c>
      <c r="D23" s="14">
        <v>490208</v>
      </c>
      <c r="E23" s="15">
        <v>7167.33</v>
      </c>
      <c r="F23" s="16">
        <v>1.7299999999999999E-2</v>
      </c>
      <c r="G23" s="16"/>
    </row>
    <row r="24" spans="1:7" x14ac:dyDescent="0.25">
      <c r="A24" s="13" t="s">
        <v>2027</v>
      </c>
      <c r="B24" s="33" t="s">
        <v>2028</v>
      </c>
      <c r="C24" s="33" t="s">
        <v>1344</v>
      </c>
      <c r="D24" s="14">
        <v>853394</v>
      </c>
      <c r="E24" s="15">
        <v>7020.87</v>
      </c>
      <c r="F24" s="16">
        <v>1.7000000000000001E-2</v>
      </c>
      <c r="G24" s="16"/>
    </row>
    <row r="25" spans="1:7" x14ac:dyDescent="0.25">
      <c r="A25" s="13" t="s">
        <v>1784</v>
      </c>
      <c r="B25" s="33" t="s">
        <v>1785</v>
      </c>
      <c r="C25" s="33" t="s">
        <v>1200</v>
      </c>
      <c r="D25" s="14">
        <v>1235969</v>
      </c>
      <c r="E25" s="15">
        <v>7011.65</v>
      </c>
      <c r="F25" s="16">
        <v>1.6899999999999998E-2</v>
      </c>
      <c r="G25" s="16"/>
    </row>
    <row r="26" spans="1:7" x14ac:dyDescent="0.25">
      <c r="A26" s="13" t="s">
        <v>2029</v>
      </c>
      <c r="B26" s="33" t="s">
        <v>2030</v>
      </c>
      <c r="C26" s="33" t="s">
        <v>1232</v>
      </c>
      <c r="D26" s="14">
        <v>540851</v>
      </c>
      <c r="E26" s="15">
        <v>6952.1</v>
      </c>
      <c r="F26" s="16">
        <v>1.6799999999999999E-2</v>
      </c>
      <c r="G26" s="16"/>
    </row>
    <row r="27" spans="1:7" x14ac:dyDescent="0.25">
      <c r="A27" s="13" t="s">
        <v>1957</v>
      </c>
      <c r="B27" s="33" t="s">
        <v>1958</v>
      </c>
      <c r="C27" s="33" t="s">
        <v>1200</v>
      </c>
      <c r="D27" s="14">
        <v>3113976</v>
      </c>
      <c r="E27" s="15">
        <v>6919.88</v>
      </c>
      <c r="F27" s="16">
        <v>1.67E-2</v>
      </c>
      <c r="G27" s="16"/>
    </row>
    <row r="28" spans="1:7" x14ac:dyDescent="0.25">
      <c r="A28" s="13" t="s">
        <v>1324</v>
      </c>
      <c r="B28" s="33" t="s">
        <v>1325</v>
      </c>
      <c r="C28" s="33" t="s">
        <v>1200</v>
      </c>
      <c r="D28" s="14">
        <v>3541593</v>
      </c>
      <c r="E28" s="15">
        <v>6895.48</v>
      </c>
      <c r="F28" s="16">
        <v>1.66E-2</v>
      </c>
      <c r="G28" s="16"/>
    </row>
    <row r="29" spans="1:7" x14ac:dyDescent="0.25">
      <c r="A29" s="13" t="s">
        <v>1947</v>
      </c>
      <c r="B29" s="33" t="s">
        <v>1948</v>
      </c>
      <c r="C29" s="33" t="s">
        <v>1417</v>
      </c>
      <c r="D29" s="14">
        <v>353925</v>
      </c>
      <c r="E29" s="15">
        <v>6873.4</v>
      </c>
      <c r="F29" s="16">
        <v>1.66E-2</v>
      </c>
      <c r="G29" s="16"/>
    </row>
    <row r="30" spans="1:7" x14ac:dyDescent="0.25">
      <c r="A30" s="13" t="s">
        <v>1401</v>
      </c>
      <c r="B30" s="33" t="s">
        <v>1402</v>
      </c>
      <c r="C30" s="33" t="s">
        <v>1386</v>
      </c>
      <c r="D30" s="14">
        <v>131809</v>
      </c>
      <c r="E30" s="15">
        <v>6831.4</v>
      </c>
      <c r="F30" s="16">
        <v>1.6500000000000001E-2</v>
      </c>
      <c r="G30" s="16"/>
    </row>
    <row r="31" spans="1:7" x14ac:dyDescent="0.25">
      <c r="A31" s="13" t="s">
        <v>1389</v>
      </c>
      <c r="B31" s="33" t="s">
        <v>1390</v>
      </c>
      <c r="C31" s="33" t="s">
        <v>1304</v>
      </c>
      <c r="D31" s="14">
        <v>130825</v>
      </c>
      <c r="E31" s="15">
        <v>6764.76</v>
      </c>
      <c r="F31" s="16">
        <v>1.6299999999999999E-2</v>
      </c>
      <c r="G31" s="16"/>
    </row>
    <row r="32" spans="1:7" x14ac:dyDescent="0.25">
      <c r="A32" s="13" t="s">
        <v>2031</v>
      </c>
      <c r="B32" s="33" t="s">
        <v>2032</v>
      </c>
      <c r="C32" s="33" t="s">
        <v>1524</v>
      </c>
      <c r="D32" s="14">
        <v>261178</v>
      </c>
      <c r="E32" s="15">
        <v>6610.42</v>
      </c>
      <c r="F32" s="16">
        <v>1.6E-2</v>
      </c>
      <c r="G32" s="16"/>
    </row>
    <row r="33" spans="1:7" x14ac:dyDescent="0.25">
      <c r="A33" s="13" t="s">
        <v>1780</v>
      </c>
      <c r="B33" s="33" t="s">
        <v>1781</v>
      </c>
      <c r="C33" s="33" t="s">
        <v>1292</v>
      </c>
      <c r="D33" s="14">
        <v>412600</v>
      </c>
      <c r="E33" s="15">
        <v>6609.85</v>
      </c>
      <c r="F33" s="16">
        <v>1.6E-2</v>
      </c>
      <c r="G33" s="16"/>
    </row>
    <row r="34" spans="1:7" x14ac:dyDescent="0.25">
      <c r="A34" s="13" t="s">
        <v>1972</v>
      </c>
      <c r="B34" s="33" t="s">
        <v>1973</v>
      </c>
      <c r="C34" s="33" t="s">
        <v>1304</v>
      </c>
      <c r="D34" s="14">
        <v>844563</v>
      </c>
      <c r="E34" s="15">
        <v>6485.4</v>
      </c>
      <c r="F34" s="16">
        <v>1.5699999999999999E-2</v>
      </c>
      <c r="G34" s="16"/>
    </row>
    <row r="35" spans="1:7" x14ac:dyDescent="0.25">
      <c r="A35" s="13" t="s">
        <v>2033</v>
      </c>
      <c r="B35" s="33" t="s">
        <v>2034</v>
      </c>
      <c r="C35" s="33" t="s">
        <v>1254</v>
      </c>
      <c r="D35" s="14">
        <v>45611</v>
      </c>
      <c r="E35" s="15">
        <v>6433.18</v>
      </c>
      <c r="F35" s="16">
        <v>1.55E-2</v>
      </c>
      <c r="G35" s="16"/>
    </row>
    <row r="36" spans="1:7" x14ac:dyDescent="0.25">
      <c r="A36" s="13" t="s">
        <v>2011</v>
      </c>
      <c r="B36" s="33" t="s">
        <v>2012</v>
      </c>
      <c r="C36" s="33" t="s">
        <v>1254</v>
      </c>
      <c r="D36" s="14">
        <v>862690</v>
      </c>
      <c r="E36" s="15">
        <v>6212.66</v>
      </c>
      <c r="F36" s="16">
        <v>1.4999999999999999E-2</v>
      </c>
      <c r="G36" s="16"/>
    </row>
    <row r="37" spans="1:7" x14ac:dyDescent="0.25">
      <c r="A37" s="13" t="s">
        <v>2035</v>
      </c>
      <c r="B37" s="33" t="s">
        <v>2036</v>
      </c>
      <c r="C37" s="33" t="s">
        <v>1209</v>
      </c>
      <c r="D37" s="14">
        <v>749259</v>
      </c>
      <c r="E37" s="15">
        <v>6092.97</v>
      </c>
      <c r="F37" s="16">
        <v>1.47E-2</v>
      </c>
      <c r="G37" s="16"/>
    </row>
    <row r="38" spans="1:7" x14ac:dyDescent="0.25">
      <c r="A38" s="13" t="s">
        <v>1945</v>
      </c>
      <c r="B38" s="33" t="s">
        <v>1946</v>
      </c>
      <c r="C38" s="33" t="s">
        <v>1292</v>
      </c>
      <c r="D38" s="14">
        <v>523371</v>
      </c>
      <c r="E38" s="15">
        <v>6034.47</v>
      </c>
      <c r="F38" s="16">
        <v>1.46E-2</v>
      </c>
      <c r="G38" s="16"/>
    </row>
    <row r="39" spans="1:7" x14ac:dyDescent="0.25">
      <c r="A39" s="13" t="s">
        <v>2003</v>
      </c>
      <c r="B39" s="33" t="s">
        <v>2004</v>
      </c>
      <c r="C39" s="33" t="s">
        <v>1240</v>
      </c>
      <c r="D39" s="14">
        <v>762843</v>
      </c>
      <c r="E39" s="15">
        <v>6001.67</v>
      </c>
      <c r="F39" s="16">
        <v>1.4500000000000001E-2</v>
      </c>
      <c r="G39" s="16"/>
    </row>
    <row r="40" spans="1:7" x14ac:dyDescent="0.25">
      <c r="A40" s="13" t="s">
        <v>2037</v>
      </c>
      <c r="B40" s="33" t="s">
        <v>2038</v>
      </c>
      <c r="C40" s="33" t="s">
        <v>2039</v>
      </c>
      <c r="D40" s="14">
        <v>187429</v>
      </c>
      <c r="E40" s="15">
        <v>5900.17</v>
      </c>
      <c r="F40" s="16">
        <v>1.4200000000000001E-2</v>
      </c>
      <c r="G40" s="16"/>
    </row>
    <row r="41" spans="1:7" x14ac:dyDescent="0.25">
      <c r="A41" s="13" t="s">
        <v>1978</v>
      </c>
      <c r="B41" s="33" t="s">
        <v>1979</v>
      </c>
      <c r="C41" s="33" t="s">
        <v>1232</v>
      </c>
      <c r="D41" s="14">
        <v>602415</v>
      </c>
      <c r="E41" s="15">
        <v>5706.98</v>
      </c>
      <c r="F41" s="16">
        <v>1.38E-2</v>
      </c>
      <c r="G41" s="16"/>
    </row>
    <row r="42" spans="1:7" x14ac:dyDescent="0.25">
      <c r="A42" s="13" t="s">
        <v>2040</v>
      </c>
      <c r="B42" s="33" t="s">
        <v>2041</v>
      </c>
      <c r="C42" s="33" t="s">
        <v>1351</v>
      </c>
      <c r="D42" s="14">
        <v>154755</v>
      </c>
      <c r="E42" s="15">
        <v>5572.73</v>
      </c>
      <c r="F42" s="16">
        <v>1.35E-2</v>
      </c>
      <c r="G42" s="16"/>
    </row>
    <row r="43" spans="1:7" x14ac:dyDescent="0.25">
      <c r="A43" s="13" t="s">
        <v>2042</v>
      </c>
      <c r="B43" s="33" t="s">
        <v>2043</v>
      </c>
      <c r="C43" s="33" t="s">
        <v>2044</v>
      </c>
      <c r="D43" s="14">
        <v>421488</v>
      </c>
      <c r="E43" s="15">
        <v>5555.84</v>
      </c>
      <c r="F43" s="16">
        <v>1.34E-2</v>
      </c>
      <c r="G43" s="16"/>
    </row>
    <row r="44" spans="1:7" x14ac:dyDescent="0.25">
      <c r="A44" s="13" t="s">
        <v>1825</v>
      </c>
      <c r="B44" s="33" t="s">
        <v>1826</v>
      </c>
      <c r="C44" s="33" t="s">
        <v>1351</v>
      </c>
      <c r="D44" s="14">
        <v>1032542</v>
      </c>
      <c r="E44" s="15">
        <v>5496.74</v>
      </c>
      <c r="F44" s="16">
        <v>1.3299999999999999E-2</v>
      </c>
      <c r="G44" s="16"/>
    </row>
    <row r="45" spans="1:7" x14ac:dyDescent="0.25">
      <c r="A45" s="13" t="s">
        <v>2045</v>
      </c>
      <c r="B45" s="33" t="s">
        <v>2046</v>
      </c>
      <c r="C45" s="33" t="s">
        <v>1192</v>
      </c>
      <c r="D45" s="14">
        <v>473875</v>
      </c>
      <c r="E45" s="15">
        <v>5087.29</v>
      </c>
      <c r="F45" s="16">
        <v>1.23E-2</v>
      </c>
      <c r="G45" s="16"/>
    </row>
    <row r="46" spans="1:7" x14ac:dyDescent="0.25">
      <c r="A46" s="13" t="s">
        <v>1791</v>
      </c>
      <c r="B46" s="33" t="s">
        <v>1792</v>
      </c>
      <c r="C46" s="33" t="s">
        <v>1265</v>
      </c>
      <c r="D46" s="14">
        <v>886143</v>
      </c>
      <c r="E46" s="15">
        <v>5032.8500000000004</v>
      </c>
      <c r="F46" s="16">
        <v>1.2200000000000001E-2</v>
      </c>
      <c r="G46" s="16"/>
    </row>
    <row r="47" spans="1:7" x14ac:dyDescent="0.25">
      <c r="A47" s="13" t="s">
        <v>1888</v>
      </c>
      <c r="B47" s="33" t="s">
        <v>1889</v>
      </c>
      <c r="C47" s="33" t="s">
        <v>1289</v>
      </c>
      <c r="D47" s="14">
        <v>369344</v>
      </c>
      <c r="E47" s="15">
        <v>4812.18</v>
      </c>
      <c r="F47" s="16">
        <v>1.1599999999999999E-2</v>
      </c>
      <c r="G47" s="16"/>
    </row>
    <row r="48" spans="1:7" x14ac:dyDescent="0.25">
      <c r="A48" s="13" t="s">
        <v>1959</v>
      </c>
      <c r="B48" s="33" t="s">
        <v>1960</v>
      </c>
      <c r="C48" s="33" t="s">
        <v>1232</v>
      </c>
      <c r="D48" s="14">
        <v>70532</v>
      </c>
      <c r="E48" s="15">
        <v>4781.22</v>
      </c>
      <c r="F48" s="16">
        <v>1.15E-2</v>
      </c>
      <c r="G48" s="16"/>
    </row>
    <row r="49" spans="1:7" x14ac:dyDescent="0.25">
      <c r="A49" s="13" t="s">
        <v>2047</v>
      </c>
      <c r="B49" s="33" t="s">
        <v>2048</v>
      </c>
      <c r="C49" s="33" t="s">
        <v>1248</v>
      </c>
      <c r="D49" s="14">
        <v>127658</v>
      </c>
      <c r="E49" s="15">
        <v>4708.3500000000004</v>
      </c>
      <c r="F49" s="16">
        <v>1.14E-2</v>
      </c>
      <c r="G49" s="16"/>
    </row>
    <row r="50" spans="1:7" x14ac:dyDescent="0.25">
      <c r="A50" s="13" t="s">
        <v>2049</v>
      </c>
      <c r="B50" s="33" t="s">
        <v>2050</v>
      </c>
      <c r="C50" s="33" t="s">
        <v>1232</v>
      </c>
      <c r="D50" s="14">
        <v>1044979</v>
      </c>
      <c r="E50" s="15">
        <v>4698.75</v>
      </c>
      <c r="F50" s="16">
        <v>1.1299999999999999E-2</v>
      </c>
      <c r="G50" s="16"/>
    </row>
    <row r="51" spans="1:7" x14ac:dyDescent="0.25">
      <c r="A51" s="13" t="s">
        <v>1246</v>
      </c>
      <c r="B51" s="33" t="s">
        <v>1247</v>
      </c>
      <c r="C51" s="33" t="s">
        <v>1248</v>
      </c>
      <c r="D51" s="14">
        <v>121005</v>
      </c>
      <c r="E51" s="15">
        <v>4531.2700000000004</v>
      </c>
      <c r="F51" s="16">
        <v>1.09E-2</v>
      </c>
      <c r="G51" s="16"/>
    </row>
    <row r="52" spans="1:7" x14ac:dyDescent="0.25">
      <c r="A52" s="13" t="s">
        <v>1974</v>
      </c>
      <c r="B52" s="33" t="s">
        <v>1975</v>
      </c>
      <c r="C52" s="33" t="s">
        <v>1192</v>
      </c>
      <c r="D52" s="14">
        <v>264705</v>
      </c>
      <c r="E52" s="15">
        <v>4409.72</v>
      </c>
      <c r="F52" s="16">
        <v>1.06E-2</v>
      </c>
      <c r="G52" s="16"/>
    </row>
    <row r="53" spans="1:7" x14ac:dyDescent="0.25">
      <c r="A53" s="13" t="s">
        <v>1961</v>
      </c>
      <c r="B53" s="33" t="s">
        <v>1962</v>
      </c>
      <c r="C53" s="33" t="s">
        <v>1524</v>
      </c>
      <c r="D53" s="14">
        <v>797685</v>
      </c>
      <c r="E53" s="15">
        <v>4401.63</v>
      </c>
      <c r="F53" s="16">
        <v>1.06E-2</v>
      </c>
      <c r="G53" s="16"/>
    </row>
    <row r="54" spans="1:7" x14ac:dyDescent="0.25">
      <c r="A54" s="13" t="s">
        <v>1525</v>
      </c>
      <c r="B54" s="33" t="s">
        <v>1526</v>
      </c>
      <c r="C54" s="33" t="s">
        <v>1200</v>
      </c>
      <c r="D54" s="14">
        <v>2324301</v>
      </c>
      <c r="E54" s="15">
        <v>3967.35</v>
      </c>
      <c r="F54" s="16">
        <v>9.5999999999999992E-3</v>
      </c>
      <c r="G54" s="16"/>
    </row>
    <row r="55" spans="1:7" x14ac:dyDescent="0.25">
      <c r="A55" s="13" t="s">
        <v>1990</v>
      </c>
      <c r="B55" s="33" t="s">
        <v>1991</v>
      </c>
      <c r="C55" s="33" t="s">
        <v>1200</v>
      </c>
      <c r="D55" s="14">
        <v>4819435</v>
      </c>
      <c r="E55" s="15">
        <v>3918.68</v>
      </c>
      <c r="F55" s="16">
        <v>9.4999999999999998E-3</v>
      </c>
      <c r="G55" s="16"/>
    </row>
    <row r="56" spans="1:7" x14ac:dyDescent="0.25">
      <c r="A56" s="13" t="s">
        <v>2051</v>
      </c>
      <c r="B56" s="33" t="s">
        <v>2052</v>
      </c>
      <c r="C56" s="33" t="s">
        <v>1797</v>
      </c>
      <c r="D56" s="14">
        <v>444660</v>
      </c>
      <c r="E56" s="15">
        <v>3765.38</v>
      </c>
      <c r="F56" s="16">
        <v>9.1000000000000004E-3</v>
      </c>
      <c r="G56" s="16"/>
    </row>
    <row r="57" spans="1:7" x14ac:dyDescent="0.25">
      <c r="A57" s="13" t="s">
        <v>2053</v>
      </c>
      <c r="B57" s="33" t="s">
        <v>2054</v>
      </c>
      <c r="C57" s="33" t="s">
        <v>1227</v>
      </c>
      <c r="D57" s="14">
        <v>474450</v>
      </c>
      <c r="E57" s="15">
        <v>3737.95</v>
      </c>
      <c r="F57" s="16">
        <v>8.9999999999999993E-3</v>
      </c>
      <c r="G57" s="16"/>
    </row>
    <row r="58" spans="1:7" x14ac:dyDescent="0.25">
      <c r="A58" s="13" t="s">
        <v>2055</v>
      </c>
      <c r="B58" s="33" t="s">
        <v>2056</v>
      </c>
      <c r="C58" s="33" t="s">
        <v>1304</v>
      </c>
      <c r="D58" s="14">
        <v>500588</v>
      </c>
      <c r="E58" s="15">
        <v>3692.59</v>
      </c>
      <c r="F58" s="16">
        <v>8.8999999999999999E-3</v>
      </c>
      <c r="G58" s="16"/>
    </row>
    <row r="59" spans="1:7" x14ac:dyDescent="0.25">
      <c r="A59" s="13" t="s">
        <v>2057</v>
      </c>
      <c r="B59" s="33" t="s">
        <v>2058</v>
      </c>
      <c r="C59" s="33" t="s">
        <v>1254</v>
      </c>
      <c r="D59" s="14">
        <v>696041</v>
      </c>
      <c r="E59" s="15">
        <v>3627.42</v>
      </c>
      <c r="F59" s="16">
        <v>8.8000000000000005E-3</v>
      </c>
      <c r="G59" s="16"/>
    </row>
    <row r="60" spans="1:7" x14ac:dyDescent="0.25">
      <c r="A60" s="13" t="s">
        <v>2059</v>
      </c>
      <c r="B60" s="33" t="s">
        <v>2060</v>
      </c>
      <c r="C60" s="33" t="s">
        <v>1800</v>
      </c>
      <c r="D60" s="14">
        <v>466382</v>
      </c>
      <c r="E60" s="15">
        <v>3576.68</v>
      </c>
      <c r="F60" s="16">
        <v>8.6E-3</v>
      </c>
      <c r="G60" s="16"/>
    </row>
    <row r="61" spans="1:7" x14ac:dyDescent="0.25">
      <c r="A61" s="13" t="s">
        <v>2009</v>
      </c>
      <c r="B61" s="33" t="s">
        <v>2010</v>
      </c>
      <c r="C61" s="33" t="s">
        <v>1240</v>
      </c>
      <c r="D61" s="14">
        <v>273107</v>
      </c>
      <c r="E61" s="15">
        <v>3566.91</v>
      </c>
      <c r="F61" s="16">
        <v>8.6E-3</v>
      </c>
      <c r="G61" s="16"/>
    </row>
    <row r="62" spans="1:7" x14ac:dyDescent="0.25">
      <c r="A62" s="13" t="s">
        <v>2061</v>
      </c>
      <c r="B62" s="33" t="s">
        <v>2062</v>
      </c>
      <c r="C62" s="33" t="s">
        <v>1248</v>
      </c>
      <c r="D62" s="14">
        <v>436998</v>
      </c>
      <c r="E62" s="15">
        <v>3417.98</v>
      </c>
      <c r="F62" s="16">
        <v>8.3000000000000001E-3</v>
      </c>
      <c r="G62" s="16"/>
    </row>
    <row r="63" spans="1:7" x14ac:dyDescent="0.25">
      <c r="A63" s="13" t="s">
        <v>2063</v>
      </c>
      <c r="B63" s="33" t="s">
        <v>2064</v>
      </c>
      <c r="C63" s="33" t="s">
        <v>1248</v>
      </c>
      <c r="D63" s="14">
        <v>554685</v>
      </c>
      <c r="E63" s="15">
        <v>3402.44</v>
      </c>
      <c r="F63" s="16">
        <v>8.2000000000000007E-3</v>
      </c>
      <c r="G63" s="16"/>
    </row>
    <row r="64" spans="1:7" x14ac:dyDescent="0.25">
      <c r="A64" s="13" t="s">
        <v>2065</v>
      </c>
      <c r="B64" s="33" t="s">
        <v>2066</v>
      </c>
      <c r="C64" s="33" t="s">
        <v>1240</v>
      </c>
      <c r="D64" s="14">
        <v>36835</v>
      </c>
      <c r="E64" s="15">
        <v>3394.93</v>
      </c>
      <c r="F64" s="16">
        <v>8.2000000000000007E-3</v>
      </c>
      <c r="G64" s="16"/>
    </row>
    <row r="65" spans="1:7" x14ac:dyDescent="0.25">
      <c r="A65" s="13" t="s">
        <v>2067</v>
      </c>
      <c r="B65" s="33" t="s">
        <v>2068</v>
      </c>
      <c r="C65" s="33" t="s">
        <v>1797</v>
      </c>
      <c r="D65" s="14">
        <v>86303</v>
      </c>
      <c r="E65" s="15">
        <v>3308.3</v>
      </c>
      <c r="F65" s="16">
        <v>8.0000000000000002E-3</v>
      </c>
      <c r="G65" s="16"/>
    </row>
    <row r="66" spans="1:7" x14ac:dyDescent="0.25">
      <c r="A66" s="13" t="s">
        <v>2069</v>
      </c>
      <c r="B66" s="33" t="s">
        <v>2070</v>
      </c>
      <c r="C66" s="33" t="s">
        <v>1265</v>
      </c>
      <c r="D66" s="14">
        <v>131427</v>
      </c>
      <c r="E66" s="15">
        <v>3238.82</v>
      </c>
      <c r="F66" s="16">
        <v>7.7999999999999996E-3</v>
      </c>
      <c r="G66" s="16"/>
    </row>
    <row r="67" spans="1:7" x14ac:dyDescent="0.25">
      <c r="A67" s="13" t="s">
        <v>2071</v>
      </c>
      <c r="B67" s="33" t="s">
        <v>2072</v>
      </c>
      <c r="C67" s="33" t="s">
        <v>1232</v>
      </c>
      <c r="D67" s="14">
        <v>955202</v>
      </c>
      <c r="E67" s="15">
        <v>3161.24</v>
      </c>
      <c r="F67" s="16">
        <v>7.6E-3</v>
      </c>
      <c r="G67" s="16"/>
    </row>
    <row r="68" spans="1:7" x14ac:dyDescent="0.25">
      <c r="A68" s="13" t="s">
        <v>1953</v>
      </c>
      <c r="B68" s="33" t="s">
        <v>1954</v>
      </c>
      <c r="C68" s="33" t="s">
        <v>1240</v>
      </c>
      <c r="D68" s="14">
        <v>143113</v>
      </c>
      <c r="E68" s="15">
        <v>3124.87</v>
      </c>
      <c r="F68" s="16">
        <v>7.4999999999999997E-3</v>
      </c>
      <c r="G68" s="16"/>
    </row>
    <row r="69" spans="1:7" x14ac:dyDescent="0.25">
      <c r="A69" s="13" t="s">
        <v>2073</v>
      </c>
      <c r="B69" s="33" t="s">
        <v>2074</v>
      </c>
      <c r="C69" s="33" t="s">
        <v>1265</v>
      </c>
      <c r="D69" s="14">
        <v>2463529</v>
      </c>
      <c r="E69" s="15">
        <v>3096.9</v>
      </c>
      <c r="F69" s="16">
        <v>7.4999999999999997E-3</v>
      </c>
      <c r="G69" s="16"/>
    </row>
    <row r="70" spans="1:7" x14ac:dyDescent="0.25">
      <c r="A70" s="13" t="s">
        <v>2075</v>
      </c>
      <c r="B70" s="33" t="s">
        <v>2076</v>
      </c>
      <c r="C70" s="33" t="s">
        <v>1292</v>
      </c>
      <c r="D70" s="14">
        <v>491542</v>
      </c>
      <c r="E70" s="15">
        <v>3091.31</v>
      </c>
      <c r="F70" s="16">
        <v>7.4999999999999997E-3</v>
      </c>
      <c r="G70" s="16"/>
    </row>
    <row r="71" spans="1:7" x14ac:dyDescent="0.25">
      <c r="A71" s="13" t="s">
        <v>2077</v>
      </c>
      <c r="B71" s="33" t="s">
        <v>2078</v>
      </c>
      <c r="C71" s="33" t="s">
        <v>1452</v>
      </c>
      <c r="D71" s="14">
        <v>238746</v>
      </c>
      <c r="E71" s="15">
        <v>3082.09</v>
      </c>
      <c r="F71" s="16">
        <v>7.4000000000000003E-3</v>
      </c>
      <c r="G71" s="16"/>
    </row>
    <row r="72" spans="1:7" x14ac:dyDescent="0.25">
      <c r="A72" s="13" t="s">
        <v>1533</v>
      </c>
      <c r="B72" s="33" t="s">
        <v>1534</v>
      </c>
      <c r="C72" s="33" t="s">
        <v>1227</v>
      </c>
      <c r="D72" s="14">
        <v>162585</v>
      </c>
      <c r="E72" s="15">
        <v>3074.56</v>
      </c>
      <c r="F72" s="16">
        <v>7.4000000000000003E-3</v>
      </c>
      <c r="G72" s="16"/>
    </row>
    <row r="73" spans="1:7" x14ac:dyDescent="0.25">
      <c r="A73" s="13" t="s">
        <v>1520</v>
      </c>
      <c r="B73" s="33" t="s">
        <v>1521</v>
      </c>
      <c r="C73" s="33" t="s">
        <v>1237</v>
      </c>
      <c r="D73" s="14">
        <v>282140</v>
      </c>
      <c r="E73" s="15">
        <v>3032.58</v>
      </c>
      <c r="F73" s="16">
        <v>7.3000000000000001E-3</v>
      </c>
      <c r="G73" s="16"/>
    </row>
    <row r="74" spans="1:7" x14ac:dyDescent="0.25">
      <c r="A74" s="13" t="s">
        <v>2013</v>
      </c>
      <c r="B74" s="33" t="s">
        <v>2014</v>
      </c>
      <c r="C74" s="33" t="s">
        <v>1800</v>
      </c>
      <c r="D74" s="14">
        <v>219005</v>
      </c>
      <c r="E74" s="15">
        <v>3002.23</v>
      </c>
      <c r="F74" s="16">
        <v>7.1999999999999998E-3</v>
      </c>
      <c r="G74" s="16"/>
    </row>
    <row r="75" spans="1:7" x14ac:dyDescent="0.25">
      <c r="A75" s="13" t="s">
        <v>2079</v>
      </c>
      <c r="B75" s="33" t="s">
        <v>2080</v>
      </c>
      <c r="C75" s="33" t="s">
        <v>1248</v>
      </c>
      <c r="D75" s="14">
        <v>187622</v>
      </c>
      <c r="E75" s="15">
        <v>2860.86</v>
      </c>
      <c r="F75" s="16">
        <v>6.8999999999999999E-3</v>
      </c>
      <c r="G75" s="16"/>
    </row>
    <row r="76" spans="1:7" x14ac:dyDescent="0.25">
      <c r="A76" s="13" t="s">
        <v>2081</v>
      </c>
      <c r="B76" s="33" t="s">
        <v>2082</v>
      </c>
      <c r="C76" s="33" t="s">
        <v>1295</v>
      </c>
      <c r="D76" s="14">
        <v>565425</v>
      </c>
      <c r="E76" s="15">
        <v>2816.38</v>
      </c>
      <c r="F76" s="16">
        <v>6.7999999999999996E-3</v>
      </c>
      <c r="G76" s="16"/>
    </row>
    <row r="77" spans="1:7" x14ac:dyDescent="0.25">
      <c r="A77" s="13" t="s">
        <v>2083</v>
      </c>
      <c r="B77" s="33" t="s">
        <v>2084</v>
      </c>
      <c r="C77" s="33" t="s">
        <v>1200</v>
      </c>
      <c r="D77" s="14">
        <v>803668</v>
      </c>
      <c r="E77" s="15">
        <v>2601.0700000000002</v>
      </c>
      <c r="F77" s="16">
        <v>6.3E-3</v>
      </c>
      <c r="G77" s="16"/>
    </row>
    <row r="78" spans="1:7" x14ac:dyDescent="0.25">
      <c r="A78" s="13" t="s">
        <v>1999</v>
      </c>
      <c r="B78" s="33" t="s">
        <v>2000</v>
      </c>
      <c r="C78" s="33" t="s">
        <v>1265</v>
      </c>
      <c r="D78" s="14">
        <v>341415</v>
      </c>
      <c r="E78" s="15">
        <v>2333.06</v>
      </c>
      <c r="F78" s="16">
        <v>5.5999999999999999E-3</v>
      </c>
      <c r="G78" s="16"/>
    </row>
    <row r="79" spans="1:7" x14ac:dyDescent="0.25">
      <c r="A79" s="13" t="s">
        <v>2085</v>
      </c>
      <c r="B79" s="33" t="s">
        <v>2086</v>
      </c>
      <c r="C79" s="33" t="s">
        <v>1370</v>
      </c>
      <c r="D79" s="14">
        <v>771979</v>
      </c>
      <c r="E79" s="15">
        <v>2182</v>
      </c>
      <c r="F79" s="16">
        <v>5.3E-3</v>
      </c>
      <c r="G79" s="16"/>
    </row>
    <row r="80" spans="1:7" x14ac:dyDescent="0.25">
      <c r="A80" s="13" t="s">
        <v>2087</v>
      </c>
      <c r="B80" s="33" t="s">
        <v>2088</v>
      </c>
      <c r="C80" s="33" t="s">
        <v>1295</v>
      </c>
      <c r="D80" s="14">
        <v>1996056</v>
      </c>
      <c r="E80" s="15">
        <v>1995.26</v>
      </c>
      <c r="F80" s="16">
        <v>4.7999999999999996E-3</v>
      </c>
      <c r="G80" s="16"/>
    </row>
    <row r="81" spans="1:7" x14ac:dyDescent="0.25">
      <c r="A81" s="13" t="s">
        <v>2089</v>
      </c>
      <c r="B81" s="33" t="s">
        <v>2090</v>
      </c>
      <c r="C81" s="33" t="s">
        <v>1265</v>
      </c>
      <c r="D81" s="14">
        <v>170516</v>
      </c>
      <c r="E81" s="15">
        <v>1019.17</v>
      </c>
      <c r="F81" s="16">
        <v>2.5000000000000001E-3</v>
      </c>
      <c r="G81" s="16"/>
    </row>
    <row r="82" spans="1:7" x14ac:dyDescent="0.25">
      <c r="A82" s="13" t="s">
        <v>1933</v>
      </c>
      <c r="B82" s="33" t="s">
        <v>1934</v>
      </c>
      <c r="C82" s="33" t="s">
        <v>1192</v>
      </c>
      <c r="D82" s="14">
        <v>32876</v>
      </c>
      <c r="E82" s="15">
        <v>284.07</v>
      </c>
      <c r="F82" s="16">
        <v>6.9999999999999999E-4</v>
      </c>
      <c r="G82" s="16"/>
    </row>
    <row r="83" spans="1:7" x14ac:dyDescent="0.25">
      <c r="A83" s="17" t="s">
        <v>125</v>
      </c>
      <c r="B83" s="34"/>
      <c r="C83" s="34"/>
      <c r="D83" s="20"/>
      <c r="E83" s="37">
        <v>401838.35</v>
      </c>
      <c r="F83" s="38">
        <v>0.97009999999999996</v>
      </c>
      <c r="G83" s="23"/>
    </row>
    <row r="84" spans="1:7" x14ac:dyDescent="0.25">
      <c r="A84" s="17" t="s">
        <v>1268</v>
      </c>
      <c r="B84" s="33"/>
      <c r="C84" s="33"/>
      <c r="D84" s="14"/>
      <c r="E84" s="15"/>
      <c r="F84" s="16"/>
      <c r="G84" s="16"/>
    </row>
    <row r="85" spans="1:7" x14ac:dyDescent="0.25">
      <c r="A85" s="17" t="s">
        <v>125</v>
      </c>
      <c r="B85" s="33"/>
      <c r="C85" s="33"/>
      <c r="D85" s="14"/>
      <c r="E85" s="39" t="s">
        <v>122</v>
      </c>
      <c r="F85" s="40" t="s">
        <v>122</v>
      </c>
      <c r="G85" s="16"/>
    </row>
    <row r="86" spans="1:7" x14ac:dyDescent="0.25">
      <c r="A86" s="24" t="s">
        <v>132</v>
      </c>
      <c r="B86" s="35"/>
      <c r="C86" s="35"/>
      <c r="D86" s="25"/>
      <c r="E86" s="30">
        <v>401838.35</v>
      </c>
      <c r="F86" s="31">
        <v>0.97009999999999996</v>
      </c>
      <c r="G86" s="23"/>
    </row>
    <row r="87" spans="1:7" x14ac:dyDescent="0.25">
      <c r="A87" s="13"/>
      <c r="B87" s="33"/>
      <c r="C87" s="33"/>
      <c r="D87" s="14"/>
      <c r="E87" s="15"/>
      <c r="F87" s="16"/>
      <c r="G87" s="16"/>
    </row>
    <row r="88" spans="1:7" x14ac:dyDescent="0.25">
      <c r="A88" s="13"/>
      <c r="B88" s="33"/>
      <c r="C88" s="33"/>
      <c r="D88" s="14"/>
      <c r="E88" s="15"/>
      <c r="F88" s="16"/>
      <c r="G88" s="16"/>
    </row>
    <row r="89" spans="1:7" x14ac:dyDescent="0.25">
      <c r="A89" s="17" t="s">
        <v>196</v>
      </c>
      <c r="B89" s="33"/>
      <c r="C89" s="33"/>
      <c r="D89" s="14"/>
      <c r="E89" s="15"/>
      <c r="F89" s="16"/>
      <c r="G89" s="16"/>
    </row>
    <row r="90" spans="1:7" x14ac:dyDescent="0.25">
      <c r="A90" s="13" t="s">
        <v>197</v>
      </c>
      <c r="B90" s="33"/>
      <c r="C90" s="33"/>
      <c r="D90" s="14"/>
      <c r="E90" s="15">
        <v>12530.21</v>
      </c>
      <c r="F90" s="16">
        <v>3.0300000000000001E-2</v>
      </c>
      <c r="G90" s="16">
        <v>6.5936999999999996E-2</v>
      </c>
    </row>
    <row r="91" spans="1:7" x14ac:dyDescent="0.25">
      <c r="A91" s="17" t="s">
        <v>125</v>
      </c>
      <c r="B91" s="34"/>
      <c r="C91" s="34"/>
      <c r="D91" s="20"/>
      <c r="E91" s="37">
        <v>12530.21</v>
      </c>
      <c r="F91" s="38">
        <v>3.0300000000000001E-2</v>
      </c>
      <c r="G91" s="23"/>
    </row>
    <row r="92" spans="1:7" x14ac:dyDescent="0.25">
      <c r="A92" s="13"/>
      <c r="B92" s="33"/>
      <c r="C92" s="33"/>
      <c r="D92" s="14"/>
      <c r="E92" s="15"/>
      <c r="F92" s="16"/>
      <c r="G92" s="16"/>
    </row>
    <row r="93" spans="1:7" x14ac:dyDescent="0.25">
      <c r="A93" s="24" t="s">
        <v>132</v>
      </c>
      <c r="B93" s="35"/>
      <c r="C93" s="35"/>
      <c r="D93" s="25"/>
      <c r="E93" s="21">
        <v>12530.21</v>
      </c>
      <c r="F93" s="22">
        <v>3.0300000000000001E-2</v>
      </c>
      <c r="G93" s="23"/>
    </row>
    <row r="94" spans="1:7" x14ac:dyDescent="0.25">
      <c r="A94" s="13" t="s">
        <v>198</v>
      </c>
      <c r="B94" s="33"/>
      <c r="C94" s="33"/>
      <c r="D94" s="14"/>
      <c r="E94" s="15">
        <v>4.5271474999999999</v>
      </c>
      <c r="F94" s="16">
        <v>1.0000000000000001E-5</v>
      </c>
      <c r="G94" s="16"/>
    </row>
    <row r="95" spans="1:7" x14ac:dyDescent="0.25">
      <c r="A95" s="13" t="s">
        <v>199</v>
      </c>
      <c r="B95" s="33"/>
      <c r="C95" s="33"/>
      <c r="D95" s="14"/>
      <c r="E95" s="26">
        <v>-223.1671475</v>
      </c>
      <c r="F95" s="27">
        <v>-4.0999999999999999E-4</v>
      </c>
      <c r="G95" s="16">
        <v>6.5936999999999996E-2</v>
      </c>
    </row>
    <row r="96" spans="1:7" x14ac:dyDescent="0.25">
      <c r="A96" s="28" t="s">
        <v>200</v>
      </c>
      <c r="B96" s="36"/>
      <c r="C96" s="36"/>
      <c r="D96" s="29"/>
      <c r="E96" s="30">
        <v>414149.92</v>
      </c>
      <c r="F96" s="31">
        <v>1</v>
      </c>
      <c r="G96" s="31"/>
    </row>
    <row r="101" spans="1:5" x14ac:dyDescent="0.25">
      <c r="A101" s="1" t="s">
        <v>203</v>
      </c>
    </row>
    <row r="102" spans="1:5" x14ac:dyDescent="0.25">
      <c r="A102" s="47" t="s">
        <v>204</v>
      </c>
      <c r="B102" s="3" t="s">
        <v>122</v>
      </c>
    </row>
    <row r="103" spans="1:5" x14ac:dyDescent="0.25">
      <c r="A103" t="s">
        <v>205</v>
      </c>
    </row>
    <row r="104" spans="1:5" x14ac:dyDescent="0.25">
      <c r="A104" t="s">
        <v>206</v>
      </c>
      <c r="B104" t="s">
        <v>207</v>
      </c>
      <c r="C104" t="s">
        <v>207</v>
      </c>
    </row>
    <row r="105" spans="1:5" x14ac:dyDescent="0.25">
      <c r="B105" s="48">
        <v>45504</v>
      </c>
      <c r="C105" s="48">
        <v>45534</v>
      </c>
    </row>
    <row r="106" spans="1:5" x14ac:dyDescent="0.25">
      <c r="A106" t="s">
        <v>211</v>
      </c>
      <c r="B106">
        <v>48.121000000000002</v>
      </c>
      <c r="C106">
        <v>49.314</v>
      </c>
      <c r="E106" s="2"/>
    </row>
    <row r="107" spans="1:5" x14ac:dyDescent="0.25">
      <c r="A107" t="s">
        <v>212</v>
      </c>
      <c r="B107">
        <v>42.097000000000001</v>
      </c>
      <c r="C107">
        <v>43.140999999999998</v>
      </c>
      <c r="E107" s="2"/>
    </row>
    <row r="108" spans="1:5" x14ac:dyDescent="0.25">
      <c r="A108" t="s">
        <v>688</v>
      </c>
      <c r="B108">
        <v>44.134</v>
      </c>
      <c r="C108">
        <v>45.173999999999999</v>
      </c>
      <c r="E108" s="2"/>
    </row>
    <row r="109" spans="1:5" x14ac:dyDescent="0.25">
      <c r="A109" t="s">
        <v>689</v>
      </c>
      <c r="B109">
        <v>38.35</v>
      </c>
      <c r="C109">
        <v>39.253999999999998</v>
      </c>
      <c r="E109" s="2"/>
    </row>
    <row r="110" spans="1:5" x14ac:dyDescent="0.25">
      <c r="E110" s="2"/>
    </row>
    <row r="111" spans="1:5" x14ac:dyDescent="0.25">
      <c r="A111" t="s">
        <v>222</v>
      </c>
      <c r="B111" s="3" t="s">
        <v>122</v>
      </c>
    </row>
    <row r="112" spans="1:5" x14ac:dyDescent="0.25">
      <c r="A112" t="s">
        <v>223</v>
      </c>
      <c r="B112" s="3" t="s">
        <v>122</v>
      </c>
    </row>
    <row r="113" spans="1:4" ht="30" customHeight="1" x14ac:dyDescent="0.25">
      <c r="A113" s="47" t="s">
        <v>224</v>
      </c>
      <c r="B113" s="3" t="s">
        <v>122</v>
      </c>
    </row>
    <row r="114" spans="1:4" ht="30" customHeight="1" x14ac:dyDescent="0.25">
      <c r="A114" s="47" t="s">
        <v>225</v>
      </c>
      <c r="B114" s="3" t="s">
        <v>122</v>
      </c>
    </row>
    <row r="115" spans="1:4" x14ac:dyDescent="0.25">
      <c r="A115" t="s">
        <v>1269</v>
      </c>
      <c r="B115" s="49">
        <v>0.1731</v>
      </c>
    </row>
    <row r="116" spans="1:4" ht="45" customHeight="1" x14ac:dyDescent="0.25">
      <c r="A116" s="47" t="s">
        <v>227</v>
      </c>
      <c r="B116" s="3" t="s">
        <v>122</v>
      </c>
    </row>
    <row r="117" spans="1:4" ht="45" customHeight="1" x14ac:dyDescent="0.25">
      <c r="A117" s="47" t="s">
        <v>228</v>
      </c>
      <c r="B117" s="3" t="s">
        <v>122</v>
      </c>
    </row>
    <row r="118" spans="1:4" ht="30" customHeight="1" x14ac:dyDescent="0.25">
      <c r="A118" s="47" t="s">
        <v>229</v>
      </c>
      <c r="B118" s="3" t="s">
        <v>122</v>
      </c>
    </row>
    <row r="119" spans="1:4" x14ac:dyDescent="0.25">
      <c r="A119" t="s">
        <v>230</v>
      </c>
      <c r="B119" s="3" t="s">
        <v>122</v>
      </c>
    </row>
    <row r="120" spans="1:4" x14ac:dyDescent="0.25">
      <c r="A120" t="s">
        <v>231</v>
      </c>
      <c r="B120" s="3" t="s">
        <v>122</v>
      </c>
    </row>
    <row r="122" spans="1:4" ht="69.95" customHeight="1" x14ac:dyDescent="0.25">
      <c r="A122" s="63" t="s">
        <v>241</v>
      </c>
      <c r="B122" s="63" t="s">
        <v>242</v>
      </c>
      <c r="C122" s="63" t="s">
        <v>5</v>
      </c>
      <c r="D122" s="63" t="s">
        <v>6</v>
      </c>
    </row>
    <row r="123" spans="1:4" ht="69.95" customHeight="1" x14ac:dyDescent="0.25">
      <c r="A123" s="63" t="s">
        <v>2091</v>
      </c>
      <c r="B123" s="63"/>
      <c r="C123" s="63" t="s">
        <v>63</v>
      </c>
      <c r="D123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232"/>
  <sheetViews>
    <sheetView showGridLines="0" workbookViewId="0">
      <pane ySplit="4" topLeftCell="A229" activePane="bottomLeft" state="frozen"/>
      <selection pane="bottomLeft" activeCell="A229" sqref="A229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2092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2093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1273</v>
      </c>
      <c r="B8" s="33" t="s">
        <v>1274</v>
      </c>
      <c r="C8" s="33" t="s">
        <v>1200</v>
      </c>
      <c r="D8" s="14">
        <v>132052</v>
      </c>
      <c r="E8" s="15">
        <v>2161.56</v>
      </c>
      <c r="F8" s="16">
        <v>4.58E-2</v>
      </c>
      <c r="G8" s="16"/>
    </row>
    <row r="9" spans="1:8" x14ac:dyDescent="0.25">
      <c r="A9" s="13" t="s">
        <v>1424</v>
      </c>
      <c r="B9" s="33" t="s">
        <v>1425</v>
      </c>
      <c r="C9" s="33" t="s">
        <v>1317</v>
      </c>
      <c r="D9" s="14">
        <v>136000</v>
      </c>
      <c r="E9" s="15">
        <v>2015.38</v>
      </c>
      <c r="F9" s="16">
        <v>4.2700000000000002E-2</v>
      </c>
      <c r="G9" s="16"/>
    </row>
    <row r="10" spans="1:8" x14ac:dyDescent="0.25">
      <c r="A10" s="13" t="s">
        <v>1795</v>
      </c>
      <c r="B10" s="33" t="s">
        <v>1796</v>
      </c>
      <c r="C10" s="33" t="s">
        <v>1797</v>
      </c>
      <c r="D10" s="14">
        <v>263766</v>
      </c>
      <c r="E10" s="15">
        <v>1506.5</v>
      </c>
      <c r="F10" s="16">
        <v>3.1899999999999998E-2</v>
      </c>
      <c r="G10" s="16"/>
    </row>
    <row r="11" spans="1:8" x14ac:dyDescent="0.25">
      <c r="A11" s="13" t="s">
        <v>1413</v>
      </c>
      <c r="B11" s="33" t="s">
        <v>1414</v>
      </c>
      <c r="C11" s="33" t="s">
        <v>1227</v>
      </c>
      <c r="D11" s="14">
        <v>234900</v>
      </c>
      <c r="E11" s="15">
        <v>1449.45</v>
      </c>
      <c r="F11" s="16">
        <v>3.0700000000000002E-2</v>
      </c>
      <c r="G11" s="16"/>
    </row>
    <row r="12" spans="1:8" x14ac:dyDescent="0.25">
      <c r="A12" s="13" t="s">
        <v>1308</v>
      </c>
      <c r="B12" s="33" t="s">
        <v>1309</v>
      </c>
      <c r="C12" s="33" t="s">
        <v>1310</v>
      </c>
      <c r="D12" s="14">
        <v>247800</v>
      </c>
      <c r="E12" s="15">
        <v>1300.83</v>
      </c>
      <c r="F12" s="16">
        <v>2.76E-2</v>
      </c>
      <c r="G12" s="16"/>
    </row>
    <row r="13" spans="1:8" x14ac:dyDescent="0.25">
      <c r="A13" s="13" t="s">
        <v>1324</v>
      </c>
      <c r="B13" s="33" t="s">
        <v>1325</v>
      </c>
      <c r="C13" s="33" t="s">
        <v>1200</v>
      </c>
      <c r="D13" s="14">
        <v>530000</v>
      </c>
      <c r="E13" s="15">
        <v>1031.9100000000001</v>
      </c>
      <c r="F13" s="16">
        <v>2.1899999999999999E-2</v>
      </c>
      <c r="G13" s="16"/>
    </row>
    <row r="14" spans="1:8" x14ac:dyDescent="0.25">
      <c r="A14" s="13" t="s">
        <v>1330</v>
      </c>
      <c r="B14" s="33" t="s">
        <v>1331</v>
      </c>
      <c r="C14" s="33" t="s">
        <v>1200</v>
      </c>
      <c r="D14" s="14">
        <v>57600</v>
      </c>
      <c r="E14" s="15">
        <v>1025.74</v>
      </c>
      <c r="F14" s="16">
        <v>2.1700000000000001E-2</v>
      </c>
      <c r="G14" s="16"/>
    </row>
    <row r="15" spans="1:8" x14ac:dyDescent="0.25">
      <c r="A15" s="13" t="s">
        <v>1352</v>
      </c>
      <c r="B15" s="33" t="s">
        <v>1353</v>
      </c>
      <c r="C15" s="33" t="s">
        <v>1292</v>
      </c>
      <c r="D15" s="14">
        <v>438000</v>
      </c>
      <c r="E15" s="15">
        <v>945.86</v>
      </c>
      <c r="F15" s="16">
        <v>2.01E-2</v>
      </c>
      <c r="G15" s="16"/>
    </row>
    <row r="16" spans="1:8" x14ac:dyDescent="0.25">
      <c r="A16" s="13" t="s">
        <v>1213</v>
      </c>
      <c r="B16" s="33" t="s">
        <v>1214</v>
      </c>
      <c r="C16" s="33" t="s">
        <v>1215</v>
      </c>
      <c r="D16" s="14">
        <v>27620</v>
      </c>
      <c r="E16" s="15">
        <v>833.92</v>
      </c>
      <c r="F16" s="16">
        <v>1.77E-2</v>
      </c>
      <c r="G16" s="16"/>
    </row>
    <row r="17" spans="1:7" x14ac:dyDescent="0.25">
      <c r="A17" s="13" t="s">
        <v>1218</v>
      </c>
      <c r="B17" s="33" t="s">
        <v>1219</v>
      </c>
      <c r="C17" s="33" t="s">
        <v>1220</v>
      </c>
      <c r="D17" s="14">
        <v>198280</v>
      </c>
      <c r="E17" s="15">
        <v>825.24</v>
      </c>
      <c r="F17" s="16">
        <v>1.7500000000000002E-2</v>
      </c>
      <c r="G17" s="16"/>
    </row>
    <row r="18" spans="1:7" x14ac:dyDescent="0.25">
      <c r="A18" s="13" t="s">
        <v>1283</v>
      </c>
      <c r="B18" s="33" t="s">
        <v>1284</v>
      </c>
      <c r="C18" s="33" t="s">
        <v>1200</v>
      </c>
      <c r="D18" s="14">
        <v>51051</v>
      </c>
      <c r="E18" s="15">
        <v>727.6</v>
      </c>
      <c r="F18" s="16">
        <v>1.54E-2</v>
      </c>
      <c r="G18" s="16"/>
    </row>
    <row r="19" spans="1:7" x14ac:dyDescent="0.25">
      <c r="A19" s="13" t="s">
        <v>1255</v>
      </c>
      <c r="B19" s="33" t="s">
        <v>1256</v>
      </c>
      <c r="C19" s="33" t="s">
        <v>1200</v>
      </c>
      <c r="D19" s="14">
        <v>84018</v>
      </c>
      <c r="E19" s="15">
        <v>685.25</v>
      </c>
      <c r="F19" s="16">
        <v>1.4500000000000001E-2</v>
      </c>
      <c r="G19" s="16"/>
    </row>
    <row r="20" spans="1:7" x14ac:dyDescent="0.25">
      <c r="A20" s="13" t="s">
        <v>1249</v>
      </c>
      <c r="B20" s="33" t="s">
        <v>1250</v>
      </c>
      <c r="C20" s="33" t="s">
        <v>1251</v>
      </c>
      <c r="D20" s="14">
        <v>190575</v>
      </c>
      <c r="E20" s="15">
        <v>630.33000000000004</v>
      </c>
      <c r="F20" s="16">
        <v>1.34E-2</v>
      </c>
      <c r="G20" s="16"/>
    </row>
    <row r="21" spans="1:7" x14ac:dyDescent="0.25">
      <c r="A21" s="13" t="s">
        <v>1281</v>
      </c>
      <c r="B21" s="33" t="s">
        <v>1282</v>
      </c>
      <c r="C21" s="33" t="s">
        <v>1195</v>
      </c>
      <c r="D21" s="14">
        <v>3520000</v>
      </c>
      <c r="E21" s="15">
        <v>550.53</v>
      </c>
      <c r="F21" s="16">
        <v>1.17E-2</v>
      </c>
      <c r="G21" s="16"/>
    </row>
    <row r="22" spans="1:7" x14ac:dyDescent="0.25">
      <c r="A22" s="13" t="s">
        <v>1198</v>
      </c>
      <c r="B22" s="33" t="s">
        <v>1199</v>
      </c>
      <c r="C22" s="33" t="s">
        <v>1200</v>
      </c>
      <c r="D22" s="14">
        <v>42644</v>
      </c>
      <c r="E22" s="15">
        <v>524.17999999999995</v>
      </c>
      <c r="F22" s="16">
        <v>1.11E-2</v>
      </c>
      <c r="G22" s="16"/>
    </row>
    <row r="23" spans="1:7" x14ac:dyDescent="0.25">
      <c r="A23" s="13" t="s">
        <v>1278</v>
      </c>
      <c r="B23" s="33" t="s">
        <v>1279</v>
      </c>
      <c r="C23" s="33" t="s">
        <v>1280</v>
      </c>
      <c r="D23" s="14">
        <v>110400</v>
      </c>
      <c r="E23" s="15">
        <v>517.16999999999996</v>
      </c>
      <c r="F23" s="16">
        <v>1.0999999999999999E-2</v>
      </c>
      <c r="G23" s="16"/>
    </row>
    <row r="24" spans="1:7" x14ac:dyDescent="0.25">
      <c r="A24" s="13" t="s">
        <v>1230</v>
      </c>
      <c r="B24" s="33" t="s">
        <v>1231</v>
      </c>
      <c r="C24" s="33" t="s">
        <v>1232</v>
      </c>
      <c r="D24" s="14">
        <v>13308</v>
      </c>
      <c r="E24" s="15">
        <v>493.01</v>
      </c>
      <c r="F24" s="16">
        <v>1.0500000000000001E-2</v>
      </c>
      <c r="G24" s="16"/>
    </row>
    <row r="25" spans="1:7" x14ac:dyDescent="0.25">
      <c r="A25" s="13" t="s">
        <v>1428</v>
      </c>
      <c r="B25" s="33" t="s">
        <v>1429</v>
      </c>
      <c r="C25" s="33" t="s">
        <v>1240</v>
      </c>
      <c r="D25" s="14">
        <v>81840</v>
      </c>
      <c r="E25" s="15">
        <v>467.35</v>
      </c>
      <c r="F25" s="16">
        <v>9.9000000000000008E-3</v>
      </c>
      <c r="G25" s="16"/>
    </row>
    <row r="26" spans="1:7" x14ac:dyDescent="0.25">
      <c r="A26" s="13" t="s">
        <v>1384</v>
      </c>
      <c r="B26" s="33" t="s">
        <v>1385</v>
      </c>
      <c r="C26" s="33" t="s">
        <v>1386</v>
      </c>
      <c r="D26" s="14">
        <v>213750</v>
      </c>
      <c r="E26" s="15">
        <v>435.26</v>
      </c>
      <c r="F26" s="16">
        <v>9.1999999999999998E-3</v>
      </c>
      <c r="G26" s="16"/>
    </row>
    <row r="27" spans="1:7" x14ac:dyDescent="0.25">
      <c r="A27" s="13" t="s">
        <v>1287</v>
      </c>
      <c r="B27" s="33" t="s">
        <v>1288</v>
      </c>
      <c r="C27" s="33" t="s">
        <v>1289</v>
      </c>
      <c r="D27" s="14">
        <v>9000</v>
      </c>
      <c r="E27" s="15">
        <v>421.2</v>
      </c>
      <c r="F27" s="16">
        <v>8.8999999999999999E-3</v>
      </c>
      <c r="G27" s="16"/>
    </row>
    <row r="28" spans="1:7" x14ac:dyDescent="0.25">
      <c r="A28" s="13" t="s">
        <v>1300</v>
      </c>
      <c r="B28" s="33" t="s">
        <v>1301</v>
      </c>
      <c r="C28" s="33" t="s">
        <v>1292</v>
      </c>
      <c r="D28" s="14">
        <v>5511</v>
      </c>
      <c r="E28" s="15">
        <v>396.8</v>
      </c>
      <c r="F28" s="16">
        <v>8.3999999999999995E-3</v>
      </c>
      <c r="G28" s="16"/>
    </row>
    <row r="29" spans="1:7" x14ac:dyDescent="0.25">
      <c r="A29" s="13" t="s">
        <v>1190</v>
      </c>
      <c r="B29" s="33" t="s">
        <v>1191</v>
      </c>
      <c r="C29" s="33" t="s">
        <v>1192</v>
      </c>
      <c r="D29" s="14">
        <v>19600</v>
      </c>
      <c r="E29" s="15">
        <v>357.04</v>
      </c>
      <c r="F29" s="16">
        <v>7.6E-3</v>
      </c>
      <c r="G29" s="16"/>
    </row>
    <row r="30" spans="1:7" x14ac:dyDescent="0.25">
      <c r="A30" s="13" t="s">
        <v>1817</v>
      </c>
      <c r="B30" s="33" t="s">
        <v>1818</v>
      </c>
      <c r="C30" s="33" t="s">
        <v>1800</v>
      </c>
      <c r="D30" s="14">
        <v>61022</v>
      </c>
      <c r="E30" s="15">
        <v>351.27</v>
      </c>
      <c r="F30" s="16">
        <v>7.4000000000000003E-3</v>
      </c>
      <c r="G30" s="16"/>
    </row>
    <row r="31" spans="1:7" x14ac:dyDescent="0.25">
      <c r="A31" s="13" t="s">
        <v>1354</v>
      </c>
      <c r="B31" s="33" t="s">
        <v>1355</v>
      </c>
      <c r="C31" s="33" t="s">
        <v>1200</v>
      </c>
      <c r="D31" s="14">
        <v>152500</v>
      </c>
      <c r="E31" s="15">
        <v>346.86</v>
      </c>
      <c r="F31" s="16">
        <v>7.4000000000000003E-3</v>
      </c>
      <c r="G31" s="16"/>
    </row>
    <row r="32" spans="1:7" x14ac:dyDescent="0.25">
      <c r="A32" s="13" t="s">
        <v>1371</v>
      </c>
      <c r="B32" s="33" t="s">
        <v>1372</v>
      </c>
      <c r="C32" s="33" t="s">
        <v>1254</v>
      </c>
      <c r="D32" s="14">
        <v>118296</v>
      </c>
      <c r="E32" s="15">
        <v>343.71</v>
      </c>
      <c r="F32" s="16">
        <v>7.3000000000000001E-3</v>
      </c>
      <c r="G32" s="16"/>
    </row>
    <row r="33" spans="1:7" x14ac:dyDescent="0.25">
      <c r="A33" s="13" t="s">
        <v>1364</v>
      </c>
      <c r="B33" s="33" t="s">
        <v>1365</v>
      </c>
      <c r="C33" s="33" t="s">
        <v>1304</v>
      </c>
      <c r="D33" s="14">
        <v>7183</v>
      </c>
      <c r="E33" s="15">
        <v>327.10000000000002</v>
      </c>
      <c r="F33" s="16">
        <v>6.8999999999999999E-3</v>
      </c>
      <c r="G33" s="16"/>
    </row>
    <row r="34" spans="1:7" x14ac:dyDescent="0.25">
      <c r="A34" s="13" t="s">
        <v>1275</v>
      </c>
      <c r="B34" s="33" t="s">
        <v>1276</v>
      </c>
      <c r="C34" s="33" t="s">
        <v>1277</v>
      </c>
      <c r="D34" s="14">
        <v>10500</v>
      </c>
      <c r="E34" s="15">
        <v>317.02999999999997</v>
      </c>
      <c r="F34" s="16">
        <v>6.7000000000000002E-3</v>
      </c>
      <c r="G34" s="16"/>
    </row>
    <row r="35" spans="1:7" x14ac:dyDescent="0.25">
      <c r="A35" s="13" t="s">
        <v>1465</v>
      </c>
      <c r="B35" s="33" t="s">
        <v>1466</v>
      </c>
      <c r="C35" s="33" t="s">
        <v>1206</v>
      </c>
      <c r="D35" s="14">
        <v>11300</v>
      </c>
      <c r="E35" s="15">
        <v>313.91000000000003</v>
      </c>
      <c r="F35" s="16">
        <v>6.7000000000000002E-3</v>
      </c>
      <c r="G35" s="16"/>
    </row>
    <row r="36" spans="1:7" x14ac:dyDescent="0.25">
      <c r="A36" s="13" t="s">
        <v>1439</v>
      </c>
      <c r="B36" s="33" t="s">
        <v>1440</v>
      </c>
      <c r="C36" s="33" t="s">
        <v>1192</v>
      </c>
      <c r="D36" s="14">
        <v>17400</v>
      </c>
      <c r="E36" s="15">
        <v>301.32</v>
      </c>
      <c r="F36" s="16">
        <v>6.4000000000000003E-3</v>
      </c>
      <c r="G36" s="16"/>
    </row>
    <row r="37" spans="1:7" x14ac:dyDescent="0.25">
      <c r="A37" s="13" t="s">
        <v>1221</v>
      </c>
      <c r="B37" s="33" t="s">
        <v>1222</v>
      </c>
      <c r="C37" s="33" t="s">
        <v>1203</v>
      </c>
      <c r="D37" s="14">
        <v>2375</v>
      </c>
      <c r="E37" s="15">
        <v>294.57</v>
      </c>
      <c r="F37" s="16">
        <v>6.1999999999999998E-3</v>
      </c>
      <c r="G37" s="16"/>
    </row>
    <row r="38" spans="1:7" x14ac:dyDescent="0.25">
      <c r="A38" s="13" t="s">
        <v>1290</v>
      </c>
      <c r="B38" s="33" t="s">
        <v>1291</v>
      </c>
      <c r="C38" s="33" t="s">
        <v>1292</v>
      </c>
      <c r="D38" s="14">
        <v>46000</v>
      </c>
      <c r="E38" s="15">
        <v>285.08999999999997</v>
      </c>
      <c r="F38" s="16">
        <v>6.0000000000000001E-3</v>
      </c>
      <c r="G38" s="16"/>
    </row>
    <row r="39" spans="1:7" x14ac:dyDescent="0.25">
      <c r="A39" s="13" t="s">
        <v>1196</v>
      </c>
      <c r="B39" s="33" t="s">
        <v>1197</v>
      </c>
      <c r="C39" s="33" t="s">
        <v>1192</v>
      </c>
      <c r="D39" s="14">
        <v>12688</v>
      </c>
      <c r="E39" s="15">
        <v>284.24</v>
      </c>
      <c r="F39" s="16">
        <v>6.0000000000000001E-3</v>
      </c>
      <c r="G39" s="16"/>
    </row>
    <row r="40" spans="1:7" x14ac:dyDescent="0.25">
      <c r="A40" s="13" t="s">
        <v>1475</v>
      </c>
      <c r="B40" s="33" t="s">
        <v>1476</v>
      </c>
      <c r="C40" s="33" t="s">
        <v>1227</v>
      </c>
      <c r="D40" s="14">
        <v>11100</v>
      </c>
      <c r="E40" s="15">
        <v>258.54000000000002</v>
      </c>
      <c r="F40" s="16">
        <v>5.4999999999999997E-3</v>
      </c>
      <c r="G40" s="16"/>
    </row>
    <row r="41" spans="1:7" x14ac:dyDescent="0.25">
      <c r="A41" s="13" t="s">
        <v>1223</v>
      </c>
      <c r="B41" s="33" t="s">
        <v>1224</v>
      </c>
      <c r="C41" s="33" t="s">
        <v>1203</v>
      </c>
      <c r="D41" s="14">
        <v>8854</v>
      </c>
      <c r="E41" s="15">
        <v>249.09</v>
      </c>
      <c r="F41" s="16">
        <v>5.3E-3</v>
      </c>
      <c r="G41" s="16"/>
    </row>
    <row r="42" spans="1:7" x14ac:dyDescent="0.25">
      <c r="A42" s="13" t="s">
        <v>1228</v>
      </c>
      <c r="B42" s="33" t="s">
        <v>1229</v>
      </c>
      <c r="C42" s="33" t="s">
        <v>1203</v>
      </c>
      <c r="D42" s="14">
        <v>22397</v>
      </c>
      <c r="E42" s="15">
        <v>248.91</v>
      </c>
      <c r="F42" s="16">
        <v>5.3E-3</v>
      </c>
      <c r="G42" s="16"/>
    </row>
    <row r="43" spans="1:7" x14ac:dyDescent="0.25">
      <c r="A43" s="13" t="s">
        <v>1204</v>
      </c>
      <c r="B43" s="33" t="s">
        <v>1205</v>
      </c>
      <c r="C43" s="33" t="s">
        <v>1206</v>
      </c>
      <c r="D43" s="14">
        <v>45346</v>
      </c>
      <c r="E43" s="15">
        <v>227.59</v>
      </c>
      <c r="F43" s="16">
        <v>4.7999999999999996E-3</v>
      </c>
      <c r="G43" s="16"/>
    </row>
    <row r="44" spans="1:7" x14ac:dyDescent="0.25">
      <c r="A44" s="13" t="s">
        <v>1798</v>
      </c>
      <c r="B44" s="33" t="s">
        <v>1799</v>
      </c>
      <c r="C44" s="33" t="s">
        <v>1800</v>
      </c>
      <c r="D44" s="14">
        <v>17831</v>
      </c>
      <c r="E44" s="15">
        <v>221.49</v>
      </c>
      <c r="F44" s="16">
        <v>4.7000000000000002E-3</v>
      </c>
      <c r="G44" s="16"/>
    </row>
    <row r="45" spans="1:7" x14ac:dyDescent="0.25">
      <c r="A45" s="13" t="s">
        <v>1405</v>
      </c>
      <c r="B45" s="33" t="s">
        <v>1406</v>
      </c>
      <c r="C45" s="33" t="s">
        <v>1192</v>
      </c>
      <c r="D45" s="14">
        <v>12943</v>
      </c>
      <c r="E45" s="15">
        <v>214.19</v>
      </c>
      <c r="F45" s="16">
        <v>4.4999999999999997E-3</v>
      </c>
      <c r="G45" s="16"/>
    </row>
    <row r="46" spans="1:7" x14ac:dyDescent="0.25">
      <c r="A46" s="13" t="s">
        <v>2094</v>
      </c>
      <c r="B46" s="33" t="s">
        <v>2095</v>
      </c>
      <c r="C46" s="33" t="s">
        <v>1195</v>
      </c>
      <c r="D46" s="14">
        <v>16423</v>
      </c>
      <c r="E46" s="15">
        <v>205.62</v>
      </c>
      <c r="F46" s="16">
        <v>4.4000000000000003E-3</v>
      </c>
      <c r="G46" s="16"/>
    </row>
    <row r="47" spans="1:7" x14ac:dyDescent="0.25">
      <c r="A47" s="13" t="s">
        <v>2096</v>
      </c>
      <c r="B47" s="33" t="s">
        <v>2097</v>
      </c>
      <c r="C47" s="33" t="s">
        <v>1524</v>
      </c>
      <c r="D47" s="14">
        <v>50000</v>
      </c>
      <c r="E47" s="15">
        <v>203.35</v>
      </c>
      <c r="F47" s="16">
        <v>4.3E-3</v>
      </c>
      <c r="G47" s="16"/>
    </row>
    <row r="48" spans="1:7" x14ac:dyDescent="0.25">
      <c r="A48" s="13" t="s">
        <v>1382</v>
      </c>
      <c r="B48" s="33" t="s">
        <v>1383</v>
      </c>
      <c r="C48" s="33" t="s">
        <v>1192</v>
      </c>
      <c r="D48" s="14">
        <v>12732</v>
      </c>
      <c r="E48" s="15">
        <v>199.82</v>
      </c>
      <c r="F48" s="16">
        <v>4.1999999999999997E-3</v>
      </c>
      <c r="G48" s="16"/>
    </row>
    <row r="49" spans="1:7" x14ac:dyDescent="0.25">
      <c r="A49" s="13" t="s">
        <v>1467</v>
      </c>
      <c r="B49" s="33" t="s">
        <v>1468</v>
      </c>
      <c r="C49" s="33" t="s">
        <v>1344</v>
      </c>
      <c r="D49" s="14">
        <v>30649</v>
      </c>
      <c r="E49" s="15">
        <v>198.45</v>
      </c>
      <c r="F49" s="16">
        <v>4.1999999999999997E-3</v>
      </c>
      <c r="G49" s="16"/>
    </row>
    <row r="50" spans="1:7" x14ac:dyDescent="0.25">
      <c r="A50" s="13" t="s">
        <v>1302</v>
      </c>
      <c r="B50" s="33" t="s">
        <v>1303</v>
      </c>
      <c r="C50" s="33" t="s">
        <v>1304</v>
      </c>
      <c r="D50" s="14">
        <v>10131</v>
      </c>
      <c r="E50" s="15">
        <v>196.92</v>
      </c>
      <c r="F50" s="16">
        <v>4.1999999999999997E-3</v>
      </c>
      <c r="G50" s="16"/>
    </row>
    <row r="51" spans="1:7" x14ac:dyDescent="0.25">
      <c r="A51" s="13" t="s">
        <v>1358</v>
      </c>
      <c r="B51" s="33" t="s">
        <v>1359</v>
      </c>
      <c r="C51" s="33" t="s">
        <v>1304</v>
      </c>
      <c r="D51" s="14">
        <v>3039</v>
      </c>
      <c r="E51" s="15">
        <v>192.8</v>
      </c>
      <c r="F51" s="16">
        <v>4.1000000000000003E-3</v>
      </c>
      <c r="G51" s="16"/>
    </row>
    <row r="52" spans="1:7" x14ac:dyDescent="0.25">
      <c r="A52" s="13" t="s">
        <v>1401</v>
      </c>
      <c r="B52" s="33" t="s">
        <v>1402</v>
      </c>
      <c r="C52" s="33" t="s">
        <v>1386</v>
      </c>
      <c r="D52" s="14">
        <v>3653</v>
      </c>
      <c r="E52" s="15">
        <v>189.33</v>
      </c>
      <c r="F52" s="16">
        <v>4.0000000000000001E-3</v>
      </c>
      <c r="G52" s="16"/>
    </row>
    <row r="53" spans="1:7" x14ac:dyDescent="0.25">
      <c r="A53" s="13" t="s">
        <v>1259</v>
      </c>
      <c r="B53" s="33" t="s">
        <v>1260</v>
      </c>
      <c r="C53" s="33" t="s">
        <v>1200</v>
      </c>
      <c r="D53" s="14">
        <v>15317</v>
      </c>
      <c r="E53" s="15">
        <v>180.01</v>
      </c>
      <c r="F53" s="16">
        <v>3.8E-3</v>
      </c>
      <c r="G53" s="16"/>
    </row>
    <row r="54" spans="1:7" x14ac:dyDescent="0.25">
      <c r="A54" s="13" t="s">
        <v>1246</v>
      </c>
      <c r="B54" s="33" t="s">
        <v>1247</v>
      </c>
      <c r="C54" s="33" t="s">
        <v>1248</v>
      </c>
      <c r="D54" s="14">
        <v>4800</v>
      </c>
      <c r="E54" s="15">
        <v>179.75</v>
      </c>
      <c r="F54" s="16">
        <v>3.8E-3</v>
      </c>
      <c r="G54" s="16"/>
    </row>
    <row r="55" spans="1:7" x14ac:dyDescent="0.25">
      <c r="A55" s="13" t="s">
        <v>1311</v>
      </c>
      <c r="B55" s="33" t="s">
        <v>1312</v>
      </c>
      <c r="C55" s="33" t="s">
        <v>1292</v>
      </c>
      <c r="D55" s="14">
        <v>32161</v>
      </c>
      <c r="E55" s="15">
        <v>176.74</v>
      </c>
      <c r="F55" s="16">
        <v>3.7000000000000002E-3</v>
      </c>
      <c r="G55" s="16"/>
    </row>
    <row r="56" spans="1:7" x14ac:dyDescent="0.25">
      <c r="A56" s="13" t="s">
        <v>1831</v>
      </c>
      <c r="B56" s="33" t="s">
        <v>1832</v>
      </c>
      <c r="C56" s="33" t="s">
        <v>1220</v>
      </c>
      <c r="D56" s="14">
        <v>9465</v>
      </c>
      <c r="E56" s="15">
        <v>165.02</v>
      </c>
      <c r="F56" s="16">
        <v>3.5000000000000001E-3</v>
      </c>
      <c r="G56" s="16"/>
    </row>
    <row r="57" spans="1:7" x14ac:dyDescent="0.25">
      <c r="A57" s="13" t="s">
        <v>1193</v>
      </c>
      <c r="B57" s="33" t="s">
        <v>1194</v>
      </c>
      <c r="C57" s="33" t="s">
        <v>1195</v>
      </c>
      <c r="D57" s="14">
        <v>10375</v>
      </c>
      <c r="E57" s="15">
        <v>164.86</v>
      </c>
      <c r="F57" s="16">
        <v>3.5000000000000001E-3</v>
      </c>
      <c r="G57" s="16"/>
    </row>
    <row r="58" spans="1:7" x14ac:dyDescent="0.25">
      <c r="A58" s="13" t="s">
        <v>1389</v>
      </c>
      <c r="B58" s="33" t="s">
        <v>1390</v>
      </c>
      <c r="C58" s="33" t="s">
        <v>1304</v>
      </c>
      <c r="D58" s="14">
        <v>3130</v>
      </c>
      <c r="E58" s="15">
        <v>161.85</v>
      </c>
      <c r="F58" s="16">
        <v>3.3999999999999998E-3</v>
      </c>
      <c r="G58" s="16"/>
    </row>
    <row r="59" spans="1:7" x14ac:dyDescent="0.25">
      <c r="A59" s="13" t="s">
        <v>1207</v>
      </c>
      <c r="B59" s="33" t="s">
        <v>1208</v>
      </c>
      <c r="C59" s="33" t="s">
        <v>1209</v>
      </c>
      <c r="D59" s="14">
        <v>4344</v>
      </c>
      <c r="E59" s="15">
        <v>158.13999999999999</v>
      </c>
      <c r="F59" s="16">
        <v>3.3999999999999998E-3</v>
      </c>
      <c r="G59" s="16"/>
    </row>
    <row r="60" spans="1:7" x14ac:dyDescent="0.25">
      <c r="A60" s="13" t="s">
        <v>1409</v>
      </c>
      <c r="B60" s="33" t="s">
        <v>1410</v>
      </c>
      <c r="C60" s="33" t="s">
        <v>1351</v>
      </c>
      <c r="D60" s="14">
        <v>2132</v>
      </c>
      <c r="E60" s="15">
        <v>152.62</v>
      </c>
      <c r="F60" s="16">
        <v>3.2000000000000002E-3</v>
      </c>
      <c r="G60" s="16"/>
    </row>
    <row r="61" spans="1:7" x14ac:dyDescent="0.25">
      <c r="A61" s="13" t="s">
        <v>1837</v>
      </c>
      <c r="B61" s="33" t="s">
        <v>1838</v>
      </c>
      <c r="C61" s="33" t="s">
        <v>1227</v>
      </c>
      <c r="D61" s="14">
        <v>72852</v>
      </c>
      <c r="E61" s="15">
        <v>152.15</v>
      </c>
      <c r="F61" s="16">
        <v>3.2000000000000002E-3</v>
      </c>
      <c r="G61" s="16"/>
    </row>
    <row r="62" spans="1:7" x14ac:dyDescent="0.25">
      <c r="A62" s="13" t="s">
        <v>2098</v>
      </c>
      <c r="B62" s="33" t="s">
        <v>2099</v>
      </c>
      <c r="C62" s="33" t="s">
        <v>1265</v>
      </c>
      <c r="D62" s="14">
        <v>27474</v>
      </c>
      <c r="E62" s="15">
        <v>150.65</v>
      </c>
      <c r="F62" s="16">
        <v>3.2000000000000002E-3</v>
      </c>
      <c r="G62" s="16"/>
    </row>
    <row r="63" spans="1:7" x14ac:dyDescent="0.25">
      <c r="A63" s="13" t="s">
        <v>2100</v>
      </c>
      <c r="B63" s="33" t="s">
        <v>2101</v>
      </c>
      <c r="C63" s="33" t="s">
        <v>2039</v>
      </c>
      <c r="D63" s="14">
        <v>19930</v>
      </c>
      <c r="E63" s="15">
        <v>149.41</v>
      </c>
      <c r="F63" s="16">
        <v>3.2000000000000002E-3</v>
      </c>
      <c r="G63" s="16"/>
    </row>
    <row r="64" spans="1:7" x14ac:dyDescent="0.25">
      <c r="A64" s="13" t="s">
        <v>1216</v>
      </c>
      <c r="B64" s="33" t="s">
        <v>1217</v>
      </c>
      <c r="C64" s="33" t="s">
        <v>1192</v>
      </c>
      <c r="D64" s="14">
        <v>2068</v>
      </c>
      <c r="E64" s="15">
        <v>145.41</v>
      </c>
      <c r="F64" s="16">
        <v>3.0999999999999999E-3</v>
      </c>
      <c r="G64" s="16"/>
    </row>
    <row r="65" spans="1:7" x14ac:dyDescent="0.25">
      <c r="A65" s="13" t="s">
        <v>1776</v>
      </c>
      <c r="B65" s="33" t="s">
        <v>1777</v>
      </c>
      <c r="C65" s="33" t="s">
        <v>1351</v>
      </c>
      <c r="D65" s="14">
        <v>57773</v>
      </c>
      <c r="E65" s="15">
        <v>144.74</v>
      </c>
      <c r="F65" s="16">
        <v>3.0999999999999999E-3</v>
      </c>
      <c r="G65" s="16"/>
    </row>
    <row r="66" spans="1:7" x14ac:dyDescent="0.25">
      <c r="A66" s="13" t="s">
        <v>1805</v>
      </c>
      <c r="B66" s="33" t="s">
        <v>1806</v>
      </c>
      <c r="C66" s="33" t="s">
        <v>1304</v>
      </c>
      <c r="D66" s="14">
        <v>7844</v>
      </c>
      <c r="E66" s="15">
        <v>142.38</v>
      </c>
      <c r="F66" s="16">
        <v>3.0000000000000001E-3</v>
      </c>
      <c r="G66" s="16"/>
    </row>
    <row r="67" spans="1:7" x14ac:dyDescent="0.25">
      <c r="A67" s="13" t="s">
        <v>1356</v>
      </c>
      <c r="B67" s="33" t="s">
        <v>1357</v>
      </c>
      <c r="C67" s="33" t="s">
        <v>1237</v>
      </c>
      <c r="D67" s="14">
        <v>18446</v>
      </c>
      <c r="E67" s="15">
        <v>136.26</v>
      </c>
      <c r="F67" s="16">
        <v>2.8999999999999998E-3</v>
      </c>
      <c r="G67" s="16"/>
    </row>
    <row r="68" spans="1:7" x14ac:dyDescent="0.25">
      <c r="A68" s="13" t="s">
        <v>1481</v>
      </c>
      <c r="B68" s="33" t="s">
        <v>1482</v>
      </c>
      <c r="C68" s="33" t="s">
        <v>1192</v>
      </c>
      <c r="D68" s="14">
        <v>451</v>
      </c>
      <c r="E68" s="15">
        <v>136.18</v>
      </c>
      <c r="F68" s="16">
        <v>2.8999999999999998E-3</v>
      </c>
      <c r="G68" s="16"/>
    </row>
    <row r="69" spans="1:7" x14ac:dyDescent="0.25">
      <c r="A69" s="13" t="s">
        <v>1446</v>
      </c>
      <c r="B69" s="33" t="s">
        <v>1447</v>
      </c>
      <c r="C69" s="33" t="s">
        <v>1292</v>
      </c>
      <c r="D69" s="14">
        <v>80316</v>
      </c>
      <c r="E69" s="15">
        <v>136.02000000000001</v>
      </c>
      <c r="F69" s="16">
        <v>2.8999999999999998E-3</v>
      </c>
      <c r="G69" s="16"/>
    </row>
    <row r="70" spans="1:7" x14ac:dyDescent="0.25">
      <c r="A70" s="13" t="s">
        <v>1784</v>
      </c>
      <c r="B70" s="33" t="s">
        <v>1785</v>
      </c>
      <c r="C70" s="33" t="s">
        <v>1200</v>
      </c>
      <c r="D70" s="14">
        <v>23417</v>
      </c>
      <c r="E70" s="15">
        <v>132.84</v>
      </c>
      <c r="F70" s="16">
        <v>2.8E-3</v>
      </c>
      <c r="G70" s="16"/>
    </row>
    <row r="71" spans="1:7" x14ac:dyDescent="0.25">
      <c r="A71" s="13" t="s">
        <v>1791</v>
      </c>
      <c r="B71" s="33" t="s">
        <v>1792</v>
      </c>
      <c r="C71" s="33" t="s">
        <v>1265</v>
      </c>
      <c r="D71" s="14">
        <v>22890</v>
      </c>
      <c r="E71" s="15">
        <v>130</v>
      </c>
      <c r="F71" s="16">
        <v>2.8E-3</v>
      </c>
      <c r="G71" s="16"/>
    </row>
    <row r="72" spans="1:7" x14ac:dyDescent="0.25">
      <c r="A72" s="13" t="s">
        <v>1328</v>
      </c>
      <c r="B72" s="33" t="s">
        <v>1329</v>
      </c>
      <c r="C72" s="33" t="s">
        <v>1240</v>
      </c>
      <c r="D72" s="14">
        <v>985</v>
      </c>
      <c r="E72" s="15">
        <v>129.72999999999999</v>
      </c>
      <c r="F72" s="16">
        <v>2.8E-3</v>
      </c>
      <c r="G72" s="16"/>
    </row>
    <row r="73" spans="1:7" x14ac:dyDescent="0.25">
      <c r="A73" s="13" t="s">
        <v>1257</v>
      </c>
      <c r="B73" s="33" t="s">
        <v>1258</v>
      </c>
      <c r="C73" s="33" t="s">
        <v>1192</v>
      </c>
      <c r="D73" s="14">
        <v>3697</v>
      </c>
      <c r="E73" s="15">
        <v>128.85</v>
      </c>
      <c r="F73" s="16">
        <v>2.7000000000000001E-3</v>
      </c>
      <c r="G73" s="16"/>
    </row>
    <row r="74" spans="1:7" x14ac:dyDescent="0.25">
      <c r="A74" s="13" t="s">
        <v>1493</v>
      </c>
      <c r="B74" s="33" t="s">
        <v>1494</v>
      </c>
      <c r="C74" s="33" t="s">
        <v>1237</v>
      </c>
      <c r="D74" s="14">
        <v>16500</v>
      </c>
      <c r="E74" s="15">
        <v>124.27</v>
      </c>
      <c r="F74" s="16">
        <v>2.5999999999999999E-3</v>
      </c>
      <c r="G74" s="16"/>
    </row>
    <row r="75" spans="1:7" x14ac:dyDescent="0.25">
      <c r="A75" s="13" t="s">
        <v>1463</v>
      </c>
      <c r="B75" s="33" t="s">
        <v>1464</v>
      </c>
      <c r="C75" s="33" t="s">
        <v>1227</v>
      </c>
      <c r="D75" s="14">
        <v>483</v>
      </c>
      <c r="E75" s="15">
        <v>123.08</v>
      </c>
      <c r="F75" s="16">
        <v>2.5999999999999999E-3</v>
      </c>
      <c r="G75" s="16"/>
    </row>
    <row r="76" spans="1:7" x14ac:dyDescent="0.25">
      <c r="A76" s="13" t="s">
        <v>1503</v>
      </c>
      <c r="B76" s="33" t="s">
        <v>1504</v>
      </c>
      <c r="C76" s="33" t="s">
        <v>1292</v>
      </c>
      <c r="D76" s="14">
        <v>6680</v>
      </c>
      <c r="E76" s="15">
        <v>119.11</v>
      </c>
      <c r="F76" s="16">
        <v>2.5000000000000001E-3</v>
      </c>
      <c r="G76" s="16"/>
    </row>
    <row r="77" spans="1:7" x14ac:dyDescent="0.25">
      <c r="A77" s="13" t="s">
        <v>2102</v>
      </c>
      <c r="B77" s="33" t="s">
        <v>2103</v>
      </c>
      <c r="C77" s="33" t="s">
        <v>1240</v>
      </c>
      <c r="D77" s="14">
        <v>6013</v>
      </c>
      <c r="E77" s="15">
        <v>118.87</v>
      </c>
      <c r="F77" s="16">
        <v>2.5000000000000001E-3</v>
      </c>
      <c r="G77" s="16"/>
    </row>
    <row r="78" spans="1:7" x14ac:dyDescent="0.25">
      <c r="A78" s="13" t="s">
        <v>1415</v>
      </c>
      <c r="B78" s="33" t="s">
        <v>1416</v>
      </c>
      <c r="C78" s="33" t="s">
        <v>1417</v>
      </c>
      <c r="D78" s="14">
        <v>8022</v>
      </c>
      <c r="E78" s="15">
        <v>118.27</v>
      </c>
      <c r="F78" s="16">
        <v>2.5000000000000001E-3</v>
      </c>
      <c r="G78" s="16"/>
    </row>
    <row r="79" spans="1:7" x14ac:dyDescent="0.25">
      <c r="A79" s="13" t="s">
        <v>1395</v>
      </c>
      <c r="B79" s="33" t="s">
        <v>1396</v>
      </c>
      <c r="C79" s="33" t="s">
        <v>1292</v>
      </c>
      <c r="D79" s="14">
        <v>5944</v>
      </c>
      <c r="E79" s="15">
        <v>116.85</v>
      </c>
      <c r="F79" s="16">
        <v>2.5000000000000001E-3</v>
      </c>
      <c r="G79" s="16"/>
    </row>
    <row r="80" spans="1:7" x14ac:dyDescent="0.25">
      <c r="A80" s="13" t="s">
        <v>1375</v>
      </c>
      <c r="B80" s="33" t="s">
        <v>1376</v>
      </c>
      <c r="C80" s="33" t="s">
        <v>1377</v>
      </c>
      <c r="D80" s="14">
        <v>52173</v>
      </c>
      <c r="E80" s="15">
        <v>116.17</v>
      </c>
      <c r="F80" s="16">
        <v>2.5000000000000001E-3</v>
      </c>
      <c r="G80" s="16"/>
    </row>
    <row r="81" spans="1:7" x14ac:dyDescent="0.25">
      <c r="A81" s="13" t="s">
        <v>2104</v>
      </c>
      <c r="B81" s="33" t="s">
        <v>2105</v>
      </c>
      <c r="C81" s="33" t="s">
        <v>1304</v>
      </c>
      <c r="D81" s="14">
        <v>52606</v>
      </c>
      <c r="E81" s="15">
        <v>115.35</v>
      </c>
      <c r="F81" s="16">
        <v>2.3999999999999998E-3</v>
      </c>
      <c r="G81" s="16"/>
    </row>
    <row r="82" spans="1:7" x14ac:dyDescent="0.25">
      <c r="A82" s="13" t="s">
        <v>1809</v>
      </c>
      <c r="B82" s="33" t="s">
        <v>1810</v>
      </c>
      <c r="C82" s="33" t="s">
        <v>1292</v>
      </c>
      <c r="D82" s="14">
        <v>2280</v>
      </c>
      <c r="E82" s="15">
        <v>115.15</v>
      </c>
      <c r="F82" s="16">
        <v>2.3999999999999998E-3</v>
      </c>
      <c r="G82" s="16"/>
    </row>
    <row r="83" spans="1:7" x14ac:dyDescent="0.25">
      <c r="A83" s="13" t="s">
        <v>1499</v>
      </c>
      <c r="B83" s="33" t="s">
        <v>1500</v>
      </c>
      <c r="C83" s="33" t="s">
        <v>1438</v>
      </c>
      <c r="D83" s="14">
        <v>2547</v>
      </c>
      <c r="E83" s="15">
        <v>114.5</v>
      </c>
      <c r="F83" s="16">
        <v>2.3999999999999998E-3</v>
      </c>
      <c r="G83" s="16"/>
    </row>
    <row r="84" spans="1:7" x14ac:dyDescent="0.25">
      <c r="A84" s="13" t="s">
        <v>1393</v>
      </c>
      <c r="B84" s="33" t="s">
        <v>1394</v>
      </c>
      <c r="C84" s="33" t="s">
        <v>1292</v>
      </c>
      <c r="D84" s="14">
        <v>7740</v>
      </c>
      <c r="E84" s="15">
        <v>112.66</v>
      </c>
      <c r="F84" s="16">
        <v>2.3999999999999998E-3</v>
      </c>
      <c r="G84" s="16"/>
    </row>
    <row r="85" spans="1:7" x14ac:dyDescent="0.25">
      <c r="A85" s="13" t="s">
        <v>1811</v>
      </c>
      <c r="B85" s="33" t="s">
        <v>1812</v>
      </c>
      <c r="C85" s="33" t="s">
        <v>1192</v>
      </c>
      <c r="D85" s="14">
        <v>4083</v>
      </c>
      <c r="E85" s="15">
        <v>112.08</v>
      </c>
      <c r="F85" s="16">
        <v>2.3999999999999998E-3</v>
      </c>
      <c r="G85" s="16"/>
    </row>
    <row r="86" spans="1:7" x14ac:dyDescent="0.25">
      <c r="A86" s="13" t="s">
        <v>1362</v>
      </c>
      <c r="B86" s="33" t="s">
        <v>1363</v>
      </c>
      <c r="C86" s="33" t="s">
        <v>1203</v>
      </c>
      <c r="D86" s="14">
        <v>2013</v>
      </c>
      <c r="E86" s="15">
        <v>109.82</v>
      </c>
      <c r="F86" s="16">
        <v>2.3E-3</v>
      </c>
      <c r="G86" s="16"/>
    </row>
    <row r="87" spans="1:7" x14ac:dyDescent="0.25">
      <c r="A87" s="13" t="s">
        <v>1527</v>
      </c>
      <c r="B87" s="33" t="s">
        <v>1528</v>
      </c>
      <c r="C87" s="33" t="s">
        <v>1203</v>
      </c>
      <c r="D87" s="14">
        <v>2204</v>
      </c>
      <c r="E87" s="15">
        <v>109.33</v>
      </c>
      <c r="F87" s="16">
        <v>2.3E-3</v>
      </c>
      <c r="G87" s="16"/>
    </row>
    <row r="88" spans="1:7" x14ac:dyDescent="0.25">
      <c r="A88" s="13" t="s">
        <v>1545</v>
      </c>
      <c r="B88" s="33" t="s">
        <v>1546</v>
      </c>
      <c r="C88" s="33" t="s">
        <v>1209</v>
      </c>
      <c r="D88" s="14">
        <v>17002</v>
      </c>
      <c r="E88" s="15">
        <v>108.33</v>
      </c>
      <c r="F88" s="16">
        <v>2.3E-3</v>
      </c>
      <c r="G88" s="16"/>
    </row>
    <row r="89" spans="1:7" x14ac:dyDescent="0.25">
      <c r="A89" s="13" t="s">
        <v>1933</v>
      </c>
      <c r="B89" s="33" t="s">
        <v>1934</v>
      </c>
      <c r="C89" s="33" t="s">
        <v>1192</v>
      </c>
      <c r="D89" s="14">
        <v>12446</v>
      </c>
      <c r="E89" s="15">
        <v>107.54</v>
      </c>
      <c r="F89" s="16">
        <v>2.3E-3</v>
      </c>
      <c r="G89" s="16"/>
    </row>
    <row r="90" spans="1:7" x14ac:dyDescent="0.25">
      <c r="A90" s="13" t="s">
        <v>1296</v>
      </c>
      <c r="B90" s="33" t="s">
        <v>1297</v>
      </c>
      <c r="C90" s="33" t="s">
        <v>1248</v>
      </c>
      <c r="D90" s="14">
        <v>1555</v>
      </c>
      <c r="E90" s="15">
        <v>105.95</v>
      </c>
      <c r="F90" s="16">
        <v>2.2000000000000001E-3</v>
      </c>
      <c r="G90" s="16"/>
    </row>
    <row r="91" spans="1:7" x14ac:dyDescent="0.25">
      <c r="A91" s="13" t="s">
        <v>1483</v>
      </c>
      <c r="B91" s="33" t="s">
        <v>1484</v>
      </c>
      <c r="C91" s="33" t="s">
        <v>1370</v>
      </c>
      <c r="D91" s="14">
        <v>3374</v>
      </c>
      <c r="E91" s="15">
        <v>105.38</v>
      </c>
      <c r="F91" s="16">
        <v>2.2000000000000001E-3</v>
      </c>
      <c r="G91" s="16"/>
    </row>
    <row r="92" spans="1:7" x14ac:dyDescent="0.25">
      <c r="A92" s="13" t="s">
        <v>1778</v>
      </c>
      <c r="B92" s="33" t="s">
        <v>1779</v>
      </c>
      <c r="C92" s="33" t="s">
        <v>1323</v>
      </c>
      <c r="D92" s="14">
        <v>8632</v>
      </c>
      <c r="E92" s="15">
        <v>103.98</v>
      </c>
      <c r="F92" s="16">
        <v>2.2000000000000001E-3</v>
      </c>
      <c r="G92" s="16"/>
    </row>
    <row r="93" spans="1:7" x14ac:dyDescent="0.25">
      <c r="A93" s="13" t="s">
        <v>1432</v>
      </c>
      <c r="B93" s="33" t="s">
        <v>1433</v>
      </c>
      <c r="C93" s="33" t="s">
        <v>1265</v>
      </c>
      <c r="D93" s="14">
        <v>6500</v>
      </c>
      <c r="E93" s="15">
        <v>103.16</v>
      </c>
      <c r="F93" s="16">
        <v>2.2000000000000001E-3</v>
      </c>
      <c r="G93" s="16"/>
    </row>
    <row r="94" spans="1:7" x14ac:dyDescent="0.25">
      <c r="A94" s="13" t="s">
        <v>1233</v>
      </c>
      <c r="B94" s="33" t="s">
        <v>1234</v>
      </c>
      <c r="C94" s="33" t="s">
        <v>1212</v>
      </c>
      <c r="D94" s="14">
        <v>4116</v>
      </c>
      <c r="E94" s="15">
        <v>102.93</v>
      </c>
      <c r="F94" s="16">
        <v>2.2000000000000001E-3</v>
      </c>
      <c r="G94" s="16"/>
    </row>
    <row r="95" spans="1:7" x14ac:dyDescent="0.25">
      <c r="A95" s="13" t="s">
        <v>2106</v>
      </c>
      <c r="B95" s="33" t="s">
        <v>2107</v>
      </c>
      <c r="C95" s="33" t="s">
        <v>1209</v>
      </c>
      <c r="D95" s="14">
        <v>622</v>
      </c>
      <c r="E95" s="15">
        <v>102.73</v>
      </c>
      <c r="F95" s="16">
        <v>2.2000000000000001E-3</v>
      </c>
      <c r="G95" s="16"/>
    </row>
    <row r="96" spans="1:7" x14ac:dyDescent="0.25">
      <c r="A96" s="13" t="s">
        <v>1994</v>
      </c>
      <c r="B96" s="33" t="s">
        <v>1995</v>
      </c>
      <c r="C96" s="33" t="s">
        <v>1344</v>
      </c>
      <c r="D96" s="14">
        <v>5689</v>
      </c>
      <c r="E96" s="15">
        <v>100.79</v>
      </c>
      <c r="F96" s="16">
        <v>2.0999999999999999E-3</v>
      </c>
      <c r="G96" s="16"/>
    </row>
    <row r="97" spans="1:7" x14ac:dyDescent="0.25">
      <c r="A97" s="13" t="s">
        <v>1829</v>
      </c>
      <c r="B97" s="33" t="s">
        <v>1830</v>
      </c>
      <c r="C97" s="33" t="s">
        <v>1323</v>
      </c>
      <c r="D97" s="14">
        <v>37400</v>
      </c>
      <c r="E97" s="15">
        <v>99.54</v>
      </c>
      <c r="F97" s="16">
        <v>2.0999999999999999E-3</v>
      </c>
      <c r="G97" s="16"/>
    </row>
    <row r="98" spans="1:7" x14ac:dyDescent="0.25">
      <c r="A98" s="13" t="s">
        <v>1780</v>
      </c>
      <c r="B98" s="33" t="s">
        <v>1781</v>
      </c>
      <c r="C98" s="33" t="s">
        <v>1292</v>
      </c>
      <c r="D98" s="14">
        <v>6182</v>
      </c>
      <c r="E98" s="15">
        <v>99.04</v>
      </c>
      <c r="F98" s="16">
        <v>2.0999999999999999E-3</v>
      </c>
      <c r="G98" s="16"/>
    </row>
    <row r="99" spans="1:7" x14ac:dyDescent="0.25">
      <c r="A99" s="13" t="s">
        <v>1803</v>
      </c>
      <c r="B99" s="33" t="s">
        <v>1804</v>
      </c>
      <c r="C99" s="33" t="s">
        <v>1323</v>
      </c>
      <c r="D99" s="14">
        <v>2500</v>
      </c>
      <c r="E99" s="15">
        <v>94.24</v>
      </c>
      <c r="F99" s="16">
        <v>2E-3</v>
      </c>
      <c r="G99" s="16"/>
    </row>
    <row r="100" spans="1:7" x14ac:dyDescent="0.25">
      <c r="A100" s="13" t="s">
        <v>1819</v>
      </c>
      <c r="B100" s="33" t="s">
        <v>1820</v>
      </c>
      <c r="C100" s="33" t="s">
        <v>1248</v>
      </c>
      <c r="D100" s="14">
        <v>1761</v>
      </c>
      <c r="E100" s="15">
        <v>93.06</v>
      </c>
      <c r="F100" s="16">
        <v>2E-3</v>
      </c>
      <c r="G100" s="16"/>
    </row>
    <row r="101" spans="1:7" x14ac:dyDescent="0.25">
      <c r="A101" s="13" t="s">
        <v>2108</v>
      </c>
      <c r="B101" s="33" t="s">
        <v>2109</v>
      </c>
      <c r="C101" s="33" t="s">
        <v>1245</v>
      </c>
      <c r="D101" s="14">
        <v>12769</v>
      </c>
      <c r="E101" s="15">
        <v>91.98</v>
      </c>
      <c r="F101" s="16">
        <v>1.9E-3</v>
      </c>
      <c r="G101" s="16"/>
    </row>
    <row r="102" spans="1:7" x14ac:dyDescent="0.25">
      <c r="A102" s="13" t="s">
        <v>1793</v>
      </c>
      <c r="B102" s="33" t="s">
        <v>1794</v>
      </c>
      <c r="C102" s="33" t="s">
        <v>1317</v>
      </c>
      <c r="D102" s="14">
        <v>27780</v>
      </c>
      <c r="E102" s="15">
        <v>90.17</v>
      </c>
      <c r="F102" s="16">
        <v>1.9E-3</v>
      </c>
      <c r="G102" s="16"/>
    </row>
    <row r="103" spans="1:7" x14ac:dyDescent="0.25">
      <c r="A103" s="13" t="s">
        <v>1815</v>
      </c>
      <c r="B103" s="33" t="s">
        <v>1816</v>
      </c>
      <c r="C103" s="33" t="s">
        <v>1323</v>
      </c>
      <c r="D103" s="14">
        <v>4075</v>
      </c>
      <c r="E103" s="15">
        <v>73.89</v>
      </c>
      <c r="F103" s="16">
        <v>1.6000000000000001E-3</v>
      </c>
      <c r="G103" s="16"/>
    </row>
    <row r="104" spans="1:7" x14ac:dyDescent="0.25">
      <c r="A104" s="13" t="s">
        <v>1373</v>
      </c>
      <c r="B104" s="33" t="s">
        <v>1374</v>
      </c>
      <c r="C104" s="33" t="s">
        <v>1192</v>
      </c>
      <c r="D104" s="14">
        <v>17500</v>
      </c>
      <c r="E104" s="15">
        <v>62.84</v>
      </c>
      <c r="F104" s="16">
        <v>1.2999999999999999E-3</v>
      </c>
      <c r="G104" s="16"/>
    </row>
    <row r="105" spans="1:7" x14ac:dyDescent="0.25">
      <c r="A105" s="13" t="s">
        <v>1261</v>
      </c>
      <c r="B105" s="33" t="s">
        <v>1262</v>
      </c>
      <c r="C105" s="33" t="s">
        <v>1192</v>
      </c>
      <c r="D105" s="14">
        <v>5400</v>
      </c>
      <c r="E105" s="15">
        <v>60.91</v>
      </c>
      <c r="F105" s="16">
        <v>1.2999999999999999E-3</v>
      </c>
      <c r="G105" s="16"/>
    </row>
    <row r="106" spans="1:7" x14ac:dyDescent="0.25">
      <c r="A106" s="13" t="s">
        <v>1823</v>
      </c>
      <c r="B106" s="33" t="s">
        <v>1824</v>
      </c>
      <c r="C106" s="33" t="s">
        <v>1797</v>
      </c>
      <c r="D106" s="14">
        <v>123</v>
      </c>
      <c r="E106" s="15">
        <v>52.3</v>
      </c>
      <c r="F106" s="16">
        <v>1.1000000000000001E-3</v>
      </c>
      <c r="G106" s="16"/>
    </row>
    <row r="107" spans="1:7" x14ac:dyDescent="0.25">
      <c r="A107" s="13" t="s">
        <v>2110</v>
      </c>
      <c r="B107" s="33" t="s">
        <v>2111</v>
      </c>
      <c r="C107" s="33" t="s">
        <v>1323</v>
      </c>
      <c r="D107" s="14">
        <v>12000</v>
      </c>
      <c r="E107" s="15">
        <v>40.659999999999997</v>
      </c>
      <c r="F107" s="16">
        <v>8.9999999999999998E-4</v>
      </c>
      <c r="G107" s="16"/>
    </row>
    <row r="108" spans="1:7" x14ac:dyDescent="0.25">
      <c r="A108" s="13" t="s">
        <v>1418</v>
      </c>
      <c r="B108" s="33" t="s">
        <v>1419</v>
      </c>
      <c r="C108" s="33" t="s">
        <v>1386</v>
      </c>
      <c r="D108" s="14">
        <v>300</v>
      </c>
      <c r="E108" s="15">
        <v>13.26</v>
      </c>
      <c r="F108" s="16">
        <v>2.9999999999999997E-4</v>
      </c>
      <c r="G108" s="16"/>
    </row>
    <row r="109" spans="1:7" x14ac:dyDescent="0.25">
      <c r="A109" s="13" t="s">
        <v>1835</v>
      </c>
      <c r="B109" s="33" t="s">
        <v>1836</v>
      </c>
      <c r="C109" s="33" t="s">
        <v>1232</v>
      </c>
      <c r="D109" s="14">
        <v>2353</v>
      </c>
      <c r="E109" s="15">
        <v>9.27</v>
      </c>
      <c r="F109" s="16">
        <v>2.0000000000000001E-4</v>
      </c>
      <c r="G109" s="16"/>
    </row>
    <row r="110" spans="1:7" x14ac:dyDescent="0.25">
      <c r="A110" s="17" t="s">
        <v>125</v>
      </c>
      <c r="B110" s="34"/>
      <c r="C110" s="34"/>
      <c r="D110" s="20"/>
      <c r="E110" s="37">
        <v>31874.38</v>
      </c>
      <c r="F110" s="38">
        <v>0.67549999999999999</v>
      </c>
      <c r="G110" s="23"/>
    </row>
    <row r="111" spans="1:7" x14ac:dyDescent="0.25">
      <c r="A111" s="17" t="s">
        <v>1268</v>
      </c>
      <c r="B111" s="33"/>
      <c r="C111" s="33"/>
      <c r="D111" s="14"/>
      <c r="E111" s="15"/>
      <c r="F111" s="16"/>
      <c r="G111" s="16"/>
    </row>
    <row r="112" spans="1:7" x14ac:dyDescent="0.25">
      <c r="A112" s="17" t="s">
        <v>125</v>
      </c>
      <c r="B112" s="33"/>
      <c r="C112" s="33"/>
      <c r="D112" s="14"/>
      <c r="E112" s="39" t="s">
        <v>122</v>
      </c>
      <c r="F112" s="40" t="s">
        <v>122</v>
      </c>
      <c r="G112" s="16"/>
    </row>
    <row r="113" spans="1:7" x14ac:dyDescent="0.25">
      <c r="A113" s="24" t="s">
        <v>132</v>
      </c>
      <c r="B113" s="35"/>
      <c r="C113" s="35"/>
      <c r="D113" s="25"/>
      <c r="E113" s="30">
        <v>31874.38</v>
      </c>
      <c r="F113" s="31">
        <v>0.67549999999999999</v>
      </c>
      <c r="G113" s="23"/>
    </row>
    <row r="114" spans="1:7" x14ac:dyDescent="0.25">
      <c r="A114" s="13"/>
      <c r="B114" s="33"/>
      <c r="C114" s="33"/>
      <c r="D114" s="14"/>
      <c r="E114" s="15"/>
      <c r="F114" s="16"/>
      <c r="G114" s="16"/>
    </row>
    <row r="115" spans="1:7" x14ac:dyDescent="0.25">
      <c r="A115" s="17" t="s">
        <v>1561</v>
      </c>
      <c r="B115" s="33"/>
      <c r="C115" s="33"/>
      <c r="D115" s="14"/>
      <c r="E115" s="15"/>
      <c r="F115" s="16"/>
      <c r="G115" s="16"/>
    </row>
    <row r="116" spans="1:7" x14ac:dyDescent="0.25">
      <c r="A116" s="17" t="s">
        <v>1562</v>
      </c>
      <c r="B116" s="33"/>
      <c r="C116" s="33"/>
      <c r="D116" s="14"/>
      <c r="E116" s="15"/>
      <c r="F116" s="16"/>
      <c r="G116" s="16"/>
    </row>
    <row r="117" spans="1:7" x14ac:dyDescent="0.25">
      <c r="A117" s="13" t="s">
        <v>1842</v>
      </c>
      <c r="B117" s="33"/>
      <c r="C117" s="33" t="s">
        <v>1797</v>
      </c>
      <c r="D117" s="14">
        <v>180</v>
      </c>
      <c r="E117" s="15">
        <v>76.58</v>
      </c>
      <c r="F117" s="16">
        <v>1.6230000000000001E-3</v>
      </c>
      <c r="G117" s="16"/>
    </row>
    <row r="118" spans="1:7" x14ac:dyDescent="0.25">
      <c r="A118" s="13" t="s">
        <v>1641</v>
      </c>
      <c r="B118" s="33"/>
      <c r="C118" s="33" t="s">
        <v>1386</v>
      </c>
      <c r="D118" s="41">
        <v>-300</v>
      </c>
      <c r="E118" s="26">
        <v>-13.35</v>
      </c>
      <c r="F118" s="27">
        <v>-2.8299999999999999E-4</v>
      </c>
      <c r="G118" s="16"/>
    </row>
    <row r="119" spans="1:7" x14ac:dyDescent="0.25">
      <c r="A119" s="13" t="s">
        <v>1668</v>
      </c>
      <c r="B119" s="33"/>
      <c r="C119" s="33" t="s">
        <v>1192</v>
      </c>
      <c r="D119" s="41">
        <v>-5400</v>
      </c>
      <c r="E119" s="26">
        <v>-61.12</v>
      </c>
      <c r="F119" s="27">
        <v>-1.2949999999999999E-3</v>
      </c>
      <c r="G119" s="16"/>
    </row>
    <row r="120" spans="1:7" x14ac:dyDescent="0.25">
      <c r="A120" s="13" t="s">
        <v>1664</v>
      </c>
      <c r="B120" s="33"/>
      <c r="C120" s="33" t="s">
        <v>1192</v>
      </c>
      <c r="D120" s="41">
        <v>-17500</v>
      </c>
      <c r="E120" s="26">
        <v>-63.27</v>
      </c>
      <c r="F120" s="27">
        <v>-1.341E-3</v>
      </c>
      <c r="G120" s="16"/>
    </row>
    <row r="121" spans="1:7" x14ac:dyDescent="0.25">
      <c r="A121" s="13" t="s">
        <v>1680</v>
      </c>
      <c r="B121" s="33"/>
      <c r="C121" s="33" t="s">
        <v>1192</v>
      </c>
      <c r="D121" s="41">
        <v>-2975</v>
      </c>
      <c r="E121" s="26">
        <v>-67.12</v>
      </c>
      <c r="F121" s="27">
        <v>-1.4220000000000001E-3</v>
      </c>
      <c r="G121" s="16"/>
    </row>
    <row r="122" spans="1:7" x14ac:dyDescent="0.25">
      <c r="A122" s="13" t="s">
        <v>1675</v>
      </c>
      <c r="B122" s="33"/>
      <c r="C122" s="33" t="s">
        <v>1203</v>
      </c>
      <c r="D122" s="41">
        <v>-2800</v>
      </c>
      <c r="E122" s="26">
        <v>-79.17</v>
      </c>
      <c r="F122" s="27">
        <v>-1.678E-3</v>
      </c>
      <c r="G122" s="16"/>
    </row>
    <row r="123" spans="1:7" x14ac:dyDescent="0.25">
      <c r="A123" s="13" t="s">
        <v>1670</v>
      </c>
      <c r="B123" s="33"/>
      <c r="C123" s="33" t="s">
        <v>1304</v>
      </c>
      <c r="D123" s="41">
        <v>-2100</v>
      </c>
      <c r="E123" s="26">
        <v>-96.17</v>
      </c>
      <c r="F123" s="27">
        <v>-2.0379999999999999E-3</v>
      </c>
      <c r="G123" s="16"/>
    </row>
    <row r="124" spans="1:7" x14ac:dyDescent="0.25">
      <c r="A124" s="13" t="s">
        <v>1634</v>
      </c>
      <c r="B124" s="33"/>
      <c r="C124" s="33" t="s">
        <v>1265</v>
      </c>
      <c r="D124" s="41">
        <v>-6500</v>
      </c>
      <c r="E124" s="26">
        <v>-103.83</v>
      </c>
      <c r="F124" s="27">
        <v>-2.2009999999999998E-3</v>
      </c>
      <c r="G124" s="16"/>
    </row>
    <row r="125" spans="1:7" x14ac:dyDescent="0.25">
      <c r="A125" s="13" t="s">
        <v>1597</v>
      </c>
      <c r="B125" s="33"/>
      <c r="C125" s="33" t="s">
        <v>1237</v>
      </c>
      <c r="D125" s="41">
        <v>-16500</v>
      </c>
      <c r="E125" s="26">
        <v>-124.8</v>
      </c>
      <c r="F125" s="27">
        <v>-2.6450000000000002E-3</v>
      </c>
      <c r="G125" s="16"/>
    </row>
    <row r="126" spans="1:7" x14ac:dyDescent="0.25">
      <c r="A126" s="13" t="s">
        <v>1612</v>
      </c>
      <c r="B126" s="33"/>
      <c r="C126" s="33" t="s">
        <v>1344</v>
      </c>
      <c r="D126" s="41">
        <v>-20000</v>
      </c>
      <c r="E126" s="26">
        <v>-130.4</v>
      </c>
      <c r="F126" s="27">
        <v>-2.764E-3</v>
      </c>
      <c r="G126" s="16"/>
    </row>
    <row r="127" spans="1:7" x14ac:dyDescent="0.25">
      <c r="A127" s="13" t="s">
        <v>1624</v>
      </c>
      <c r="B127" s="33"/>
      <c r="C127" s="33" t="s">
        <v>1292</v>
      </c>
      <c r="D127" s="41">
        <v>-80316</v>
      </c>
      <c r="E127" s="26">
        <v>-136.97999999999999</v>
      </c>
      <c r="F127" s="27">
        <v>-2.9030000000000002E-3</v>
      </c>
      <c r="G127" s="16"/>
    </row>
    <row r="128" spans="1:7" x14ac:dyDescent="0.25">
      <c r="A128" s="13" t="s">
        <v>1667</v>
      </c>
      <c r="B128" s="33"/>
      <c r="C128" s="33" t="s">
        <v>1248</v>
      </c>
      <c r="D128" s="41">
        <v>-4800</v>
      </c>
      <c r="E128" s="26">
        <v>-180.69</v>
      </c>
      <c r="F128" s="27">
        <v>-3.8300000000000001E-3</v>
      </c>
      <c r="G128" s="16"/>
    </row>
    <row r="129" spans="1:7" x14ac:dyDescent="0.25">
      <c r="A129" s="13" t="s">
        <v>1685</v>
      </c>
      <c r="B129" s="33"/>
      <c r="C129" s="33" t="s">
        <v>1232</v>
      </c>
      <c r="D129" s="41">
        <v>-5250</v>
      </c>
      <c r="E129" s="26">
        <v>-195.73</v>
      </c>
      <c r="F129" s="27">
        <v>-4.1489999999999999E-3</v>
      </c>
      <c r="G129" s="16"/>
    </row>
    <row r="130" spans="1:7" x14ac:dyDescent="0.25">
      <c r="A130" s="13" t="s">
        <v>1708</v>
      </c>
      <c r="B130" s="33"/>
      <c r="C130" s="33" t="s">
        <v>1292</v>
      </c>
      <c r="D130" s="41">
        <v>-2750</v>
      </c>
      <c r="E130" s="26">
        <v>-199.27</v>
      </c>
      <c r="F130" s="27">
        <v>-4.2240000000000003E-3</v>
      </c>
      <c r="G130" s="16"/>
    </row>
    <row r="131" spans="1:7" x14ac:dyDescent="0.25">
      <c r="A131" s="13" t="s">
        <v>1614</v>
      </c>
      <c r="B131" s="33"/>
      <c r="C131" s="33" t="s">
        <v>1206</v>
      </c>
      <c r="D131" s="41">
        <v>-7800</v>
      </c>
      <c r="E131" s="26">
        <v>-218.16</v>
      </c>
      <c r="F131" s="27">
        <v>-4.6239999999999996E-3</v>
      </c>
      <c r="G131" s="16"/>
    </row>
    <row r="132" spans="1:7" x14ac:dyDescent="0.25">
      <c r="A132" s="13" t="s">
        <v>1665</v>
      </c>
      <c r="B132" s="33"/>
      <c r="C132" s="33" t="s">
        <v>1254</v>
      </c>
      <c r="D132" s="41">
        <v>-81375</v>
      </c>
      <c r="E132" s="26">
        <v>-238.06</v>
      </c>
      <c r="F132" s="27">
        <v>-5.0460000000000001E-3</v>
      </c>
      <c r="G132" s="16"/>
    </row>
    <row r="133" spans="1:7" x14ac:dyDescent="0.25">
      <c r="A133" s="13" t="s">
        <v>1607</v>
      </c>
      <c r="B133" s="33"/>
      <c r="C133" s="33" t="s">
        <v>1227</v>
      </c>
      <c r="D133" s="41">
        <v>-11100</v>
      </c>
      <c r="E133" s="26">
        <v>-260.32</v>
      </c>
      <c r="F133" s="27">
        <v>-5.5180000000000003E-3</v>
      </c>
      <c r="G133" s="16"/>
    </row>
    <row r="134" spans="1:7" x14ac:dyDescent="0.25">
      <c r="A134" s="13" t="s">
        <v>1715</v>
      </c>
      <c r="B134" s="33"/>
      <c r="C134" s="33" t="s">
        <v>1292</v>
      </c>
      <c r="D134" s="41">
        <v>-46000</v>
      </c>
      <c r="E134" s="26">
        <v>-287.08999999999997</v>
      </c>
      <c r="F134" s="27">
        <v>-6.0860000000000003E-3</v>
      </c>
      <c r="G134" s="16"/>
    </row>
    <row r="135" spans="1:7" x14ac:dyDescent="0.25">
      <c r="A135" s="13" t="s">
        <v>1629</v>
      </c>
      <c r="B135" s="33"/>
      <c r="C135" s="33" t="s">
        <v>1192</v>
      </c>
      <c r="D135" s="41">
        <v>-17400</v>
      </c>
      <c r="E135" s="26">
        <v>-302.93</v>
      </c>
      <c r="F135" s="27">
        <v>-6.4209999999999996E-3</v>
      </c>
      <c r="G135" s="16"/>
    </row>
    <row r="136" spans="1:7" x14ac:dyDescent="0.25">
      <c r="A136" s="13" t="s">
        <v>1701</v>
      </c>
      <c r="B136" s="33"/>
      <c r="C136" s="33" t="s">
        <v>1200</v>
      </c>
      <c r="D136" s="41">
        <v>-38250</v>
      </c>
      <c r="E136" s="26">
        <v>-314.05</v>
      </c>
      <c r="F136" s="27">
        <v>-6.6569999999999997E-3</v>
      </c>
      <c r="G136" s="16"/>
    </row>
    <row r="137" spans="1:7" x14ac:dyDescent="0.25">
      <c r="A137" s="13" t="s">
        <v>1722</v>
      </c>
      <c r="B137" s="33"/>
      <c r="C137" s="33" t="s">
        <v>1277</v>
      </c>
      <c r="D137" s="41">
        <v>-10500</v>
      </c>
      <c r="E137" s="26">
        <v>-319.52999999999997</v>
      </c>
      <c r="F137" s="27">
        <v>-6.7730000000000004E-3</v>
      </c>
      <c r="G137" s="16"/>
    </row>
    <row r="138" spans="1:7" x14ac:dyDescent="0.25">
      <c r="A138" s="13" t="s">
        <v>1676</v>
      </c>
      <c r="B138" s="33"/>
      <c r="C138" s="33" t="s">
        <v>1200</v>
      </c>
      <c r="D138" s="41">
        <v>-152500</v>
      </c>
      <c r="E138" s="26">
        <v>-349.51</v>
      </c>
      <c r="F138" s="27">
        <v>-7.4089999999999998E-3</v>
      </c>
      <c r="G138" s="16"/>
    </row>
    <row r="139" spans="1:7" x14ac:dyDescent="0.25">
      <c r="A139" s="13" t="s">
        <v>1693</v>
      </c>
      <c r="B139" s="33"/>
      <c r="C139" s="33" t="s">
        <v>1192</v>
      </c>
      <c r="D139" s="41">
        <v>-19600</v>
      </c>
      <c r="E139" s="26">
        <v>-359.37</v>
      </c>
      <c r="F139" s="27">
        <v>-7.6179999999999998E-3</v>
      </c>
      <c r="G139" s="16"/>
    </row>
    <row r="140" spans="1:7" x14ac:dyDescent="0.25">
      <c r="A140" s="13" t="s">
        <v>1719</v>
      </c>
      <c r="B140" s="33"/>
      <c r="C140" s="33" t="s">
        <v>1215</v>
      </c>
      <c r="D140" s="41">
        <v>-13750</v>
      </c>
      <c r="E140" s="26">
        <v>-417.85</v>
      </c>
      <c r="F140" s="27">
        <v>-8.8579999999999996E-3</v>
      </c>
      <c r="G140" s="16"/>
    </row>
    <row r="141" spans="1:7" x14ac:dyDescent="0.25">
      <c r="A141" s="13" t="s">
        <v>1716</v>
      </c>
      <c r="B141" s="33"/>
      <c r="C141" s="33" t="s">
        <v>1289</v>
      </c>
      <c r="D141" s="41">
        <v>-9000</v>
      </c>
      <c r="E141" s="26">
        <v>-423.77</v>
      </c>
      <c r="F141" s="27">
        <v>-8.9829999999999997E-3</v>
      </c>
      <c r="G141" s="16"/>
    </row>
    <row r="142" spans="1:7" x14ac:dyDescent="0.25">
      <c r="A142" s="13" t="s">
        <v>1659</v>
      </c>
      <c r="B142" s="33"/>
      <c r="C142" s="33" t="s">
        <v>1386</v>
      </c>
      <c r="D142" s="41">
        <v>-213750</v>
      </c>
      <c r="E142" s="26">
        <v>-436.86</v>
      </c>
      <c r="F142" s="27">
        <v>-9.2610000000000001E-3</v>
      </c>
      <c r="G142" s="16"/>
    </row>
    <row r="143" spans="1:7" x14ac:dyDescent="0.25">
      <c r="A143" s="13" t="s">
        <v>1636</v>
      </c>
      <c r="B143" s="33"/>
      <c r="C143" s="33" t="s">
        <v>1240</v>
      </c>
      <c r="D143" s="41">
        <v>-81840</v>
      </c>
      <c r="E143" s="26">
        <v>-470.38</v>
      </c>
      <c r="F143" s="27">
        <v>-9.9710000000000007E-3</v>
      </c>
      <c r="G143" s="16"/>
    </row>
    <row r="144" spans="1:7" x14ac:dyDescent="0.25">
      <c r="A144" s="13" t="s">
        <v>1721</v>
      </c>
      <c r="B144" s="33"/>
      <c r="C144" s="33" t="s">
        <v>1280</v>
      </c>
      <c r="D144" s="41">
        <v>-110400</v>
      </c>
      <c r="E144" s="26">
        <v>-519.1</v>
      </c>
      <c r="F144" s="27">
        <v>-1.1004E-2</v>
      </c>
      <c r="G144" s="16"/>
    </row>
    <row r="145" spans="1:7" x14ac:dyDescent="0.25">
      <c r="A145" s="13" t="s">
        <v>1718</v>
      </c>
      <c r="B145" s="33"/>
      <c r="C145" s="33" t="s">
        <v>1200</v>
      </c>
      <c r="D145" s="41">
        <v>-36500</v>
      </c>
      <c r="E145" s="26">
        <v>-522.79</v>
      </c>
      <c r="F145" s="27">
        <v>-1.1082E-2</v>
      </c>
      <c r="G145" s="16"/>
    </row>
    <row r="146" spans="1:7" x14ac:dyDescent="0.25">
      <c r="A146" s="13" t="s">
        <v>1694</v>
      </c>
      <c r="B146" s="33"/>
      <c r="C146" s="33" t="s">
        <v>1220</v>
      </c>
      <c r="D146" s="41">
        <v>-132000</v>
      </c>
      <c r="E146" s="26">
        <v>-552.82000000000005</v>
      </c>
      <c r="F146" s="27">
        <v>-1.1719E-2</v>
      </c>
      <c r="G146" s="16"/>
    </row>
    <row r="147" spans="1:7" x14ac:dyDescent="0.25">
      <c r="A147" s="13" t="s">
        <v>1720</v>
      </c>
      <c r="B147" s="33"/>
      <c r="C147" s="33" t="s">
        <v>1195</v>
      </c>
      <c r="D147" s="41">
        <v>-3520000</v>
      </c>
      <c r="E147" s="26">
        <v>-554.4</v>
      </c>
      <c r="F147" s="27">
        <v>-1.1752E-2</v>
      </c>
      <c r="G147" s="16"/>
    </row>
    <row r="148" spans="1:7" x14ac:dyDescent="0.25">
      <c r="A148" s="13" t="s">
        <v>1709</v>
      </c>
      <c r="B148" s="33"/>
      <c r="C148" s="33" t="s">
        <v>1251</v>
      </c>
      <c r="D148" s="41">
        <v>-190575</v>
      </c>
      <c r="E148" s="26">
        <v>-634.23</v>
      </c>
      <c r="F148" s="27">
        <v>-1.3445E-2</v>
      </c>
      <c r="G148" s="16"/>
    </row>
    <row r="149" spans="1:7" x14ac:dyDescent="0.25">
      <c r="A149" s="13" t="s">
        <v>1677</v>
      </c>
      <c r="B149" s="33"/>
      <c r="C149" s="33" t="s">
        <v>1292</v>
      </c>
      <c r="D149" s="41">
        <v>-438000</v>
      </c>
      <c r="E149" s="26">
        <v>-951.42</v>
      </c>
      <c r="F149" s="27">
        <v>-2.0168999999999999E-2</v>
      </c>
      <c r="G149" s="16"/>
    </row>
    <row r="150" spans="1:7" x14ac:dyDescent="0.25">
      <c r="A150" s="13" t="s">
        <v>1689</v>
      </c>
      <c r="B150" s="33"/>
      <c r="C150" s="33" t="s">
        <v>1200</v>
      </c>
      <c r="D150" s="41">
        <v>-57600</v>
      </c>
      <c r="E150" s="26">
        <v>-1032.3900000000001</v>
      </c>
      <c r="F150" s="27">
        <v>-2.1885999999999999E-2</v>
      </c>
      <c r="G150" s="16"/>
    </row>
    <row r="151" spans="1:7" x14ac:dyDescent="0.25">
      <c r="A151" s="13" t="s">
        <v>1695</v>
      </c>
      <c r="B151" s="33"/>
      <c r="C151" s="33" t="s">
        <v>1200</v>
      </c>
      <c r="D151" s="41">
        <v>-530000</v>
      </c>
      <c r="E151" s="26">
        <v>-1038.43</v>
      </c>
      <c r="F151" s="27">
        <v>-2.2013999999999999E-2</v>
      </c>
      <c r="G151" s="16"/>
    </row>
    <row r="152" spans="1:7" x14ac:dyDescent="0.25">
      <c r="A152" s="13" t="s">
        <v>1703</v>
      </c>
      <c r="B152" s="33"/>
      <c r="C152" s="33" t="s">
        <v>1310</v>
      </c>
      <c r="D152" s="41">
        <v>-247800</v>
      </c>
      <c r="E152" s="26">
        <v>-1306.4000000000001</v>
      </c>
      <c r="F152" s="27">
        <v>-2.7694E-2</v>
      </c>
      <c r="G152" s="16"/>
    </row>
    <row r="153" spans="1:7" x14ac:dyDescent="0.25">
      <c r="A153" s="13" t="s">
        <v>1644</v>
      </c>
      <c r="B153" s="33"/>
      <c r="C153" s="33" t="s">
        <v>1227</v>
      </c>
      <c r="D153" s="41">
        <v>-234900</v>
      </c>
      <c r="E153" s="26">
        <v>-1460.37</v>
      </c>
      <c r="F153" s="27">
        <v>-3.0959E-2</v>
      </c>
      <c r="G153" s="16"/>
    </row>
    <row r="154" spans="1:7" x14ac:dyDescent="0.25">
      <c r="A154" s="13" t="s">
        <v>1678</v>
      </c>
      <c r="B154" s="33"/>
      <c r="C154" s="33" t="s">
        <v>1351</v>
      </c>
      <c r="D154" s="41">
        <v>-483600</v>
      </c>
      <c r="E154" s="26">
        <v>-1519.47</v>
      </c>
      <c r="F154" s="27">
        <v>-3.2210999999999997E-2</v>
      </c>
      <c r="G154" s="16"/>
    </row>
    <row r="155" spans="1:7" x14ac:dyDescent="0.25">
      <c r="A155" s="13" t="s">
        <v>1723</v>
      </c>
      <c r="B155" s="33"/>
      <c r="C155" s="33" t="s">
        <v>1200</v>
      </c>
      <c r="D155" s="41">
        <v>-101750</v>
      </c>
      <c r="E155" s="26">
        <v>-1672.21</v>
      </c>
      <c r="F155" s="27">
        <v>-3.5449000000000001E-2</v>
      </c>
      <c r="G155" s="16"/>
    </row>
    <row r="156" spans="1:7" x14ac:dyDescent="0.25">
      <c r="A156" s="13" t="s">
        <v>1638</v>
      </c>
      <c r="B156" s="33"/>
      <c r="C156" s="33" t="s">
        <v>1317</v>
      </c>
      <c r="D156" s="41">
        <v>-136000</v>
      </c>
      <c r="E156" s="26">
        <v>-2027.15</v>
      </c>
      <c r="F156" s="27">
        <v>-4.2973999999999998E-2</v>
      </c>
      <c r="G156" s="16"/>
    </row>
    <row r="157" spans="1:7" x14ac:dyDescent="0.25">
      <c r="A157" s="17" t="s">
        <v>125</v>
      </c>
      <c r="B157" s="34"/>
      <c r="C157" s="34"/>
      <c r="D157" s="20"/>
      <c r="E157" s="42">
        <v>-19564.38</v>
      </c>
      <c r="F157" s="43">
        <v>-0.41473300000000002</v>
      </c>
      <c r="G157" s="23"/>
    </row>
    <row r="158" spans="1:7" x14ac:dyDescent="0.25">
      <c r="A158" s="13"/>
      <c r="B158" s="33"/>
      <c r="C158" s="33"/>
      <c r="D158" s="14"/>
      <c r="E158" s="15"/>
      <c r="F158" s="16"/>
      <c r="G158" s="16"/>
    </row>
    <row r="159" spans="1:7" x14ac:dyDescent="0.25">
      <c r="A159" s="13"/>
      <c r="B159" s="33"/>
      <c r="C159" s="33"/>
      <c r="D159" s="14"/>
      <c r="E159" s="15"/>
      <c r="F159" s="16"/>
      <c r="G159" s="16"/>
    </row>
    <row r="160" spans="1:7" x14ac:dyDescent="0.25">
      <c r="A160" s="13"/>
      <c r="B160" s="33"/>
      <c r="C160" s="33"/>
      <c r="D160" s="14"/>
      <c r="E160" s="15"/>
      <c r="F160" s="16"/>
      <c r="G160" s="16"/>
    </row>
    <row r="161" spans="1:7" x14ac:dyDescent="0.25">
      <c r="A161" s="24" t="s">
        <v>132</v>
      </c>
      <c r="B161" s="35"/>
      <c r="C161" s="35"/>
      <c r="D161" s="25"/>
      <c r="E161" s="44">
        <v>-19564.38</v>
      </c>
      <c r="F161" s="45">
        <v>-0.41473300000000002</v>
      </c>
      <c r="G161" s="23"/>
    </row>
    <row r="162" spans="1:7" x14ac:dyDescent="0.25">
      <c r="A162" s="13"/>
      <c r="B162" s="33"/>
      <c r="C162" s="33"/>
      <c r="D162" s="14"/>
      <c r="E162" s="15"/>
      <c r="F162" s="16"/>
      <c r="G162" s="16"/>
    </row>
    <row r="163" spans="1:7" x14ac:dyDescent="0.25">
      <c r="A163" s="17" t="s">
        <v>123</v>
      </c>
      <c r="B163" s="33"/>
      <c r="C163" s="33"/>
      <c r="D163" s="14"/>
      <c r="E163" s="15"/>
      <c r="F163" s="16"/>
      <c r="G163" s="16"/>
    </row>
    <row r="164" spans="1:7" x14ac:dyDescent="0.25">
      <c r="A164" s="17" t="s">
        <v>245</v>
      </c>
      <c r="B164" s="33"/>
      <c r="C164" s="33"/>
      <c r="D164" s="14"/>
      <c r="E164" s="15"/>
      <c r="F164" s="16"/>
      <c r="G164" s="16"/>
    </row>
    <row r="165" spans="1:7" x14ac:dyDescent="0.25">
      <c r="A165" s="13" t="s">
        <v>1851</v>
      </c>
      <c r="B165" s="33" t="s">
        <v>1852</v>
      </c>
      <c r="C165" s="33" t="s">
        <v>251</v>
      </c>
      <c r="D165" s="14">
        <v>2500000</v>
      </c>
      <c r="E165" s="15">
        <v>2466.7600000000002</v>
      </c>
      <c r="F165" s="16">
        <v>5.2299999999999999E-2</v>
      </c>
      <c r="G165" s="16">
        <v>8.1608E-2</v>
      </c>
    </row>
    <row r="166" spans="1:7" x14ac:dyDescent="0.25">
      <c r="A166" s="13" t="s">
        <v>791</v>
      </c>
      <c r="B166" s="33" t="s">
        <v>792</v>
      </c>
      <c r="C166" s="33" t="s">
        <v>251</v>
      </c>
      <c r="D166" s="14">
        <v>500000</v>
      </c>
      <c r="E166" s="15">
        <v>498.72</v>
      </c>
      <c r="F166" s="16">
        <v>1.06E-2</v>
      </c>
      <c r="G166" s="16">
        <v>7.6200000000000004E-2</v>
      </c>
    </row>
    <row r="167" spans="1:7" x14ac:dyDescent="0.25">
      <c r="A167" s="17" t="s">
        <v>125</v>
      </c>
      <c r="B167" s="34"/>
      <c r="C167" s="34"/>
      <c r="D167" s="20"/>
      <c r="E167" s="37">
        <v>2965.48</v>
      </c>
      <c r="F167" s="38">
        <v>6.2899999999999998E-2</v>
      </c>
      <c r="G167" s="23"/>
    </row>
    <row r="168" spans="1:7" x14ac:dyDescent="0.25">
      <c r="A168" s="13"/>
      <c r="B168" s="33"/>
      <c r="C168" s="33"/>
      <c r="D168" s="14"/>
      <c r="E168" s="15"/>
      <c r="F168" s="16"/>
      <c r="G168" s="16"/>
    </row>
    <row r="169" spans="1:7" x14ac:dyDescent="0.25">
      <c r="A169" s="17" t="s">
        <v>479</v>
      </c>
      <c r="B169" s="33"/>
      <c r="C169" s="33"/>
      <c r="D169" s="14"/>
      <c r="E169" s="15"/>
      <c r="F169" s="16"/>
      <c r="G169" s="16"/>
    </row>
    <row r="170" spans="1:7" x14ac:dyDescent="0.25">
      <c r="A170" s="13" t="s">
        <v>910</v>
      </c>
      <c r="B170" s="33" t="s">
        <v>911</v>
      </c>
      <c r="C170" s="33" t="s">
        <v>129</v>
      </c>
      <c r="D170" s="14">
        <v>2650000</v>
      </c>
      <c r="E170" s="15">
        <v>2699.93</v>
      </c>
      <c r="F170" s="16">
        <v>5.7200000000000001E-2</v>
      </c>
      <c r="G170" s="16">
        <v>7.0125077492000004E-2</v>
      </c>
    </row>
    <row r="171" spans="1:7" x14ac:dyDescent="0.25">
      <c r="A171" s="13" t="s">
        <v>729</v>
      </c>
      <c r="B171" s="33" t="s">
        <v>730</v>
      </c>
      <c r="C171" s="33" t="s">
        <v>129</v>
      </c>
      <c r="D171" s="14">
        <v>2500000</v>
      </c>
      <c r="E171" s="15">
        <v>2521.54</v>
      </c>
      <c r="F171" s="16">
        <v>5.3499999999999999E-2</v>
      </c>
      <c r="G171" s="16">
        <v>6.8986430724E-2</v>
      </c>
    </row>
    <row r="172" spans="1:7" x14ac:dyDescent="0.25">
      <c r="A172" s="13" t="s">
        <v>480</v>
      </c>
      <c r="B172" s="33" t="s">
        <v>481</v>
      </c>
      <c r="C172" s="33" t="s">
        <v>129</v>
      </c>
      <c r="D172" s="14">
        <v>1000000</v>
      </c>
      <c r="E172" s="15">
        <v>1012.09</v>
      </c>
      <c r="F172" s="16">
        <v>2.1499999999999998E-2</v>
      </c>
      <c r="G172" s="16">
        <v>6.9036059363999994E-2</v>
      </c>
    </row>
    <row r="173" spans="1:7" x14ac:dyDescent="0.25">
      <c r="A173" s="17" t="s">
        <v>125</v>
      </c>
      <c r="B173" s="34"/>
      <c r="C173" s="34"/>
      <c r="D173" s="20"/>
      <c r="E173" s="37">
        <v>6233.56</v>
      </c>
      <c r="F173" s="38">
        <v>0.13220000000000001</v>
      </c>
      <c r="G173" s="23"/>
    </row>
    <row r="174" spans="1:7" x14ac:dyDescent="0.25">
      <c r="A174" s="13"/>
      <c r="B174" s="33"/>
      <c r="C174" s="33"/>
      <c r="D174" s="14"/>
      <c r="E174" s="15"/>
      <c r="F174" s="16"/>
      <c r="G174" s="16"/>
    </row>
    <row r="175" spans="1:7" x14ac:dyDescent="0.25">
      <c r="A175" s="17" t="s">
        <v>130</v>
      </c>
      <c r="B175" s="33"/>
      <c r="C175" s="33"/>
      <c r="D175" s="14"/>
      <c r="E175" s="15"/>
      <c r="F175" s="16"/>
      <c r="G175" s="16"/>
    </row>
    <row r="176" spans="1:7" x14ac:dyDescent="0.25">
      <c r="A176" s="17" t="s">
        <v>125</v>
      </c>
      <c r="B176" s="33"/>
      <c r="C176" s="33"/>
      <c r="D176" s="14"/>
      <c r="E176" s="39" t="s">
        <v>122</v>
      </c>
      <c r="F176" s="40" t="s">
        <v>122</v>
      </c>
      <c r="G176" s="16"/>
    </row>
    <row r="177" spans="1:7" x14ac:dyDescent="0.25">
      <c r="A177" s="13"/>
      <c r="B177" s="33"/>
      <c r="C177" s="33"/>
      <c r="D177" s="14"/>
      <c r="E177" s="15"/>
      <c r="F177" s="16"/>
      <c r="G177" s="16"/>
    </row>
    <row r="178" spans="1:7" x14ac:dyDescent="0.25">
      <c r="A178" s="17" t="s">
        <v>131</v>
      </c>
      <c r="B178" s="33"/>
      <c r="C178" s="33"/>
      <c r="D178" s="14"/>
      <c r="E178" s="15"/>
      <c r="F178" s="16"/>
      <c r="G178" s="16"/>
    </row>
    <row r="179" spans="1:7" x14ac:dyDescent="0.25">
      <c r="A179" s="17" t="s">
        <v>125</v>
      </c>
      <c r="B179" s="33"/>
      <c r="C179" s="33"/>
      <c r="D179" s="14"/>
      <c r="E179" s="39" t="s">
        <v>122</v>
      </c>
      <c r="F179" s="40" t="s">
        <v>122</v>
      </c>
      <c r="G179" s="16"/>
    </row>
    <row r="180" spans="1:7" x14ac:dyDescent="0.25">
      <c r="A180" s="13"/>
      <c r="B180" s="33"/>
      <c r="C180" s="33"/>
      <c r="D180" s="14"/>
      <c r="E180" s="15"/>
      <c r="F180" s="16"/>
      <c r="G180" s="16"/>
    </row>
    <row r="181" spans="1:7" x14ac:dyDescent="0.25">
      <c r="A181" s="24" t="s">
        <v>132</v>
      </c>
      <c r="B181" s="35"/>
      <c r="C181" s="35"/>
      <c r="D181" s="25"/>
      <c r="E181" s="21">
        <v>9199.0400000000009</v>
      </c>
      <c r="F181" s="22">
        <v>0.1951</v>
      </c>
      <c r="G181" s="23"/>
    </row>
    <row r="182" spans="1:7" x14ac:dyDescent="0.25">
      <c r="A182" s="13"/>
      <c r="B182" s="33"/>
      <c r="C182" s="33"/>
      <c r="D182" s="14"/>
      <c r="E182" s="15"/>
      <c r="F182" s="16"/>
      <c r="G182" s="16"/>
    </row>
    <row r="183" spans="1:7" x14ac:dyDescent="0.25">
      <c r="A183" s="13"/>
      <c r="B183" s="33"/>
      <c r="C183" s="33"/>
      <c r="D183" s="14"/>
      <c r="E183" s="15"/>
      <c r="F183" s="16"/>
      <c r="G183" s="16"/>
    </row>
    <row r="184" spans="1:7" x14ac:dyDescent="0.25">
      <c r="A184" s="17" t="s">
        <v>193</v>
      </c>
      <c r="B184" s="33"/>
      <c r="C184" s="33"/>
      <c r="D184" s="14"/>
      <c r="E184" s="15"/>
      <c r="F184" s="16"/>
      <c r="G184" s="16"/>
    </row>
    <row r="185" spans="1:7" x14ac:dyDescent="0.25">
      <c r="A185" s="13" t="s">
        <v>1768</v>
      </c>
      <c r="B185" s="33" t="s">
        <v>1769</v>
      </c>
      <c r="C185" s="33"/>
      <c r="D185" s="14">
        <v>5.3E-3</v>
      </c>
      <c r="E185" s="15">
        <v>0</v>
      </c>
      <c r="F185" s="16">
        <v>0</v>
      </c>
      <c r="G185" s="16"/>
    </row>
    <row r="186" spans="1:7" x14ac:dyDescent="0.25">
      <c r="A186" s="13"/>
      <c r="B186" s="33"/>
      <c r="C186" s="33"/>
      <c r="D186" s="14"/>
      <c r="E186" s="15"/>
      <c r="F186" s="16"/>
      <c r="G186" s="16"/>
    </row>
    <row r="187" spans="1:7" x14ac:dyDescent="0.25">
      <c r="A187" s="24" t="s">
        <v>132</v>
      </c>
      <c r="B187" s="35"/>
      <c r="C187" s="35"/>
      <c r="D187" s="25"/>
      <c r="E187" s="21">
        <v>0</v>
      </c>
      <c r="F187" s="22">
        <v>0</v>
      </c>
      <c r="G187" s="23"/>
    </row>
    <row r="188" spans="1:7" x14ac:dyDescent="0.25">
      <c r="A188" s="13"/>
      <c r="B188" s="33"/>
      <c r="C188" s="33"/>
      <c r="D188" s="14"/>
      <c r="E188" s="15"/>
      <c r="F188" s="16"/>
      <c r="G188" s="16"/>
    </row>
    <row r="189" spans="1:7" x14ac:dyDescent="0.25">
      <c r="A189" s="17" t="s">
        <v>196</v>
      </c>
      <c r="B189" s="33"/>
      <c r="C189" s="33"/>
      <c r="D189" s="14"/>
      <c r="E189" s="15"/>
      <c r="F189" s="16"/>
      <c r="G189" s="16"/>
    </row>
    <row r="190" spans="1:7" x14ac:dyDescent="0.25">
      <c r="A190" s="13" t="s">
        <v>197</v>
      </c>
      <c r="B190" s="33"/>
      <c r="C190" s="33"/>
      <c r="D190" s="14"/>
      <c r="E190" s="15">
        <v>987.46</v>
      </c>
      <c r="F190" s="16">
        <v>2.0899999999999998E-2</v>
      </c>
      <c r="G190" s="16">
        <v>6.5936999999999996E-2</v>
      </c>
    </row>
    <row r="191" spans="1:7" x14ac:dyDescent="0.25">
      <c r="A191" s="17" t="s">
        <v>125</v>
      </c>
      <c r="B191" s="34"/>
      <c r="C191" s="34"/>
      <c r="D191" s="20"/>
      <c r="E191" s="37">
        <v>987.46</v>
      </c>
      <c r="F191" s="38">
        <v>2.0899999999999998E-2</v>
      </c>
      <c r="G191" s="23"/>
    </row>
    <row r="192" spans="1:7" x14ac:dyDescent="0.25">
      <c r="A192" s="13"/>
      <c r="B192" s="33"/>
      <c r="C192" s="33"/>
      <c r="D192" s="14"/>
      <c r="E192" s="15"/>
      <c r="F192" s="16"/>
      <c r="G192" s="16"/>
    </row>
    <row r="193" spans="1:7" x14ac:dyDescent="0.25">
      <c r="A193" s="24" t="s">
        <v>132</v>
      </c>
      <c r="B193" s="35"/>
      <c r="C193" s="35"/>
      <c r="D193" s="25"/>
      <c r="E193" s="21">
        <v>987.46</v>
      </c>
      <c r="F193" s="22">
        <v>2.0899999999999998E-2</v>
      </c>
      <c r="G193" s="23"/>
    </row>
    <row r="194" spans="1:7" x14ac:dyDescent="0.25">
      <c r="A194" s="13" t="s">
        <v>198</v>
      </c>
      <c r="B194" s="33"/>
      <c r="C194" s="33"/>
      <c r="D194" s="14"/>
      <c r="E194" s="15">
        <v>298.8506367</v>
      </c>
      <c r="F194" s="16">
        <v>6.3350000000000004E-3</v>
      </c>
      <c r="G194" s="16"/>
    </row>
    <row r="195" spans="1:7" x14ac:dyDescent="0.25">
      <c r="A195" s="13" t="s">
        <v>199</v>
      </c>
      <c r="B195" s="33"/>
      <c r="C195" s="33"/>
      <c r="D195" s="14"/>
      <c r="E195" s="15">
        <v>4811.3693633000003</v>
      </c>
      <c r="F195" s="16">
        <v>0.10216500000000001</v>
      </c>
      <c r="G195" s="16">
        <v>6.5936999999999996E-2</v>
      </c>
    </row>
    <row r="196" spans="1:7" x14ac:dyDescent="0.25">
      <c r="A196" s="28" t="s">
        <v>200</v>
      </c>
      <c r="B196" s="36"/>
      <c r="C196" s="36"/>
      <c r="D196" s="29"/>
      <c r="E196" s="30">
        <v>47171.1</v>
      </c>
      <c r="F196" s="31">
        <v>1</v>
      </c>
      <c r="G196" s="31"/>
    </row>
    <row r="198" spans="1:7" x14ac:dyDescent="0.25">
      <c r="A198" s="1" t="s">
        <v>1772</v>
      </c>
    </row>
    <row r="199" spans="1:7" x14ac:dyDescent="0.25">
      <c r="A199" s="1" t="s">
        <v>202</v>
      </c>
    </row>
    <row r="201" spans="1:7" x14ac:dyDescent="0.25">
      <c r="A201" s="1" t="s">
        <v>203</v>
      </c>
    </row>
    <row r="202" spans="1:7" x14ac:dyDescent="0.25">
      <c r="A202" s="47" t="s">
        <v>204</v>
      </c>
      <c r="B202" s="3" t="s">
        <v>122</v>
      </c>
    </row>
    <row r="203" spans="1:7" x14ac:dyDescent="0.25">
      <c r="A203" t="s">
        <v>205</v>
      </c>
    </row>
    <row r="204" spans="1:7" x14ac:dyDescent="0.25">
      <c r="A204" t="s">
        <v>206</v>
      </c>
      <c r="B204" t="s">
        <v>207</v>
      </c>
      <c r="C204" t="s">
        <v>207</v>
      </c>
    </row>
    <row r="205" spans="1:7" x14ac:dyDescent="0.25">
      <c r="B205" s="48">
        <v>45504</v>
      </c>
      <c r="C205" s="48">
        <v>45534</v>
      </c>
    </row>
    <row r="206" spans="1:7" x14ac:dyDescent="0.25">
      <c r="A206" t="s">
        <v>209</v>
      </c>
      <c r="B206">
        <v>25.691500000000001</v>
      </c>
      <c r="C206">
        <v>26.0502</v>
      </c>
      <c r="E206" s="2"/>
    </row>
    <row r="207" spans="1:7" x14ac:dyDescent="0.25">
      <c r="A207" t="s">
        <v>211</v>
      </c>
      <c r="B207">
        <v>25.682300000000001</v>
      </c>
      <c r="C207">
        <v>26.040900000000001</v>
      </c>
      <c r="E207" s="2"/>
    </row>
    <row r="208" spans="1:7" x14ac:dyDescent="0.25">
      <c r="A208" t="s">
        <v>212</v>
      </c>
      <c r="B208">
        <v>18.668900000000001</v>
      </c>
      <c r="C208">
        <v>18.929600000000001</v>
      </c>
      <c r="E208" s="2"/>
    </row>
    <row r="209" spans="1:5" x14ac:dyDescent="0.25">
      <c r="A209" t="s">
        <v>685</v>
      </c>
      <c r="B209">
        <v>15.959</v>
      </c>
      <c r="C209">
        <v>16.101600000000001</v>
      </c>
      <c r="E209" s="2"/>
    </row>
    <row r="210" spans="1:5" x14ac:dyDescent="0.25">
      <c r="A210" t="s">
        <v>220</v>
      </c>
      <c r="B210">
        <v>23.504799999999999</v>
      </c>
      <c r="C210">
        <v>23.813300000000002</v>
      </c>
      <c r="E210" s="2"/>
    </row>
    <row r="211" spans="1:5" x14ac:dyDescent="0.25">
      <c r="A211" t="s">
        <v>688</v>
      </c>
      <c r="B211">
        <v>23.492100000000001</v>
      </c>
      <c r="C211">
        <v>23.8004</v>
      </c>
      <c r="E211" s="2"/>
    </row>
    <row r="212" spans="1:5" x14ac:dyDescent="0.25">
      <c r="A212" t="s">
        <v>689</v>
      </c>
      <c r="B212">
        <v>16.2362</v>
      </c>
      <c r="C212">
        <v>16.449400000000001</v>
      </c>
      <c r="E212" s="2"/>
    </row>
    <row r="213" spans="1:5" x14ac:dyDescent="0.25">
      <c r="A213" t="s">
        <v>690</v>
      </c>
      <c r="B213">
        <v>14.328799999999999</v>
      </c>
      <c r="C213">
        <v>14.4367</v>
      </c>
      <c r="E213" s="2"/>
    </row>
    <row r="214" spans="1:5" x14ac:dyDescent="0.25">
      <c r="E214" s="2"/>
    </row>
    <row r="215" spans="1:5" x14ac:dyDescent="0.25">
      <c r="A215" t="s">
        <v>692</v>
      </c>
    </row>
    <row r="217" spans="1:5" x14ac:dyDescent="0.25">
      <c r="A217" s="50" t="s">
        <v>693</v>
      </c>
      <c r="B217" s="50" t="s">
        <v>694</v>
      </c>
      <c r="C217" s="50" t="s">
        <v>695</v>
      </c>
      <c r="D217" s="50" t="s">
        <v>696</v>
      </c>
    </row>
    <row r="218" spans="1:5" x14ac:dyDescent="0.25">
      <c r="A218" s="50" t="s">
        <v>698</v>
      </c>
      <c r="B218" s="50"/>
      <c r="C218" s="50">
        <v>0.08</v>
      </c>
      <c r="D218" s="50">
        <v>0.08</v>
      </c>
    </row>
    <row r="219" spans="1:5" x14ac:dyDescent="0.25">
      <c r="A219" s="50" t="s">
        <v>701</v>
      </c>
      <c r="B219" s="50"/>
      <c r="C219" s="50">
        <v>0.08</v>
      </c>
      <c r="D219" s="50">
        <v>0.08</v>
      </c>
    </row>
    <row r="221" spans="1:5" x14ac:dyDescent="0.25">
      <c r="A221" t="s">
        <v>223</v>
      </c>
      <c r="B221" s="3" t="s">
        <v>122</v>
      </c>
    </row>
    <row r="222" spans="1:5" ht="30" customHeight="1" x14ac:dyDescent="0.25">
      <c r="A222" s="47" t="s">
        <v>224</v>
      </c>
      <c r="B222" s="3" t="s">
        <v>122</v>
      </c>
    </row>
    <row r="223" spans="1:5" ht="30" customHeight="1" x14ac:dyDescent="0.25">
      <c r="A223" s="47" t="s">
        <v>225</v>
      </c>
      <c r="B223" s="3" t="s">
        <v>122</v>
      </c>
    </row>
    <row r="224" spans="1:5" x14ac:dyDescent="0.25">
      <c r="A224" t="s">
        <v>1269</v>
      </c>
      <c r="B224" s="49">
        <v>6.3097000000000003</v>
      </c>
    </row>
    <row r="225" spans="1:4" ht="45" customHeight="1" x14ac:dyDescent="0.25">
      <c r="A225" s="47" t="s">
        <v>227</v>
      </c>
      <c r="B225" s="3">
        <v>76.580730000000003</v>
      </c>
    </row>
    <row r="226" spans="1:4" ht="45" customHeight="1" x14ac:dyDescent="0.25">
      <c r="A226" s="47" t="s">
        <v>228</v>
      </c>
      <c r="B226" s="3" t="s">
        <v>122</v>
      </c>
    </row>
    <row r="227" spans="1:4" ht="30" customHeight="1" x14ac:dyDescent="0.25">
      <c r="A227" s="47" t="s">
        <v>229</v>
      </c>
      <c r="B227" s="3" t="s">
        <v>122</v>
      </c>
    </row>
    <row r="228" spans="1:4" x14ac:dyDescent="0.25">
      <c r="A228" t="s">
        <v>230</v>
      </c>
      <c r="B228" s="3" t="s">
        <v>122</v>
      </c>
    </row>
    <row r="229" spans="1:4" x14ac:dyDescent="0.25">
      <c r="A229" t="s">
        <v>231</v>
      </c>
      <c r="B229" s="3" t="s">
        <v>122</v>
      </c>
    </row>
    <row r="231" spans="1:4" ht="69.95" customHeight="1" x14ac:dyDescent="0.25">
      <c r="A231" s="63" t="s">
        <v>241</v>
      </c>
      <c r="B231" s="63" t="s">
        <v>242</v>
      </c>
      <c r="C231" s="63" t="s">
        <v>5</v>
      </c>
      <c r="D231" s="63" t="s">
        <v>6</v>
      </c>
    </row>
    <row r="232" spans="1:4" ht="69.95" customHeight="1" x14ac:dyDescent="0.25">
      <c r="A232" s="63" t="s">
        <v>2112</v>
      </c>
      <c r="B232" s="63"/>
      <c r="C232" s="63" t="s">
        <v>65</v>
      </c>
      <c r="D232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77"/>
  <sheetViews>
    <sheetView showGridLines="0" workbookViewId="0">
      <pane ySplit="4" topLeftCell="A74" activePane="bottomLeft" state="frozen"/>
      <selection pane="bottomLeft" activeCell="A74" sqref="A74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2113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2114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1198</v>
      </c>
      <c r="B8" s="33" t="s">
        <v>1199</v>
      </c>
      <c r="C8" s="33" t="s">
        <v>1200</v>
      </c>
      <c r="D8" s="14">
        <v>530874</v>
      </c>
      <c r="E8" s="15">
        <v>6525.5</v>
      </c>
      <c r="F8" s="16">
        <v>7.1499999999999994E-2</v>
      </c>
      <c r="G8" s="16"/>
    </row>
    <row r="9" spans="1:8" x14ac:dyDescent="0.25">
      <c r="A9" s="13" t="s">
        <v>1273</v>
      </c>
      <c r="B9" s="33" t="s">
        <v>1274</v>
      </c>
      <c r="C9" s="33" t="s">
        <v>1200</v>
      </c>
      <c r="D9" s="14">
        <v>359113</v>
      </c>
      <c r="E9" s="15">
        <v>5878.32</v>
      </c>
      <c r="F9" s="16">
        <v>6.4399999999999999E-2</v>
      </c>
      <c r="G9" s="16"/>
    </row>
    <row r="10" spans="1:8" x14ac:dyDescent="0.25">
      <c r="A10" s="13" t="s">
        <v>1409</v>
      </c>
      <c r="B10" s="33" t="s">
        <v>1410</v>
      </c>
      <c r="C10" s="33" t="s">
        <v>1351</v>
      </c>
      <c r="D10" s="14">
        <v>75108</v>
      </c>
      <c r="E10" s="15">
        <v>5376.79</v>
      </c>
      <c r="F10" s="16">
        <v>5.8900000000000001E-2</v>
      </c>
      <c r="G10" s="16"/>
    </row>
    <row r="11" spans="1:8" x14ac:dyDescent="0.25">
      <c r="A11" s="13" t="s">
        <v>1302</v>
      </c>
      <c r="B11" s="33" t="s">
        <v>1303</v>
      </c>
      <c r="C11" s="33" t="s">
        <v>1304</v>
      </c>
      <c r="D11" s="14">
        <v>269626</v>
      </c>
      <c r="E11" s="15">
        <v>5240.72</v>
      </c>
      <c r="F11" s="16">
        <v>5.74E-2</v>
      </c>
      <c r="G11" s="16"/>
    </row>
    <row r="12" spans="1:8" x14ac:dyDescent="0.25">
      <c r="A12" s="13" t="s">
        <v>1230</v>
      </c>
      <c r="B12" s="33" t="s">
        <v>1231</v>
      </c>
      <c r="C12" s="33" t="s">
        <v>1232</v>
      </c>
      <c r="D12" s="14">
        <v>128534</v>
      </c>
      <c r="E12" s="15">
        <v>4761.7299999999996</v>
      </c>
      <c r="F12" s="16">
        <v>5.2200000000000003E-2</v>
      </c>
      <c r="G12" s="16"/>
    </row>
    <row r="13" spans="1:8" x14ac:dyDescent="0.25">
      <c r="A13" s="13" t="s">
        <v>1389</v>
      </c>
      <c r="B13" s="33" t="s">
        <v>1390</v>
      </c>
      <c r="C13" s="33" t="s">
        <v>1304</v>
      </c>
      <c r="D13" s="14">
        <v>91898</v>
      </c>
      <c r="E13" s="15">
        <v>4751.91</v>
      </c>
      <c r="F13" s="16">
        <v>5.21E-2</v>
      </c>
      <c r="G13" s="16"/>
    </row>
    <row r="14" spans="1:8" x14ac:dyDescent="0.25">
      <c r="A14" s="13" t="s">
        <v>1213</v>
      </c>
      <c r="B14" s="33" t="s">
        <v>1214</v>
      </c>
      <c r="C14" s="33" t="s">
        <v>1215</v>
      </c>
      <c r="D14" s="14">
        <v>138295</v>
      </c>
      <c r="E14" s="15">
        <v>4175.47</v>
      </c>
      <c r="F14" s="16">
        <v>4.58E-2</v>
      </c>
      <c r="G14" s="16"/>
    </row>
    <row r="15" spans="1:8" x14ac:dyDescent="0.25">
      <c r="A15" s="13" t="s">
        <v>1545</v>
      </c>
      <c r="B15" s="33" t="s">
        <v>1546</v>
      </c>
      <c r="C15" s="33" t="s">
        <v>1209</v>
      </c>
      <c r="D15" s="14">
        <v>587463</v>
      </c>
      <c r="E15" s="15">
        <v>3743.02</v>
      </c>
      <c r="F15" s="16">
        <v>4.1000000000000002E-2</v>
      </c>
      <c r="G15" s="16"/>
    </row>
    <row r="16" spans="1:8" x14ac:dyDescent="0.25">
      <c r="A16" s="13" t="s">
        <v>1190</v>
      </c>
      <c r="B16" s="33" t="s">
        <v>1191</v>
      </c>
      <c r="C16" s="33" t="s">
        <v>1192</v>
      </c>
      <c r="D16" s="14">
        <v>200022</v>
      </c>
      <c r="E16" s="15">
        <v>3643.7</v>
      </c>
      <c r="F16" s="16">
        <v>3.9899999999999998E-2</v>
      </c>
      <c r="G16" s="16"/>
    </row>
    <row r="17" spans="1:7" x14ac:dyDescent="0.25">
      <c r="A17" s="13" t="s">
        <v>1898</v>
      </c>
      <c r="B17" s="33" t="s">
        <v>1899</v>
      </c>
      <c r="C17" s="33" t="s">
        <v>1248</v>
      </c>
      <c r="D17" s="14">
        <v>75565</v>
      </c>
      <c r="E17" s="15">
        <v>3483.4</v>
      </c>
      <c r="F17" s="16">
        <v>3.8199999999999998E-2</v>
      </c>
      <c r="G17" s="16"/>
    </row>
    <row r="18" spans="1:7" x14ac:dyDescent="0.25">
      <c r="A18" s="13" t="s">
        <v>1255</v>
      </c>
      <c r="B18" s="33" t="s">
        <v>1256</v>
      </c>
      <c r="C18" s="33" t="s">
        <v>1200</v>
      </c>
      <c r="D18" s="14">
        <v>376404</v>
      </c>
      <c r="E18" s="15">
        <v>3069.95</v>
      </c>
      <c r="F18" s="16">
        <v>3.3700000000000001E-2</v>
      </c>
      <c r="G18" s="16"/>
    </row>
    <row r="19" spans="1:7" x14ac:dyDescent="0.25">
      <c r="A19" s="13" t="s">
        <v>1238</v>
      </c>
      <c r="B19" s="33" t="s">
        <v>1239</v>
      </c>
      <c r="C19" s="33" t="s">
        <v>1240</v>
      </c>
      <c r="D19" s="14">
        <v>82493</v>
      </c>
      <c r="E19" s="15">
        <v>2941</v>
      </c>
      <c r="F19" s="16">
        <v>3.2199999999999999E-2</v>
      </c>
      <c r="G19" s="16"/>
    </row>
    <row r="20" spans="1:7" x14ac:dyDescent="0.25">
      <c r="A20" s="13" t="s">
        <v>1218</v>
      </c>
      <c r="B20" s="33" t="s">
        <v>1219</v>
      </c>
      <c r="C20" s="33" t="s">
        <v>1220</v>
      </c>
      <c r="D20" s="14">
        <v>699696</v>
      </c>
      <c r="E20" s="15">
        <v>2912.13</v>
      </c>
      <c r="F20" s="16">
        <v>3.1899999999999998E-2</v>
      </c>
      <c r="G20" s="16"/>
    </row>
    <row r="21" spans="1:7" x14ac:dyDescent="0.25">
      <c r="A21" s="13" t="s">
        <v>1328</v>
      </c>
      <c r="B21" s="33" t="s">
        <v>1329</v>
      </c>
      <c r="C21" s="33" t="s">
        <v>1240</v>
      </c>
      <c r="D21" s="14">
        <v>21659</v>
      </c>
      <c r="E21" s="15">
        <v>2852.7</v>
      </c>
      <c r="F21" s="16">
        <v>3.1300000000000001E-2</v>
      </c>
      <c r="G21" s="16"/>
    </row>
    <row r="22" spans="1:7" x14ac:dyDescent="0.25">
      <c r="A22" s="13" t="s">
        <v>1225</v>
      </c>
      <c r="B22" s="33" t="s">
        <v>1226</v>
      </c>
      <c r="C22" s="33" t="s">
        <v>1227</v>
      </c>
      <c r="D22" s="14">
        <v>23811</v>
      </c>
      <c r="E22" s="15">
        <v>2691.1</v>
      </c>
      <c r="F22" s="16">
        <v>2.9499999999999998E-2</v>
      </c>
      <c r="G22" s="16"/>
    </row>
    <row r="23" spans="1:7" x14ac:dyDescent="0.25">
      <c r="A23" s="13" t="s">
        <v>1340</v>
      </c>
      <c r="B23" s="33" t="s">
        <v>1341</v>
      </c>
      <c r="C23" s="33" t="s">
        <v>1289</v>
      </c>
      <c r="D23" s="14">
        <v>889547</v>
      </c>
      <c r="E23" s="15">
        <v>2662.41</v>
      </c>
      <c r="F23" s="16">
        <v>2.92E-2</v>
      </c>
      <c r="G23" s="16"/>
    </row>
    <row r="24" spans="1:7" x14ac:dyDescent="0.25">
      <c r="A24" s="13" t="s">
        <v>1223</v>
      </c>
      <c r="B24" s="33" t="s">
        <v>1224</v>
      </c>
      <c r="C24" s="33" t="s">
        <v>1203</v>
      </c>
      <c r="D24" s="14">
        <v>92204</v>
      </c>
      <c r="E24" s="15">
        <v>2593.98</v>
      </c>
      <c r="F24" s="16">
        <v>2.8400000000000002E-2</v>
      </c>
      <c r="G24" s="16"/>
    </row>
    <row r="25" spans="1:7" x14ac:dyDescent="0.25">
      <c r="A25" s="13" t="s">
        <v>1788</v>
      </c>
      <c r="B25" s="33" t="s">
        <v>1789</v>
      </c>
      <c r="C25" s="33" t="s">
        <v>1790</v>
      </c>
      <c r="D25" s="14">
        <v>141229</v>
      </c>
      <c r="E25" s="15">
        <v>2502.9299999999998</v>
      </c>
      <c r="F25" s="16">
        <v>2.7400000000000001E-2</v>
      </c>
      <c r="G25" s="16"/>
    </row>
    <row r="26" spans="1:7" x14ac:dyDescent="0.25">
      <c r="A26" s="13" t="s">
        <v>1393</v>
      </c>
      <c r="B26" s="33" t="s">
        <v>1394</v>
      </c>
      <c r="C26" s="33" t="s">
        <v>1292</v>
      </c>
      <c r="D26" s="14">
        <v>170554</v>
      </c>
      <c r="E26" s="15">
        <v>2482.58</v>
      </c>
      <c r="F26" s="16">
        <v>2.7199999999999998E-2</v>
      </c>
      <c r="G26" s="16"/>
    </row>
    <row r="27" spans="1:7" x14ac:dyDescent="0.25">
      <c r="A27" s="13" t="s">
        <v>1994</v>
      </c>
      <c r="B27" s="33" t="s">
        <v>1995</v>
      </c>
      <c r="C27" s="33" t="s">
        <v>1344</v>
      </c>
      <c r="D27" s="14">
        <v>134971</v>
      </c>
      <c r="E27" s="15">
        <v>2391.2800000000002</v>
      </c>
      <c r="F27" s="16">
        <v>2.6200000000000001E-2</v>
      </c>
      <c r="G27" s="16"/>
    </row>
    <row r="28" spans="1:7" x14ac:dyDescent="0.25">
      <c r="A28" s="13" t="s">
        <v>1259</v>
      </c>
      <c r="B28" s="33" t="s">
        <v>1260</v>
      </c>
      <c r="C28" s="33" t="s">
        <v>1200</v>
      </c>
      <c r="D28" s="14">
        <v>188278</v>
      </c>
      <c r="E28" s="15">
        <v>2212.7399999999998</v>
      </c>
      <c r="F28" s="16">
        <v>2.4299999999999999E-2</v>
      </c>
      <c r="G28" s="16"/>
    </row>
    <row r="29" spans="1:7" x14ac:dyDescent="0.25">
      <c r="A29" s="13" t="s">
        <v>1228</v>
      </c>
      <c r="B29" s="33" t="s">
        <v>1229</v>
      </c>
      <c r="C29" s="33" t="s">
        <v>1203</v>
      </c>
      <c r="D29" s="14">
        <v>187820</v>
      </c>
      <c r="E29" s="15">
        <v>2087.34</v>
      </c>
      <c r="F29" s="16">
        <v>2.29E-2</v>
      </c>
      <c r="G29" s="16"/>
    </row>
    <row r="30" spans="1:7" x14ac:dyDescent="0.25">
      <c r="A30" s="13" t="s">
        <v>1457</v>
      </c>
      <c r="B30" s="33" t="s">
        <v>1458</v>
      </c>
      <c r="C30" s="33" t="s">
        <v>1254</v>
      </c>
      <c r="D30" s="14">
        <v>26061</v>
      </c>
      <c r="E30" s="15">
        <v>2068.21</v>
      </c>
      <c r="F30" s="16">
        <v>2.2700000000000001E-2</v>
      </c>
      <c r="G30" s="16"/>
    </row>
    <row r="31" spans="1:7" x14ac:dyDescent="0.25">
      <c r="A31" s="13" t="s">
        <v>1539</v>
      </c>
      <c r="B31" s="33" t="s">
        <v>1540</v>
      </c>
      <c r="C31" s="33" t="s">
        <v>1323</v>
      </c>
      <c r="D31" s="14">
        <v>58670</v>
      </c>
      <c r="E31" s="15">
        <v>1706.86</v>
      </c>
      <c r="F31" s="16">
        <v>1.8700000000000001E-2</v>
      </c>
      <c r="G31" s="16"/>
    </row>
    <row r="32" spans="1:7" x14ac:dyDescent="0.25">
      <c r="A32" s="13" t="s">
        <v>1963</v>
      </c>
      <c r="B32" s="33" t="s">
        <v>1964</v>
      </c>
      <c r="C32" s="33" t="s">
        <v>1265</v>
      </c>
      <c r="D32" s="14">
        <v>68232</v>
      </c>
      <c r="E32" s="15">
        <v>1688.09</v>
      </c>
      <c r="F32" s="16">
        <v>1.8499999999999999E-2</v>
      </c>
      <c r="G32" s="16"/>
    </row>
    <row r="33" spans="1:7" x14ac:dyDescent="0.25">
      <c r="A33" s="13" t="s">
        <v>1461</v>
      </c>
      <c r="B33" s="33" t="s">
        <v>1462</v>
      </c>
      <c r="C33" s="33" t="s">
        <v>1307</v>
      </c>
      <c r="D33" s="14">
        <v>159495</v>
      </c>
      <c r="E33" s="15">
        <v>1547.74</v>
      </c>
      <c r="F33" s="16">
        <v>1.7000000000000001E-2</v>
      </c>
      <c r="G33" s="16"/>
    </row>
    <row r="34" spans="1:7" x14ac:dyDescent="0.25">
      <c r="A34" s="13" t="s">
        <v>1951</v>
      </c>
      <c r="B34" s="33" t="s">
        <v>1952</v>
      </c>
      <c r="C34" s="33" t="s">
        <v>1240</v>
      </c>
      <c r="D34" s="14">
        <v>94496</v>
      </c>
      <c r="E34" s="15">
        <v>1276.5</v>
      </c>
      <c r="F34" s="16">
        <v>1.4E-2</v>
      </c>
      <c r="G34" s="16"/>
    </row>
    <row r="35" spans="1:7" x14ac:dyDescent="0.25">
      <c r="A35" s="13" t="s">
        <v>1283</v>
      </c>
      <c r="B35" s="33" t="s">
        <v>1284</v>
      </c>
      <c r="C35" s="33" t="s">
        <v>1200</v>
      </c>
      <c r="D35" s="14">
        <v>77403</v>
      </c>
      <c r="E35" s="15">
        <v>1103.19</v>
      </c>
      <c r="F35" s="16">
        <v>1.21E-2</v>
      </c>
      <c r="G35" s="16"/>
    </row>
    <row r="36" spans="1:7" x14ac:dyDescent="0.25">
      <c r="A36" s="13" t="s">
        <v>1933</v>
      </c>
      <c r="B36" s="33" t="s">
        <v>1934</v>
      </c>
      <c r="C36" s="33" t="s">
        <v>1192</v>
      </c>
      <c r="D36" s="14">
        <v>52140</v>
      </c>
      <c r="E36" s="15">
        <v>450.52</v>
      </c>
      <c r="F36" s="16">
        <v>4.8999999999999998E-3</v>
      </c>
      <c r="G36" s="16"/>
    </row>
    <row r="37" spans="1:7" x14ac:dyDescent="0.25">
      <c r="A37" s="17" t="s">
        <v>125</v>
      </c>
      <c r="B37" s="34"/>
      <c r="C37" s="34"/>
      <c r="D37" s="20"/>
      <c r="E37" s="37">
        <v>88821.81</v>
      </c>
      <c r="F37" s="38">
        <v>0.97350000000000003</v>
      </c>
      <c r="G37" s="23"/>
    </row>
    <row r="38" spans="1:7" x14ac:dyDescent="0.25">
      <c r="A38" s="17" t="s">
        <v>1268</v>
      </c>
      <c r="B38" s="33"/>
      <c r="C38" s="33"/>
      <c r="D38" s="14"/>
      <c r="E38" s="15"/>
      <c r="F38" s="16"/>
      <c r="G38" s="16"/>
    </row>
    <row r="39" spans="1:7" x14ac:dyDescent="0.25">
      <c r="A39" s="17" t="s">
        <v>125</v>
      </c>
      <c r="B39" s="33"/>
      <c r="C39" s="33"/>
      <c r="D39" s="14"/>
      <c r="E39" s="39" t="s">
        <v>122</v>
      </c>
      <c r="F39" s="40" t="s">
        <v>122</v>
      </c>
      <c r="G39" s="16"/>
    </row>
    <row r="40" spans="1:7" x14ac:dyDescent="0.25">
      <c r="A40" s="24" t="s">
        <v>132</v>
      </c>
      <c r="B40" s="35"/>
      <c r="C40" s="35"/>
      <c r="D40" s="25"/>
      <c r="E40" s="30">
        <v>88821.81</v>
      </c>
      <c r="F40" s="31">
        <v>0.97350000000000003</v>
      </c>
      <c r="G40" s="23"/>
    </row>
    <row r="41" spans="1:7" x14ac:dyDescent="0.25">
      <c r="A41" s="13"/>
      <c r="B41" s="33"/>
      <c r="C41" s="33"/>
      <c r="D41" s="14"/>
      <c r="E41" s="15"/>
      <c r="F41" s="16"/>
      <c r="G41" s="16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7" t="s">
        <v>196</v>
      </c>
      <c r="B43" s="33"/>
      <c r="C43" s="33"/>
      <c r="D43" s="14"/>
      <c r="E43" s="15"/>
      <c r="F43" s="16"/>
      <c r="G43" s="16"/>
    </row>
    <row r="44" spans="1:7" x14ac:dyDescent="0.25">
      <c r="A44" s="13" t="s">
        <v>197</v>
      </c>
      <c r="B44" s="33"/>
      <c r="C44" s="33"/>
      <c r="D44" s="14"/>
      <c r="E44" s="15">
        <v>2429.6799999999998</v>
      </c>
      <c r="F44" s="16">
        <v>2.6599999999999999E-2</v>
      </c>
      <c r="G44" s="16">
        <v>6.5936999999999996E-2</v>
      </c>
    </row>
    <row r="45" spans="1:7" x14ac:dyDescent="0.25">
      <c r="A45" s="17" t="s">
        <v>125</v>
      </c>
      <c r="B45" s="34"/>
      <c r="C45" s="34"/>
      <c r="D45" s="20"/>
      <c r="E45" s="37">
        <v>2429.6799999999998</v>
      </c>
      <c r="F45" s="38">
        <v>2.6599999999999999E-2</v>
      </c>
      <c r="G45" s="23"/>
    </row>
    <row r="46" spans="1:7" x14ac:dyDescent="0.25">
      <c r="A46" s="13"/>
      <c r="B46" s="33"/>
      <c r="C46" s="33"/>
      <c r="D46" s="14"/>
      <c r="E46" s="15"/>
      <c r="F46" s="16"/>
      <c r="G46" s="16"/>
    </row>
    <row r="47" spans="1:7" x14ac:dyDescent="0.25">
      <c r="A47" s="24" t="s">
        <v>132</v>
      </c>
      <c r="B47" s="35"/>
      <c r="C47" s="35"/>
      <c r="D47" s="25"/>
      <c r="E47" s="21">
        <v>2429.6799999999998</v>
      </c>
      <c r="F47" s="22">
        <v>2.6599999999999999E-2</v>
      </c>
      <c r="G47" s="23"/>
    </row>
    <row r="48" spans="1:7" x14ac:dyDescent="0.25">
      <c r="A48" s="13" t="s">
        <v>198</v>
      </c>
      <c r="B48" s="33"/>
      <c r="C48" s="33"/>
      <c r="D48" s="14"/>
      <c r="E48" s="15">
        <v>0.87784119999999999</v>
      </c>
      <c r="F48" s="16">
        <v>9.0000000000000002E-6</v>
      </c>
      <c r="G48" s="16"/>
    </row>
    <row r="49" spans="1:7" x14ac:dyDescent="0.25">
      <c r="A49" s="13" t="s">
        <v>199</v>
      </c>
      <c r="B49" s="33"/>
      <c r="C49" s="33"/>
      <c r="D49" s="14"/>
      <c r="E49" s="26">
        <v>-21.187841200000001</v>
      </c>
      <c r="F49" s="27">
        <v>-1.0900000000000001E-4</v>
      </c>
      <c r="G49" s="16">
        <v>6.5936999999999996E-2</v>
      </c>
    </row>
    <row r="50" spans="1:7" x14ac:dyDescent="0.25">
      <c r="A50" s="28" t="s">
        <v>200</v>
      </c>
      <c r="B50" s="36"/>
      <c r="C50" s="36"/>
      <c r="D50" s="29"/>
      <c r="E50" s="30">
        <v>91231.18</v>
      </c>
      <c r="F50" s="31">
        <v>1</v>
      </c>
      <c r="G50" s="31"/>
    </row>
    <row r="55" spans="1:7" x14ac:dyDescent="0.25">
      <c r="A55" s="1" t="s">
        <v>203</v>
      </c>
    </row>
    <row r="56" spans="1:7" x14ac:dyDescent="0.25">
      <c r="A56" s="47" t="s">
        <v>204</v>
      </c>
      <c r="B56" s="3" t="s">
        <v>122</v>
      </c>
    </row>
    <row r="57" spans="1:7" x14ac:dyDescent="0.25">
      <c r="A57" t="s">
        <v>205</v>
      </c>
    </row>
    <row r="58" spans="1:7" x14ac:dyDescent="0.25">
      <c r="A58" t="s">
        <v>206</v>
      </c>
      <c r="B58" t="s">
        <v>207</v>
      </c>
      <c r="C58" t="s">
        <v>207</v>
      </c>
    </row>
    <row r="59" spans="1:7" x14ac:dyDescent="0.25">
      <c r="B59" s="48">
        <v>45504</v>
      </c>
      <c r="C59" s="48">
        <v>45534</v>
      </c>
    </row>
    <row r="60" spans="1:7" x14ac:dyDescent="0.25">
      <c r="A60" t="s">
        <v>722</v>
      </c>
      <c r="B60">
        <v>17.126999999999999</v>
      </c>
      <c r="C60">
        <v>17.568999999999999</v>
      </c>
      <c r="E60" s="2"/>
    </row>
    <row r="61" spans="1:7" x14ac:dyDescent="0.25">
      <c r="A61" t="s">
        <v>212</v>
      </c>
      <c r="B61">
        <v>17.126999999999999</v>
      </c>
      <c r="C61">
        <v>17.568999999999999</v>
      </c>
      <c r="E61" s="2"/>
    </row>
    <row r="62" spans="1:7" x14ac:dyDescent="0.25">
      <c r="A62" t="s">
        <v>723</v>
      </c>
      <c r="B62">
        <v>16.559999999999999</v>
      </c>
      <c r="C62">
        <v>16.965</v>
      </c>
      <c r="E62" s="2"/>
    </row>
    <row r="63" spans="1:7" x14ac:dyDescent="0.25">
      <c r="A63" t="s">
        <v>689</v>
      </c>
      <c r="B63">
        <v>16.559000000000001</v>
      </c>
      <c r="C63">
        <v>16.963999999999999</v>
      </c>
      <c r="E63" s="2"/>
    </row>
    <row r="64" spans="1:7" x14ac:dyDescent="0.25">
      <c r="E64" s="2"/>
    </row>
    <row r="65" spans="1:4" x14ac:dyDescent="0.25">
      <c r="A65" t="s">
        <v>222</v>
      </c>
      <c r="B65" s="3" t="s">
        <v>122</v>
      </c>
    </row>
    <row r="66" spans="1:4" x14ac:dyDescent="0.25">
      <c r="A66" t="s">
        <v>223</v>
      </c>
      <c r="B66" s="3" t="s">
        <v>122</v>
      </c>
    </row>
    <row r="67" spans="1:4" ht="30" customHeight="1" x14ac:dyDescent="0.25">
      <c r="A67" s="47" t="s">
        <v>224</v>
      </c>
      <c r="B67" s="3" t="s">
        <v>122</v>
      </c>
    </row>
    <row r="68" spans="1:4" ht="30" customHeight="1" x14ac:dyDescent="0.25">
      <c r="A68" s="47" t="s">
        <v>225</v>
      </c>
      <c r="B68" s="3" t="s">
        <v>122</v>
      </c>
    </row>
    <row r="69" spans="1:4" x14ac:dyDescent="0.25">
      <c r="A69" t="s">
        <v>1269</v>
      </c>
      <c r="B69" s="49">
        <v>0.44750000000000001</v>
      </c>
    </row>
    <row r="70" spans="1:4" ht="45" customHeight="1" x14ac:dyDescent="0.25">
      <c r="A70" s="47" t="s">
        <v>227</v>
      </c>
      <c r="B70" s="3" t="s">
        <v>122</v>
      </c>
    </row>
    <row r="71" spans="1:4" ht="45" customHeight="1" x14ac:dyDescent="0.25">
      <c r="A71" s="47" t="s">
        <v>228</v>
      </c>
      <c r="B71" s="3" t="s">
        <v>122</v>
      </c>
    </row>
    <row r="72" spans="1:4" ht="30" customHeight="1" x14ac:dyDescent="0.25">
      <c r="A72" s="47" t="s">
        <v>229</v>
      </c>
      <c r="B72" s="3" t="s">
        <v>122</v>
      </c>
    </row>
    <row r="73" spans="1:4" x14ac:dyDescent="0.25">
      <c r="A73" t="s">
        <v>230</v>
      </c>
      <c r="B73" s="3" t="s">
        <v>122</v>
      </c>
    </row>
    <row r="74" spans="1:4" x14ac:dyDescent="0.25">
      <c r="A74" t="s">
        <v>231</v>
      </c>
      <c r="B74" s="3" t="s">
        <v>122</v>
      </c>
    </row>
    <row r="76" spans="1:4" ht="69.95" customHeight="1" x14ac:dyDescent="0.25">
      <c r="A76" s="63" t="s">
        <v>241</v>
      </c>
      <c r="B76" s="63" t="s">
        <v>242</v>
      </c>
      <c r="C76" s="63" t="s">
        <v>5</v>
      </c>
      <c r="D76" s="63" t="s">
        <v>6</v>
      </c>
    </row>
    <row r="77" spans="1:4" ht="69.95" customHeight="1" x14ac:dyDescent="0.25">
      <c r="A77" s="63" t="s">
        <v>2115</v>
      </c>
      <c r="B77" s="63"/>
      <c r="C77" s="63" t="s">
        <v>55</v>
      </c>
      <c r="D77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78"/>
  <sheetViews>
    <sheetView showGridLines="0" workbookViewId="0">
      <pane ySplit="4" topLeftCell="A75" activePane="bottomLeft" state="frozen"/>
      <selection pane="bottomLeft" activeCell="A75" sqref="A7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2116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2117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1302</v>
      </c>
      <c r="B8" s="33" t="s">
        <v>1303</v>
      </c>
      <c r="C8" s="33" t="s">
        <v>1304</v>
      </c>
      <c r="D8" s="14">
        <v>15957</v>
      </c>
      <c r="E8" s="15">
        <v>310.16000000000003</v>
      </c>
      <c r="F8" s="16">
        <v>5.79E-2</v>
      </c>
      <c r="G8" s="16"/>
    </row>
    <row r="9" spans="1:8" x14ac:dyDescent="0.25">
      <c r="A9" s="13" t="s">
        <v>1364</v>
      </c>
      <c r="B9" s="33" t="s">
        <v>1365</v>
      </c>
      <c r="C9" s="33" t="s">
        <v>1304</v>
      </c>
      <c r="D9" s="14">
        <v>6411</v>
      </c>
      <c r="E9" s="15">
        <v>291.94</v>
      </c>
      <c r="F9" s="16">
        <v>5.45E-2</v>
      </c>
      <c r="G9" s="16"/>
    </row>
    <row r="10" spans="1:8" x14ac:dyDescent="0.25">
      <c r="A10" s="13" t="s">
        <v>1204</v>
      </c>
      <c r="B10" s="33" t="s">
        <v>1205</v>
      </c>
      <c r="C10" s="33" t="s">
        <v>1206</v>
      </c>
      <c r="D10" s="14">
        <v>58132</v>
      </c>
      <c r="E10" s="15">
        <v>291.76</v>
      </c>
      <c r="F10" s="16">
        <v>5.4399999999999997E-2</v>
      </c>
      <c r="G10" s="16"/>
    </row>
    <row r="11" spans="1:8" x14ac:dyDescent="0.25">
      <c r="A11" s="13" t="s">
        <v>1465</v>
      </c>
      <c r="B11" s="33" t="s">
        <v>1466</v>
      </c>
      <c r="C11" s="33" t="s">
        <v>1206</v>
      </c>
      <c r="D11" s="14">
        <v>10117</v>
      </c>
      <c r="E11" s="15">
        <v>281.05</v>
      </c>
      <c r="F11" s="16">
        <v>5.2400000000000002E-2</v>
      </c>
      <c r="G11" s="16"/>
    </row>
    <row r="12" spans="1:8" x14ac:dyDescent="0.25">
      <c r="A12" s="13" t="s">
        <v>1308</v>
      </c>
      <c r="B12" s="33" t="s">
        <v>1309</v>
      </c>
      <c r="C12" s="33" t="s">
        <v>1310</v>
      </c>
      <c r="D12" s="14">
        <v>52440</v>
      </c>
      <c r="E12" s="15">
        <v>275.27999999999997</v>
      </c>
      <c r="F12" s="16">
        <v>5.1400000000000001E-2</v>
      </c>
      <c r="G12" s="16"/>
    </row>
    <row r="13" spans="1:8" x14ac:dyDescent="0.25">
      <c r="A13" s="13" t="s">
        <v>1399</v>
      </c>
      <c r="B13" s="33" t="s">
        <v>1400</v>
      </c>
      <c r="C13" s="33" t="s">
        <v>1304</v>
      </c>
      <c r="D13" s="14">
        <v>15315</v>
      </c>
      <c r="E13" s="15">
        <v>268.51</v>
      </c>
      <c r="F13" s="16">
        <v>5.0099999999999999E-2</v>
      </c>
      <c r="G13" s="16"/>
    </row>
    <row r="14" spans="1:8" x14ac:dyDescent="0.25">
      <c r="A14" s="13" t="s">
        <v>1233</v>
      </c>
      <c r="B14" s="33" t="s">
        <v>1234</v>
      </c>
      <c r="C14" s="33" t="s">
        <v>1212</v>
      </c>
      <c r="D14" s="14">
        <v>9783</v>
      </c>
      <c r="E14" s="15">
        <v>244.65</v>
      </c>
      <c r="F14" s="16">
        <v>4.5600000000000002E-2</v>
      </c>
      <c r="G14" s="16"/>
    </row>
    <row r="15" spans="1:8" x14ac:dyDescent="0.25">
      <c r="A15" s="13" t="s">
        <v>1273</v>
      </c>
      <c r="B15" s="33" t="s">
        <v>1274</v>
      </c>
      <c r="C15" s="33" t="s">
        <v>1200</v>
      </c>
      <c r="D15" s="14">
        <v>14379</v>
      </c>
      <c r="E15" s="15">
        <v>235.37</v>
      </c>
      <c r="F15" s="16">
        <v>4.3900000000000002E-2</v>
      </c>
      <c r="G15" s="16"/>
    </row>
    <row r="16" spans="1:8" x14ac:dyDescent="0.25">
      <c r="A16" s="13" t="s">
        <v>1430</v>
      </c>
      <c r="B16" s="33" t="s">
        <v>1431</v>
      </c>
      <c r="C16" s="33" t="s">
        <v>1240</v>
      </c>
      <c r="D16" s="14">
        <v>7382</v>
      </c>
      <c r="E16" s="15">
        <v>230.82</v>
      </c>
      <c r="F16" s="16">
        <v>4.3099999999999999E-2</v>
      </c>
      <c r="G16" s="16"/>
    </row>
    <row r="17" spans="1:7" x14ac:dyDescent="0.25">
      <c r="A17" s="13" t="s">
        <v>1207</v>
      </c>
      <c r="B17" s="33" t="s">
        <v>1208</v>
      </c>
      <c r="C17" s="33" t="s">
        <v>1209</v>
      </c>
      <c r="D17" s="14">
        <v>6123</v>
      </c>
      <c r="E17" s="15">
        <v>222.9</v>
      </c>
      <c r="F17" s="16">
        <v>4.1599999999999998E-2</v>
      </c>
      <c r="G17" s="16"/>
    </row>
    <row r="18" spans="1:7" x14ac:dyDescent="0.25">
      <c r="A18" s="13" t="s">
        <v>1210</v>
      </c>
      <c r="B18" s="33" t="s">
        <v>1211</v>
      </c>
      <c r="C18" s="33" t="s">
        <v>1212</v>
      </c>
      <c r="D18" s="14">
        <v>3467</v>
      </c>
      <c r="E18" s="15">
        <v>203</v>
      </c>
      <c r="F18" s="16">
        <v>3.7900000000000003E-2</v>
      </c>
      <c r="G18" s="16"/>
    </row>
    <row r="19" spans="1:7" x14ac:dyDescent="0.25">
      <c r="A19" s="13" t="s">
        <v>1201</v>
      </c>
      <c r="B19" s="33" t="s">
        <v>1202</v>
      </c>
      <c r="C19" s="33" t="s">
        <v>1203</v>
      </c>
      <c r="D19" s="14">
        <v>1841</v>
      </c>
      <c r="E19" s="15">
        <v>200.51</v>
      </c>
      <c r="F19" s="16">
        <v>3.7400000000000003E-2</v>
      </c>
      <c r="G19" s="16"/>
    </row>
    <row r="20" spans="1:7" x14ac:dyDescent="0.25">
      <c r="A20" s="13" t="s">
        <v>1221</v>
      </c>
      <c r="B20" s="33" t="s">
        <v>1222</v>
      </c>
      <c r="C20" s="33" t="s">
        <v>1203</v>
      </c>
      <c r="D20" s="14">
        <v>1515</v>
      </c>
      <c r="E20" s="15">
        <v>187.91</v>
      </c>
      <c r="F20" s="16">
        <v>3.5099999999999999E-2</v>
      </c>
      <c r="G20" s="16"/>
    </row>
    <row r="21" spans="1:7" x14ac:dyDescent="0.25">
      <c r="A21" s="13" t="s">
        <v>1485</v>
      </c>
      <c r="B21" s="33" t="s">
        <v>1486</v>
      </c>
      <c r="C21" s="33" t="s">
        <v>1304</v>
      </c>
      <c r="D21" s="14">
        <v>10752</v>
      </c>
      <c r="E21" s="15">
        <v>175.96</v>
      </c>
      <c r="F21" s="16">
        <v>3.2800000000000003E-2</v>
      </c>
      <c r="G21" s="16"/>
    </row>
    <row r="22" spans="1:7" x14ac:dyDescent="0.25">
      <c r="A22" s="13" t="s">
        <v>1340</v>
      </c>
      <c r="B22" s="33" t="s">
        <v>1341</v>
      </c>
      <c r="C22" s="33" t="s">
        <v>1289</v>
      </c>
      <c r="D22" s="14">
        <v>58419</v>
      </c>
      <c r="E22" s="15">
        <v>174.85</v>
      </c>
      <c r="F22" s="16">
        <v>3.2599999999999997E-2</v>
      </c>
      <c r="G22" s="16"/>
    </row>
    <row r="23" spans="1:7" x14ac:dyDescent="0.25">
      <c r="A23" s="13" t="s">
        <v>1287</v>
      </c>
      <c r="B23" s="33" t="s">
        <v>1288</v>
      </c>
      <c r="C23" s="33" t="s">
        <v>1289</v>
      </c>
      <c r="D23" s="14">
        <v>3267</v>
      </c>
      <c r="E23" s="15">
        <v>152.88999999999999</v>
      </c>
      <c r="F23" s="16">
        <v>2.8500000000000001E-2</v>
      </c>
      <c r="G23" s="16"/>
    </row>
    <row r="24" spans="1:7" x14ac:dyDescent="0.25">
      <c r="A24" s="13" t="s">
        <v>1426</v>
      </c>
      <c r="B24" s="33" t="s">
        <v>1427</v>
      </c>
      <c r="C24" s="33" t="s">
        <v>1304</v>
      </c>
      <c r="D24" s="14">
        <v>2375</v>
      </c>
      <c r="E24" s="15">
        <v>146.21</v>
      </c>
      <c r="F24" s="16">
        <v>2.7300000000000001E-2</v>
      </c>
      <c r="G24" s="16"/>
    </row>
    <row r="25" spans="1:7" x14ac:dyDescent="0.25">
      <c r="A25" s="13" t="s">
        <v>1362</v>
      </c>
      <c r="B25" s="33" t="s">
        <v>1363</v>
      </c>
      <c r="C25" s="33" t="s">
        <v>1203</v>
      </c>
      <c r="D25" s="14">
        <v>2517</v>
      </c>
      <c r="E25" s="15">
        <v>137.31</v>
      </c>
      <c r="F25" s="16">
        <v>2.5600000000000001E-2</v>
      </c>
      <c r="G25" s="16"/>
    </row>
    <row r="26" spans="1:7" x14ac:dyDescent="0.25">
      <c r="A26" s="13" t="s">
        <v>1527</v>
      </c>
      <c r="B26" s="33" t="s">
        <v>1528</v>
      </c>
      <c r="C26" s="33" t="s">
        <v>1203</v>
      </c>
      <c r="D26" s="14">
        <v>2766</v>
      </c>
      <c r="E26" s="15">
        <v>137.21</v>
      </c>
      <c r="F26" s="16">
        <v>2.5600000000000001E-2</v>
      </c>
      <c r="G26" s="16"/>
    </row>
    <row r="27" spans="1:7" x14ac:dyDescent="0.25">
      <c r="A27" s="13" t="s">
        <v>1345</v>
      </c>
      <c r="B27" s="33" t="s">
        <v>1346</v>
      </c>
      <c r="C27" s="33" t="s">
        <v>1304</v>
      </c>
      <c r="D27" s="14">
        <v>24842</v>
      </c>
      <c r="E27" s="15">
        <v>133.75</v>
      </c>
      <c r="F27" s="16">
        <v>2.5000000000000001E-2</v>
      </c>
      <c r="G27" s="16"/>
    </row>
    <row r="28" spans="1:7" x14ac:dyDescent="0.25">
      <c r="A28" s="13" t="s">
        <v>1529</v>
      </c>
      <c r="B28" s="33" t="s">
        <v>1530</v>
      </c>
      <c r="C28" s="33" t="s">
        <v>1192</v>
      </c>
      <c r="D28" s="14">
        <v>2564</v>
      </c>
      <c r="E28" s="15">
        <v>130.61000000000001</v>
      </c>
      <c r="F28" s="16">
        <v>2.4400000000000002E-2</v>
      </c>
      <c r="G28" s="16"/>
    </row>
    <row r="29" spans="1:7" x14ac:dyDescent="0.25">
      <c r="A29" s="13" t="s">
        <v>1922</v>
      </c>
      <c r="B29" s="33" t="s">
        <v>1923</v>
      </c>
      <c r="C29" s="33" t="s">
        <v>1245</v>
      </c>
      <c r="D29" s="14">
        <v>18798</v>
      </c>
      <c r="E29" s="15">
        <v>121.65</v>
      </c>
      <c r="F29" s="16">
        <v>2.2700000000000001E-2</v>
      </c>
      <c r="G29" s="16"/>
    </row>
    <row r="30" spans="1:7" x14ac:dyDescent="0.25">
      <c r="A30" s="13" t="s">
        <v>1483</v>
      </c>
      <c r="B30" s="33" t="s">
        <v>1484</v>
      </c>
      <c r="C30" s="33" t="s">
        <v>1370</v>
      </c>
      <c r="D30" s="14">
        <v>3639</v>
      </c>
      <c r="E30" s="15">
        <v>113.66</v>
      </c>
      <c r="F30" s="16">
        <v>2.12E-2</v>
      </c>
      <c r="G30" s="16"/>
    </row>
    <row r="31" spans="1:7" x14ac:dyDescent="0.25">
      <c r="A31" s="13" t="s">
        <v>1931</v>
      </c>
      <c r="B31" s="33" t="s">
        <v>1932</v>
      </c>
      <c r="C31" s="33" t="s">
        <v>1209</v>
      </c>
      <c r="D31" s="14">
        <v>7629</v>
      </c>
      <c r="E31" s="15">
        <v>113</v>
      </c>
      <c r="F31" s="16">
        <v>2.1100000000000001E-2</v>
      </c>
      <c r="G31" s="16"/>
    </row>
    <row r="32" spans="1:7" x14ac:dyDescent="0.25">
      <c r="A32" s="13" t="s">
        <v>1455</v>
      </c>
      <c r="B32" s="33" t="s">
        <v>1456</v>
      </c>
      <c r="C32" s="33" t="s">
        <v>1240</v>
      </c>
      <c r="D32" s="14">
        <v>5943</v>
      </c>
      <c r="E32" s="15">
        <v>112.88</v>
      </c>
      <c r="F32" s="16">
        <v>2.1100000000000001E-2</v>
      </c>
      <c r="G32" s="16"/>
    </row>
    <row r="33" spans="1:7" x14ac:dyDescent="0.25">
      <c r="A33" s="13" t="s">
        <v>1545</v>
      </c>
      <c r="B33" s="33" t="s">
        <v>1546</v>
      </c>
      <c r="C33" s="33" t="s">
        <v>1209</v>
      </c>
      <c r="D33" s="14">
        <v>16178</v>
      </c>
      <c r="E33" s="15">
        <v>103.08</v>
      </c>
      <c r="F33" s="16">
        <v>1.9199999999999998E-2</v>
      </c>
      <c r="G33" s="16"/>
    </row>
    <row r="34" spans="1:7" x14ac:dyDescent="0.25">
      <c r="A34" s="13" t="s">
        <v>1457</v>
      </c>
      <c r="B34" s="33" t="s">
        <v>1458</v>
      </c>
      <c r="C34" s="33" t="s">
        <v>1254</v>
      </c>
      <c r="D34" s="14">
        <v>1282</v>
      </c>
      <c r="E34" s="15">
        <v>101.74</v>
      </c>
      <c r="F34" s="16">
        <v>1.9E-2</v>
      </c>
      <c r="G34" s="16"/>
    </row>
    <row r="35" spans="1:7" x14ac:dyDescent="0.25">
      <c r="A35" s="13" t="s">
        <v>1342</v>
      </c>
      <c r="B35" s="33" t="s">
        <v>1343</v>
      </c>
      <c r="C35" s="33" t="s">
        <v>1344</v>
      </c>
      <c r="D35" s="14">
        <v>10876</v>
      </c>
      <c r="E35" s="15">
        <v>101.45</v>
      </c>
      <c r="F35" s="16">
        <v>1.89E-2</v>
      </c>
      <c r="G35" s="16"/>
    </row>
    <row r="36" spans="1:7" x14ac:dyDescent="0.25">
      <c r="A36" s="13" t="s">
        <v>1263</v>
      </c>
      <c r="B36" s="33" t="s">
        <v>1264</v>
      </c>
      <c r="C36" s="33" t="s">
        <v>1265</v>
      </c>
      <c r="D36" s="14">
        <v>250</v>
      </c>
      <c r="E36" s="15">
        <v>80.97</v>
      </c>
      <c r="F36" s="16">
        <v>1.5100000000000001E-2</v>
      </c>
      <c r="G36" s="16"/>
    </row>
    <row r="37" spans="1:7" x14ac:dyDescent="0.25">
      <c r="A37" s="13" t="s">
        <v>1428</v>
      </c>
      <c r="B37" s="33" t="s">
        <v>1429</v>
      </c>
      <c r="C37" s="33" t="s">
        <v>1240</v>
      </c>
      <c r="D37" s="14">
        <v>11720</v>
      </c>
      <c r="E37" s="15">
        <v>66.930000000000007</v>
      </c>
      <c r="F37" s="16">
        <v>1.2500000000000001E-2</v>
      </c>
      <c r="G37" s="16"/>
    </row>
    <row r="38" spans="1:7" x14ac:dyDescent="0.25">
      <c r="A38" s="17" t="s">
        <v>125</v>
      </c>
      <c r="B38" s="34"/>
      <c r="C38" s="34"/>
      <c r="D38" s="20"/>
      <c r="E38" s="37">
        <v>5348.01</v>
      </c>
      <c r="F38" s="38">
        <v>0.99790000000000001</v>
      </c>
      <c r="G38" s="23"/>
    </row>
    <row r="39" spans="1:7" x14ac:dyDescent="0.25">
      <c r="A39" s="17" t="s">
        <v>1268</v>
      </c>
      <c r="B39" s="33"/>
      <c r="C39" s="33"/>
      <c r="D39" s="14"/>
      <c r="E39" s="15"/>
      <c r="F39" s="16"/>
      <c r="G39" s="16"/>
    </row>
    <row r="40" spans="1:7" x14ac:dyDescent="0.25">
      <c r="A40" s="17" t="s">
        <v>125</v>
      </c>
      <c r="B40" s="33"/>
      <c r="C40" s="33"/>
      <c r="D40" s="14"/>
      <c r="E40" s="39" t="s">
        <v>122</v>
      </c>
      <c r="F40" s="40" t="s">
        <v>122</v>
      </c>
      <c r="G40" s="16"/>
    </row>
    <row r="41" spans="1:7" x14ac:dyDescent="0.25">
      <c r="A41" s="24" t="s">
        <v>132</v>
      </c>
      <c r="B41" s="35"/>
      <c r="C41" s="35"/>
      <c r="D41" s="25"/>
      <c r="E41" s="30">
        <v>5348.01</v>
      </c>
      <c r="F41" s="31">
        <v>0.99790000000000001</v>
      </c>
      <c r="G41" s="23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7" t="s">
        <v>196</v>
      </c>
      <c r="B44" s="33"/>
      <c r="C44" s="33"/>
      <c r="D44" s="14"/>
      <c r="E44" s="15"/>
      <c r="F44" s="16"/>
      <c r="G44" s="16"/>
    </row>
    <row r="45" spans="1:7" x14ac:dyDescent="0.25">
      <c r="A45" s="13" t="s">
        <v>197</v>
      </c>
      <c r="B45" s="33"/>
      <c r="C45" s="33"/>
      <c r="D45" s="14"/>
      <c r="E45" s="15">
        <v>11.99</v>
      </c>
      <c r="F45" s="16">
        <v>2.2000000000000001E-3</v>
      </c>
      <c r="G45" s="16">
        <v>6.5936999999999996E-2</v>
      </c>
    </row>
    <row r="46" spans="1:7" x14ac:dyDescent="0.25">
      <c r="A46" s="17" t="s">
        <v>125</v>
      </c>
      <c r="B46" s="34"/>
      <c r="C46" s="34"/>
      <c r="D46" s="20"/>
      <c r="E46" s="37">
        <v>11.99</v>
      </c>
      <c r="F46" s="38">
        <v>2.2000000000000001E-3</v>
      </c>
      <c r="G46" s="23"/>
    </row>
    <row r="47" spans="1:7" x14ac:dyDescent="0.25">
      <c r="A47" s="13"/>
      <c r="B47" s="33"/>
      <c r="C47" s="33"/>
      <c r="D47" s="14"/>
      <c r="E47" s="15"/>
      <c r="F47" s="16"/>
      <c r="G47" s="16"/>
    </row>
    <row r="48" spans="1:7" x14ac:dyDescent="0.25">
      <c r="A48" s="24" t="s">
        <v>132</v>
      </c>
      <c r="B48" s="35"/>
      <c r="C48" s="35"/>
      <c r="D48" s="25"/>
      <c r="E48" s="21">
        <v>11.99</v>
      </c>
      <c r="F48" s="22">
        <v>2.2000000000000001E-3</v>
      </c>
      <c r="G48" s="23"/>
    </row>
    <row r="49" spans="1:7" x14ac:dyDescent="0.25">
      <c r="A49" s="13" t="s">
        <v>198</v>
      </c>
      <c r="B49" s="33"/>
      <c r="C49" s="33"/>
      <c r="D49" s="14"/>
      <c r="E49" s="15">
        <v>4.3331999999999997E-3</v>
      </c>
      <c r="F49" s="16">
        <v>0</v>
      </c>
      <c r="G49" s="16"/>
    </row>
    <row r="50" spans="1:7" x14ac:dyDescent="0.25">
      <c r="A50" s="13" t="s">
        <v>199</v>
      </c>
      <c r="B50" s="33"/>
      <c r="C50" s="33"/>
      <c r="D50" s="14"/>
      <c r="E50" s="26">
        <v>-0.37433319999999998</v>
      </c>
      <c r="F50" s="27">
        <v>-1E-4</v>
      </c>
      <c r="G50" s="16">
        <v>6.5936999999999996E-2</v>
      </c>
    </row>
    <row r="51" spans="1:7" x14ac:dyDescent="0.25">
      <c r="A51" s="28" t="s">
        <v>200</v>
      </c>
      <c r="B51" s="36"/>
      <c r="C51" s="36"/>
      <c r="D51" s="29"/>
      <c r="E51" s="30">
        <v>5359.63</v>
      </c>
      <c r="F51" s="31">
        <v>1</v>
      </c>
      <c r="G51" s="31"/>
    </row>
    <row r="56" spans="1:7" x14ac:dyDescent="0.25">
      <c r="A56" s="1" t="s">
        <v>203</v>
      </c>
    </row>
    <row r="57" spans="1:7" x14ac:dyDescent="0.25">
      <c r="A57" s="47" t="s">
        <v>204</v>
      </c>
      <c r="B57" s="3" t="s">
        <v>122</v>
      </c>
    </row>
    <row r="58" spans="1:7" x14ac:dyDescent="0.25">
      <c r="A58" t="s">
        <v>205</v>
      </c>
    </row>
    <row r="59" spans="1:7" x14ac:dyDescent="0.25">
      <c r="A59" t="s">
        <v>206</v>
      </c>
      <c r="B59" t="s">
        <v>207</v>
      </c>
      <c r="C59" t="s">
        <v>207</v>
      </c>
    </row>
    <row r="60" spans="1:7" x14ac:dyDescent="0.25">
      <c r="B60" s="48">
        <v>45504</v>
      </c>
      <c r="C60" s="48">
        <v>45534</v>
      </c>
    </row>
    <row r="61" spans="1:7" x14ac:dyDescent="0.25">
      <c r="A61" t="s">
        <v>211</v>
      </c>
      <c r="B61">
        <v>15.3926</v>
      </c>
      <c r="C61">
        <v>15.6912</v>
      </c>
      <c r="E61" s="2"/>
    </row>
    <row r="62" spans="1:7" x14ac:dyDescent="0.25">
      <c r="A62" t="s">
        <v>212</v>
      </c>
      <c r="B62">
        <v>15.177300000000001</v>
      </c>
      <c r="C62">
        <v>15.4716</v>
      </c>
      <c r="E62" s="2"/>
    </row>
    <row r="63" spans="1:7" x14ac:dyDescent="0.25">
      <c r="A63" t="s">
        <v>688</v>
      </c>
      <c r="B63">
        <v>15.116300000000001</v>
      </c>
      <c r="C63">
        <v>15.401999999999999</v>
      </c>
      <c r="E63" s="2"/>
    </row>
    <row r="64" spans="1:7" x14ac:dyDescent="0.25">
      <c r="A64" t="s">
        <v>689</v>
      </c>
      <c r="B64">
        <v>15.115600000000001</v>
      </c>
      <c r="C64">
        <v>15.401199999999999</v>
      </c>
      <c r="E64" s="2"/>
    </row>
    <row r="65" spans="1:5" x14ac:dyDescent="0.25">
      <c r="E65" s="2"/>
    </row>
    <row r="66" spans="1:5" x14ac:dyDescent="0.25">
      <c r="A66" t="s">
        <v>222</v>
      </c>
      <c r="B66" s="3" t="s">
        <v>122</v>
      </c>
    </row>
    <row r="67" spans="1:5" x14ac:dyDescent="0.25">
      <c r="A67" t="s">
        <v>223</v>
      </c>
      <c r="B67" s="3" t="s">
        <v>122</v>
      </c>
    </row>
    <row r="68" spans="1:5" ht="30" customHeight="1" x14ac:dyDescent="0.25">
      <c r="A68" s="47" t="s">
        <v>224</v>
      </c>
      <c r="B68" s="3" t="s">
        <v>122</v>
      </c>
    </row>
    <row r="69" spans="1:5" ht="30" customHeight="1" x14ac:dyDescent="0.25">
      <c r="A69" s="47" t="s">
        <v>225</v>
      </c>
      <c r="B69" s="3" t="s">
        <v>122</v>
      </c>
    </row>
    <row r="70" spans="1:5" x14ac:dyDescent="0.25">
      <c r="A70" t="s">
        <v>1269</v>
      </c>
      <c r="B70" s="49">
        <v>0.19620000000000001</v>
      </c>
    </row>
    <row r="71" spans="1:5" ht="45" customHeight="1" x14ac:dyDescent="0.25">
      <c r="A71" s="47" t="s">
        <v>227</v>
      </c>
      <c r="B71" s="3" t="s">
        <v>122</v>
      </c>
    </row>
    <row r="72" spans="1:5" ht="45" customHeight="1" x14ac:dyDescent="0.25">
      <c r="A72" s="47" t="s">
        <v>228</v>
      </c>
      <c r="B72" s="3" t="s">
        <v>122</v>
      </c>
    </row>
    <row r="73" spans="1:5" ht="30" customHeight="1" x14ac:dyDescent="0.25">
      <c r="A73" s="47" t="s">
        <v>229</v>
      </c>
      <c r="B73" s="3" t="s">
        <v>122</v>
      </c>
    </row>
    <row r="74" spans="1:5" x14ac:dyDescent="0.25">
      <c r="A74" t="s">
        <v>230</v>
      </c>
      <c r="B74" s="3" t="s">
        <v>122</v>
      </c>
    </row>
    <row r="75" spans="1:5" x14ac:dyDescent="0.25">
      <c r="A75" t="s">
        <v>231</v>
      </c>
      <c r="B75" s="3" t="s">
        <v>122</v>
      </c>
    </row>
    <row r="77" spans="1:5" ht="69.95" customHeight="1" x14ac:dyDescent="0.25">
      <c r="A77" s="63" t="s">
        <v>241</v>
      </c>
      <c r="B77" s="63" t="s">
        <v>242</v>
      </c>
      <c r="C77" s="63" t="s">
        <v>5</v>
      </c>
      <c r="D77" s="63" t="s">
        <v>6</v>
      </c>
    </row>
    <row r="78" spans="1:5" ht="69.95" customHeight="1" x14ac:dyDescent="0.25">
      <c r="A78" s="63" t="s">
        <v>2118</v>
      </c>
      <c r="B78" s="63"/>
      <c r="C78" s="63" t="s">
        <v>68</v>
      </c>
      <c r="D78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98"/>
  <sheetViews>
    <sheetView showGridLines="0" workbookViewId="0">
      <pane ySplit="4" topLeftCell="A78" activePane="bottomLeft" state="frozen"/>
      <selection pane="bottomLeft" sqref="A1:G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2119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2120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1273</v>
      </c>
      <c r="B8" s="33" t="s">
        <v>1274</v>
      </c>
      <c r="C8" s="33" t="s">
        <v>1200</v>
      </c>
      <c r="D8" s="14">
        <v>63126</v>
      </c>
      <c r="E8" s="15">
        <v>1033.31</v>
      </c>
      <c r="F8" s="16">
        <v>0.10929999999999999</v>
      </c>
      <c r="G8" s="16"/>
    </row>
    <row r="9" spans="1:8" x14ac:dyDescent="0.25">
      <c r="A9" s="13" t="s">
        <v>1213</v>
      </c>
      <c r="B9" s="33" t="s">
        <v>1214</v>
      </c>
      <c r="C9" s="33" t="s">
        <v>1215</v>
      </c>
      <c r="D9" s="14">
        <v>28350</v>
      </c>
      <c r="E9" s="15">
        <v>855.96</v>
      </c>
      <c r="F9" s="16">
        <v>9.06E-2</v>
      </c>
      <c r="G9" s="16"/>
    </row>
    <row r="10" spans="1:8" x14ac:dyDescent="0.25">
      <c r="A10" s="13" t="s">
        <v>1198</v>
      </c>
      <c r="B10" s="33" t="s">
        <v>1199</v>
      </c>
      <c r="C10" s="33" t="s">
        <v>1200</v>
      </c>
      <c r="D10" s="14">
        <v>58970</v>
      </c>
      <c r="E10" s="15">
        <v>724.86</v>
      </c>
      <c r="F10" s="16">
        <v>7.6700000000000004E-2</v>
      </c>
      <c r="G10" s="16"/>
    </row>
    <row r="11" spans="1:8" x14ac:dyDescent="0.25">
      <c r="A11" s="13" t="s">
        <v>1302</v>
      </c>
      <c r="B11" s="33" t="s">
        <v>1303</v>
      </c>
      <c r="C11" s="33" t="s">
        <v>1304</v>
      </c>
      <c r="D11" s="14">
        <v>30274</v>
      </c>
      <c r="E11" s="15">
        <v>588.44000000000005</v>
      </c>
      <c r="F11" s="16">
        <v>6.2300000000000001E-2</v>
      </c>
      <c r="G11" s="16"/>
    </row>
    <row r="12" spans="1:8" x14ac:dyDescent="0.25">
      <c r="A12" s="13" t="s">
        <v>1204</v>
      </c>
      <c r="B12" s="33" t="s">
        <v>1205</v>
      </c>
      <c r="C12" s="33" t="s">
        <v>1206</v>
      </c>
      <c r="D12" s="14">
        <v>77427</v>
      </c>
      <c r="E12" s="15">
        <v>388.61</v>
      </c>
      <c r="F12" s="16">
        <v>4.1099999999999998E-2</v>
      </c>
      <c r="G12" s="16"/>
    </row>
    <row r="13" spans="1:8" x14ac:dyDescent="0.25">
      <c r="A13" s="13" t="s">
        <v>1364</v>
      </c>
      <c r="B13" s="33" t="s">
        <v>1365</v>
      </c>
      <c r="C13" s="33" t="s">
        <v>1304</v>
      </c>
      <c r="D13" s="14">
        <v>8491</v>
      </c>
      <c r="E13" s="15">
        <v>386.66</v>
      </c>
      <c r="F13" s="16">
        <v>4.0899999999999999E-2</v>
      </c>
      <c r="G13" s="16"/>
    </row>
    <row r="14" spans="1:8" x14ac:dyDescent="0.25">
      <c r="A14" s="13" t="s">
        <v>1230</v>
      </c>
      <c r="B14" s="33" t="s">
        <v>1231</v>
      </c>
      <c r="C14" s="33" t="s">
        <v>1232</v>
      </c>
      <c r="D14" s="14">
        <v>9795</v>
      </c>
      <c r="E14" s="15">
        <v>362.87</v>
      </c>
      <c r="F14" s="16">
        <v>3.8399999999999997E-2</v>
      </c>
      <c r="G14" s="16"/>
    </row>
    <row r="15" spans="1:8" x14ac:dyDescent="0.25">
      <c r="A15" s="13" t="s">
        <v>1193</v>
      </c>
      <c r="B15" s="33" t="s">
        <v>1194</v>
      </c>
      <c r="C15" s="33" t="s">
        <v>1195</v>
      </c>
      <c r="D15" s="14">
        <v>22417</v>
      </c>
      <c r="E15" s="15">
        <v>356.22</v>
      </c>
      <c r="F15" s="16">
        <v>3.7699999999999997E-2</v>
      </c>
      <c r="G15" s="16"/>
    </row>
    <row r="16" spans="1:8" x14ac:dyDescent="0.25">
      <c r="A16" s="13" t="s">
        <v>1259</v>
      </c>
      <c r="B16" s="33" t="s">
        <v>1260</v>
      </c>
      <c r="C16" s="33" t="s">
        <v>1200</v>
      </c>
      <c r="D16" s="14">
        <v>23826</v>
      </c>
      <c r="E16" s="15">
        <v>280.02</v>
      </c>
      <c r="F16" s="16">
        <v>2.9600000000000001E-2</v>
      </c>
      <c r="G16" s="16"/>
    </row>
    <row r="17" spans="1:7" x14ac:dyDescent="0.25">
      <c r="A17" s="13" t="s">
        <v>1255</v>
      </c>
      <c r="B17" s="33" t="s">
        <v>1256</v>
      </c>
      <c r="C17" s="33" t="s">
        <v>1200</v>
      </c>
      <c r="D17" s="14">
        <v>32162</v>
      </c>
      <c r="E17" s="15">
        <v>262.31</v>
      </c>
      <c r="F17" s="16">
        <v>2.7799999999999998E-2</v>
      </c>
      <c r="G17" s="16"/>
    </row>
    <row r="18" spans="1:7" x14ac:dyDescent="0.25">
      <c r="A18" s="13" t="s">
        <v>1473</v>
      </c>
      <c r="B18" s="33" t="s">
        <v>1474</v>
      </c>
      <c r="C18" s="33" t="s">
        <v>1203</v>
      </c>
      <c r="D18" s="14">
        <v>8130</v>
      </c>
      <c r="E18" s="15">
        <v>228.08</v>
      </c>
      <c r="F18" s="16">
        <v>2.41E-2</v>
      </c>
      <c r="G18" s="16"/>
    </row>
    <row r="19" spans="1:7" x14ac:dyDescent="0.25">
      <c r="A19" s="13" t="s">
        <v>1330</v>
      </c>
      <c r="B19" s="33" t="s">
        <v>1331</v>
      </c>
      <c r="C19" s="33" t="s">
        <v>1200</v>
      </c>
      <c r="D19" s="14">
        <v>12330</v>
      </c>
      <c r="E19" s="15">
        <v>219.57</v>
      </c>
      <c r="F19" s="16">
        <v>2.3199999999999998E-2</v>
      </c>
      <c r="G19" s="16"/>
    </row>
    <row r="20" spans="1:7" x14ac:dyDescent="0.25">
      <c r="A20" s="13" t="s">
        <v>1465</v>
      </c>
      <c r="B20" s="33" t="s">
        <v>1466</v>
      </c>
      <c r="C20" s="33" t="s">
        <v>1206</v>
      </c>
      <c r="D20" s="14">
        <v>7483</v>
      </c>
      <c r="E20" s="15">
        <v>207.88</v>
      </c>
      <c r="F20" s="16">
        <v>2.1999999999999999E-2</v>
      </c>
      <c r="G20" s="16"/>
    </row>
    <row r="21" spans="1:7" x14ac:dyDescent="0.25">
      <c r="A21" s="13" t="s">
        <v>1300</v>
      </c>
      <c r="B21" s="33" t="s">
        <v>1301</v>
      </c>
      <c r="C21" s="33" t="s">
        <v>1292</v>
      </c>
      <c r="D21" s="14">
        <v>2334</v>
      </c>
      <c r="E21" s="15">
        <v>168.05</v>
      </c>
      <c r="F21" s="16">
        <v>1.78E-2</v>
      </c>
      <c r="G21" s="16"/>
    </row>
    <row r="22" spans="1:7" x14ac:dyDescent="0.25">
      <c r="A22" s="13" t="s">
        <v>1218</v>
      </c>
      <c r="B22" s="33" t="s">
        <v>1219</v>
      </c>
      <c r="C22" s="33" t="s">
        <v>1220</v>
      </c>
      <c r="D22" s="14">
        <v>39823</v>
      </c>
      <c r="E22" s="15">
        <v>165.74</v>
      </c>
      <c r="F22" s="16">
        <v>1.7500000000000002E-2</v>
      </c>
      <c r="G22" s="16"/>
    </row>
    <row r="23" spans="1:7" x14ac:dyDescent="0.25">
      <c r="A23" s="13" t="s">
        <v>1190</v>
      </c>
      <c r="B23" s="33" t="s">
        <v>1191</v>
      </c>
      <c r="C23" s="33" t="s">
        <v>1192</v>
      </c>
      <c r="D23" s="14">
        <v>9049</v>
      </c>
      <c r="E23" s="15">
        <v>164.84</v>
      </c>
      <c r="F23" s="16">
        <v>1.7399999999999999E-2</v>
      </c>
      <c r="G23" s="16"/>
    </row>
    <row r="24" spans="1:7" x14ac:dyDescent="0.25">
      <c r="A24" s="13" t="s">
        <v>1228</v>
      </c>
      <c r="B24" s="33" t="s">
        <v>1229</v>
      </c>
      <c r="C24" s="33" t="s">
        <v>1203</v>
      </c>
      <c r="D24" s="14">
        <v>14765</v>
      </c>
      <c r="E24" s="15">
        <v>164.09</v>
      </c>
      <c r="F24" s="16">
        <v>1.7399999999999999E-2</v>
      </c>
      <c r="G24" s="16"/>
    </row>
    <row r="25" spans="1:7" x14ac:dyDescent="0.25">
      <c r="A25" s="13" t="s">
        <v>1399</v>
      </c>
      <c r="B25" s="33" t="s">
        <v>1400</v>
      </c>
      <c r="C25" s="33" t="s">
        <v>1304</v>
      </c>
      <c r="D25" s="14">
        <v>8869</v>
      </c>
      <c r="E25" s="15">
        <v>155.5</v>
      </c>
      <c r="F25" s="16">
        <v>1.6500000000000001E-2</v>
      </c>
      <c r="G25" s="16"/>
    </row>
    <row r="26" spans="1:7" x14ac:dyDescent="0.25">
      <c r="A26" s="13" t="s">
        <v>1221</v>
      </c>
      <c r="B26" s="33" t="s">
        <v>1222</v>
      </c>
      <c r="C26" s="33" t="s">
        <v>1203</v>
      </c>
      <c r="D26" s="14">
        <v>1107</v>
      </c>
      <c r="E26" s="15">
        <v>137.30000000000001</v>
      </c>
      <c r="F26" s="16">
        <v>1.4500000000000001E-2</v>
      </c>
      <c r="G26" s="16"/>
    </row>
    <row r="27" spans="1:7" x14ac:dyDescent="0.25">
      <c r="A27" s="13" t="s">
        <v>1489</v>
      </c>
      <c r="B27" s="33" t="s">
        <v>1490</v>
      </c>
      <c r="C27" s="33" t="s">
        <v>1220</v>
      </c>
      <c r="D27" s="14">
        <v>38197</v>
      </c>
      <c r="E27" s="15">
        <v>128.88</v>
      </c>
      <c r="F27" s="16">
        <v>1.3599999999999999E-2</v>
      </c>
      <c r="G27" s="16"/>
    </row>
    <row r="28" spans="1:7" x14ac:dyDescent="0.25">
      <c r="A28" s="13" t="s">
        <v>1238</v>
      </c>
      <c r="B28" s="33" t="s">
        <v>1239</v>
      </c>
      <c r="C28" s="33" t="s">
        <v>1240</v>
      </c>
      <c r="D28" s="14">
        <v>3497</v>
      </c>
      <c r="E28" s="15">
        <v>124.67</v>
      </c>
      <c r="F28" s="16">
        <v>1.32E-2</v>
      </c>
      <c r="G28" s="16"/>
    </row>
    <row r="29" spans="1:7" x14ac:dyDescent="0.25">
      <c r="A29" s="13" t="s">
        <v>1430</v>
      </c>
      <c r="B29" s="33" t="s">
        <v>1431</v>
      </c>
      <c r="C29" s="33" t="s">
        <v>1240</v>
      </c>
      <c r="D29" s="14">
        <v>3778</v>
      </c>
      <c r="E29" s="15">
        <v>118.13</v>
      </c>
      <c r="F29" s="16">
        <v>1.2500000000000001E-2</v>
      </c>
      <c r="G29" s="16"/>
    </row>
    <row r="30" spans="1:7" x14ac:dyDescent="0.25">
      <c r="A30" s="13" t="s">
        <v>1225</v>
      </c>
      <c r="B30" s="33" t="s">
        <v>1226</v>
      </c>
      <c r="C30" s="33" t="s">
        <v>1227</v>
      </c>
      <c r="D30" s="14">
        <v>968</v>
      </c>
      <c r="E30" s="15">
        <v>109.4</v>
      </c>
      <c r="F30" s="16">
        <v>1.1599999999999999E-2</v>
      </c>
      <c r="G30" s="16"/>
    </row>
    <row r="31" spans="1:7" x14ac:dyDescent="0.25">
      <c r="A31" s="13" t="s">
        <v>1249</v>
      </c>
      <c r="B31" s="33" t="s">
        <v>1250</v>
      </c>
      <c r="C31" s="33" t="s">
        <v>1251</v>
      </c>
      <c r="D31" s="14">
        <v>32685</v>
      </c>
      <c r="E31" s="15">
        <v>108.11</v>
      </c>
      <c r="F31" s="16">
        <v>1.14E-2</v>
      </c>
      <c r="G31" s="16"/>
    </row>
    <row r="32" spans="1:7" x14ac:dyDescent="0.25">
      <c r="A32" s="13" t="s">
        <v>1397</v>
      </c>
      <c r="B32" s="33" t="s">
        <v>1398</v>
      </c>
      <c r="C32" s="33" t="s">
        <v>1307</v>
      </c>
      <c r="D32" s="14">
        <v>69057</v>
      </c>
      <c r="E32" s="15">
        <v>105.49</v>
      </c>
      <c r="F32" s="16">
        <v>1.12E-2</v>
      </c>
      <c r="G32" s="16"/>
    </row>
    <row r="33" spans="1:7" x14ac:dyDescent="0.25">
      <c r="A33" s="13" t="s">
        <v>1201</v>
      </c>
      <c r="B33" s="33" t="s">
        <v>1202</v>
      </c>
      <c r="C33" s="33" t="s">
        <v>1203</v>
      </c>
      <c r="D33" s="14">
        <v>936</v>
      </c>
      <c r="E33" s="15">
        <v>101.94</v>
      </c>
      <c r="F33" s="16">
        <v>1.0800000000000001E-2</v>
      </c>
      <c r="G33" s="16"/>
    </row>
    <row r="34" spans="1:7" x14ac:dyDescent="0.25">
      <c r="A34" s="13" t="s">
        <v>1308</v>
      </c>
      <c r="B34" s="33" t="s">
        <v>1309</v>
      </c>
      <c r="C34" s="33" t="s">
        <v>1310</v>
      </c>
      <c r="D34" s="14">
        <v>19111</v>
      </c>
      <c r="E34" s="15">
        <v>100.32</v>
      </c>
      <c r="F34" s="16">
        <v>1.06E-2</v>
      </c>
      <c r="G34" s="16"/>
    </row>
    <row r="35" spans="1:7" x14ac:dyDescent="0.25">
      <c r="A35" s="13" t="s">
        <v>1424</v>
      </c>
      <c r="B35" s="33" t="s">
        <v>1425</v>
      </c>
      <c r="C35" s="33" t="s">
        <v>1317</v>
      </c>
      <c r="D35" s="14">
        <v>6156</v>
      </c>
      <c r="E35" s="15">
        <v>91.23</v>
      </c>
      <c r="F35" s="16">
        <v>9.7000000000000003E-3</v>
      </c>
      <c r="G35" s="16"/>
    </row>
    <row r="36" spans="1:7" x14ac:dyDescent="0.25">
      <c r="A36" s="13" t="s">
        <v>1485</v>
      </c>
      <c r="B36" s="33" t="s">
        <v>1486</v>
      </c>
      <c r="C36" s="33" t="s">
        <v>1304</v>
      </c>
      <c r="D36" s="14">
        <v>5327</v>
      </c>
      <c r="E36" s="15">
        <v>87.18</v>
      </c>
      <c r="F36" s="16">
        <v>9.1999999999999998E-3</v>
      </c>
      <c r="G36" s="16"/>
    </row>
    <row r="37" spans="1:7" x14ac:dyDescent="0.25">
      <c r="A37" s="13" t="s">
        <v>1318</v>
      </c>
      <c r="B37" s="33" t="s">
        <v>1319</v>
      </c>
      <c r="C37" s="33" t="s">
        <v>1320</v>
      </c>
      <c r="D37" s="14">
        <v>12243</v>
      </c>
      <c r="E37" s="15">
        <v>85.87</v>
      </c>
      <c r="F37" s="16">
        <v>9.1000000000000004E-3</v>
      </c>
      <c r="G37" s="16"/>
    </row>
    <row r="38" spans="1:7" x14ac:dyDescent="0.25">
      <c r="A38" s="13" t="s">
        <v>1241</v>
      </c>
      <c r="B38" s="33" t="s">
        <v>1242</v>
      </c>
      <c r="C38" s="33" t="s">
        <v>1227</v>
      </c>
      <c r="D38" s="14">
        <v>3091</v>
      </c>
      <c r="E38" s="15">
        <v>83.42</v>
      </c>
      <c r="F38" s="16">
        <v>8.8000000000000005E-3</v>
      </c>
      <c r="G38" s="16"/>
    </row>
    <row r="39" spans="1:7" x14ac:dyDescent="0.25">
      <c r="A39" s="13" t="s">
        <v>1503</v>
      </c>
      <c r="B39" s="33" t="s">
        <v>1504</v>
      </c>
      <c r="C39" s="33" t="s">
        <v>1292</v>
      </c>
      <c r="D39" s="14">
        <v>4549</v>
      </c>
      <c r="E39" s="15">
        <v>81.11</v>
      </c>
      <c r="F39" s="16">
        <v>8.6E-3</v>
      </c>
      <c r="G39" s="16"/>
    </row>
    <row r="40" spans="1:7" x14ac:dyDescent="0.25">
      <c r="A40" s="13" t="s">
        <v>1283</v>
      </c>
      <c r="B40" s="33" t="s">
        <v>1284</v>
      </c>
      <c r="C40" s="33" t="s">
        <v>1200</v>
      </c>
      <c r="D40" s="14">
        <v>5548</v>
      </c>
      <c r="E40" s="15">
        <v>79.069999999999993</v>
      </c>
      <c r="F40" s="16">
        <v>8.3999999999999995E-3</v>
      </c>
      <c r="G40" s="16"/>
    </row>
    <row r="41" spans="1:7" x14ac:dyDescent="0.25">
      <c r="A41" s="13" t="s">
        <v>1487</v>
      </c>
      <c r="B41" s="33" t="s">
        <v>1488</v>
      </c>
      <c r="C41" s="33" t="s">
        <v>1307</v>
      </c>
      <c r="D41" s="14">
        <v>7994</v>
      </c>
      <c r="E41" s="15">
        <v>75.23</v>
      </c>
      <c r="F41" s="16">
        <v>8.0000000000000002E-3</v>
      </c>
      <c r="G41" s="16"/>
    </row>
    <row r="42" spans="1:7" x14ac:dyDescent="0.25">
      <c r="A42" s="13" t="s">
        <v>1233</v>
      </c>
      <c r="B42" s="33" t="s">
        <v>1234</v>
      </c>
      <c r="C42" s="33" t="s">
        <v>1212</v>
      </c>
      <c r="D42" s="14">
        <v>2990</v>
      </c>
      <c r="E42" s="15">
        <v>74.77</v>
      </c>
      <c r="F42" s="16">
        <v>7.9000000000000008E-3</v>
      </c>
      <c r="G42" s="16"/>
    </row>
    <row r="43" spans="1:7" x14ac:dyDescent="0.25">
      <c r="A43" s="13" t="s">
        <v>1366</v>
      </c>
      <c r="B43" s="33" t="s">
        <v>1367</v>
      </c>
      <c r="C43" s="33" t="s">
        <v>1292</v>
      </c>
      <c r="D43" s="14">
        <v>2331</v>
      </c>
      <c r="E43" s="15">
        <v>74.7</v>
      </c>
      <c r="F43" s="16">
        <v>7.9000000000000008E-3</v>
      </c>
      <c r="G43" s="16"/>
    </row>
    <row r="44" spans="1:7" x14ac:dyDescent="0.25">
      <c r="A44" s="13" t="s">
        <v>1405</v>
      </c>
      <c r="B44" s="33" t="s">
        <v>1406</v>
      </c>
      <c r="C44" s="33" t="s">
        <v>1192</v>
      </c>
      <c r="D44" s="14">
        <v>4399</v>
      </c>
      <c r="E44" s="15">
        <v>72.8</v>
      </c>
      <c r="F44" s="16">
        <v>7.7000000000000002E-3</v>
      </c>
      <c r="G44" s="16"/>
    </row>
    <row r="45" spans="1:7" x14ac:dyDescent="0.25">
      <c r="A45" s="13" t="s">
        <v>1216</v>
      </c>
      <c r="B45" s="33" t="s">
        <v>1217</v>
      </c>
      <c r="C45" s="33" t="s">
        <v>1192</v>
      </c>
      <c r="D45" s="14">
        <v>1021</v>
      </c>
      <c r="E45" s="15">
        <v>71.790000000000006</v>
      </c>
      <c r="F45" s="16">
        <v>7.6E-3</v>
      </c>
      <c r="G45" s="16"/>
    </row>
    <row r="46" spans="1:7" x14ac:dyDescent="0.25">
      <c r="A46" s="13" t="s">
        <v>1501</v>
      </c>
      <c r="B46" s="33" t="s">
        <v>1502</v>
      </c>
      <c r="C46" s="33" t="s">
        <v>1237</v>
      </c>
      <c r="D46" s="14">
        <v>3777</v>
      </c>
      <c r="E46" s="15">
        <v>69.89</v>
      </c>
      <c r="F46" s="16">
        <v>7.4000000000000003E-3</v>
      </c>
      <c r="G46" s="16"/>
    </row>
    <row r="47" spans="1:7" x14ac:dyDescent="0.25">
      <c r="A47" s="13" t="s">
        <v>1275</v>
      </c>
      <c r="B47" s="33" t="s">
        <v>1276</v>
      </c>
      <c r="C47" s="33" t="s">
        <v>1277</v>
      </c>
      <c r="D47" s="14">
        <v>2198</v>
      </c>
      <c r="E47" s="15">
        <v>66.37</v>
      </c>
      <c r="F47" s="16">
        <v>7.0000000000000001E-3</v>
      </c>
      <c r="G47" s="16"/>
    </row>
    <row r="48" spans="1:7" x14ac:dyDescent="0.25">
      <c r="A48" s="13" t="s">
        <v>1243</v>
      </c>
      <c r="B48" s="33" t="s">
        <v>1244</v>
      </c>
      <c r="C48" s="33" t="s">
        <v>1245</v>
      </c>
      <c r="D48" s="14">
        <v>5474</v>
      </c>
      <c r="E48" s="15">
        <v>65.7</v>
      </c>
      <c r="F48" s="16">
        <v>7.0000000000000001E-3</v>
      </c>
      <c r="G48" s="16"/>
    </row>
    <row r="49" spans="1:7" x14ac:dyDescent="0.25">
      <c r="A49" s="13" t="s">
        <v>1356</v>
      </c>
      <c r="B49" s="33" t="s">
        <v>1357</v>
      </c>
      <c r="C49" s="33" t="s">
        <v>1237</v>
      </c>
      <c r="D49" s="14">
        <v>8834</v>
      </c>
      <c r="E49" s="15">
        <v>65.260000000000005</v>
      </c>
      <c r="F49" s="16">
        <v>6.8999999999999999E-3</v>
      </c>
      <c r="G49" s="16"/>
    </row>
    <row r="50" spans="1:7" x14ac:dyDescent="0.25">
      <c r="A50" s="13" t="s">
        <v>1345</v>
      </c>
      <c r="B50" s="33" t="s">
        <v>1346</v>
      </c>
      <c r="C50" s="33" t="s">
        <v>1304</v>
      </c>
      <c r="D50" s="14">
        <v>11835</v>
      </c>
      <c r="E50" s="15">
        <v>63.72</v>
      </c>
      <c r="F50" s="16">
        <v>6.7000000000000002E-3</v>
      </c>
      <c r="G50" s="16"/>
    </row>
    <row r="51" spans="1:7" x14ac:dyDescent="0.25">
      <c r="A51" s="13" t="s">
        <v>1362</v>
      </c>
      <c r="B51" s="33" t="s">
        <v>1363</v>
      </c>
      <c r="C51" s="33" t="s">
        <v>1203</v>
      </c>
      <c r="D51" s="14">
        <v>1089</v>
      </c>
      <c r="E51" s="15">
        <v>59.41</v>
      </c>
      <c r="F51" s="16">
        <v>6.3E-3</v>
      </c>
      <c r="G51" s="16"/>
    </row>
    <row r="52" spans="1:7" x14ac:dyDescent="0.25">
      <c r="A52" s="13" t="s">
        <v>1420</v>
      </c>
      <c r="B52" s="33" t="s">
        <v>1421</v>
      </c>
      <c r="C52" s="33" t="s">
        <v>1215</v>
      </c>
      <c r="D52" s="14">
        <v>16362</v>
      </c>
      <c r="E52" s="15">
        <v>58.52</v>
      </c>
      <c r="F52" s="16">
        <v>6.1999999999999998E-3</v>
      </c>
      <c r="G52" s="16"/>
    </row>
    <row r="53" spans="1:7" x14ac:dyDescent="0.25">
      <c r="A53" s="13" t="s">
        <v>1541</v>
      </c>
      <c r="B53" s="33" t="s">
        <v>1542</v>
      </c>
      <c r="C53" s="33" t="s">
        <v>1524</v>
      </c>
      <c r="D53" s="14">
        <v>844</v>
      </c>
      <c r="E53" s="15">
        <v>58.47</v>
      </c>
      <c r="F53" s="16">
        <v>6.1999999999999998E-3</v>
      </c>
      <c r="G53" s="16"/>
    </row>
    <row r="54" spans="1:7" x14ac:dyDescent="0.25">
      <c r="A54" s="13" t="s">
        <v>1210</v>
      </c>
      <c r="B54" s="33" t="s">
        <v>1211</v>
      </c>
      <c r="C54" s="33" t="s">
        <v>1212</v>
      </c>
      <c r="D54" s="14">
        <v>989</v>
      </c>
      <c r="E54" s="15">
        <v>57.91</v>
      </c>
      <c r="F54" s="16">
        <v>6.1000000000000004E-3</v>
      </c>
      <c r="G54" s="16"/>
    </row>
    <row r="55" spans="1:7" x14ac:dyDescent="0.25">
      <c r="A55" s="13" t="s">
        <v>1527</v>
      </c>
      <c r="B55" s="33" t="s">
        <v>1528</v>
      </c>
      <c r="C55" s="33" t="s">
        <v>1203</v>
      </c>
      <c r="D55" s="14">
        <v>1148</v>
      </c>
      <c r="E55" s="15">
        <v>56.95</v>
      </c>
      <c r="F55" s="16">
        <v>6.0000000000000001E-3</v>
      </c>
      <c r="G55" s="16"/>
    </row>
    <row r="56" spans="1:7" x14ac:dyDescent="0.25">
      <c r="A56" s="13" t="s">
        <v>1529</v>
      </c>
      <c r="B56" s="33" t="s">
        <v>1530</v>
      </c>
      <c r="C56" s="33" t="s">
        <v>1192</v>
      </c>
      <c r="D56" s="14">
        <v>1068</v>
      </c>
      <c r="E56" s="15">
        <v>54.4</v>
      </c>
      <c r="F56" s="16">
        <v>5.7999999999999996E-3</v>
      </c>
      <c r="G56" s="16"/>
    </row>
    <row r="57" spans="1:7" x14ac:dyDescent="0.25">
      <c r="A57" s="13" t="s">
        <v>1426</v>
      </c>
      <c r="B57" s="33" t="s">
        <v>1427</v>
      </c>
      <c r="C57" s="33" t="s">
        <v>1304</v>
      </c>
      <c r="D57" s="14">
        <v>769</v>
      </c>
      <c r="E57" s="15">
        <v>47.34</v>
      </c>
      <c r="F57" s="16">
        <v>5.0000000000000001E-3</v>
      </c>
      <c r="G57" s="16"/>
    </row>
    <row r="58" spans="1:7" x14ac:dyDescent="0.25">
      <c r="A58" s="17" t="s">
        <v>125</v>
      </c>
      <c r="B58" s="34"/>
      <c r="C58" s="34"/>
      <c r="D58" s="20"/>
      <c r="E58" s="37">
        <v>9348.36</v>
      </c>
      <c r="F58" s="38">
        <v>0.98919999999999997</v>
      </c>
      <c r="G58" s="23"/>
    </row>
    <row r="59" spans="1:7" x14ac:dyDescent="0.25">
      <c r="A59" s="17" t="s">
        <v>1268</v>
      </c>
      <c r="B59" s="33"/>
      <c r="C59" s="33"/>
      <c r="D59" s="14"/>
      <c r="E59" s="15"/>
      <c r="F59" s="16"/>
      <c r="G59" s="16"/>
    </row>
    <row r="60" spans="1:7" x14ac:dyDescent="0.25">
      <c r="A60" s="17" t="s">
        <v>125</v>
      </c>
      <c r="B60" s="33"/>
      <c r="C60" s="33"/>
      <c r="D60" s="14"/>
      <c r="E60" s="39" t="s">
        <v>122</v>
      </c>
      <c r="F60" s="40" t="s">
        <v>122</v>
      </c>
      <c r="G60" s="16"/>
    </row>
    <row r="61" spans="1:7" x14ac:dyDescent="0.25">
      <c r="A61" s="24" t="s">
        <v>132</v>
      </c>
      <c r="B61" s="35"/>
      <c r="C61" s="35"/>
      <c r="D61" s="25"/>
      <c r="E61" s="30">
        <v>9348.36</v>
      </c>
      <c r="F61" s="31">
        <v>0.98919999999999997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196</v>
      </c>
      <c r="B64" s="33"/>
      <c r="C64" s="33"/>
      <c r="D64" s="14"/>
      <c r="E64" s="15"/>
      <c r="F64" s="16"/>
      <c r="G64" s="16"/>
    </row>
    <row r="65" spans="1:7" x14ac:dyDescent="0.25">
      <c r="A65" s="13" t="s">
        <v>197</v>
      </c>
      <c r="B65" s="33"/>
      <c r="C65" s="33"/>
      <c r="D65" s="14"/>
      <c r="E65" s="15">
        <v>15.99</v>
      </c>
      <c r="F65" s="16">
        <v>1.6999999999999999E-3</v>
      </c>
      <c r="G65" s="16">
        <v>6.5936999999999996E-2</v>
      </c>
    </row>
    <row r="66" spans="1:7" x14ac:dyDescent="0.25">
      <c r="A66" s="17" t="s">
        <v>125</v>
      </c>
      <c r="B66" s="34"/>
      <c r="C66" s="34"/>
      <c r="D66" s="20"/>
      <c r="E66" s="37">
        <v>15.99</v>
      </c>
      <c r="F66" s="38">
        <v>1.6999999999999999E-3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24" t="s">
        <v>132</v>
      </c>
      <c r="B68" s="35"/>
      <c r="C68" s="35"/>
      <c r="D68" s="25"/>
      <c r="E68" s="21">
        <v>15.99</v>
      </c>
      <c r="F68" s="22">
        <v>1.6999999999999999E-3</v>
      </c>
      <c r="G68" s="23"/>
    </row>
    <row r="69" spans="1:7" x14ac:dyDescent="0.25">
      <c r="A69" s="13" t="s">
        <v>198</v>
      </c>
      <c r="B69" s="33"/>
      <c r="C69" s="33"/>
      <c r="D69" s="14"/>
      <c r="E69" s="15">
        <v>5.7775999999999999E-3</v>
      </c>
      <c r="F69" s="16">
        <v>0</v>
      </c>
      <c r="G69" s="16"/>
    </row>
    <row r="70" spans="1:7" x14ac:dyDescent="0.25">
      <c r="A70" s="13" t="s">
        <v>199</v>
      </c>
      <c r="B70" s="33"/>
      <c r="C70" s="33"/>
      <c r="D70" s="14"/>
      <c r="E70" s="15">
        <v>86.5542224</v>
      </c>
      <c r="F70" s="16">
        <v>9.1000000000000004E-3</v>
      </c>
      <c r="G70" s="16">
        <v>6.5936999999999996E-2</v>
      </c>
    </row>
    <row r="71" spans="1:7" x14ac:dyDescent="0.25">
      <c r="A71" s="28" t="s">
        <v>200</v>
      </c>
      <c r="B71" s="36"/>
      <c r="C71" s="36"/>
      <c r="D71" s="29"/>
      <c r="E71" s="30">
        <v>9450.91</v>
      </c>
      <c r="F71" s="31">
        <v>1</v>
      </c>
      <c r="G71" s="31"/>
    </row>
    <row r="76" spans="1:7" x14ac:dyDescent="0.25">
      <c r="A76" s="1" t="s">
        <v>203</v>
      </c>
    </row>
    <row r="77" spans="1:7" x14ac:dyDescent="0.25">
      <c r="A77" s="47" t="s">
        <v>204</v>
      </c>
      <c r="B77" s="3" t="s">
        <v>122</v>
      </c>
    </row>
    <row r="78" spans="1:7" x14ac:dyDescent="0.25">
      <c r="A78" t="s">
        <v>205</v>
      </c>
    </row>
    <row r="79" spans="1:7" x14ac:dyDescent="0.25">
      <c r="A79" t="s">
        <v>206</v>
      </c>
      <c r="B79" t="s">
        <v>207</v>
      </c>
      <c r="C79" t="s">
        <v>207</v>
      </c>
    </row>
    <row r="80" spans="1:7" x14ac:dyDescent="0.25">
      <c r="B80" s="48">
        <v>45504</v>
      </c>
      <c r="C80" s="48">
        <v>45534</v>
      </c>
    </row>
    <row r="81" spans="1:5" x14ac:dyDescent="0.25">
      <c r="A81" t="s">
        <v>211</v>
      </c>
      <c r="B81">
        <v>14.4665</v>
      </c>
      <c r="C81">
        <v>14.662599999999999</v>
      </c>
      <c r="E81" s="2"/>
    </row>
    <row r="82" spans="1:5" x14ac:dyDescent="0.25">
      <c r="A82" t="s">
        <v>212</v>
      </c>
      <c r="B82">
        <v>14.266299999999999</v>
      </c>
      <c r="C82">
        <v>14.4597</v>
      </c>
      <c r="E82" s="2"/>
    </row>
    <row r="83" spans="1:5" x14ac:dyDescent="0.25">
      <c r="A83" t="s">
        <v>688</v>
      </c>
      <c r="B83">
        <v>14.0794</v>
      </c>
      <c r="C83">
        <v>14.265000000000001</v>
      </c>
      <c r="E83" s="2"/>
    </row>
    <row r="84" spans="1:5" x14ac:dyDescent="0.25">
      <c r="A84" t="s">
        <v>689</v>
      </c>
      <c r="B84">
        <v>14.0792</v>
      </c>
      <c r="C84">
        <v>14.264799999999999</v>
      </c>
      <c r="E84" s="2"/>
    </row>
    <row r="85" spans="1:5" x14ac:dyDescent="0.25">
      <c r="E85" s="2"/>
    </row>
    <row r="86" spans="1:5" x14ac:dyDescent="0.25">
      <c r="A86" t="s">
        <v>222</v>
      </c>
      <c r="B86" s="3" t="s">
        <v>122</v>
      </c>
    </row>
    <row r="87" spans="1:5" x14ac:dyDescent="0.25">
      <c r="A87" t="s">
        <v>223</v>
      </c>
      <c r="B87" s="3" t="s">
        <v>122</v>
      </c>
    </row>
    <row r="88" spans="1:5" ht="30" customHeight="1" x14ac:dyDescent="0.25">
      <c r="A88" s="47" t="s">
        <v>224</v>
      </c>
      <c r="B88" s="3" t="s">
        <v>122</v>
      </c>
    </row>
    <row r="89" spans="1:5" ht="30" customHeight="1" x14ac:dyDescent="0.25">
      <c r="A89" s="47" t="s">
        <v>225</v>
      </c>
      <c r="B89" s="3" t="s">
        <v>122</v>
      </c>
    </row>
    <row r="90" spans="1:5" x14ac:dyDescent="0.25">
      <c r="A90" t="s">
        <v>1269</v>
      </c>
      <c r="B90" s="49">
        <v>9.4600000000000004E-2</v>
      </c>
    </row>
    <row r="91" spans="1:5" ht="45" customHeight="1" x14ac:dyDescent="0.25">
      <c r="A91" s="47" t="s">
        <v>227</v>
      </c>
      <c r="B91" s="3" t="s">
        <v>122</v>
      </c>
    </row>
    <row r="92" spans="1:5" ht="45" customHeight="1" x14ac:dyDescent="0.25">
      <c r="A92" s="47" t="s">
        <v>228</v>
      </c>
      <c r="B92" s="3" t="s">
        <v>122</v>
      </c>
    </row>
    <row r="93" spans="1:5" ht="30" customHeight="1" x14ac:dyDescent="0.25">
      <c r="A93" s="47" t="s">
        <v>229</v>
      </c>
      <c r="B93" s="49">
        <v>239.62780559999999</v>
      </c>
    </row>
    <row r="94" spans="1:5" x14ac:dyDescent="0.25">
      <c r="A94" t="s">
        <v>230</v>
      </c>
      <c r="B94" s="3" t="s">
        <v>122</v>
      </c>
    </row>
    <row r="95" spans="1:5" x14ac:dyDescent="0.25">
      <c r="A95" t="s">
        <v>231</v>
      </c>
      <c r="B95" s="3" t="s">
        <v>122</v>
      </c>
    </row>
    <row r="97" spans="1:4" ht="69.95" customHeight="1" x14ac:dyDescent="0.25">
      <c r="A97" s="63" t="s">
        <v>241</v>
      </c>
      <c r="B97" s="63" t="s">
        <v>242</v>
      </c>
      <c r="C97" s="63" t="s">
        <v>5</v>
      </c>
      <c r="D97" s="63" t="s">
        <v>6</v>
      </c>
    </row>
    <row r="98" spans="1:4" ht="69.95" customHeight="1" x14ac:dyDescent="0.25">
      <c r="A98" s="63" t="s">
        <v>2121</v>
      </c>
      <c r="B98" s="63"/>
      <c r="C98" s="63" t="s">
        <v>70</v>
      </c>
      <c r="D98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298"/>
  <sheetViews>
    <sheetView showGridLines="0" workbookViewId="0">
      <pane ySplit="4" topLeftCell="A295" activePane="bottomLeft" state="frozen"/>
      <selection pane="bottomLeft" activeCell="A295" sqref="A29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2122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2123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1273</v>
      </c>
      <c r="B8" s="33" t="s">
        <v>1274</v>
      </c>
      <c r="C8" s="33" t="s">
        <v>1200</v>
      </c>
      <c r="D8" s="14">
        <v>55650</v>
      </c>
      <c r="E8" s="15">
        <v>910.93</v>
      </c>
      <c r="F8" s="16">
        <v>4.4299999999999999E-2</v>
      </c>
      <c r="G8" s="16"/>
    </row>
    <row r="9" spans="1:8" x14ac:dyDescent="0.25">
      <c r="A9" s="13" t="s">
        <v>1213</v>
      </c>
      <c r="B9" s="33" t="s">
        <v>1214</v>
      </c>
      <c r="C9" s="33" t="s">
        <v>1215</v>
      </c>
      <c r="D9" s="14">
        <v>24995</v>
      </c>
      <c r="E9" s="15">
        <v>754.66</v>
      </c>
      <c r="F9" s="16">
        <v>3.6700000000000003E-2</v>
      </c>
      <c r="G9" s="16"/>
    </row>
    <row r="10" spans="1:8" x14ac:dyDescent="0.25">
      <c r="A10" s="13" t="s">
        <v>1198</v>
      </c>
      <c r="B10" s="33" t="s">
        <v>1199</v>
      </c>
      <c r="C10" s="33" t="s">
        <v>1200</v>
      </c>
      <c r="D10" s="14">
        <v>51986</v>
      </c>
      <c r="E10" s="15">
        <v>639.01</v>
      </c>
      <c r="F10" s="16">
        <v>3.1099999999999999E-2</v>
      </c>
      <c r="G10" s="16"/>
    </row>
    <row r="11" spans="1:8" x14ac:dyDescent="0.25">
      <c r="A11" s="13" t="s">
        <v>1302</v>
      </c>
      <c r="B11" s="33" t="s">
        <v>1303</v>
      </c>
      <c r="C11" s="33" t="s">
        <v>1304</v>
      </c>
      <c r="D11" s="14">
        <v>26688</v>
      </c>
      <c r="E11" s="15">
        <v>518.73</v>
      </c>
      <c r="F11" s="16">
        <v>2.52E-2</v>
      </c>
      <c r="G11" s="16"/>
    </row>
    <row r="12" spans="1:8" x14ac:dyDescent="0.25">
      <c r="A12" s="13" t="s">
        <v>1204</v>
      </c>
      <c r="B12" s="33" t="s">
        <v>1205</v>
      </c>
      <c r="C12" s="33" t="s">
        <v>1206</v>
      </c>
      <c r="D12" s="14">
        <v>68120</v>
      </c>
      <c r="E12" s="15">
        <v>341.89</v>
      </c>
      <c r="F12" s="16">
        <v>1.66E-2</v>
      </c>
      <c r="G12" s="16"/>
    </row>
    <row r="13" spans="1:8" x14ac:dyDescent="0.25">
      <c r="A13" s="13" t="s">
        <v>1364</v>
      </c>
      <c r="B13" s="33" t="s">
        <v>1365</v>
      </c>
      <c r="C13" s="33" t="s">
        <v>1304</v>
      </c>
      <c r="D13" s="14">
        <v>7478</v>
      </c>
      <c r="E13" s="15">
        <v>340.53</v>
      </c>
      <c r="F13" s="16">
        <v>1.66E-2</v>
      </c>
      <c r="G13" s="16"/>
    </row>
    <row r="14" spans="1:8" x14ac:dyDescent="0.25">
      <c r="A14" s="13" t="s">
        <v>1230</v>
      </c>
      <c r="B14" s="33" t="s">
        <v>1231</v>
      </c>
      <c r="C14" s="33" t="s">
        <v>1232</v>
      </c>
      <c r="D14" s="14">
        <v>8634</v>
      </c>
      <c r="E14" s="15">
        <v>319.86</v>
      </c>
      <c r="F14" s="16">
        <v>1.5599999999999999E-2</v>
      </c>
      <c r="G14" s="16"/>
    </row>
    <row r="15" spans="1:8" x14ac:dyDescent="0.25">
      <c r="A15" s="13" t="s">
        <v>1193</v>
      </c>
      <c r="B15" s="33" t="s">
        <v>1194</v>
      </c>
      <c r="C15" s="33" t="s">
        <v>1195</v>
      </c>
      <c r="D15" s="14">
        <v>19762</v>
      </c>
      <c r="E15" s="15">
        <v>314.02999999999997</v>
      </c>
      <c r="F15" s="16">
        <v>1.5299999999999999E-2</v>
      </c>
      <c r="G15" s="16"/>
    </row>
    <row r="16" spans="1:8" x14ac:dyDescent="0.25">
      <c r="A16" s="13" t="s">
        <v>1259</v>
      </c>
      <c r="B16" s="33" t="s">
        <v>1260</v>
      </c>
      <c r="C16" s="33" t="s">
        <v>1200</v>
      </c>
      <c r="D16" s="14">
        <v>21004</v>
      </c>
      <c r="E16" s="15">
        <v>246.85</v>
      </c>
      <c r="F16" s="16">
        <v>1.2E-2</v>
      </c>
      <c r="G16" s="16"/>
    </row>
    <row r="17" spans="1:7" x14ac:dyDescent="0.25">
      <c r="A17" s="13" t="s">
        <v>1880</v>
      </c>
      <c r="B17" s="33" t="s">
        <v>1881</v>
      </c>
      <c r="C17" s="33" t="s">
        <v>1254</v>
      </c>
      <c r="D17" s="14">
        <v>321669</v>
      </c>
      <c r="E17" s="15">
        <v>243.95</v>
      </c>
      <c r="F17" s="16">
        <v>1.1900000000000001E-2</v>
      </c>
      <c r="G17" s="16"/>
    </row>
    <row r="18" spans="1:7" x14ac:dyDescent="0.25">
      <c r="A18" s="13" t="s">
        <v>1255</v>
      </c>
      <c r="B18" s="33" t="s">
        <v>1256</v>
      </c>
      <c r="C18" s="33" t="s">
        <v>1200</v>
      </c>
      <c r="D18" s="14">
        <v>28354</v>
      </c>
      <c r="E18" s="15">
        <v>231.26</v>
      </c>
      <c r="F18" s="16">
        <v>1.12E-2</v>
      </c>
      <c r="G18" s="16"/>
    </row>
    <row r="19" spans="1:7" x14ac:dyDescent="0.25">
      <c r="A19" s="13" t="s">
        <v>1473</v>
      </c>
      <c r="B19" s="33" t="s">
        <v>1474</v>
      </c>
      <c r="C19" s="33" t="s">
        <v>1203</v>
      </c>
      <c r="D19" s="14">
        <v>7166</v>
      </c>
      <c r="E19" s="15">
        <v>201.03</v>
      </c>
      <c r="F19" s="16">
        <v>9.7999999999999997E-3</v>
      </c>
      <c r="G19" s="16"/>
    </row>
    <row r="20" spans="1:7" x14ac:dyDescent="0.25">
      <c r="A20" s="13" t="s">
        <v>1330</v>
      </c>
      <c r="B20" s="33" t="s">
        <v>1331</v>
      </c>
      <c r="C20" s="33" t="s">
        <v>1200</v>
      </c>
      <c r="D20" s="14">
        <v>10859</v>
      </c>
      <c r="E20" s="15">
        <v>193.38</v>
      </c>
      <c r="F20" s="16">
        <v>9.4000000000000004E-3</v>
      </c>
      <c r="G20" s="16"/>
    </row>
    <row r="21" spans="1:7" x14ac:dyDescent="0.25">
      <c r="A21" s="13" t="s">
        <v>1988</v>
      </c>
      <c r="B21" s="33" t="s">
        <v>1989</v>
      </c>
      <c r="C21" s="33" t="s">
        <v>1524</v>
      </c>
      <c r="D21" s="14">
        <v>22392</v>
      </c>
      <c r="E21" s="15">
        <v>193.12</v>
      </c>
      <c r="F21" s="16">
        <v>9.4000000000000004E-3</v>
      </c>
      <c r="G21" s="16"/>
    </row>
    <row r="22" spans="1:7" x14ac:dyDescent="0.25">
      <c r="A22" s="13" t="s">
        <v>1465</v>
      </c>
      <c r="B22" s="33" t="s">
        <v>1466</v>
      </c>
      <c r="C22" s="33" t="s">
        <v>1206</v>
      </c>
      <c r="D22" s="14">
        <v>6589</v>
      </c>
      <c r="E22" s="15">
        <v>183.04</v>
      </c>
      <c r="F22" s="16">
        <v>8.8999999999999999E-3</v>
      </c>
      <c r="G22" s="16"/>
    </row>
    <row r="23" spans="1:7" x14ac:dyDescent="0.25">
      <c r="A23" s="13" t="s">
        <v>1228</v>
      </c>
      <c r="B23" s="33" t="s">
        <v>1229</v>
      </c>
      <c r="C23" s="33" t="s">
        <v>1203</v>
      </c>
      <c r="D23" s="14">
        <v>15386</v>
      </c>
      <c r="E23" s="15">
        <v>170.99</v>
      </c>
      <c r="F23" s="16">
        <v>8.3000000000000001E-3</v>
      </c>
      <c r="G23" s="16"/>
    </row>
    <row r="24" spans="1:7" x14ac:dyDescent="0.25">
      <c r="A24" s="13" t="s">
        <v>1467</v>
      </c>
      <c r="B24" s="33" t="s">
        <v>1468</v>
      </c>
      <c r="C24" s="33" t="s">
        <v>1344</v>
      </c>
      <c r="D24" s="14">
        <v>26255</v>
      </c>
      <c r="E24" s="15">
        <v>170</v>
      </c>
      <c r="F24" s="16">
        <v>8.3000000000000001E-3</v>
      </c>
      <c r="G24" s="16"/>
    </row>
    <row r="25" spans="1:7" x14ac:dyDescent="0.25">
      <c r="A25" s="13" t="s">
        <v>1196</v>
      </c>
      <c r="B25" s="33" t="s">
        <v>1197</v>
      </c>
      <c r="C25" s="33" t="s">
        <v>1192</v>
      </c>
      <c r="D25" s="14">
        <v>7324</v>
      </c>
      <c r="E25" s="15">
        <v>164.07</v>
      </c>
      <c r="F25" s="16">
        <v>8.0000000000000002E-3</v>
      </c>
      <c r="G25" s="16"/>
    </row>
    <row r="26" spans="1:7" x14ac:dyDescent="0.25">
      <c r="A26" s="13" t="s">
        <v>1389</v>
      </c>
      <c r="B26" s="33" t="s">
        <v>1390</v>
      </c>
      <c r="C26" s="33" t="s">
        <v>1304</v>
      </c>
      <c r="D26" s="14">
        <v>3167</v>
      </c>
      <c r="E26" s="15">
        <v>163.76</v>
      </c>
      <c r="F26" s="16">
        <v>8.0000000000000002E-3</v>
      </c>
      <c r="G26" s="16"/>
    </row>
    <row r="27" spans="1:7" x14ac:dyDescent="0.25">
      <c r="A27" s="13" t="s">
        <v>1788</v>
      </c>
      <c r="B27" s="33" t="s">
        <v>1789</v>
      </c>
      <c r="C27" s="33" t="s">
        <v>1790</v>
      </c>
      <c r="D27" s="14">
        <v>9125</v>
      </c>
      <c r="E27" s="15">
        <v>161.72</v>
      </c>
      <c r="F27" s="16">
        <v>7.9000000000000008E-3</v>
      </c>
      <c r="G27" s="16"/>
    </row>
    <row r="28" spans="1:7" x14ac:dyDescent="0.25">
      <c r="A28" s="13" t="s">
        <v>1246</v>
      </c>
      <c r="B28" s="33" t="s">
        <v>1247</v>
      </c>
      <c r="C28" s="33" t="s">
        <v>1248</v>
      </c>
      <c r="D28" s="14">
        <v>4118</v>
      </c>
      <c r="E28" s="15">
        <v>154.21</v>
      </c>
      <c r="F28" s="16">
        <v>7.4999999999999997E-3</v>
      </c>
      <c r="G28" s="16"/>
    </row>
    <row r="29" spans="1:7" x14ac:dyDescent="0.25">
      <c r="A29" s="13" t="s">
        <v>1328</v>
      </c>
      <c r="B29" s="33" t="s">
        <v>1329</v>
      </c>
      <c r="C29" s="33" t="s">
        <v>1240</v>
      </c>
      <c r="D29" s="14">
        <v>1140</v>
      </c>
      <c r="E29" s="15">
        <v>150.15</v>
      </c>
      <c r="F29" s="16">
        <v>7.3000000000000001E-3</v>
      </c>
      <c r="G29" s="16"/>
    </row>
    <row r="30" spans="1:7" x14ac:dyDescent="0.25">
      <c r="A30" s="13" t="s">
        <v>1300</v>
      </c>
      <c r="B30" s="33" t="s">
        <v>1301</v>
      </c>
      <c r="C30" s="33" t="s">
        <v>1292</v>
      </c>
      <c r="D30" s="14">
        <v>2058</v>
      </c>
      <c r="E30" s="15">
        <v>148.18</v>
      </c>
      <c r="F30" s="16">
        <v>7.1999999999999998E-3</v>
      </c>
      <c r="G30" s="16"/>
    </row>
    <row r="31" spans="1:7" x14ac:dyDescent="0.25">
      <c r="A31" s="13" t="s">
        <v>1218</v>
      </c>
      <c r="B31" s="33" t="s">
        <v>1219</v>
      </c>
      <c r="C31" s="33" t="s">
        <v>1220</v>
      </c>
      <c r="D31" s="14">
        <v>35105</v>
      </c>
      <c r="E31" s="15">
        <v>146.11000000000001</v>
      </c>
      <c r="F31" s="16">
        <v>7.1000000000000004E-3</v>
      </c>
      <c r="G31" s="16"/>
    </row>
    <row r="32" spans="1:7" x14ac:dyDescent="0.25">
      <c r="A32" s="13" t="s">
        <v>1190</v>
      </c>
      <c r="B32" s="33" t="s">
        <v>1191</v>
      </c>
      <c r="C32" s="33" t="s">
        <v>1192</v>
      </c>
      <c r="D32" s="14">
        <v>7977</v>
      </c>
      <c r="E32" s="15">
        <v>145.31</v>
      </c>
      <c r="F32" s="16">
        <v>7.1000000000000004E-3</v>
      </c>
      <c r="G32" s="16"/>
    </row>
    <row r="33" spans="1:7" x14ac:dyDescent="0.25">
      <c r="A33" s="13" t="s">
        <v>1324</v>
      </c>
      <c r="B33" s="33" t="s">
        <v>1325</v>
      </c>
      <c r="C33" s="33" t="s">
        <v>1200</v>
      </c>
      <c r="D33" s="14">
        <v>72001</v>
      </c>
      <c r="E33" s="15">
        <v>140.19</v>
      </c>
      <c r="F33" s="16">
        <v>6.7999999999999996E-3</v>
      </c>
      <c r="G33" s="16"/>
    </row>
    <row r="34" spans="1:7" x14ac:dyDescent="0.25">
      <c r="A34" s="13" t="s">
        <v>1399</v>
      </c>
      <c r="B34" s="33" t="s">
        <v>1400</v>
      </c>
      <c r="C34" s="33" t="s">
        <v>1304</v>
      </c>
      <c r="D34" s="14">
        <v>7819</v>
      </c>
      <c r="E34" s="15">
        <v>137.09</v>
      </c>
      <c r="F34" s="16">
        <v>6.7000000000000002E-3</v>
      </c>
      <c r="G34" s="16"/>
    </row>
    <row r="35" spans="1:7" x14ac:dyDescent="0.25">
      <c r="A35" s="13" t="s">
        <v>1955</v>
      </c>
      <c r="B35" s="33" t="s">
        <v>1956</v>
      </c>
      <c r="C35" s="33" t="s">
        <v>1254</v>
      </c>
      <c r="D35" s="14">
        <v>19449</v>
      </c>
      <c r="E35" s="15">
        <v>135.38</v>
      </c>
      <c r="F35" s="16">
        <v>6.6E-3</v>
      </c>
      <c r="G35" s="16"/>
    </row>
    <row r="36" spans="1:7" x14ac:dyDescent="0.25">
      <c r="A36" s="13" t="s">
        <v>1418</v>
      </c>
      <c r="B36" s="33" t="s">
        <v>1419</v>
      </c>
      <c r="C36" s="33" t="s">
        <v>1386</v>
      </c>
      <c r="D36" s="14">
        <v>3043</v>
      </c>
      <c r="E36" s="15">
        <v>134.52000000000001</v>
      </c>
      <c r="F36" s="16">
        <v>6.4999999999999997E-3</v>
      </c>
      <c r="G36" s="16"/>
    </row>
    <row r="37" spans="1:7" x14ac:dyDescent="0.25">
      <c r="A37" s="13" t="s">
        <v>1382</v>
      </c>
      <c r="B37" s="33" t="s">
        <v>1383</v>
      </c>
      <c r="C37" s="33" t="s">
        <v>1192</v>
      </c>
      <c r="D37" s="14">
        <v>8503</v>
      </c>
      <c r="E37" s="15">
        <v>133.44999999999999</v>
      </c>
      <c r="F37" s="16">
        <v>6.4999999999999997E-3</v>
      </c>
      <c r="G37" s="16"/>
    </row>
    <row r="38" spans="1:7" x14ac:dyDescent="0.25">
      <c r="A38" s="13" t="s">
        <v>2124</v>
      </c>
      <c r="B38" s="33" t="s">
        <v>2125</v>
      </c>
      <c r="C38" s="33" t="s">
        <v>1200</v>
      </c>
      <c r="D38" s="14">
        <v>550979</v>
      </c>
      <c r="E38" s="15">
        <v>130.09</v>
      </c>
      <c r="F38" s="16">
        <v>6.3E-3</v>
      </c>
      <c r="G38" s="16"/>
    </row>
    <row r="39" spans="1:7" x14ac:dyDescent="0.25">
      <c r="A39" s="13" t="s">
        <v>2126</v>
      </c>
      <c r="B39" s="33" t="s">
        <v>2127</v>
      </c>
      <c r="C39" s="33" t="s">
        <v>1265</v>
      </c>
      <c r="D39" s="14">
        <v>3225</v>
      </c>
      <c r="E39" s="15">
        <v>129.99</v>
      </c>
      <c r="F39" s="16">
        <v>6.3E-3</v>
      </c>
      <c r="G39" s="16"/>
    </row>
    <row r="40" spans="1:7" x14ac:dyDescent="0.25">
      <c r="A40" s="13" t="s">
        <v>1358</v>
      </c>
      <c r="B40" s="33" t="s">
        <v>1359</v>
      </c>
      <c r="C40" s="33" t="s">
        <v>1304</v>
      </c>
      <c r="D40" s="14">
        <v>2001</v>
      </c>
      <c r="E40" s="15">
        <v>126.94</v>
      </c>
      <c r="F40" s="16">
        <v>6.1999999999999998E-3</v>
      </c>
      <c r="G40" s="16"/>
    </row>
    <row r="41" spans="1:7" x14ac:dyDescent="0.25">
      <c r="A41" s="13" t="s">
        <v>1432</v>
      </c>
      <c r="B41" s="33" t="s">
        <v>1433</v>
      </c>
      <c r="C41" s="33" t="s">
        <v>1265</v>
      </c>
      <c r="D41" s="14">
        <v>7742</v>
      </c>
      <c r="E41" s="15">
        <v>122.87</v>
      </c>
      <c r="F41" s="16">
        <v>6.0000000000000001E-3</v>
      </c>
      <c r="G41" s="16"/>
    </row>
    <row r="42" spans="1:7" x14ac:dyDescent="0.25">
      <c r="A42" s="13" t="s">
        <v>1326</v>
      </c>
      <c r="B42" s="33" t="s">
        <v>1327</v>
      </c>
      <c r="C42" s="33" t="s">
        <v>1215</v>
      </c>
      <c r="D42" s="14">
        <v>29028</v>
      </c>
      <c r="E42" s="15">
        <v>121.64</v>
      </c>
      <c r="F42" s="16">
        <v>5.8999999999999999E-3</v>
      </c>
      <c r="G42" s="16"/>
    </row>
    <row r="43" spans="1:7" x14ac:dyDescent="0.25">
      <c r="A43" s="13" t="s">
        <v>1221</v>
      </c>
      <c r="B43" s="33" t="s">
        <v>1222</v>
      </c>
      <c r="C43" s="33" t="s">
        <v>1203</v>
      </c>
      <c r="D43" s="14">
        <v>976</v>
      </c>
      <c r="E43" s="15">
        <v>121.05</v>
      </c>
      <c r="F43" s="16">
        <v>5.8999999999999999E-3</v>
      </c>
      <c r="G43" s="16"/>
    </row>
    <row r="44" spans="1:7" x14ac:dyDescent="0.25">
      <c r="A44" s="13" t="s">
        <v>1531</v>
      </c>
      <c r="B44" s="33" t="s">
        <v>1532</v>
      </c>
      <c r="C44" s="33" t="s">
        <v>1240</v>
      </c>
      <c r="D44" s="14">
        <v>6921</v>
      </c>
      <c r="E44" s="15">
        <v>120.68</v>
      </c>
      <c r="F44" s="16">
        <v>5.8999999999999999E-3</v>
      </c>
      <c r="G44" s="16"/>
    </row>
    <row r="45" spans="1:7" x14ac:dyDescent="0.25">
      <c r="A45" s="13" t="s">
        <v>1884</v>
      </c>
      <c r="B45" s="33" t="s">
        <v>1885</v>
      </c>
      <c r="C45" s="33" t="s">
        <v>1251</v>
      </c>
      <c r="D45" s="14">
        <v>16231</v>
      </c>
      <c r="E45" s="15">
        <v>120.27</v>
      </c>
      <c r="F45" s="16">
        <v>5.7999999999999996E-3</v>
      </c>
      <c r="G45" s="16"/>
    </row>
    <row r="46" spans="1:7" x14ac:dyDescent="0.25">
      <c r="A46" s="13" t="s">
        <v>1409</v>
      </c>
      <c r="B46" s="33" t="s">
        <v>1410</v>
      </c>
      <c r="C46" s="33" t="s">
        <v>1351</v>
      </c>
      <c r="D46" s="14">
        <v>1627</v>
      </c>
      <c r="E46" s="15">
        <v>116.47</v>
      </c>
      <c r="F46" s="16">
        <v>5.7000000000000002E-3</v>
      </c>
      <c r="G46" s="16"/>
    </row>
    <row r="47" spans="1:7" x14ac:dyDescent="0.25">
      <c r="A47" s="13" t="s">
        <v>2128</v>
      </c>
      <c r="B47" s="33" t="s">
        <v>2129</v>
      </c>
      <c r="C47" s="33" t="s">
        <v>1200</v>
      </c>
      <c r="D47" s="14">
        <v>16892</v>
      </c>
      <c r="E47" s="15">
        <v>116.34</v>
      </c>
      <c r="F47" s="16">
        <v>5.7000000000000002E-3</v>
      </c>
      <c r="G47" s="16"/>
    </row>
    <row r="48" spans="1:7" x14ac:dyDescent="0.25">
      <c r="A48" s="13" t="s">
        <v>1894</v>
      </c>
      <c r="B48" s="33" t="s">
        <v>1895</v>
      </c>
      <c r="C48" s="33" t="s">
        <v>1386</v>
      </c>
      <c r="D48" s="14">
        <v>4104</v>
      </c>
      <c r="E48" s="15">
        <v>116.25</v>
      </c>
      <c r="F48" s="16">
        <v>5.7000000000000002E-3</v>
      </c>
      <c r="G48" s="16"/>
    </row>
    <row r="49" spans="1:7" x14ac:dyDescent="0.25">
      <c r="A49" s="13" t="s">
        <v>1313</v>
      </c>
      <c r="B49" s="33" t="s">
        <v>1314</v>
      </c>
      <c r="C49" s="33" t="s">
        <v>1195</v>
      </c>
      <c r="D49" s="14">
        <v>25306</v>
      </c>
      <c r="E49" s="15">
        <v>116.03</v>
      </c>
      <c r="F49" s="16">
        <v>5.5999999999999999E-3</v>
      </c>
      <c r="G49" s="16"/>
    </row>
    <row r="50" spans="1:7" x14ac:dyDescent="0.25">
      <c r="A50" s="13" t="s">
        <v>1776</v>
      </c>
      <c r="B50" s="33" t="s">
        <v>1777</v>
      </c>
      <c r="C50" s="33" t="s">
        <v>1351</v>
      </c>
      <c r="D50" s="14">
        <v>45481</v>
      </c>
      <c r="E50" s="15">
        <v>113.94</v>
      </c>
      <c r="F50" s="16">
        <v>5.4999999999999997E-3</v>
      </c>
      <c r="G50" s="16"/>
    </row>
    <row r="51" spans="1:7" x14ac:dyDescent="0.25">
      <c r="A51" s="13" t="s">
        <v>1489</v>
      </c>
      <c r="B51" s="33" t="s">
        <v>1490</v>
      </c>
      <c r="C51" s="33" t="s">
        <v>1220</v>
      </c>
      <c r="D51" s="14">
        <v>33669</v>
      </c>
      <c r="E51" s="15">
        <v>113.6</v>
      </c>
      <c r="F51" s="16">
        <v>5.4999999999999997E-3</v>
      </c>
      <c r="G51" s="16"/>
    </row>
    <row r="52" spans="1:7" x14ac:dyDescent="0.25">
      <c r="A52" s="13" t="s">
        <v>1371</v>
      </c>
      <c r="B52" s="33" t="s">
        <v>1372</v>
      </c>
      <c r="C52" s="33" t="s">
        <v>1254</v>
      </c>
      <c r="D52" s="14">
        <v>39058</v>
      </c>
      <c r="E52" s="15">
        <v>113.48</v>
      </c>
      <c r="F52" s="16">
        <v>5.4999999999999997E-3</v>
      </c>
      <c r="G52" s="16"/>
    </row>
    <row r="53" spans="1:7" x14ac:dyDescent="0.25">
      <c r="A53" s="13" t="s">
        <v>1876</v>
      </c>
      <c r="B53" s="33" t="s">
        <v>1877</v>
      </c>
      <c r="C53" s="33" t="s">
        <v>1220</v>
      </c>
      <c r="D53" s="14">
        <v>15895</v>
      </c>
      <c r="E53" s="15">
        <v>113.04</v>
      </c>
      <c r="F53" s="16">
        <v>5.4999999999999997E-3</v>
      </c>
      <c r="G53" s="16"/>
    </row>
    <row r="54" spans="1:7" x14ac:dyDescent="0.25">
      <c r="A54" s="13" t="s">
        <v>1801</v>
      </c>
      <c r="B54" s="33" t="s">
        <v>1802</v>
      </c>
      <c r="C54" s="33" t="s">
        <v>1452</v>
      </c>
      <c r="D54" s="14">
        <v>43620</v>
      </c>
      <c r="E54" s="15">
        <v>111.86</v>
      </c>
      <c r="F54" s="16">
        <v>5.4000000000000003E-3</v>
      </c>
      <c r="G54" s="16"/>
    </row>
    <row r="55" spans="1:7" x14ac:dyDescent="0.25">
      <c r="A55" s="13" t="s">
        <v>1238</v>
      </c>
      <c r="B55" s="33" t="s">
        <v>1239</v>
      </c>
      <c r="C55" s="33" t="s">
        <v>1240</v>
      </c>
      <c r="D55" s="14">
        <v>3083</v>
      </c>
      <c r="E55" s="15">
        <v>109.91</v>
      </c>
      <c r="F55" s="16">
        <v>5.3E-3</v>
      </c>
      <c r="G55" s="16"/>
    </row>
    <row r="56" spans="1:7" x14ac:dyDescent="0.25">
      <c r="A56" s="13" t="s">
        <v>1499</v>
      </c>
      <c r="B56" s="33" t="s">
        <v>1500</v>
      </c>
      <c r="C56" s="33" t="s">
        <v>1438</v>
      </c>
      <c r="D56" s="14">
        <v>2438</v>
      </c>
      <c r="E56" s="15">
        <v>109.6</v>
      </c>
      <c r="F56" s="16">
        <v>5.3E-3</v>
      </c>
      <c r="G56" s="16"/>
    </row>
    <row r="57" spans="1:7" x14ac:dyDescent="0.25">
      <c r="A57" s="13" t="s">
        <v>1803</v>
      </c>
      <c r="B57" s="33" t="s">
        <v>1804</v>
      </c>
      <c r="C57" s="33" t="s">
        <v>1323</v>
      </c>
      <c r="D57" s="14">
        <v>2817</v>
      </c>
      <c r="E57" s="15">
        <v>106.18</v>
      </c>
      <c r="F57" s="16">
        <v>5.1999999999999998E-3</v>
      </c>
      <c r="G57" s="16"/>
    </row>
    <row r="58" spans="1:7" x14ac:dyDescent="0.25">
      <c r="A58" s="13" t="s">
        <v>2130</v>
      </c>
      <c r="B58" s="33" t="s">
        <v>2131</v>
      </c>
      <c r="C58" s="33" t="s">
        <v>1323</v>
      </c>
      <c r="D58" s="14">
        <v>8444</v>
      </c>
      <c r="E58" s="15">
        <v>105.88</v>
      </c>
      <c r="F58" s="16">
        <v>5.1000000000000004E-3</v>
      </c>
      <c r="G58" s="16"/>
    </row>
    <row r="59" spans="1:7" x14ac:dyDescent="0.25">
      <c r="A59" s="13" t="s">
        <v>1430</v>
      </c>
      <c r="B59" s="33" t="s">
        <v>1431</v>
      </c>
      <c r="C59" s="33" t="s">
        <v>1240</v>
      </c>
      <c r="D59" s="14">
        <v>3331</v>
      </c>
      <c r="E59" s="15">
        <v>104.15</v>
      </c>
      <c r="F59" s="16">
        <v>5.1000000000000004E-3</v>
      </c>
      <c r="G59" s="16"/>
    </row>
    <row r="60" spans="1:7" x14ac:dyDescent="0.25">
      <c r="A60" s="13" t="s">
        <v>1809</v>
      </c>
      <c r="B60" s="33" t="s">
        <v>1810</v>
      </c>
      <c r="C60" s="33" t="s">
        <v>1292</v>
      </c>
      <c r="D60" s="14">
        <v>2055</v>
      </c>
      <c r="E60" s="15">
        <v>103.79</v>
      </c>
      <c r="F60" s="16">
        <v>5.0000000000000001E-3</v>
      </c>
      <c r="G60" s="16"/>
    </row>
    <row r="61" spans="1:7" x14ac:dyDescent="0.25">
      <c r="A61" s="13" t="s">
        <v>1882</v>
      </c>
      <c r="B61" s="33" t="s">
        <v>1883</v>
      </c>
      <c r="C61" s="33" t="s">
        <v>1232</v>
      </c>
      <c r="D61" s="14">
        <v>17066</v>
      </c>
      <c r="E61" s="15">
        <v>103.66</v>
      </c>
      <c r="F61" s="16">
        <v>5.0000000000000001E-3</v>
      </c>
      <c r="G61" s="16"/>
    </row>
    <row r="62" spans="1:7" x14ac:dyDescent="0.25">
      <c r="A62" s="13" t="s">
        <v>1819</v>
      </c>
      <c r="B62" s="33" t="s">
        <v>1820</v>
      </c>
      <c r="C62" s="33" t="s">
        <v>1248</v>
      </c>
      <c r="D62" s="14">
        <v>1960</v>
      </c>
      <c r="E62" s="15">
        <v>103.58</v>
      </c>
      <c r="F62" s="16">
        <v>5.0000000000000001E-3</v>
      </c>
      <c r="G62" s="16"/>
    </row>
    <row r="63" spans="1:7" x14ac:dyDescent="0.25">
      <c r="A63" s="13" t="s">
        <v>1315</v>
      </c>
      <c r="B63" s="33" t="s">
        <v>1316</v>
      </c>
      <c r="C63" s="33" t="s">
        <v>1317</v>
      </c>
      <c r="D63" s="14">
        <v>108518</v>
      </c>
      <c r="E63" s="15">
        <v>102.53</v>
      </c>
      <c r="F63" s="16">
        <v>5.0000000000000001E-3</v>
      </c>
      <c r="G63" s="16"/>
    </row>
    <row r="64" spans="1:7" x14ac:dyDescent="0.25">
      <c r="A64" s="13" t="s">
        <v>2132</v>
      </c>
      <c r="B64" s="33" t="s">
        <v>2133</v>
      </c>
      <c r="C64" s="33" t="s">
        <v>1200</v>
      </c>
      <c r="D64" s="14">
        <v>136021</v>
      </c>
      <c r="E64" s="15">
        <v>100.44</v>
      </c>
      <c r="F64" s="16">
        <v>4.8999999999999998E-3</v>
      </c>
      <c r="G64" s="16"/>
    </row>
    <row r="65" spans="1:7" x14ac:dyDescent="0.25">
      <c r="A65" s="13" t="s">
        <v>1539</v>
      </c>
      <c r="B65" s="33" t="s">
        <v>1540</v>
      </c>
      <c r="C65" s="33" t="s">
        <v>1323</v>
      </c>
      <c r="D65" s="14">
        <v>3447</v>
      </c>
      <c r="E65" s="15">
        <v>100.28</v>
      </c>
      <c r="F65" s="16">
        <v>4.8999999999999998E-3</v>
      </c>
      <c r="G65" s="16"/>
    </row>
    <row r="66" spans="1:7" x14ac:dyDescent="0.25">
      <c r="A66" s="13" t="s">
        <v>1281</v>
      </c>
      <c r="B66" s="33" t="s">
        <v>1282</v>
      </c>
      <c r="C66" s="33" t="s">
        <v>1195</v>
      </c>
      <c r="D66" s="14">
        <v>636176</v>
      </c>
      <c r="E66" s="15">
        <v>99.5</v>
      </c>
      <c r="F66" s="16">
        <v>4.7999999999999996E-3</v>
      </c>
      <c r="G66" s="16"/>
    </row>
    <row r="67" spans="1:7" x14ac:dyDescent="0.25">
      <c r="A67" s="13" t="s">
        <v>1225</v>
      </c>
      <c r="B67" s="33" t="s">
        <v>1226</v>
      </c>
      <c r="C67" s="33" t="s">
        <v>1227</v>
      </c>
      <c r="D67" s="14">
        <v>853</v>
      </c>
      <c r="E67" s="15">
        <v>96.41</v>
      </c>
      <c r="F67" s="16">
        <v>4.7000000000000002E-3</v>
      </c>
      <c r="G67" s="16"/>
    </row>
    <row r="68" spans="1:7" x14ac:dyDescent="0.25">
      <c r="A68" s="13" t="s">
        <v>1296</v>
      </c>
      <c r="B68" s="33" t="s">
        <v>1297</v>
      </c>
      <c r="C68" s="33" t="s">
        <v>1248</v>
      </c>
      <c r="D68" s="14">
        <v>1409</v>
      </c>
      <c r="E68" s="15">
        <v>96</v>
      </c>
      <c r="F68" s="16">
        <v>4.7000000000000002E-3</v>
      </c>
      <c r="G68" s="16"/>
    </row>
    <row r="69" spans="1:7" x14ac:dyDescent="0.25">
      <c r="A69" s="13" t="s">
        <v>1249</v>
      </c>
      <c r="B69" s="33" t="s">
        <v>1250</v>
      </c>
      <c r="C69" s="33" t="s">
        <v>1251</v>
      </c>
      <c r="D69" s="14">
        <v>28814</v>
      </c>
      <c r="E69" s="15">
        <v>95.3</v>
      </c>
      <c r="F69" s="16">
        <v>4.5999999999999999E-3</v>
      </c>
      <c r="G69" s="16"/>
    </row>
    <row r="70" spans="1:7" x14ac:dyDescent="0.25">
      <c r="A70" s="13" t="s">
        <v>1380</v>
      </c>
      <c r="B70" s="33" t="s">
        <v>1381</v>
      </c>
      <c r="C70" s="33" t="s">
        <v>1192</v>
      </c>
      <c r="D70" s="14">
        <v>1518</v>
      </c>
      <c r="E70" s="15">
        <v>93.67</v>
      </c>
      <c r="F70" s="16">
        <v>4.5999999999999999E-3</v>
      </c>
      <c r="G70" s="16"/>
    </row>
    <row r="71" spans="1:7" x14ac:dyDescent="0.25">
      <c r="A71" s="13" t="s">
        <v>1397</v>
      </c>
      <c r="B71" s="33" t="s">
        <v>1398</v>
      </c>
      <c r="C71" s="33" t="s">
        <v>1307</v>
      </c>
      <c r="D71" s="14">
        <v>60875</v>
      </c>
      <c r="E71" s="15">
        <v>92.99</v>
      </c>
      <c r="F71" s="16">
        <v>4.4999999999999997E-3</v>
      </c>
      <c r="G71" s="16"/>
    </row>
    <row r="72" spans="1:7" x14ac:dyDescent="0.25">
      <c r="A72" s="13" t="s">
        <v>1436</v>
      </c>
      <c r="B72" s="33" t="s">
        <v>1437</v>
      </c>
      <c r="C72" s="33" t="s">
        <v>1438</v>
      </c>
      <c r="D72" s="14">
        <v>15205</v>
      </c>
      <c r="E72" s="15">
        <v>90.98</v>
      </c>
      <c r="F72" s="16">
        <v>4.4000000000000003E-3</v>
      </c>
      <c r="G72" s="16"/>
    </row>
    <row r="73" spans="1:7" x14ac:dyDescent="0.25">
      <c r="A73" s="13" t="s">
        <v>2134</v>
      </c>
      <c r="B73" s="33" t="s">
        <v>2135</v>
      </c>
      <c r="C73" s="33" t="s">
        <v>1220</v>
      </c>
      <c r="D73" s="14">
        <v>94401</v>
      </c>
      <c r="E73" s="15">
        <v>90.74</v>
      </c>
      <c r="F73" s="16">
        <v>4.4000000000000003E-3</v>
      </c>
      <c r="G73" s="16"/>
    </row>
    <row r="74" spans="1:7" x14ac:dyDescent="0.25">
      <c r="A74" s="13" t="s">
        <v>1201</v>
      </c>
      <c r="B74" s="33" t="s">
        <v>1202</v>
      </c>
      <c r="C74" s="33" t="s">
        <v>1203</v>
      </c>
      <c r="D74" s="14">
        <v>825</v>
      </c>
      <c r="E74" s="15">
        <v>89.86</v>
      </c>
      <c r="F74" s="16">
        <v>4.4000000000000003E-3</v>
      </c>
      <c r="G74" s="16"/>
    </row>
    <row r="75" spans="1:7" x14ac:dyDescent="0.25">
      <c r="A75" s="13" t="s">
        <v>1831</v>
      </c>
      <c r="B75" s="33" t="s">
        <v>1832</v>
      </c>
      <c r="C75" s="33" t="s">
        <v>1220</v>
      </c>
      <c r="D75" s="14">
        <v>5100</v>
      </c>
      <c r="E75" s="15">
        <v>88.92</v>
      </c>
      <c r="F75" s="16">
        <v>4.3E-3</v>
      </c>
      <c r="G75" s="16"/>
    </row>
    <row r="76" spans="1:7" x14ac:dyDescent="0.25">
      <c r="A76" s="13" t="s">
        <v>1805</v>
      </c>
      <c r="B76" s="33" t="s">
        <v>1806</v>
      </c>
      <c r="C76" s="33" t="s">
        <v>1304</v>
      </c>
      <c r="D76" s="14">
        <v>4890</v>
      </c>
      <c r="E76" s="15">
        <v>88.76</v>
      </c>
      <c r="F76" s="16">
        <v>4.3E-3</v>
      </c>
      <c r="G76" s="16"/>
    </row>
    <row r="77" spans="1:7" x14ac:dyDescent="0.25">
      <c r="A77" s="13" t="s">
        <v>1308</v>
      </c>
      <c r="B77" s="33" t="s">
        <v>1309</v>
      </c>
      <c r="C77" s="33" t="s">
        <v>1310</v>
      </c>
      <c r="D77" s="14">
        <v>16847</v>
      </c>
      <c r="E77" s="15">
        <v>88.44</v>
      </c>
      <c r="F77" s="16">
        <v>4.3E-3</v>
      </c>
      <c r="G77" s="16"/>
    </row>
    <row r="78" spans="1:7" x14ac:dyDescent="0.25">
      <c r="A78" s="13" t="s">
        <v>1961</v>
      </c>
      <c r="B78" s="33" t="s">
        <v>1962</v>
      </c>
      <c r="C78" s="33" t="s">
        <v>1524</v>
      </c>
      <c r="D78" s="14">
        <v>15748</v>
      </c>
      <c r="E78" s="15">
        <v>86.9</v>
      </c>
      <c r="F78" s="16">
        <v>4.1999999999999997E-3</v>
      </c>
      <c r="G78" s="16"/>
    </row>
    <row r="79" spans="1:7" x14ac:dyDescent="0.25">
      <c r="A79" s="13" t="s">
        <v>1999</v>
      </c>
      <c r="B79" s="33" t="s">
        <v>2000</v>
      </c>
      <c r="C79" s="33" t="s">
        <v>1265</v>
      </c>
      <c r="D79" s="14">
        <v>12445</v>
      </c>
      <c r="E79" s="15">
        <v>85.04</v>
      </c>
      <c r="F79" s="16">
        <v>4.1000000000000003E-3</v>
      </c>
      <c r="G79" s="16"/>
    </row>
    <row r="80" spans="1:7" x14ac:dyDescent="0.25">
      <c r="A80" s="13" t="s">
        <v>1807</v>
      </c>
      <c r="B80" s="33" t="s">
        <v>1808</v>
      </c>
      <c r="C80" s="33" t="s">
        <v>1304</v>
      </c>
      <c r="D80" s="14">
        <v>1057</v>
      </c>
      <c r="E80" s="15">
        <v>84.57</v>
      </c>
      <c r="F80" s="16">
        <v>4.1000000000000003E-3</v>
      </c>
      <c r="G80" s="16"/>
    </row>
    <row r="81" spans="1:7" x14ac:dyDescent="0.25">
      <c r="A81" s="13" t="s">
        <v>2136</v>
      </c>
      <c r="B81" s="33" t="s">
        <v>2137</v>
      </c>
      <c r="C81" s="33" t="s">
        <v>1351</v>
      </c>
      <c r="D81" s="14">
        <v>40573</v>
      </c>
      <c r="E81" s="15">
        <v>84.27</v>
      </c>
      <c r="F81" s="16">
        <v>4.1000000000000003E-3</v>
      </c>
      <c r="G81" s="16"/>
    </row>
    <row r="82" spans="1:7" x14ac:dyDescent="0.25">
      <c r="A82" s="13" t="s">
        <v>1266</v>
      </c>
      <c r="B82" s="33" t="s">
        <v>1267</v>
      </c>
      <c r="C82" s="33" t="s">
        <v>1265</v>
      </c>
      <c r="D82" s="14">
        <v>62</v>
      </c>
      <c r="E82" s="15">
        <v>83.6</v>
      </c>
      <c r="F82" s="16">
        <v>4.1000000000000003E-3</v>
      </c>
      <c r="G82" s="16"/>
    </row>
    <row r="83" spans="1:7" x14ac:dyDescent="0.25">
      <c r="A83" s="13" t="s">
        <v>1547</v>
      </c>
      <c r="B83" s="33" t="s">
        <v>1548</v>
      </c>
      <c r="C83" s="33" t="s">
        <v>1443</v>
      </c>
      <c r="D83" s="14">
        <v>22737</v>
      </c>
      <c r="E83" s="15">
        <v>83.51</v>
      </c>
      <c r="F83" s="16">
        <v>4.1000000000000003E-3</v>
      </c>
      <c r="G83" s="16"/>
    </row>
    <row r="84" spans="1:7" x14ac:dyDescent="0.25">
      <c r="A84" s="13" t="s">
        <v>1424</v>
      </c>
      <c r="B84" s="33" t="s">
        <v>1425</v>
      </c>
      <c r="C84" s="33" t="s">
        <v>1317</v>
      </c>
      <c r="D84" s="14">
        <v>5426</v>
      </c>
      <c r="E84" s="15">
        <v>80.41</v>
      </c>
      <c r="F84" s="16">
        <v>3.8999999999999998E-3</v>
      </c>
      <c r="G84" s="16"/>
    </row>
    <row r="85" spans="1:7" x14ac:dyDescent="0.25">
      <c r="A85" s="13" t="s">
        <v>1444</v>
      </c>
      <c r="B85" s="33" t="s">
        <v>1445</v>
      </c>
      <c r="C85" s="33" t="s">
        <v>1295</v>
      </c>
      <c r="D85" s="14">
        <v>8312</v>
      </c>
      <c r="E85" s="15">
        <v>80.22</v>
      </c>
      <c r="F85" s="16">
        <v>3.8999999999999998E-3</v>
      </c>
      <c r="G85" s="16"/>
    </row>
    <row r="86" spans="1:7" x14ac:dyDescent="0.25">
      <c r="A86" s="13" t="s">
        <v>1520</v>
      </c>
      <c r="B86" s="33" t="s">
        <v>1521</v>
      </c>
      <c r="C86" s="33" t="s">
        <v>1237</v>
      </c>
      <c r="D86" s="14">
        <v>7429</v>
      </c>
      <c r="E86" s="15">
        <v>79.849999999999994</v>
      </c>
      <c r="F86" s="16">
        <v>3.8999999999999998E-3</v>
      </c>
      <c r="G86" s="16"/>
    </row>
    <row r="87" spans="1:7" x14ac:dyDescent="0.25">
      <c r="A87" s="13" t="s">
        <v>1878</v>
      </c>
      <c r="B87" s="33" t="s">
        <v>1879</v>
      </c>
      <c r="C87" s="33" t="s">
        <v>1370</v>
      </c>
      <c r="D87" s="14">
        <v>741</v>
      </c>
      <c r="E87" s="15">
        <v>79.5</v>
      </c>
      <c r="F87" s="16">
        <v>3.8999999999999998E-3</v>
      </c>
      <c r="G87" s="16"/>
    </row>
    <row r="88" spans="1:7" x14ac:dyDescent="0.25">
      <c r="A88" s="13" t="s">
        <v>1340</v>
      </c>
      <c r="B88" s="33" t="s">
        <v>1341</v>
      </c>
      <c r="C88" s="33" t="s">
        <v>1289</v>
      </c>
      <c r="D88" s="14">
        <v>26438</v>
      </c>
      <c r="E88" s="15">
        <v>79.13</v>
      </c>
      <c r="F88" s="16">
        <v>3.8E-3</v>
      </c>
      <c r="G88" s="16"/>
    </row>
    <row r="89" spans="1:7" x14ac:dyDescent="0.25">
      <c r="A89" s="13" t="s">
        <v>1823</v>
      </c>
      <c r="B89" s="33" t="s">
        <v>1824</v>
      </c>
      <c r="C89" s="33" t="s">
        <v>1797</v>
      </c>
      <c r="D89" s="14">
        <v>186</v>
      </c>
      <c r="E89" s="15">
        <v>79.09</v>
      </c>
      <c r="F89" s="16">
        <v>3.8E-3</v>
      </c>
      <c r="G89" s="16"/>
    </row>
    <row r="90" spans="1:7" x14ac:dyDescent="0.25">
      <c r="A90" s="13" t="s">
        <v>1980</v>
      </c>
      <c r="B90" s="33" t="s">
        <v>1981</v>
      </c>
      <c r="C90" s="33" t="s">
        <v>1292</v>
      </c>
      <c r="D90" s="14">
        <v>24409</v>
      </c>
      <c r="E90" s="15">
        <v>78.52</v>
      </c>
      <c r="F90" s="16">
        <v>3.8E-3</v>
      </c>
      <c r="G90" s="16"/>
    </row>
    <row r="91" spans="1:7" x14ac:dyDescent="0.25">
      <c r="A91" s="13" t="s">
        <v>1984</v>
      </c>
      <c r="B91" s="33" t="s">
        <v>1985</v>
      </c>
      <c r="C91" s="33" t="s">
        <v>1248</v>
      </c>
      <c r="D91" s="14">
        <v>5370</v>
      </c>
      <c r="E91" s="15">
        <v>78.510000000000005</v>
      </c>
      <c r="F91" s="16">
        <v>3.8E-3</v>
      </c>
      <c r="G91" s="16"/>
    </row>
    <row r="92" spans="1:7" x14ac:dyDescent="0.25">
      <c r="A92" s="13" t="s">
        <v>1434</v>
      </c>
      <c r="B92" s="33" t="s">
        <v>1435</v>
      </c>
      <c r="C92" s="33" t="s">
        <v>1304</v>
      </c>
      <c r="D92" s="14">
        <v>2521</v>
      </c>
      <c r="E92" s="15">
        <v>78.28</v>
      </c>
      <c r="F92" s="16">
        <v>3.8E-3</v>
      </c>
      <c r="G92" s="16"/>
    </row>
    <row r="93" spans="1:7" x14ac:dyDescent="0.25">
      <c r="A93" s="13" t="s">
        <v>1338</v>
      </c>
      <c r="B93" s="33" t="s">
        <v>1339</v>
      </c>
      <c r="C93" s="33" t="s">
        <v>1304</v>
      </c>
      <c r="D93" s="14">
        <v>710</v>
      </c>
      <c r="E93" s="15">
        <v>78.02</v>
      </c>
      <c r="F93" s="16">
        <v>3.8E-3</v>
      </c>
      <c r="G93" s="16"/>
    </row>
    <row r="94" spans="1:7" x14ac:dyDescent="0.25">
      <c r="A94" s="13" t="s">
        <v>1898</v>
      </c>
      <c r="B94" s="33" t="s">
        <v>1899</v>
      </c>
      <c r="C94" s="33" t="s">
        <v>1248</v>
      </c>
      <c r="D94" s="14">
        <v>1691</v>
      </c>
      <c r="E94" s="15">
        <v>77.95</v>
      </c>
      <c r="F94" s="16">
        <v>3.8E-3</v>
      </c>
      <c r="G94" s="16"/>
    </row>
    <row r="95" spans="1:7" x14ac:dyDescent="0.25">
      <c r="A95" s="13" t="s">
        <v>1904</v>
      </c>
      <c r="B95" s="33" t="s">
        <v>1905</v>
      </c>
      <c r="C95" s="33" t="s">
        <v>1307</v>
      </c>
      <c r="D95" s="14">
        <v>9736</v>
      </c>
      <c r="E95" s="15">
        <v>77.25</v>
      </c>
      <c r="F95" s="16">
        <v>3.8E-3</v>
      </c>
      <c r="G95" s="16"/>
    </row>
    <row r="96" spans="1:7" x14ac:dyDescent="0.25">
      <c r="A96" s="13" t="s">
        <v>1375</v>
      </c>
      <c r="B96" s="33" t="s">
        <v>1376</v>
      </c>
      <c r="C96" s="33" t="s">
        <v>1377</v>
      </c>
      <c r="D96" s="14">
        <v>34650</v>
      </c>
      <c r="E96" s="15">
        <v>77.150000000000006</v>
      </c>
      <c r="F96" s="16">
        <v>3.8E-3</v>
      </c>
      <c r="G96" s="16"/>
    </row>
    <row r="97" spans="1:7" x14ac:dyDescent="0.25">
      <c r="A97" s="13" t="s">
        <v>1815</v>
      </c>
      <c r="B97" s="33" t="s">
        <v>1816</v>
      </c>
      <c r="C97" s="33" t="s">
        <v>1323</v>
      </c>
      <c r="D97" s="14">
        <v>4242</v>
      </c>
      <c r="E97" s="15">
        <v>76.91</v>
      </c>
      <c r="F97" s="16">
        <v>3.7000000000000002E-3</v>
      </c>
      <c r="G97" s="16"/>
    </row>
    <row r="98" spans="1:7" x14ac:dyDescent="0.25">
      <c r="A98" s="13" t="s">
        <v>1485</v>
      </c>
      <c r="B98" s="33" t="s">
        <v>1486</v>
      </c>
      <c r="C98" s="33" t="s">
        <v>1304</v>
      </c>
      <c r="D98" s="14">
        <v>4696</v>
      </c>
      <c r="E98" s="15">
        <v>76.849999999999994</v>
      </c>
      <c r="F98" s="16">
        <v>3.7000000000000002E-3</v>
      </c>
      <c r="G98" s="16"/>
    </row>
    <row r="99" spans="1:7" x14ac:dyDescent="0.25">
      <c r="A99" s="13" t="s">
        <v>1318</v>
      </c>
      <c r="B99" s="33" t="s">
        <v>1319</v>
      </c>
      <c r="C99" s="33" t="s">
        <v>1320</v>
      </c>
      <c r="D99" s="14">
        <v>10792</v>
      </c>
      <c r="E99" s="15">
        <v>75.69</v>
      </c>
      <c r="F99" s="16">
        <v>3.7000000000000002E-3</v>
      </c>
      <c r="G99" s="16"/>
    </row>
    <row r="100" spans="1:7" x14ac:dyDescent="0.25">
      <c r="A100" s="13" t="s">
        <v>1537</v>
      </c>
      <c r="B100" s="33" t="s">
        <v>1538</v>
      </c>
      <c r="C100" s="33" t="s">
        <v>1344</v>
      </c>
      <c r="D100" s="14">
        <v>11602</v>
      </c>
      <c r="E100" s="15">
        <v>75.45</v>
      </c>
      <c r="F100" s="16">
        <v>3.7000000000000002E-3</v>
      </c>
      <c r="G100" s="16"/>
    </row>
    <row r="101" spans="1:7" x14ac:dyDescent="0.25">
      <c r="A101" s="13" t="s">
        <v>1241</v>
      </c>
      <c r="B101" s="33" t="s">
        <v>1242</v>
      </c>
      <c r="C101" s="33" t="s">
        <v>1227</v>
      </c>
      <c r="D101" s="14">
        <v>2724</v>
      </c>
      <c r="E101" s="15">
        <v>73.52</v>
      </c>
      <c r="F101" s="16">
        <v>3.5999999999999999E-3</v>
      </c>
      <c r="G101" s="16"/>
    </row>
    <row r="102" spans="1:7" x14ac:dyDescent="0.25">
      <c r="A102" s="13" t="s">
        <v>1551</v>
      </c>
      <c r="B102" s="33" t="s">
        <v>1552</v>
      </c>
      <c r="C102" s="33" t="s">
        <v>1248</v>
      </c>
      <c r="D102" s="14">
        <v>3746</v>
      </c>
      <c r="E102" s="15">
        <v>71.900000000000006</v>
      </c>
      <c r="F102" s="16">
        <v>3.5000000000000001E-3</v>
      </c>
      <c r="G102" s="16"/>
    </row>
    <row r="103" spans="1:7" x14ac:dyDescent="0.25">
      <c r="A103" s="13" t="s">
        <v>1503</v>
      </c>
      <c r="B103" s="33" t="s">
        <v>1504</v>
      </c>
      <c r="C103" s="33" t="s">
        <v>1292</v>
      </c>
      <c r="D103" s="14">
        <v>4011</v>
      </c>
      <c r="E103" s="15">
        <v>71.52</v>
      </c>
      <c r="F103" s="16">
        <v>3.5000000000000001E-3</v>
      </c>
      <c r="G103" s="16"/>
    </row>
    <row r="104" spans="1:7" x14ac:dyDescent="0.25">
      <c r="A104" s="13" t="s">
        <v>1896</v>
      </c>
      <c r="B104" s="33" t="s">
        <v>1897</v>
      </c>
      <c r="C104" s="33" t="s">
        <v>1200</v>
      </c>
      <c r="D104" s="14">
        <v>57856</v>
      </c>
      <c r="E104" s="15">
        <v>70.319999999999993</v>
      </c>
      <c r="F104" s="16">
        <v>3.3999999999999998E-3</v>
      </c>
      <c r="G104" s="16"/>
    </row>
    <row r="105" spans="1:7" x14ac:dyDescent="0.25">
      <c r="A105" s="13" t="s">
        <v>1283</v>
      </c>
      <c r="B105" s="33" t="s">
        <v>1284</v>
      </c>
      <c r="C105" s="33" t="s">
        <v>1200</v>
      </c>
      <c r="D105" s="14">
        <v>4891</v>
      </c>
      <c r="E105" s="15">
        <v>69.709999999999994</v>
      </c>
      <c r="F105" s="16">
        <v>3.3999999999999998E-3</v>
      </c>
      <c r="G105" s="16"/>
    </row>
    <row r="106" spans="1:7" x14ac:dyDescent="0.25">
      <c r="A106" s="13" t="s">
        <v>1929</v>
      </c>
      <c r="B106" s="33" t="s">
        <v>1930</v>
      </c>
      <c r="C106" s="33" t="s">
        <v>1192</v>
      </c>
      <c r="D106" s="14">
        <v>2794</v>
      </c>
      <c r="E106" s="15">
        <v>69.510000000000005</v>
      </c>
      <c r="F106" s="16">
        <v>3.3999999999999998E-3</v>
      </c>
      <c r="G106" s="16"/>
    </row>
    <row r="107" spans="1:7" x14ac:dyDescent="0.25">
      <c r="A107" s="13" t="s">
        <v>1422</v>
      </c>
      <c r="B107" s="33" t="s">
        <v>1423</v>
      </c>
      <c r="C107" s="33" t="s">
        <v>1195</v>
      </c>
      <c r="D107" s="14">
        <v>3542</v>
      </c>
      <c r="E107" s="15">
        <v>69.489999999999995</v>
      </c>
      <c r="F107" s="16">
        <v>3.3999999999999998E-3</v>
      </c>
      <c r="G107" s="16"/>
    </row>
    <row r="108" spans="1:7" x14ac:dyDescent="0.25">
      <c r="A108" s="13" t="s">
        <v>1511</v>
      </c>
      <c r="B108" s="33" t="s">
        <v>1512</v>
      </c>
      <c r="C108" s="33" t="s">
        <v>1265</v>
      </c>
      <c r="D108" s="14">
        <v>2403</v>
      </c>
      <c r="E108" s="15">
        <v>68</v>
      </c>
      <c r="F108" s="16">
        <v>3.3E-3</v>
      </c>
      <c r="G108" s="16"/>
    </row>
    <row r="109" spans="1:7" x14ac:dyDescent="0.25">
      <c r="A109" s="13" t="s">
        <v>1487</v>
      </c>
      <c r="B109" s="33" t="s">
        <v>1488</v>
      </c>
      <c r="C109" s="33" t="s">
        <v>1307</v>
      </c>
      <c r="D109" s="14">
        <v>7047</v>
      </c>
      <c r="E109" s="15">
        <v>66.319999999999993</v>
      </c>
      <c r="F109" s="16">
        <v>3.2000000000000002E-3</v>
      </c>
      <c r="G109" s="16"/>
    </row>
    <row r="110" spans="1:7" x14ac:dyDescent="0.25">
      <c r="A110" s="13" t="s">
        <v>1233</v>
      </c>
      <c r="B110" s="33" t="s">
        <v>1234</v>
      </c>
      <c r="C110" s="33" t="s">
        <v>1212</v>
      </c>
      <c r="D110" s="14">
        <v>2636</v>
      </c>
      <c r="E110" s="15">
        <v>65.92</v>
      </c>
      <c r="F110" s="16">
        <v>3.2000000000000002E-3</v>
      </c>
      <c r="G110" s="16"/>
    </row>
    <row r="111" spans="1:7" x14ac:dyDescent="0.25">
      <c r="A111" s="13" t="s">
        <v>1366</v>
      </c>
      <c r="B111" s="33" t="s">
        <v>1367</v>
      </c>
      <c r="C111" s="33" t="s">
        <v>1292</v>
      </c>
      <c r="D111" s="14">
        <v>2055</v>
      </c>
      <c r="E111" s="15">
        <v>65.849999999999994</v>
      </c>
      <c r="F111" s="16">
        <v>3.2000000000000002E-3</v>
      </c>
      <c r="G111" s="16"/>
    </row>
    <row r="112" spans="1:7" x14ac:dyDescent="0.25">
      <c r="A112" s="13" t="s">
        <v>1287</v>
      </c>
      <c r="B112" s="33" t="s">
        <v>1288</v>
      </c>
      <c r="C112" s="33" t="s">
        <v>1289</v>
      </c>
      <c r="D112" s="14">
        <v>1382</v>
      </c>
      <c r="E112" s="15">
        <v>64.680000000000007</v>
      </c>
      <c r="F112" s="16">
        <v>3.0999999999999999E-3</v>
      </c>
      <c r="G112" s="16"/>
    </row>
    <row r="113" spans="1:7" x14ac:dyDescent="0.25">
      <c r="A113" s="13" t="s">
        <v>1395</v>
      </c>
      <c r="B113" s="33" t="s">
        <v>1396</v>
      </c>
      <c r="C113" s="33" t="s">
        <v>1292</v>
      </c>
      <c r="D113" s="14">
        <v>3286</v>
      </c>
      <c r="E113" s="15">
        <v>64.599999999999994</v>
      </c>
      <c r="F113" s="16">
        <v>3.0999999999999999E-3</v>
      </c>
      <c r="G113" s="16"/>
    </row>
    <row r="114" spans="1:7" x14ac:dyDescent="0.25">
      <c r="A114" s="13" t="s">
        <v>1405</v>
      </c>
      <c r="B114" s="33" t="s">
        <v>1406</v>
      </c>
      <c r="C114" s="33" t="s">
        <v>1192</v>
      </c>
      <c r="D114" s="14">
        <v>3878</v>
      </c>
      <c r="E114" s="15">
        <v>64.180000000000007</v>
      </c>
      <c r="F114" s="16">
        <v>3.0999999999999999E-3</v>
      </c>
      <c r="G114" s="16"/>
    </row>
    <row r="115" spans="1:7" x14ac:dyDescent="0.25">
      <c r="A115" s="13" t="s">
        <v>1886</v>
      </c>
      <c r="B115" s="33" t="s">
        <v>1887</v>
      </c>
      <c r="C115" s="33" t="s">
        <v>1265</v>
      </c>
      <c r="D115" s="14">
        <v>5397</v>
      </c>
      <c r="E115" s="15">
        <v>63.36</v>
      </c>
      <c r="F115" s="16">
        <v>3.0999999999999999E-3</v>
      </c>
      <c r="G115" s="16"/>
    </row>
    <row r="116" spans="1:7" x14ac:dyDescent="0.25">
      <c r="A116" s="13" t="s">
        <v>1216</v>
      </c>
      <c r="B116" s="33" t="s">
        <v>1217</v>
      </c>
      <c r="C116" s="33" t="s">
        <v>1192</v>
      </c>
      <c r="D116" s="14">
        <v>900</v>
      </c>
      <c r="E116" s="15">
        <v>63.28</v>
      </c>
      <c r="F116" s="16">
        <v>3.0999999999999999E-3</v>
      </c>
      <c r="G116" s="16"/>
    </row>
    <row r="117" spans="1:7" x14ac:dyDescent="0.25">
      <c r="A117" s="13" t="s">
        <v>1549</v>
      </c>
      <c r="B117" s="33" t="s">
        <v>1550</v>
      </c>
      <c r="C117" s="33" t="s">
        <v>1438</v>
      </c>
      <c r="D117" s="14">
        <v>3561</v>
      </c>
      <c r="E117" s="15">
        <v>62.61</v>
      </c>
      <c r="F117" s="16">
        <v>3.0000000000000001E-3</v>
      </c>
      <c r="G117" s="16"/>
    </row>
    <row r="118" spans="1:7" x14ac:dyDescent="0.25">
      <c r="A118" s="13" t="s">
        <v>1332</v>
      </c>
      <c r="B118" s="33" t="s">
        <v>1333</v>
      </c>
      <c r="C118" s="33" t="s">
        <v>1323</v>
      </c>
      <c r="D118" s="14">
        <v>3518</v>
      </c>
      <c r="E118" s="15">
        <v>62.35</v>
      </c>
      <c r="F118" s="16">
        <v>3.0000000000000001E-3</v>
      </c>
      <c r="G118" s="16"/>
    </row>
    <row r="119" spans="1:7" x14ac:dyDescent="0.25">
      <c r="A119" s="13" t="s">
        <v>1336</v>
      </c>
      <c r="B119" s="33" t="s">
        <v>1337</v>
      </c>
      <c r="C119" s="33" t="s">
        <v>1292</v>
      </c>
      <c r="D119" s="14">
        <v>9172</v>
      </c>
      <c r="E119" s="15">
        <v>61.86</v>
      </c>
      <c r="F119" s="16">
        <v>3.0000000000000001E-3</v>
      </c>
      <c r="G119" s="16"/>
    </row>
    <row r="120" spans="1:7" x14ac:dyDescent="0.25">
      <c r="A120" s="13" t="s">
        <v>1501</v>
      </c>
      <c r="B120" s="33" t="s">
        <v>1502</v>
      </c>
      <c r="C120" s="33" t="s">
        <v>1237</v>
      </c>
      <c r="D120" s="14">
        <v>3324</v>
      </c>
      <c r="E120" s="15">
        <v>61.5</v>
      </c>
      <c r="F120" s="16">
        <v>3.0000000000000001E-3</v>
      </c>
      <c r="G120" s="16"/>
    </row>
    <row r="121" spans="1:7" x14ac:dyDescent="0.25">
      <c r="A121" s="13" t="s">
        <v>2138</v>
      </c>
      <c r="B121" s="33" t="s">
        <v>2139</v>
      </c>
      <c r="C121" s="33" t="s">
        <v>1790</v>
      </c>
      <c r="D121" s="14">
        <v>9804</v>
      </c>
      <c r="E121" s="15">
        <v>60.97</v>
      </c>
      <c r="F121" s="16">
        <v>3.0000000000000001E-3</v>
      </c>
      <c r="G121" s="16"/>
    </row>
    <row r="122" spans="1:7" x14ac:dyDescent="0.25">
      <c r="A122" s="13" t="s">
        <v>1784</v>
      </c>
      <c r="B122" s="33" t="s">
        <v>1785</v>
      </c>
      <c r="C122" s="33" t="s">
        <v>1200</v>
      </c>
      <c r="D122" s="14">
        <v>10617</v>
      </c>
      <c r="E122" s="15">
        <v>60.23</v>
      </c>
      <c r="F122" s="16">
        <v>2.8999999999999998E-3</v>
      </c>
      <c r="G122" s="16"/>
    </row>
    <row r="123" spans="1:7" x14ac:dyDescent="0.25">
      <c r="A123" s="13" t="s">
        <v>2140</v>
      </c>
      <c r="B123" s="33" t="s">
        <v>2141</v>
      </c>
      <c r="C123" s="33" t="s">
        <v>1370</v>
      </c>
      <c r="D123" s="14">
        <v>2067</v>
      </c>
      <c r="E123" s="15">
        <v>60.17</v>
      </c>
      <c r="F123" s="16">
        <v>2.8999999999999998E-3</v>
      </c>
      <c r="G123" s="16"/>
    </row>
    <row r="124" spans="1:7" x14ac:dyDescent="0.25">
      <c r="A124" s="13" t="s">
        <v>1293</v>
      </c>
      <c r="B124" s="33" t="s">
        <v>1294</v>
      </c>
      <c r="C124" s="33" t="s">
        <v>1295</v>
      </c>
      <c r="D124" s="14">
        <v>1226</v>
      </c>
      <c r="E124" s="15">
        <v>59.22</v>
      </c>
      <c r="F124" s="16">
        <v>2.8999999999999998E-3</v>
      </c>
      <c r="G124" s="16"/>
    </row>
    <row r="125" spans="1:7" x14ac:dyDescent="0.25">
      <c r="A125" s="13" t="s">
        <v>1311</v>
      </c>
      <c r="B125" s="33" t="s">
        <v>1312</v>
      </c>
      <c r="C125" s="33" t="s">
        <v>1292</v>
      </c>
      <c r="D125" s="14">
        <v>10718</v>
      </c>
      <c r="E125" s="15">
        <v>58.9</v>
      </c>
      <c r="F125" s="16">
        <v>2.8999999999999998E-3</v>
      </c>
      <c r="G125" s="16"/>
    </row>
    <row r="126" spans="1:7" x14ac:dyDescent="0.25">
      <c r="A126" s="13" t="s">
        <v>1305</v>
      </c>
      <c r="B126" s="33" t="s">
        <v>1306</v>
      </c>
      <c r="C126" s="33" t="s">
        <v>1307</v>
      </c>
      <c r="D126" s="14">
        <v>43828</v>
      </c>
      <c r="E126" s="15">
        <v>58.59</v>
      </c>
      <c r="F126" s="16">
        <v>2.8E-3</v>
      </c>
      <c r="G126" s="16"/>
    </row>
    <row r="127" spans="1:7" x14ac:dyDescent="0.25">
      <c r="A127" s="13" t="s">
        <v>1477</v>
      </c>
      <c r="B127" s="33" t="s">
        <v>1478</v>
      </c>
      <c r="C127" s="33" t="s">
        <v>1443</v>
      </c>
      <c r="D127" s="14">
        <v>10582</v>
      </c>
      <c r="E127" s="15">
        <v>58.5</v>
      </c>
      <c r="F127" s="16">
        <v>2.8E-3</v>
      </c>
      <c r="G127" s="16"/>
    </row>
    <row r="128" spans="1:7" x14ac:dyDescent="0.25">
      <c r="A128" s="13" t="s">
        <v>1275</v>
      </c>
      <c r="B128" s="33" t="s">
        <v>1276</v>
      </c>
      <c r="C128" s="33" t="s">
        <v>1277</v>
      </c>
      <c r="D128" s="14">
        <v>1935</v>
      </c>
      <c r="E128" s="15">
        <v>58.42</v>
      </c>
      <c r="F128" s="16">
        <v>2.8E-3</v>
      </c>
      <c r="G128" s="16"/>
    </row>
    <row r="129" spans="1:7" x14ac:dyDescent="0.25">
      <c r="A129" s="13" t="s">
        <v>1278</v>
      </c>
      <c r="B129" s="33" t="s">
        <v>1279</v>
      </c>
      <c r="C129" s="33" t="s">
        <v>1280</v>
      </c>
      <c r="D129" s="14">
        <v>12423</v>
      </c>
      <c r="E129" s="15">
        <v>58.2</v>
      </c>
      <c r="F129" s="16">
        <v>2.8E-3</v>
      </c>
      <c r="G129" s="16"/>
    </row>
    <row r="130" spans="1:7" x14ac:dyDescent="0.25">
      <c r="A130" s="13" t="s">
        <v>1243</v>
      </c>
      <c r="B130" s="33" t="s">
        <v>1244</v>
      </c>
      <c r="C130" s="33" t="s">
        <v>1245</v>
      </c>
      <c r="D130" s="14">
        <v>4825</v>
      </c>
      <c r="E130" s="15">
        <v>57.91</v>
      </c>
      <c r="F130" s="16">
        <v>2.8E-3</v>
      </c>
      <c r="G130" s="16"/>
    </row>
    <row r="131" spans="1:7" x14ac:dyDescent="0.25">
      <c r="A131" s="13" t="s">
        <v>1874</v>
      </c>
      <c r="B131" s="33" t="s">
        <v>1875</v>
      </c>
      <c r="C131" s="33" t="s">
        <v>1240</v>
      </c>
      <c r="D131" s="14">
        <v>9373</v>
      </c>
      <c r="E131" s="15">
        <v>57.66</v>
      </c>
      <c r="F131" s="16">
        <v>2.8E-3</v>
      </c>
      <c r="G131" s="16"/>
    </row>
    <row r="132" spans="1:7" x14ac:dyDescent="0.25">
      <c r="A132" s="13" t="s">
        <v>1356</v>
      </c>
      <c r="B132" s="33" t="s">
        <v>1357</v>
      </c>
      <c r="C132" s="33" t="s">
        <v>1237</v>
      </c>
      <c r="D132" s="14">
        <v>7787</v>
      </c>
      <c r="E132" s="15">
        <v>57.52</v>
      </c>
      <c r="F132" s="16">
        <v>2.8E-3</v>
      </c>
      <c r="G132" s="16"/>
    </row>
    <row r="133" spans="1:7" x14ac:dyDescent="0.25">
      <c r="A133" s="13" t="s">
        <v>1290</v>
      </c>
      <c r="B133" s="33" t="s">
        <v>1291</v>
      </c>
      <c r="C133" s="33" t="s">
        <v>1292</v>
      </c>
      <c r="D133" s="14">
        <v>9135</v>
      </c>
      <c r="E133" s="15">
        <v>56.61</v>
      </c>
      <c r="F133" s="16">
        <v>2.8E-3</v>
      </c>
      <c r="G133" s="16"/>
    </row>
    <row r="134" spans="1:7" x14ac:dyDescent="0.25">
      <c r="A134" s="13" t="s">
        <v>1555</v>
      </c>
      <c r="B134" s="33" t="s">
        <v>1556</v>
      </c>
      <c r="C134" s="33" t="s">
        <v>1292</v>
      </c>
      <c r="D134" s="14">
        <v>17979</v>
      </c>
      <c r="E134" s="15">
        <v>56.52</v>
      </c>
      <c r="F134" s="16">
        <v>2.7000000000000001E-3</v>
      </c>
      <c r="G134" s="16"/>
    </row>
    <row r="135" spans="1:7" x14ac:dyDescent="0.25">
      <c r="A135" s="13" t="s">
        <v>2007</v>
      </c>
      <c r="B135" s="33" t="s">
        <v>2008</v>
      </c>
      <c r="C135" s="33" t="s">
        <v>1227</v>
      </c>
      <c r="D135" s="14">
        <v>1265</v>
      </c>
      <c r="E135" s="15">
        <v>56.34</v>
      </c>
      <c r="F135" s="16">
        <v>2.7000000000000001E-3</v>
      </c>
      <c r="G135" s="16"/>
    </row>
    <row r="136" spans="1:7" x14ac:dyDescent="0.25">
      <c r="A136" s="13" t="s">
        <v>1507</v>
      </c>
      <c r="B136" s="33" t="s">
        <v>1508</v>
      </c>
      <c r="C136" s="33" t="s">
        <v>1192</v>
      </c>
      <c r="D136" s="14">
        <v>4065</v>
      </c>
      <c r="E136" s="15">
        <v>56.29</v>
      </c>
      <c r="F136" s="16">
        <v>2.7000000000000001E-3</v>
      </c>
      <c r="G136" s="16"/>
    </row>
    <row r="137" spans="1:7" x14ac:dyDescent="0.25">
      <c r="A137" s="13" t="s">
        <v>1387</v>
      </c>
      <c r="B137" s="33" t="s">
        <v>1388</v>
      </c>
      <c r="C137" s="33" t="s">
        <v>1192</v>
      </c>
      <c r="D137" s="14">
        <v>11931</v>
      </c>
      <c r="E137" s="15">
        <v>56.09</v>
      </c>
      <c r="F137" s="16">
        <v>2.7000000000000001E-3</v>
      </c>
      <c r="G137" s="16"/>
    </row>
    <row r="138" spans="1:7" x14ac:dyDescent="0.25">
      <c r="A138" s="13" t="s">
        <v>1345</v>
      </c>
      <c r="B138" s="33" t="s">
        <v>1346</v>
      </c>
      <c r="C138" s="33" t="s">
        <v>1304</v>
      </c>
      <c r="D138" s="14">
        <v>10395</v>
      </c>
      <c r="E138" s="15">
        <v>55.97</v>
      </c>
      <c r="F138" s="16">
        <v>2.7000000000000001E-3</v>
      </c>
      <c r="G138" s="16"/>
    </row>
    <row r="139" spans="1:7" x14ac:dyDescent="0.25">
      <c r="A139" s="13" t="s">
        <v>2142</v>
      </c>
      <c r="B139" s="33" t="s">
        <v>2143</v>
      </c>
      <c r="C139" s="33" t="s">
        <v>1245</v>
      </c>
      <c r="D139" s="14">
        <v>2853</v>
      </c>
      <c r="E139" s="15">
        <v>55.41</v>
      </c>
      <c r="F139" s="16">
        <v>2.7000000000000001E-3</v>
      </c>
      <c r="G139" s="16"/>
    </row>
    <row r="140" spans="1:7" x14ac:dyDescent="0.25">
      <c r="A140" s="13" t="s">
        <v>1786</v>
      </c>
      <c r="B140" s="33" t="s">
        <v>1787</v>
      </c>
      <c r="C140" s="33" t="s">
        <v>1351</v>
      </c>
      <c r="D140" s="14">
        <v>1106</v>
      </c>
      <c r="E140" s="15">
        <v>54.5</v>
      </c>
      <c r="F140" s="16">
        <v>2.7000000000000001E-3</v>
      </c>
      <c r="G140" s="16"/>
    </row>
    <row r="141" spans="1:7" x14ac:dyDescent="0.25">
      <c r="A141" s="13" t="s">
        <v>2144</v>
      </c>
      <c r="B141" s="33" t="s">
        <v>2145</v>
      </c>
      <c r="C141" s="33" t="s">
        <v>1295</v>
      </c>
      <c r="D141" s="14">
        <v>12987</v>
      </c>
      <c r="E141" s="15">
        <v>54.45</v>
      </c>
      <c r="F141" s="16">
        <v>2.5999999999999999E-3</v>
      </c>
      <c r="G141" s="16"/>
    </row>
    <row r="142" spans="1:7" x14ac:dyDescent="0.25">
      <c r="A142" s="13" t="s">
        <v>1378</v>
      </c>
      <c r="B142" s="33" t="s">
        <v>1379</v>
      </c>
      <c r="C142" s="33" t="s">
        <v>1220</v>
      </c>
      <c r="D142" s="14">
        <v>12513</v>
      </c>
      <c r="E142" s="15">
        <v>54.39</v>
      </c>
      <c r="F142" s="16">
        <v>2.5999999999999999E-3</v>
      </c>
      <c r="G142" s="16"/>
    </row>
    <row r="143" spans="1:7" x14ac:dyDescent="0.25">
      <c r="A143" s="13" t="s">
        <v>1892</v>
      </c>
      <c r="B143" s="33" t="s">
        <v>1893</v>
      </c>
      <c r="C143" s="33" t="s">
        <v>1417</v>
      </c>
      <c r="D143" s="14">
        <v>3539</v>
      </c>
      <c r="E143" s="15">
        <v>53.12</v>
      </c>
      <c r="F143" s="16">
        <v>2.5999999999999999E-3</v>
      </c>
      <c r="G143" s="16"/>
    </row>
    <row r="144" spans="1:7" x14ac:dyDescent="0.25">
      <c r="A144" s="13" t="s">
        <v>1362</v>
      </c>
      <c r="B144" s="33" t="s">
        <v>1363</v>
      </c>
      <c r="C144" s="33" t="s">
        <v>1203</v>
      </c>
      <c r="D144" s="14">
        <v>959</v>
      </c>
      <c r="E144" s="15">
        <v>52.32</v>
      </c>
      <c r="F144" s="16">
        <v>2.5000000000000001E-3</v>
      </c>
      <c r="G144" s="16"/>
    </row>
    <row r="145" spans="1:7" x14ac:dyDescent="0.25">
      <c r="A145" s="13" t="s">
        <v>1420</v>
      </c>
      <c r="B145" s="33" t="s">
        <v>1421</v>
      </c>
      <c r="C145" s="33" t="s">
        <v>1215</v>
      </c>
      <c r="D145" s="14">
        <v>14425</v>
      </c>
      <c r="E145" s="15">
        <v>51.59</v>
      </c>
      <c r="F145" s="16">
        <v>2.5000000000000001E-3</v>
      </c>
      <c r="G145" s="16"/>
    </row>
    <row r="146" spans="1:7" x14ac:dyDescent="0.25">
      <c r="A146" s="13" t="s">
        <v>1541</v>
      </c>
      <c r="B146" s="33" t="s">
        <v>1542</v>
      </c>
      <c r="C146" s="33" t="s">
        <v>1524</v>
      </c>
      <c r="D146" s="14">
        <v>744</v>
      </c>
      <c r="E146" s="15">
        <v>51.54</v>
      </c>
      <c r="F146" s="16">
        <v>2.5000000000000001E-3</v>
      </c>
      <c r="G146" s="16"/>
    </row>
    <row r="147" spans="1:7" x14ac:dyDescent="0.25">
      <c r="A147" s="13" t="s">
        <v>2146</v>
      </c>
      <c r="B147" s="33" t="s">
        <v>2147</v>
      </c>
      <c r="C147" s="33" t="s">
        <v>1248</v>
      </c>
      <c r="D147" s="14">
        <v>1198</v>
      </c>
      <c r="E147" s="15">
        <v>51.46</v>
      </c>
      <c r="F147" s="16">
        <v>2.5000000000000001E-3</v>
      </c>
      <c r="G147" s="16"/>
    </row>
    <row r="148" spans="1:7" x14ac:dyDescent="0.25">
      <c r="A148" s="13" t="s">
        <v>1210</v>
      </c>
      <c r="B148" s="33" t="s">
        <v>1211</v>
      </c>
      <c r="C148" s="33" t="s">
        <v>1212</v>
      </c>
      <c r="D148" s="14">
        <v>872</v>
      </c>
      <c r="E148" s="15">
        <v>51.06</v>
      </c>
      <c r="F148" s="16">
        <v>2.5000000000000001E-3</v>
      </c>
      <c r="G148" s="16"/>
    </row>
    <row r="149" spans="1:7" x14ac:dyDescent="0.25">
      <c r="A149" s="13" t="s">
        <v>1469</v>
      </c>
      <c r="B149" s="33" t="s">
        <v>1470</v>
      </c>
      <c r="C149" s="33" t="s">
        <v>1370</v>
      </c>
      <c r="D149" s="14">
        <v>4711</v>
      </c>
      <c r="E149" s="15">
        <v>51</v>
      </c>
      <c r="F149" s="16">
        <v>2.5000000000000001E-3</v>
      </c>
      <c r="G149" s="16"/>
    </row>
    <row r="150" spans="1:7" x14ac:dyDescent="0.25">
      <c r="A150" s="13" t="s">
        <v>2079</v>
      </c>
      <c r="B150" s="33" t="s">
        <v>2080</v>
      </c>
      <c r="C150" s="33" t="s">
        <v>1248</v>
      </c>
      <c r="D150" s="14">
        <v>3345</v>
      </c>
      <c r="E150" s="15">
        <v>51</v>
      </c>
      <c r="F150" s="16">
        <v>2.5000000000000001E-3</v>
      </c>
      <c r="G150" s="16"/>
    </row>
    <row r="151" spans="1:7" x14ac:dyDescent="0.25">
      <c r="A151" s="13" t="s">
        <v>2148</v>
      </c>
      <c r="B151" s="33" t="s">
        <v>2149</v>
      </c>
      <c r="C151" s="33" t="s">
        <v>1254</v>
      </c>
      <c r="D151" s="14">
        <v>1153</v>
      </c>
      <c r="E151" s="15">
        <v>50.42</v>
      </c>
      <c r="F151" s="16">
        <v>2.5000000000000001E-3</v>
      </c>
      <c r="G151" s="16"/>
    </row>
    <row r="152" spans="1:7" x14ac:dyDescent="0.25">
      <c r="A152" s="13" t="s">
        <v>1527</v>
      </c>
      <c r="B152" s="33" t="s">
        <v>1528</v>
      </c>
      <c r="C152" s="33" t="s">
        <v>1203</v>
      </c>
      <c r="D152" s="14">
        <v>1012</v>
      </c>
      <c r="E152" s="15">
        <v>50.2</v>
      </c>
      <c r="F152" s="16">
        <v>2.3999999999999998E-3</v>
      </c>
      <c r="G152" s="16"/>
    </row>
    <row r="153" spans="1:7" x14ac:dyDescent="0.25">
      <c r="A153" s="13" t="s">
        <v>1360</v>
      </c>
      <c r="B153" s="33" t="s">
        <v>1361</v>
      </c>
      <c r="C153" s="33" t="s">
        <v>1200</v>
      </c>
      <c r="D153" s="14">
        <v>24908</v>
      </c>
      <c r="E153" s="15">
        <v>49.89</v>
      </c>
      <c r="F153" s="16">
        <v>2.3999999999999998E-3</v>
      </c>
      <c r="G153" s="16"/>
    </row>
    <row r="154" spans="1:7" x14ac:dyDescent="0.25">
      <c r="A154" s="13" t="s">
        <v>2150</v>
      </c>
      <c r="B154" s="33" t="s">
        <v>2151</v>
      </c>
      <c r="C154" s="33" t="s">
        <v>1220</v>
      </c>
      <c r="D154" s="14">
        <v>2692</v>
      </c>
      <c r="E154" s="15">
        <v>49.48</v>
      </c>
      <c r="F154" s="16">
        <v>2.3999999999999998E-3</v>
      </c>
      <c r="G154" s="16"/>
    </row>
    <row r="155" spans="1:7" x14ac:dyDescent="0.25">
      <c r="A155" s="13" t="s">
        <v>2152</v>
      </c>
      <c r="B155" s="33" t="s">
        <v>2153</v>
      </c>
      <c r="C155" s="33" t="s">
        <v>1265</v>
      </c>
      <c r="D155" s="14">
        <v>10012</v>
      </c>
      <c r="E155" s="15">
        <v>49.35</v>
      </c>
      <c r="F155" s="16">
        <v>2.3999999999999998E-3</v>
      </c>
      <c r="G155" s="16"/>
    </row>
    <row r="156" spans="1:7" x14ac:dyDescent="0.25">
      <c r="A156" s="13" t="s">
        <v>1481</v>
      </c>
      <c r="B156" s="33" t="s">
        <v>1482</v>
      </c>
      <c r="C156" s="33" t="s">
        <v>1192</v>
      </c>
      <c r="D156" s="14">
        <v>161</v>
      </c>
      <c r="E156" s="15">
        <v>48.62</v>
      </c>
      <c r="F156" s="16">
        <v>2.3999999999999998E-3</v>
      </c>
      <c r="G156" s="16"/>
    </row>
    <row r="157" spans="1:7" x14ac:dyDescent="0.25">
      <c r="A157" s="13" t="s">
        <v>2154</v>
      </c>
      <c r="B157" s="33" t="s">
        <v>2155</v>
      </c>
      <c r="C157" s="33" t="s">
        <v>1265</v>
      </c>
      <c r="D157" s="14">
        <v>1232</v>
      </c>
      <c r="E157" s="15">
        <v>48.56</v>
      </c>
      <c r="F157" s="16">
        <v>2.3999999999999998E-3</v>
      </c>
      <c r="G157" s="16"/>
    </row>
    <row r="158" spans="1:7" x14ac:dyDescent="0.25">
      <c r="A158" s="13" t="s">
        <v>2035</v>
      </c>
      <c r="B158" s="33" t="s">
        <v>2036</v>
      </c>
      <c r="C158" s="33" t="s">
        <v>1209</v>
      </c>
      <c r="D158" s="14">
        <v>5955</v>
      </c>
      <c r="E158" s="15">
        <v>48.43</v>
      </c>
      <c r="F158" s="16">
        <v>2.3999999999999998E-3</v>
      </c>
      <c r="G158" s="16"/>
    </row>
    <row r="159" spans="1:7" x14ac:dyDescent="0.25">
      <c r="A159" s="13" t="s">
        <v>1223</v>
      </c>
      <c r="B159" s="33" t="s">
        <v>1224</v>
      </c>
      <c r="C159" s="33" t="s">
        <v>1203</v>
      </c>
      <c r="D159" s="14">
        <v>1718</v>
      </c>
      <c r="E159" s="15">
        <v>48.33</v>
      </c>
      <c r="F159" s="16">
        <v>2.3999999999999998E-3</v>
      </c>
      <c r="G159" s="16"/>
    </row>
    <row r="160" spans="1:7" x14ac:dyDescent="0.25">
      <c r="A160" s="13" t="s">
        <v>1373</v>
      </c>
      <c r="B160" s="33" t="s">
        <v>1374</v>
      </c>
      <c r="C160" s="33" t="s">
        <v>1192</v>
      </c>
      <c r="D160" s="14">
        <v>13430</v>
      </c>
      <c r="E160" s="15">
        <v>48.23</v>
      </c>
      <c r="F160" s="16">
        <v>2.3E-3</v>
      </c>
      <c r="G160" s="16"/>
    </row>
    <row r="161" spans="1:7" x14ac:dyDescent="0.25">
      <c r="A161" s="13" t="s">
        <v>1391</v>
      </c>
      <c r="B161" s="33" t="s">
        <v>1392</v>
      </c>
      <c r="C161" s="33" t="s">
        <v>1215</v>
      </c>
      <c r="D161" s="14">
        <v>27127</v>
      </c>
      <c r="E161" s="15">
        <v>48.01</v>
      </c>
      <c r="F161" s="16">
        <v>2.3E-3</v>
      </c>
      <c r="G161" s="16"/>
    </row>
    <row r="162" spans="1:7" x14ac:dyDescent="0.25">
      <c r="A162" s="13" t="s">
        <v>1529</v>
      </c>
      <c r="B162" s="33" t="s">
        <v>1530</v>
      </c>
      <c r="C162" s="33" t="s">
        <v>1192</v>
      </c>
      <c r="D162" s="14">
        <v>941</v>
      </c>
      <c r="E162" s="15">
        <v>47.93</v>
      </c>
      <c r="F162" s="16">
        <v>2.3E-3</v>
      </c>
      <c r="G162" s="16"/>
    </row>
    <row r="163" spans="1:7" x14ac:dyDescent="0.25">
      <c r="A163" s="13" t="s">
        <v>2156</v>
      </c>
      <c r="B163" s="33" t="s">
        <v>2157</v>
      </c>
      <c r="C163" s="33" t="s">
        <v>2017</v>
      </c>
      <c r="D163" s="14">
        <v>834</v>
      </c>
      <c r="E163" s="15">
        <v>47.67</v>
      </c>
      <c r="F163" s="16">
        <v>2.3E-3</v>
      </c>
      <c r="G163" s="16"/>
    </row>
    <row r="164" spans="1:7" x14ac:dyDescent="0.25">
      <c r="A164" s="13" t="s">
        <v>1475</v>
      </c>
      <c r="B164" s="33" t="s">
        <v>1476</v>
      </c>
      <c r="C164" s="33" t="s">
        <v>1227</v>
      </c>
      <c r="D164" s="14">
        <v>2044</v>
      </c>
      <c r="E164" s="15">
        <v>47.61</v>
      </c>
      <c r="F164" s="16">
        <v>2.3E-3</v>
      </c>
      <c r="G164" s="16"/>
    </row>
    <row r="165" spans="1:7" x14ac:dyDescent="0.25">
      <c r="A165" s="13" t="s">
        <v>1553</v>
      </c>
      <c r="B165" s="33" t="s">
        <v>1554</v>
      </c>
      <c r="C165" s="33" t="s">
        <v>1524</v>
      </c>
      <c r="D165" s="14">
        <v>5477</v>
      </c>
      <c r="E165" s="15">
        <v>47.58</v>
      </c>
      <c r="F165" s="16">
        <v>2.3E-3</v>
      </c>
      <c r="G165" s="16"/>
    </row>
    <row r="166" spans="1:7" x14ac:dyDescent="0.25">
      <c r="A166" s="13" t="s">
        <v>1518</v>
      </c>
      <c r="B166" s="33" t="s">
        <v>1519</v>
      </c>
      <c r="C166" s="33" t="s">
        <v>1443</v>
      </c>
      <c r="D166" s="14">
        <v>19917</v>
      </c>
      <c r="E166" s="15">
        <v>47.34</v>
      </c>
      <c r="F166" s="16">
        <v>2.3E-3</v>
      </c>
      <c r="G166" s="16"/>
    </row>
    <row r="167" spans="1:7" x14ac:dyDescent="0.25">
      <c r="A167" s="13" t="s">
        <v>2106</v>
      </c>
      <c r="B167" s="33" t="s">
        <v>2107</v>
      </c>
      <c r="C167" s="33" t="s">
        <v>1209</v>
      </c>
      <c r="D167" s="14">
        <v>285</v>
      </c>
      <c r="E167" s="15">
        <v>47.07</v>
      </c>
      <c r="F167" s="16">
        <v>2.3E-3</v>
      </c>
      <c r="G167" s="16"/>
    </row>
    <row r="168" spans="1:7" x14ac:dyDescent="0.25">
      <c r="A168" s="13" t="s">
        <v>1407</v>
      </c>
      <c r="B168" s="33" t="s">
        <v>1408</v>
      </c>
      <c r="C168" s="33" t="s">
        <v>1292</v>
      </c>
      <c r="D168" s="14">
        <v>21299</v>
      </c>
      <c r="E168" s="15">
        <v>46.88</v>
      </c>
      <c r="F168" s="16">
        <v>2.3E-3</v>
      </c>
      <c r="G168" s="16"/>
    </row>
    <row r="169" spans="1:7" x14ac:dyDescent="0.25">
      <c r="A169" s="13" t="s">
        <v>2158</v>
      </c>
      <c r="B169" s="33" t="s">
        <v>2159</v>
      </c>
      <c r="C169" s="33" t="s">
        <v>1370</v>
      </c>
      <c r="D169" s="14">
        <v>646</v>
      </c>
      <c r="E169" s="15">
        <v>46.68</v>
      </c>
      <c r="F169" s="16">
        <v>2.3E-3</v>
      </c>
      <c r="G169" s="16"/>
    </row>
    <row r="170" spans="1:7" x14ac:dyDescent="0.25">
      <c r="A170" s="13" t="s">
        <v>1509</v>
      </c>
      <c r="B170" s="33" t="s">
        <v>1510</v>
      </c>
      <c r="C170" s="33" t="s">
        <v>1417</v>
      </c>
      <c r="D170" s="14">
        <v>2244</v>
      </c>
      <c r="E170" s="15">
        <v>46.01</v>
      </c>
      <c r="F170" s="16">
        <v>2.2000000000000001E-3</v>
      </c>
      <c r="G170" s="16"/>
    </row>
    <row r="171" spans="1:7" x14ac:dyDescent="0.25">
      <c r="A171" s="13" t="s">
        <v>1252</v>
      </c>
      <c r="B171" s="33" t="s">
        <v>1253</v>
      </c>
      <c r="C171" s="33" t="s">
        <v>1254</v>
      </c>
      <c r="D171" s="14">
        <v>657</v>
      </c>
      <c r="E171" s="15">
        <v>45.29</v>
      </c>
      <c r="F171" s="16">
        <v>2.2000000000000001E-3</v>
      </c>
      <c r="G171" s="16"/>
    </row>
    <row r="172" spans="1:7" x14ac:dyDescent="0.25">
      <c r="A172" s="13" t="s">
        <v>1393</v>
      </c>
      <c r="B172" s="33" t="s">
        <v>1394</v>
      </c>
      <c r="C172" s="33" t="s">
        <v>1292</v>
      </c>
      <c r="D172" s="14">
        <v>3103</v>
      </c>
      <c r="E172" s="15">
        <v>45.17</v>
      </c>
      <c r="F172" s="16">
        <v>2.2000000000000001E-3</v>
      </c>
      <c r="G172" s="16"/>
    </row>
    <row r="173" spans="1:7" x14ac:dyDescent="0.25">
      <c r="A173" s="13" t="s">
        <v>1533</v>
      </c>
      <c r="B173" s="33" t="s">
        <v>1534</v>
      </c>
      <c r="C173" s="33" t="s">
        <v>1227</v>
      </c>
      <c r="D173" s="14">
        <v>2382</v>
      </c>
      <c r="E173" s="15">
        <v>45.04</v>
      </c>
      <c r="F173" s="16">
        <v>2.2000000000000001E-3</v>
      </c>
      <c r="G173" s="16"/>
    </row>
    <row r="174" spans="1:7" x14ac:dyDescent="0.25">
      <c r="A174" s="13" t="s">
        <v>1535</v>
      </c>
      <c r="B174" s="33" t="s">
        <v>1536</v>
      </c>
      <c r="C174" s="33" t="s">
        <v>1351</v>
      </c>
      <c r="D174" s="14">
        <v>574</v>
      </c>
      <c r="E174" s="15">
        <v>44.08</v>
      </c>
      <c r="F174" s="16">
        <v>2.0999999999999999E-3</v>
      </c>
      <c r="G174" s="16"/>
    </row>
    <row r="175" spans="1:7" x14ac:dyDescent="0.25">
      <c r="A175" s="13" t="s">
        <v>2160</v>
      </c>
      <c r="B175" s="33" t="s">
        <v>2161</v>
      </c>
      <c r="C175" s="33" t="s">
        <v>1265</v>
      </c>
      <c r="D175" s="14">
        <v>3249</v>
      </c>
      <c r="E175" s="15">
        <v>43.95</v>
      </c>
      <c r="F175" s="16">
        <v>2.0999999999999999E-3</v>
      </c>
      <c r="G175" s="16"/>
    </row>
    <row r="176" spans="1:7" x14ac:dyDescent="0.25">
      <c r="A176" s="13" t="s">
        <v>2162</v>
      </c>
      <c r="B176" s="33" t="s">
        <v>2163</v>
      </c>
      <c r="C176" s="33" t="s">
        <v>1200</v>
      </c>
      <c r="D176" s="14">
        <v>37265</v>
      </c>
      <c r="E176" s="15">
        <v>43.88</v>
      </c>
      <c r="F176" s="16">
        <v>2.0999999999999999E-3</v>
      </c>
      <c r="G176" s="16"/>
    </row>
    <row r="177" spans="1:7" x14ac:dyDescent="0.25">
      <c r="A177" s="13" t="s">
        <v>2164</v>
      </c>
      <c r="B177" s="33" t="s">
        <v>2165</v>
      </c>
      <c r="C177" s="33" t="s">
        <v>1220</v>
      </c>
      <c r="D177" s="14">
        <v>6839</v>
      </c>
      <c r="E177" s="15">
        <v>43.23</v>
      </c>
      <c r="F177" s="16">
        <v>2.0999999999999999E-3</v>
      </c>
      <c r="G177" s="16"/>
    </row>
    <row r="178" spans="1:7" x14ac:dyDescent="0.25">
      <c r="A178" s="13" t="s">
        <v>1986</v>
      </c>
      <c r="B178" s="33" t="s">
        <v>1987</v>
      </c>
      <c r="C178" s="33" t="s">
        <v>1192</v>
      </c>
      <c r="D178" s="14">
        <v>1321</v>
      </c>
      <c r="E178" s="15">
        <v>42.85</v>
      </c>
      <c r="F178" s="16">
        <v>2.0999999999999999E-3</v>
      </c>
      <c r="G178" s="16"/>
    </row>
    <row r="179" spans="1:7" x14ac:dyDescent="0.25">
      <c r="A179" s="13" t="s">
        <v>1426</v>
      </c>
      <c r="B179" s="33" t="s">
        <v>1427</v>
      </c>
      <c r="C179" s="33" t="s">
        <v>1304</v>
      </c>
      <c r="D179" s="14">
        <v>678</v>
      </c>
      <c r="E179" s="15">
        <v>41.74</v>
      </c>
      <c r="F179" s="16">
        <v>2E-3</v>
      </c>
      <c r="G179" s="16"/>
    </row>
    <row r="180" spans="1:7" x14ac:dyDescent="0.25">
      <c r="A180" s="13" t="s">
        <v>1931</v>
      </c>
      <c r="B180" s="33" t="s">
        <v>1932</v>
      </c>
      <c r="C180" s="33" t="s">
        <v>1209</v>
      </c>
      <c r="D180" s="14">
        <v>2796</v>
      </c>
      <c r="E180" s="15">
        <v>41.41</v>
      </c>
      <c r="F180" s="16">
        <v>2E-3</v>
      </c>
      <c r="G180" s="16"/>
    </row>
    <row r="181" spans="1:7" x14ac:dyDescent="0.25">
      <c r="A181" s="13" t="s">
        <v>1446</v>
      </c>
      <c r="B181" s="33" t="s">
        <v>1447</v>
      </c>
      <c r="C181" s="33" t="s">
        <v>1292</v>
      </c>
      <c r="D181" s="14">
        <v>24154</v>
      </c>
      <c r="E181" s="15">
        <v>40.909999999999997</v>
      </c>
      <c r="F181" s="16">
        <v>2E-3</v>
      </c>
      <c r="G181" s="16"/>
    </row>
    <row r="182" spans="1:7" x14ac:dyDescent="0.25">
      <c r="A182" s="13" t="s">
        <v>1321</v>
      </c>
      <c r="B182" s="33" t="s">
        <v>1322</v>
      </c>
      <c r="C182" s="33" t="s">
        <v>1323</v>
      </c>
      <c r="D182" s="14">
        <v>4755</v>
      </c>
      <c r="E182" s="15">
        <v>40.18</v>
      </c>
      <c r="F182" s="16">
        <v>2E-3</v>
      </c>
      <c r="G182" s="16"/>
    </row>
    <row r="183" spans="1:7" x14ac:dyDescent="0.25">
      <c r="A183" s="13" t="s">
        <v>2166</v>
      </c>
      <c r="B183" s="33" t="s">
        <v>2167</v>
      </c>
      <c r="C183" s="33" t="s">
        <v>1515</v>
      </c>
      <c r="D183" s="14">
        <v>27877</v>
      </c>
      <c r="E183" s="15">
        <v>39.25</v>
      </c>
      <c r="F183" s="16">
        <v>1.9E-3</v>
      </c>
      <c r="G183" s="16"/>
    </row>
    <row r="184" spans="1:7" x14ac:dyDescent="0.25">
      <c r="A184" s="13" t="s">
        <v>1516</v>
      </c>
      <c r="B184" s="33" t="s">
        <v>1517</v>
      </c>
      <c r="C184" s="33" t="s">
        <v>1265</v>
      </c>
      <c r="D184" s="14">
        <v>20027</v>
      </c>
      <c r="E184" s="15">
        <v>39.11</v>
      </c>
      <c r="F184" s="16">
        <v>1.9E-3</v>
      </c>
      <c r="G184" s="16"/>
    </row>
    <row r="185" spans="1:7" x14ac:dyDescent="0.25">
      <c r="A185" s="13" t="s">
        <v>1890</v>
      </c>
      <c r="B185" s="33" t="s">
        <v>1891</v>
      </c>
      <c r="C185" s="33" t="s">
        <v>1800</v>
      </c>
      <c r="D185" s="14">
        <v>915</v>
      </c>
      <c r="E185" s="15">
        <v>38.81</v>
      </c>
      <c r="F185" s="16">
        <v>1.9E-3</v>
      </c>
      <c r="G185" s="16"/>
    </row>
    <row r="186" spans="1:7" x14ac:dyDescent="0.25">
      <c r="A186" s="13" t="s">
        <v>1450</v>
      </c>
      <c r="B186" s="33" t="s">
        <v>1451</v>
      </c>
      <c r="C186" s="33" t="s">
        <v>1452</v>
      </c>
      <c r="D186" s="14">
        <v>1005</v>
      </c>
      <c r="E186" s="15">
        <v>38.729999999999997</v>
      </c>
      <c r="F186" s="16">
        <v>1.9E-3</v>
      </c>
      <c r="G186" s="16"/>
    </row>
    <row r="187" spans="1:7" x14ac:dyDescent="0.25">
      <c r="A187" s="13" t="s">
        <v>2168</v>
      </c>
      <c r="B187" s="33" t="s">
        <v>2169</v>
      </c>
      <c r="C187" s="33" t="s">
        <v>1192</v>
      </c>
      <c r="D187" s="14">
        <v>2098</v>
      </c>
      <c r="E187" s="15">
        <v>38.57</v>
      </c>
      <c r="F187" s="16">
        <v>1.9E-3</v>
      </c>
      <c r="G187" s="16"/>
    </row>
    <row r="188" spans="1:7" x14ac:dyDescent="0.25">
      <c r="A188" s="13" t="s">
        <v>1368</v>
      </c>
      <c r="B188" s="33" t="s">
        <v>1369</v>
      </c>
      <c r="C188" s="33" t="s">
        <v>1370</v>
      </c>
      <c r="D188" s="14">
        <v>482</v>
      </c>
      <c r="E188" s="15">
        <v>38.4</v>
      </c>
      <c r="F188" s="16">
        <v>1.9E-3</v>
      </c>
      <c r="G188" s="16"/>
    </row>
    <row r="189" spans="1:7" x14ac:dyDescent="0.25">
      <c r="A189" s="13" t="s">
        <v>1918</v>
      </c>
      <c r="B189" s="33" t="s">
        <v>1919</v>
      </c>
      <c r="C189" s="33" t="s">
        <v>1320</v>
      </c>
      <c r="D189" s="14">
        <v>7665</v>
      </c>
      <c r="E189" s="15">
        <v>38.380000000000003</v>
      </c>
      <c r="F189" s="16">
        <v>1.9E-3</v>
      </c>
      <c r="G189" s="16"/>
    </row>
    <row r="190" spans="1:7" x14ac:dyDescent="0.25">
      <c r="A190" s="13" t="s">
        <v>1235</v>
      </c>
      <c r="B190" s="33" t="s">
        <v>1236</v>
      </c>
      <c r="C190" s="33" t="s">
        <v>1237</v>
      </c>
      <c r="D190" s="14">
        <v>1784</v>
      </c>
      <c r="E190" s="15">
        <v>38.21</v>
      </c>
      <c r="F190" s="16">
        <v>1.9E-3</v>
      </c>
      <c r="G190" s="16"/>
    </row>
    <row r="191" spans="1:7" x14ac:dyDescent="0.25">
      <c r="A191" s="13" t="s">
        <v>2170</v>
      </c>
      <c r="B191" s="33" t="s">
        <v>2171</v>
      </c>
      <c r="C191" s="33" t="s">
        <v>1370</v>
      </c>
      <c r="D191" s="14">
        <v>1199</v>
      </c>
      <c r="E191" s="15">
        <v>38.07</v>
      </c>
      <c r="F191" s="16">
        <v>1.9E-3</v>
      </c>
      <c r="G191" s="16"/>
    </row>
    <row r="192" spans="1:7" x14ac:dyDescent="0.25">
      <c r="A192" s="13" t="s">
        <v>2172</v>
      </c>
      <c r="B192" s="33" t="s">
        <v>2173</v>
      </c>
      <c r="C192" s="33" t="s">
        <v>1524</v>
      </c>
      <c r="D192" s="14">
        <v>1114</v>
      </c>
      <c r="E192" s="15">
        <v>38.07</v>
      </c>
      <c r="F192" s="16">
        <v>1.9E-3</v>
      </c>
      <c r="G192" s="16"/>
    </row>
    <row r="193" spans="1:7" x14ac:dyDescent="0.25">
      <c r="A193" s="13" t="s">
        <v>1557</v>
      </c>
      <c r="B193" s="33" t="s">
        <v>1558</v>
      </c>
      <c r="C193" s="33" t="s">
        <v>1292</v>
      </c>
      <c r="D193" s="14">
        <v>3623</v>
      </c>
      <c r="E193" s="15">
        <v>37.799999999999997</v>
      </c>
      <c r="F193" s="16">
        <v>1.8E-3</v>
      </c>
      <c r="G193" s="16"/>
    </row>
    <row r="194" spans="1:7" x14ac:dyDescent="0.25">
      <c r="A194" s="13" t="s">
        <v>2174</v>
      </c>
      <c r="B194" s="33" t="s">
        <v>2175</v>
      </c>
      <c r="C194" s="33" t="s">
        <v>1248</v>
      </c>
      <c r="D194" s="14">
        <v>702</v>
      </c>
      <c r="E194" s="15">
        <v>37.06</v>
      </c>
      <c r="F194" s="16">
        <v>1.8E-3</v>
      </c>
      <c r="G194" s="16"/>
    </row>
    <row r="195" spans="1:7" x14ac:dyDescent="0.25">
      <c r="A195" s="13" t="s">
        <v>1888</v>
      </c>
      <c r="B195" s="33" t="s">
        <v>1889</v>
      </c>
      <c r="C195" s="33" t="s">
        <v>1289</v>
      </c>
      <c r="D195" s="14">
        <v>2778</v>
      </c>
      <c r="E195" s="15">
        <v>36.19</v>
      </c>
      <c r="F195" s="16">
        <v>1.8E-3</v>
      </c>
      <c r="G195" s="16"/>
    </row>
    <row r="196" spans="1:7" x14ac:dyDescent="0.25">
      <c r="A196" s="13" t="s">
        <v>2176</v>
      </c>
      <c r="B196" s="33" t="s">
        <v>2177</v>
      </c>
      <c r="C196" s="33" t="s">
        <v>1248</v>
      </c>
      <c r="D196" s="14">
        <v>935</v>
      </c>
      <c r="E196" s="15">
        <v>35.96</v>
      </c>
      <c r="F196" s="16">
        <v>1.6999999999999999E-3</v>
      </c>
      <c r="G196" s="16"/>
    </row>
    <row r="197" spans="1:7" x14ac:dyDescent="0.25">
      <c r="A197" s="13" t="s">
        <v>1207</v>
      </c>
      <c r="B197" s="33" t="s">
        <v>1208</v>
      </c>
      <c r="C197" s="33" t="s">
        <v>1209</v>
      </c>
      <c r="D197" s="14">
        <v>985</v>
      </c>
      <c r="E197" s="15">
        <v>35.86</v>
      </c>
      <c r="F197" s="16">
        <v>1.6999999999999999E-3</v>
      </c>
      <c r="G197" s="16"/>
    </row>
    <row r="198" spans="1:7" x14ac:dyDescent="0.25">
      <c r="A198" s="13" t="s">
        <v>2178</v>
      </c>
      <c r="B198" s="33" t="s">
        <v>2179</v>
      </c>
      <c r="C198" s="33" t="s">
        <v>1265</v>
      </c>
      <c r="D198" s="14">
        <v>50791</v>
      </c>
      <c r="E198" s="15">
        <v>35.770000000000003</v>
      </c>
      <c r="F198" s="16">
        <v>1.6999999999999999E-3</v>
      </c>
      <c r="G198" s="16"/>
    </row>
    <row r="199" spans="1:7" x14ac:dyDescent="0.25">
      <c r="A199" s="13" t="s">
        <v>1483</v>
      </c>
      <c r="B199" s="33" t="s">
        <v>1484</v>
      </c>
      <c r="C199" s="33" t="s">
        <v>1370</v>
      </c>
      <c r="D199" s="14">
        <v>1127</v>
      </c>
      <c r="E199" s="15">
        <v>35.200000000000003</v>
      </c>
      <c r="F199" s="16">
        <v>1.6999999999999999E-3</v>
      </c>
      <c r="G199" s="16"/>
    </row>
    <row r="200" spans="1:7" x14ac:dyDescent="0.25">
      <c r="A200" s="13" t="s">
        <v>1455</v>
      </c>
      <c r="B200" s="33" t="s">
        <v>1456</v>
      </c>
      <c r="C200" s="33" t="s">
        <v>1240</v>
      </c>
      <c r="D200" s="14">
        <v>1853</v>
      </c>
      <c r="E200" s="15">
        <v>35.19</v>
      </c>
      <c r="F200" s="16">
        <v>1.6999999999999999E-3</v>
      </c>
      <c r="G200" s="16"/>
    </row>
    <row r="201" spans="1:7" x14ac:dyDescent="0.25">
      <c r="A201" s="13" t="s">
        <v>2001</v>
      </c>
      <c r="B201" s="33" t="s">
        <v>2002</v>
      </c>
      <c r="C201" s="33" t="s">
        <v>1248</v>
      </c>
      <c r="D201" s="14">
        <v>1410</v>
      </c>
      <c r="E201" s="15">
        <v>34.409999999999997</v>
      </c>
      <c r="F201" s="16">
        <v>1.6999999999999999E-3</v>
      </c>
      <c r="G201" s="16"/>
    </row>
    <row r="202" spans="1:7" x14ac:dyDescent="0.25">
      <c r="A202" s="13" t="s">
        <v>1285</v>
      </c>
      <c r="B202" s="33" t="s">
        <v>1286</v>
      </c>
      <c r="C202" s="33" t="s">
        <v>1200</v>
      </c>
      <c r="D202" s="14">
        <v>13742</v>
      </c>
      <c r="E202" s="15">
        <v>34.369999999999997</v>
      </c>
      <c r="F202" s="16">
        <v>1.6999999999999999E-3</v>
      </c>
      <c r="G202" s="16"/>
    </row>
    <row r="203" spans="1:7" x14ac:dyDescent="0.25">
      <c r="A203" s="13" t="s">
        <v>2180</v>
      </c>
      <c r="B203" s="33" t="s">
        <v>2181</v>
      </c>
      <c r="C203" s="33" t="s">
        <v>1800</v>
      </c>
      <c r="D203" s="14">
        <v>67</v>
      </c>
      <c r="E203" s="15">
        <v>34.15</v>
      </c>
      <c r="F203" s="16">
        <v>1.6999999999999999E-3</v>
      </c>
      <c r="G203" s="16"/>
    </row>
    <row r="204" spans="1:7" x14ac:dyDescent="0.25">
      <c r="A204" s="13" t="s">
        <v>1951</v>
      </c>
      <c r="B204" s="33" t="s">
        <v>1952</v>
      </c>
      <c r="C204" s="33" t="s">
        <v>1240</v>
      </c>
      <c r="D204" s="14">
        <v>2511</v>
      </c>
      <c r="E204" s="15">
        <v>33.92</v>
      </c>
      <c r="F204" s="16">
        <v>1.6000000000000001E-3</v>
      </c>
      <c r="G204" s="16"/>
    </row>
    <row r="205" spans="1:7" x14ac:dyDescent="0.25">
      <c r="A205" s="13" t="s">
        <v>1811</v>
      </c>
      <c r="B205" s="33" t="s">
        <v>1812</v>
      </c>
      <c r="C205" s="33" t="s">
        <v>1192</v>
      </c>
      <c r="D205" s="14">
        <v>1232</v>
      </c>
      <c r="E205" s="15">
        <v>33.82</v>
      </c>
      <c r="F205" s="16">
        <v>1.6000000000000001E-3</v>
      </c>
      <c r="G205" s="16"/>
    </row>
    <row r="206" spans="1:7" x14ac:dyDescent="0.25">
      <c r="A206" s="13" t="s">
        <v>2182</v>
      </c>
      <c r="B206" s="33" t="s">
        <v>2183</v>
      </c>
      <c r="C206" s="33" t="s">
        <v>1292</v>
      </c>
      <c r="D206" s="14">
        <v>8455</v>
      </c>
      <c r="E206" s="15">
        <v>32.75</v>
      </c>
      <c r="F206" s="16">
        <v>1.6000000000000001E-3</v>
      </c>
      <c r="G206" s="16"/>
    </row>
    <row r="207" spans="1:7" x14ac:dyDescent="0.25">
      <c r="A207" s="13" t="s">
        <v>2184</v>
      </c>
      <c r="B207" s="33" t="s">
        <v>2185</v>
      </c>
      <c r="C207" s="33" t="s">
        <v>1292</v>
      </c>
      <c r="D207" s="14">
        <v>731</v>
      </c>
      <c r="E207" s="15">
        <v>32.619999999999997</v>
      </c>
      <c r="F207" s="16">
        <v>1.6000000000000001E-3</v>
      </c>
      <c r="G207" s="16"/>
    </row>
    <row r="208" spans="1:7" x14ac:dyDescent="0.25">
      <c r="A208" s="13" t="s">
        <v>2186</v>
      </c>
      <c r="B208" s="33" t="s">
        <v>2187</v>
      </c>
      <c r="C208" s="33" t="s">
        <v>1237</v>
      </c>
      <c r="D208" s="14">
        <v>5144</v>
      </c>
      <c r="E208" s="15">
        <v>32.340000000000003</v>
      </c>
      <c r="F208" s="16">
        <v>1.6000000000000001E-3</v>
      </c>
      <c r="G208" s="16"/>
    </row>
    <row r="209" spans="1:7" x14ac:dyDescent="0.25">
      <c r="A209" s="13" t="s">
        <v>2188</v>
      </c>
      <c r="B209" s="33" t="s">
        <v>2189</v>
      </c>
      <c r="C209" s="33" t="s">
        <v>1292</v>
      </c>
      <c r="D209" s="14">
        <v>321</v>
      </c>
      <c r="E209" s="15">
        <v>32.29</v>
      </c>
      <c r="F209" s="16">
        <v>1.6000000000000001E-3</v>
      </c>
      <c r="G209" s="16"/>
    </row>
    <row r="210" spans="1:7" x14ac:dyDescent="0.25">
      <c r="A210" s="13" t="s">
        <v>1448</v>
      </c>
      <c r="B210" s="33" t="s">
        <v>1449</v>
      </c>
      <c r="C210" s="33" t="s">
        <v>1227</v>
      </c>
      <c r="D210" s="14">
        <v>3858</v>
      </c>
      <c r="E210" s="15">
        <v>32.07</v>
      </c>
      <c r="F210" s="16">
        <v>1.6000000000000001E-3</v>
      </c>
      <c r="G210" s="16"/>
    </row>
    <row r="211" spans="1:7" x14ac:dyDescent="0.25">
      <c r="A211" s="13" t="s">
        <v>1559</v>
      </c>
      <c r="B211" s="33" t="s">
        <v>1560</v>
      </c>
      <c r="C211" s="33" t="s">
        <v>1443</v>
      </c>
      <c r="D211" s="14">
        <v>5217</v>
      </c>
      <c r="E211" s="15">
        <v>31.66</v>
      </c>
      <c r="F211" s="16">
        <v>1.5E-3</v>
      </c>
      <c r="G211" s="16"/>
    </row>
    <row r="212" spans="1:7" x14ac:dyDescent="0.25">
      <c r="A212" s="13" t="s">
        <v>1349</v>
      </c>
      <c r="B212" s="33" t="s">
        <v>1350</v>
      </c>
      <c r="C212" s="33" t="s">
        <v>1351</v>
      </c>
      <c r="D212" s="14">
        <v>10155</v>
      </c>
      <c r="E212" s="15">
        <v>31.65</v>
      </c>
      <c r="F212" s="16">
        <v>1.5E-3</v>
      </c>
      <c r="G212" s="16"/>
    </row>
    <row r="213" spans="1:7" x14ac:dyDescent="0.25">
      <c r="A213" s="13" t="s">
        <v>1415</v>
      </c>
      <c r="B213" s="33" t="s">
        <v>1416</v>
      </c>
      <c r="C213" s="33" t="s">
        <v>1417</v>
      </c>
      <c r="D213" s="14">
        <v>2142</v>
      </c>
      <c r="E213" s="15">
        <v>31.58</v>
      </c>
      <c r="F213" s="16">
        <v>1.5E-3</v>
      </c>
      <c r="G213" s="16"/>
    </row>
    <row r="214" spans="1:7" x14ac:dyDescent="0.25">
      <c r="A214" s="13" t="s">
        <v>1457</v>
      </c>
      <c r="B214" s="33" t="s">
        <v>1458</v>
      </c>
      <c r="C214" s="33" t="s">
        <v>1254</v>
      </c>
      <c r="D214" s="14">
        <v>391</v>
      </c>
      <c r="E214" s="15">
        <v>31.03</v>
      </c>
      <c r="F214" s="16">
        <v>1.5E-3</v>
      </c>
      <c r="G214" s="16"/>
    </row>
    <row r="215" spans="1:7" x14ac:dyDescent="0.25">
      <c r="A215" s="13" t="s">
        <v>2190</v>
      </c>
      <c r="B215" s="33" t="s">
        <v>2191</v>
      </c>
      <c r="C215" s="33" t="s">
        <v>1237</v>
      </c>
      <c r="D215" s="14">
        <v>7446</v>
      </c>
      <c r="E215" s="15">
        <v>30.44</v>
      </c>
      <c r="F215" s="16">
        <v>1.5E-3</v>
      </c>
      <c r="G215" s="16"/>
    </row>
    <row r="216" spans="1:7" x14ac:dyDescent="0.25">
      <c r="A216" s="13" t="s">
        <v>2192</v>
      </c>
      <c r="B216" s="33" t="s">
        <v>2193</v>
      </c>
      <c r="C216" s="33" t="s">
        <v>2194</v>
      </c>
      <c r="D216" s="14">
        <v>85</v>
      </c>
      <c r="E216" s="15">
        <v>30.31</v>
      </c>
      <c r="F216" s="16">
        <v>1.5E-3</v>
      </c>
      <c r="G216" s="16"/>
    </row>
    <row r="217" spans="1:7" x14ac:dyDescent="0.25">
      <c r="A217" s="13" t="s">
        <v>2195</v>
      </c>
      <c r="B217" s="33" t="s">
        <v>2196</v>
      </c>
      <c r="C217" s="33" t="s">
        <v>1220</v>
      </c>
      <c r="D217" s="14">
        <v>21444</v>
      </c>
      <c r="E217" s="15">
        <v>28.6</v>
      </c>
      <c r="F217" s="16">
        <v>1.4E-3</v>
      </c>
      <c r="G217" s="16"/>
    </row>
    <row r="218" spans="1:7" x14ac:dyDescent="0.25">
      <c r="A218" s="13" t="s">
        <v>2197</v>
      </c>
      <c r="B218" s="33" t="s">
        <v>2198</v>
      </c>
      <c r="C218" s="33" t="s">
        <v>1240</v>
      </c>
      <c r="D218" s="14">
        <v>1948</v>
      </c>
      <c r="E218" s="15">
        <v>28.3</v>
      </c>
      <c r="F218" s="16">
        <v>1.4E-3</v>
      </c>
      <c r="G218" s="16"/>
    </row>
    <row r="219" spans="1:7" x14ac:dyDescent="0.25">
      <c r="A219" s="13" t="s">
        <v>1334</v>
      </c>
      <c r="B219" s="33" t="s">
        <v>1335</v>
      </c>
      <c r="C219" s="33" t="s">
        <v>1200</v>
      </c>
      <c r="D219" s="14">
        <v>24773</v>
      </c>
      <c r="E219" s="15">
        <v>27.63</v>
      </c>
      <c r="F219" s="16">
        <v>1.2999999999999999E-3</v>
      </c>
      <c r="G219" s="16"/>
    </row>
    <row r="220" spans="1:7" x14ac:dyDescent="0.25">
      <c r="A220" s="13" t="s">
        <v>1545</v>
      </c>
      <c r="B220" s="33" t="s">
        <v>1546</v>
      </c>
      <c r="C220" s="33" t="s">
        <v>1209</v>
      </c>
      <c r="D220" s="14">
        <v>4321</v>
      </c>
      <c r="E220" s="15">
        <v>27.53</v>
      </c>
      <c r="F220" s="16">
        <v>1.2999999999999999E-3</v>
      </c>
      <c r="G220" s="16"/>
    </row>
    <row r="221" spans="1:7" x14ac:dyDescent="0.25">
      <c r="A221" s="13" t="s">
        <v>1491</v>
      </c>
      <c r="B221" s="33" t="s">
        <v>1492</v>
      </c>
      <c r="C221" s="33" t="s">
        <v>1370</v>
      </c>
      <c r="D221" s="14">
        <v>1072</v>
      </c>
      <c r="E221" s="15">
        <v>27.49</v>
      </c>
      <c r="F221" s="16">
        <v>1.2999999999999999E-3</v>
      </c>
      <c r="G221" s="16"/>
    </row>
    <row r="222" spans="1:7" x14ac:dyDescent="0.25">
      <c r="A222" s="13" t="s">
        <v>1413</v>
      </c>
      <c r="B222" s="33" t="s">
        <v>1414</v>
      </c>
      <c r="C222" s="33" t="s">
        <v>1227</v>
      </c>
      <c r="D222" s="14">
        <v>4368</v>
      </c>
      <c r="E222" s="15">
        <v>26.95</v>
      </c>
      <c r="F222" s="16">
        <v>1.2999999999999999E-3</v>
      </c>
      <c r="G222" s="16"/>
    </row>
    <row r="223" spans="1:7" x14ac:dyDescent="0.25">
      <c r="A223" s="13" t="s">
        <v>2199</v>
      </c>
      <c r="B223" s="33" t="s">
        <v>2200</v>
      </c>
      <c r="C223" s="33" t="s">
        <v>1220</v>
      </c>
      <c r="D223" s="14">
        <v>2661</v>
      </c>
      <c r="E223" s="15">
        <v>26.81</v>
      </c>
      <c r="F223" s="16">
        <v>1.2999999999999999E-3</v>
      </c>
      <c r="G223" s="16"/>
    </row>
    <row r="224" spans="1:7" x14ac:dyDescent="0.25">
      <c r="A224" s="13" t="s">
        <v>1963</v>
      </c>
      <c r="B224" s="33" t="s">
        <v>1964</v>
      </c>
      <c r="C224" s="33" t="s">
        <v>1265</v>
      </c>
      <c r="D224" s="14">
        <v>1066</v>
      </c>
      <c r="E224" s="15">
        <v>26.37</v>
      </c>
      <c r="F224" s="16">
        <v>1.2999999999999999E-3</v>
      </c>
      <c r="G224" s="16"/>
    </row>
    <row r="225" spans="1:7" x14ac:dyDescent="0.25">
      <c r="A225" s="13" t="s">
        <v>1461</v>
      </c>
      <c r="B225" s="33" t="s">
        <v>1462</v>
      </c>
      <c r="C225" s="33" t="s">
        <v>1307</v>
      </c>
      <c r="D225" s="14">
        <v>2713</v>
      </c>
      <c r="E225" s="15">
        <v>26.33</v>
      </c>
      <c r="F225" s="16">
        <v>1.2999999999999999E-3</v>
      </c>
      <c r="G225" s="16"/>
    </row>
    <row r="226" spans="1:7" x14ac:dyDescent="0.25">
      <c r="A226" s="13" t="s">
        <v>2201</v>
      </c>
      <c r="B226" s="33" t="s">
        <v>2202</v>
      </c>
      <c r="C226" s="33" t="s">
        <v>1307</v>
      </c>
      <c r="D226" s="14">
        <v>3361</v>
      </c>
      <c r="E226" s="15">
        <v>26.03</v>
      </c>
      <c r="F226" s="16">
        <v>1.2999999999999999E-3</v>
      </c>
      <c r="G226" s="16"/>
    </row>
    <row r="227" spans="1:7" x14ac:dyDescent="0.25">
      <c r="A227" s="13" t="s">
        <v>1298</v>
      </c>
      <c r="B227" s="33" t="s">
        <v>1299</v>
      </c>
      <c r="C227" s="33" t="s">
        <v>1200</v>
      </c>
      <c r="D227" s="14">
        <v>21965</v>
      </c>
      <c r="E227" s="15">
        <v>25.6</v>
      </c>
      <c r="F227" s="16">
        <v>1.1999999999999999E-3</v>
      </c>
      <c r="G227" s="16"/>
    </row>
    <row r="228" spans="1:7" x14ac:dyDescent="0.25">
      <c r="A228" s="13" t="s">
        <v>1463</v>
      </c>
      <c r="B228" s="33" t="s">
        <v>1464</v>
      </c>
      <c r="C228" s="33" t="s">
        <v>1227</v>
      </c>
      <c r="D228" s="14">
        <v>99</v>
      </c>
      <c r="E228" s="15">
        <v>25.23</v>
      </c>
      <c r="F228" s="16">
        <v>1.1999999999999999E-3</v>
      </c>
      <c r="G228" s="16"/>
    </row>
    <row r="229" spans="1:7" x14ac:dyDescent="0.25">
      <c r="A229" s="13" t="s">
        <v>1793</v>
      </c>
      <c r="B229" s="33" t="s">
        <v>1794</v>
      </c>
      <c r="C229" s="33" t="s">
        <v>1317</v>
      </c>
      <c r="D229" s="14">
        <v>7640</v>
      </c>
      <c r="E229" s="15">
        <v>24.8</v>
      </c>
      <c r="F229" s="16">
        <v>1.1999999999999999E-3</v>
      </c>
      <c r="G229" s="16"/>
    </row>
    <row r="230" spans="1:7" x14ac:dyDescent="0.25">
      <c r="A230" s="13" t="s">
        <v>1922</v>
      </c>
      <c r="B230" s="33" t="s">
        <v>1923</v>
      </c>
      <c r="C230" s="33" t="s">
        <v>1245</v>
      </c>
      <c r="D230" s="14">
        <v>3812</v>
      </c>
      <c r="E230" s="15">
        <v>24.67</v>
      </c>
      <c r="F230" s="16">
        <v>1.1999999999999999E-3</v>
      </c>
      <c r="G230" s="16"/>
    </row>
    <row r="231" spans="1:7" x14ac:dyDescent="0.25">
      <c r="A231" s="13" t="s">
        <v>2203</v>
      </c>
      <c r="B231" s="33" t="s">
        <v>2204</v>
      </c>
      <c r="C231" s="33" t="s">
        <v>1292</v>
      </c>
      <c r="D231" s="14">
        <v>13518</v>
      </c>
      <c r="E231" s="15">
        <v>24.15</v>
      </c>
      <c r="F231" s="16">
        <v>1.1999999999999999E-3</v>
      </c>
      <c r="G231" s="16"/>
    </row>
    <row r="232" spans="1:7" x14ac:dyDescent="0.25">
      <c r="A232" s="13" t="s">
        <v>2205</v>
      </c>
      <c r="B232" s="33" t="s">
        <v>2206</v>
      </c>
      <c r="C232" s="33" t="s">
        <v>1438</v>
      </c>
      <c r="D232" s="14">
        <v>381</v>
      </c>
      <c r="E232" s="15">
        <v>23.96</v>
      </c>
      <c r="F232" s="16">
        <v>1.1999999999999999E-3</v>
      </c>
      <c r="G232" s="16"/>
    </row>
    <row r="233" spans="1:7" x14ac:dyDescent="0.25">
      <c r="A233" s="13" t="s">
        <v>2015</v>
      </c>
      <c r="B233" s="33" t="s">
        <v>2016</v>
      </c>
      <c r="C233" s="33" t="s">
        <v>2017</v>
      </c>
      <c r="D233" s="14">
        <v>2214</v>
      </c>
      <c r="E233" s="15">
        <v>23.59</v>
      </c>
      <c r="F233" s="16">
        <v>1.1000000000000001E-3</v>
      </c>
      <c r="G233" s="16"/>
    </row>
    <row r="234" spans="1:7" x14ac:dyDescent="0.25">
      <c r="A234" s="13" t="s">
        <v>1257</v>
      </c>
      <c r="B234" s="33" t="s">
        <v>1258</v>
      </c>
      <c r="C234" s="33" t="s">
        <v>1192</v>
      </c>
      <c r="D234" s="14">
        <v>673</v>
      </c>
      <c r="E234" s="15">
        <v>23.46</v>
      </c>
      <c r="F234" s="16">
        <v>1.1000000000000001E-3</v>
      </c>
      <c r="G234" s="16"/>
    </row>
    <row r="235" spans="1:7" x14ac:dyDescent="0.25">
      <c r="A235" s="13" t="s">
        <v>2207</v>
      </c>
      <c r="B235" s="33" t="s">
        <v>2208</v>
      </c>
      <c r="C235" s="33" t="s">
        <v>1351</v>
      </c>
      <c r="D235" s="14">
        <v>1836</v>
      </c>
      <c r="E235" s="15">
        <v>22.96</v>
      </c>
      <c r="F235" s="16">
        <v>1.1000000000000001E-3</v>
      </c>
      <c r="G235" s="16"/>
    </row>
    <row r="236" spans="1:7" x14ac:dyDescent="0.25">
      <c r="A236" s="13" t="s">
        <v>2051</v>
      </c>
      <c r="B236" s="33" t="s">
        <v>2052</v>
      </c>
      <c r="C236" s="33" t="s">
        <v>1797</v>
      </c>
      <c r="D236" s="14">
        <v>2686</v>
      </c>
      <c r="E236" s="15">
        <v>22.75</v>
      </c>
      <c r="F236" s="16">
        <v>1.1000000000000001E-3</v>
      </c>
      <c r="G236" s="16"/>
    </row>
    <row r="237" spans="1:7" x14ac:dyDescent="0.25">
      <c r="A237" s="13" t="s">
        <v>2209</v>
      </c>
      <c r="B237" s="33" t="s">
        <v>2210</v>
      </c>
      <c r="C237" s="33" t="s">
        <v>1265</v>
      </c>
      <c r="D237" s="14">
        <v>143</v>
      </c>
      <c r="E237" s="15">
        <v>22.26</v>
      </c>
      <c r="F237" s="16">
        <v>1.1000000000000001E-3</v>
      </c>
      <c r="G237" s="16"/>
    </row>
    <row r="238" spans="1:7" x14ac:dyDescent="0.25">
      <c r="A238" s="13" t="s">
        <v>1493</v>
      </c>
      <c r="B238" s="33" t="s">
        <v>1494</v>
      </c>
      <c r="C238" s="33" t="s">
        <v>1237</v>
      </c>
      <c r="D238" s="14">
        <v>2876</v>
      </c>
      <c r="E238" s="15">
        <v>21.66</v>
      </c>
      <c r="F238" s="16">
        <v>1.1000000000000001E-3</v>
      </c>
      <c r="G238" s="16"/>
    </row>
    <row r="239" spans="1:7" x14ac:dyDescent="0.25">
      <c r="A239" s="13" t="s">
        <v>2211</v>
      </c>
      <c r="B239" s="33" t="s">
        <v>2212</v>
      </c>
      <c r="C239" s="33" t="s">
        <v>1344</v>
      </c>
      <c r="D239" s="14">
        <v>12066</v>
      </c>
      <c r="E239" s="15">
        <v>21.23</v>
      </c>
      <c r="F239" s="16">
        <v>1E-3</v>
      </c>
      <c r="G239" s="16"/>
    </row>
    <row r="240" spans="1:7" x14ac:dyDescent="0.25">
      <c r="A240" s="13" t="s">
        <v>1261</v>
      </c>
      <c r="B240" s="33" t="s">
        <v>1262</v>
      </c>
      <c r="C240" s="33" t="s">
        <v>1192</v>
      </c>
      <c r="D240" s="14">
        <v>1859</v>
      </c>
      <c r="E240" s="15">
        <v>20.97</v>
      </c>
      <c r="F240" s="16">
        <v>1E-3</v>
      </c>
      <c r="G240" s="16"/>
    </row>
    <row r="241" spans="1:7" x14ac:dyDescent="0.25">
      <c r="A241" s="13" t="s">
        <v>1342</v>
      </c>
      <c r="B241" s="33" t="s">
        <v>1343</v>
      </c>
      <c r="C241" s="33" t="s">
        <v>1344</v>
      </c>
      <c r="D241" s="14">
        <v>2246</v>
      </c>
      <c r="E241" s="15">
        <v>20.95</v>
      </c>
      <c r="F241" s="16">
        <v>1E-3</v>
      </c>
      <c r="G241" s="16"/>
    </row>
    <row r="242" spans="1:7" x14ac:dyDescent="0.25">
      <c r="A242" s="13" t="s">
        <v>1513</v>
      </c>
      <c r="B242" s="33" t="s">
        <v>1514</v>
      </c>
      <c r="C242" s="33" t="s">
        <v>1515</v>
      </c>
      <c r="D242" s="14">
        <v>2509</v>
      </c>
      <c r="E242" s="15">
        <v>20.62</v>
      </c>
      <c r="F242" s="16">
        <v>1E-3</v>
      </c>
      <c r="G242" s="16"/>
    </row>
    <row r="243" spans="1:7" x14ac:dyDescent="0.25">
      <c r="A243" s="13" t="s">
        <v>1263</v>
      </c>
      <c r="B243" s="33" t="s">
        <v>1264</v>
      </c>
      <c r="C243" s="33" t="s">
        <v>1265</v>
      </c>
      <c r="D243" s="14">
        <v>63</v>
      </c>
      <c r="E243" s="15">
        <v>20.41</v>
      </c>
      <c r="F243" s="16">
        <v>1E-3</v>
      </c>
      <c r="G243" s="16"/>
    </row>
    <row r="244" spans="1:7" x14ac:dyDescent="0.25">
      <c r="A244" s="13" t="s">
        <v>2213</v>
      </c>
      <c r="B244" s="33" t="s">
        <v>2214</v>
      </c>
      <c r="C244" s="33" t="s">
        <v>1386</v>
      </c>
      <c r="D244" s="14">
        <v>2447</v>
      </c>
      <c r="E244" s="15">
        <v>20.149999999999999</v>
      </c>
      <c r="F244" s="16">
        <v>1E-3</v>
      </c>
      <c r="G244" s="16"/>
    </row>
    <row r="245" spans="1:7" x14ac:dyDescent="0.25">
      <c r="A245" s="13" t="s">
        <v>2215</v>
      </c>
      <c r="B245" s="33" t="s">
        <v>2216</v>
      </c>
      <c r="C245" s="33" t="s">
        <v>1237</v>
      </c>
      <c r="D245" s="14">
        <v>7494</v>
      </c>
      <c r="E245" s="15">
        <v>19.850000000000001</v>
      </c>
      <c r="F245" s="16">
        <v>1E-3</v>
      </c>
      <c r="G245" s="16"/>
    </row>
    <row r="246" spans="1:7" x14ac:dyDescent="0.25">
      <c r="A246" s="13" t="s">
        <v>2217</v>
      </c>
      <c r="B246" s="33" t="s">
        <v>2218</v>
      </c>
      <c r="C246" s="33" t="s">
        <v>2194</v>
      </c>
      <c r="D246" s="14">
        <v>1939</v>
      </c>
      <c r="E246" s="15">
        <v>19.649999999999999</v>
      </c>
      <c r="F246" s="16">
        <v>1E-3</v>
      </c>
      <c r="G246" s="16"/>
    </row>
    <row r="247" spans="1:7" x14ac:dyDescent="0.25">
      <c r="A247" s="13" t="s">
        <v>2219</v>
      </c>
      <c r="B247" s="33" t="s">
        <v>2220</v>
      </c>
      <c r="C247" s="33" t="s">
        <v>1438</v>
      </c>
      <c r="D247" s="14">
        <v>3772</v>
      </c>
      <c r="E247" s="15">
        <v>19.29</v>
      </c>
      <c r="F247" s="16">
        <v>8.9999999999999998E-4</v>
      </c>
      <c r="G247" s="16"/>
    </row>
    <row r="248" spans="1:7" x14ac:dyDescent="0.25">
      <c r="A248" s="13" t="s">
        <v>2221</v>
      </c>
      <c r="B248" s="33" t="s">
        <v>2222</v>
      </c>
      <c r="C248" s="33" t="s">
        <v>1438</v>
      </c>
      <c r="D248" s="14">
        <v>1962</v>
      </c>
      <c r="E248" s="15">
        <v>19.25</v>
      </c>
      <c r="F248" s="16">
        <v>8.9999999999999998E-4</v>
      </c>
      <c r="G248" s="16"/>
    </row>
    <row r="249" spans="1:7" x14ac:dyDescent="0.25">
      <c r="A249" s="13" t="s">
        <v>2223</v>
      </c>
      <c r="B249" s="33" t="s">
        <v>2224</v>
      </c>
      <c r="C249" s="33" t="s">
        <v>1200</v>
      </c>
      <c r="D249" s="14">
        <v>30055</v>
      </c>
      <c r="E249" s="15">
        <v>18.809999999999999</v>
      </c>
      <c r="F249" s="16">
        <v>8.9999999999999998E-4</v>
      </c>
      <c r="G249" s="16"/>
    </row>
    <row r="250" spans="1:7" x14ac:dyDescent="0.25">
      <c r="A250" s="13" t="s">
        <v>2225</v>
      </c>
      <c r="B250" s="33" t="s">
        <v>2226</v>
      </c>
      <c r="C250" s="33" t="s">
        <v>1240</v>
      </c>
      <c r="D250" s="14">
        <v>6127</v>
      </c>
      <c r="E250" s="15">
        <v>18.170000000000002</v>
      </c>
      <c r="F250" s="16">
        <v>8.9999999999999998E-4</v>
      </c>
      <c r="G250" s="16"/>
    </row>
    <row r="251" spans="1:7" x14ac:dyDescent="0.25">
      <c r="A251" s="13" t="s">
        <v>2227</v>
      </c>
      <c r="B251" s="33" t="s">
        <v>2228</v>
      </c>
      <c r="C251" s="33" t="s">
        <v>1245</v>
      </c>
      <c r="D251" s="14">
        <v>4728</v>
      </c>
      <c r="E251" s="15">
        <v>17.12</v>
      </c>
      <c r="F251" s="16">
        <v>8.0000000000000004E-4</v>
      </c>
      <c r="G251" s="16"/>
    </row>
    <row r="252" spans="1:7" x14ac:dyDescent="0.25">
      <c r="A252" s="13" t="s">
        <v>2229</v>
      </c>
      <c r="B252" s="33" t="s">
        <v>2230</v>
      </c>
      <c r="C252" s="33" t="s">
        <v>1443</v>
      </c>
      <c r="D252" s="14">
        <v>2031</v>
      </c>
      <c r="E252" s="15">
        <v>16.86</v>
      </c>
      <c r="F252" s="16">
        <v>8.0000000000000004E-4</v>
      </c>
      <c r="G252" s="16"/>
    </row>
    <row r="253" spans="1:7" x14ac:dyDescent="0.25">
      <c r="A253" s="13" t="s">
        <v>2231</v>
      </c>
      <c r="B253" s="33" t="s">
        <v>2232</v>
      </c>
      <c r="C253" s="33" t="s">
        <v>1292</v>
      </c>
      <c r="D253" s="14">
        <v>2178</v>
      </c>
      <c r="E253" s="15">
        <v>15.75</v>
      </c>
      <c r="F253" s="16">
        <v>8.0000000000000004E-4</v>
      </c>
      <c r="G253" s="16"/>
    </row>
    <row r="254" spans="1:7" x14ac:dyDescent="0.25">
      <c r="A254" s="13" t="s">
        <v>2233</v>
      </c>
      <c r="B254" s="33" t="s">
        <v>2234</v>
      </c>
      <c r="C254" s="33" t="s">
        <v>1200</v>
      </c>
      <c r="D254" s="14">
        <v>16298</v>
      </c>
      <c r="E254" s="15">
        <v>15.44</v>
      </c>
      <c r="F254" s="16">
        <v>8.0000000000000004E-4</v>
      </c>
      <c r="G254" s="16"/>
    </row>
    <row r="255" spans="1:7" x14ac:dyDescent="0.25">
      <c r="A255" s="13" t="s">
        <v>2235</v>
      </c>
      <c r="B255" s="33" t="s">
        <v>2236</v>
      </c>
      <c r="C255" s="33" t="s">
        <v>1237</v>
      </c>
      <c r="D255" s="14">
        <v>1402</v>
      </c>
      <c r="E255" s="15">
        <v>14.92</v>
      </c>
      <c r="F255" s="16">
        <v>6.9999999999999999E-4</v>
      </c>
      <c r="G255" s="16"/>
    </row>
    <row r="256" spans="1:7" x14ac:dyDescent="0.25">
      <c r="A256" s="13" t="s">
        <v>2009</v>
      </c>
      <c r="B256" s="33" t="s">
        <v>2010</v>
      </c>
      <c r="C256" s="33" t="s">
        <v>1240</v>
      </c>
      <c r="D256" s="14">
        <v>905</v>
      </c>
      <c r="E256" s="15">
        <v>11.82</v>
      </c>
      <c r="F256" s="16">
        <v>5.9999999999999995E-4</v>
      </c>
      <c r="G256" s="16"/>
    </row>
    <row r="257" spans="1:7" x14ac:dyDescent="0.25">
      <c r="A257" s="13" t="s">
        <v>1428</v>
      </c>
      <c r="B257" s="33" t="s">
        <v>1429</v>
      </c>
      <c r="C257" s="33" t="s">
        <v>1240</v>
      </c>
      <c r="D257" s="14">
        <v>2065</v>
      </c>
      <c r="E257" s="15">
        <v>11.79</v>
      </c>
      <c r="F257" s="16">
        <v>5.9999999999999995E-4</v>
      </c>
      <c r="G257" s="16"/>
    </row>
    <row r="258" spans="1:7" x14ac:dyDescent="0.25">
      <c r="A258" s="17" t="s">
        <v>125</v>
      </c>
      <c r="B258" s="34"/>
      <c r="C258" s="34"/>
      <c r="D258" s="20"/>
      <c r="E258" s="37">
        <v>20592.849999999999</v>
      </c>
      <c r="F258" s="38">
        <v>1.0009999999999999</v>
      </c>
      <c r="G258" s="23"/>
    </row>
    <row r="259" spans="1:7" x14ac:dyDescent="0.25">
      <c r="A259" s="17" t="s">
        <v>1268</v>
      </c>
      <c r="B259" s="33"/>
      <c r="C259" s="33"/>
      <c r="D259" s="14"/>
      <c r="E259" s="15"/>
      <c r="F259" s="16"/>
      <c r="G259" s="16"/>
    </row>
    <row r="260" spans="1:7" x14ac:dyDescent="0.25">
      <c r="A260" s="17" t="s">
        <v>125</v>
      </c>
      <c r="B260" s="33"/>
      <c r="C260" s="33"/>
      <c r="D260" s="14"/>
      <c r="E260" s="39" t="s">
        <v>122</v>
      </c>
      <c r="F260" s="40" t="s">
        <v>122</v>
      </c>
      <c r="G260" s="16"/>
    </row>
    <row r="261" spans="1:7" x14ac:dyDescent="0.25">
      <c r="A261" s="24" t="s">
        <v>132</v>
      </c>
      <c r="B261" s="35"/>
      <c r="C261" s="35"/>
      <c r="D261" s="25"/>
      <c r="E261" s="30">
        <v>20592.849999999999</v>
      </c>
      <c r="F261" s="31">
        <v>1.0009999999999999</v>
      </c>
      <c r="G261" s="23"/>
    </row>
    <row r="262" spans="1:7" x14ac:dyDescent="0.25">
      <c r="A262" s="13"/>
      <c r="B262" s="33"/>
      <c r="C262" s="33"/>
      <c r="D262" s="14"/>
      <c r="E262" s="15"/>
      <c r="F262" s="16"/>
      <c r="G262" s="16"/>
    </row>
    <row r="263" spans="1:7" x14ac:dyDescent="0.25">
      <c r="A263" s="13"/>
      <c r="B263" s="33"/>
      <c r="C263" s="33"/>
      <c r="D263" s="14"/>
      <c r="E263" s="15"/>
      <c r="F263" s="16"/>
      <c r="G263" s="16"/>
    </row>
    <row r="264" spans="1:7" x14ac:dyDescent="0.25">
      <c r="A264" s="17" t="s">
        <v>196</v>
      </c>
      <c r="B264" s="33"/>
      <c r="C264" s="33"/>
      <c r="D264" s="14"/>
      <c r="E264" s="15"/>
      <c r="F264" s="16"/>
      <c r="G264" s="16"/>
    </row>
    <row r="265" spans="1:7" x14ac:dyDescent="0.25">
      <c r="A265" s="13" t="s">
        <v>197</v>
      </c>
      <c r="B265" s="33"/>
      <c r="C265" s="33"/>
      <c r="D265" s="14"/>
      <c r="E265" s="15">
        <v>126.93</v>
      </c>
      <c r="F265" s="16">
        <v>6.1999999999999998E-3</v>
      </c>
      <c r="G265" s="16">
        <v>6.5936999999999996E-2</v>
      </c>
    </row>
    <row r="266" spans="1:7" x14ac:dyDescent="0.25">
      <c r="A266" s="17" t="s">
        <v>125</v>
      </c>
      <c r="B266" s="34"/>
      <c r="C266" s="34"/>
      <c r="D266" s="20"/>
      <c r="E266" s="37">
        <v>126.93</v>
      </c>
      <c r="F266" s="38">
        <v>6.1999999999999998E-3</v>
      </c>
      <c r="G266" s="23"/>
    </row>
    <row r="267" spans="1:7" x14ac:dyDescent="0.25">
      <c r="A267" s="13"/>
      <c r="B267" s="33"/>
      <c r="C267" s="33"/>
      <c r="D267" s="14"/>
      <c r="E267" s="15"/>
      <c r="F267" s="16"/>
      <c r="G267" s="16"/>
    </row>
    <row r="268" spans="1:7" x14ac:dyDescent="0.25">
      <c r="A268" s="24" t="s">
        <v>132</v>
      </c>
      <c r="B268" s="35"/>
      <c r="C268" s="35"/>
      <c r="D268" s="25"/>
      <c r="E268" s="21">
        <v>126.93</v>
      </c>
      <c r="F268" s="22">
        <v>6.1999999999999998E-3</v>
      </c>
      <c r="G268" s="23"/>
    </row>
    <row r="269" spans="1:7" x14ac:dyDescent="0.25">
      <c r="A269" s="13" t="s">
        <v>198</v>
      </c>
      <c r="B269" s="33"/>
      <c r="C269" s="33"/>
      <c r="D269" s="14"/>
      <c r="E269" s="15">
        <v>4.5860100000000001E-2</v>
      </c>
      <c r="F269" s="16">
        <v>1.9999999999999999E-6</v>
      </c>
      <c r="G269" s="16"/>
    </row>
    <row r="270" spans="1:7" x14ac:dyDescent="0.25">
      <c r="A270" s="13" t="s">
        <v>199</v>
      </c>
      <c r="B270" s="33"/>
      <c r="C270" s="33"/>
      <c r="D270" s="14"/>
      <c r="E270" s="26">
        <v>-160.4158601</v>
      </c>
      <c r="F270" s="27">
        <v>-7.2020000000000001E-3</v>
      </c>
      <c r="G270" s="16">
        <v>6.5936999999999996E-2</v>
      </c>
    </row>
    <row r="271" spans="1:7" x14ac:dyDescent="0.25">
      <c r="A271" s="28" t="s">
        <v>200</v>
      </c>
      <c r="B271" s="36"/>
      <c r="C271" s="36"/>
      <c r="D271" s="29"/>
      <c r="E271" s="30">
        <v>20559.41</v>
      </c>
      <c r="F271" s="31">
        <v>1</v>
      </c>
      <c r="G271" s="31"/>
    </row>
    <row r="276" spans="1:5" x14ac:dyDescent="0.25">
      <c r="A276" s="1" t="s">
        <v>203</v>
      </c>
    </row>
    <row r="277" spans="1:5" x14ac:dyDescent="0.25">
      <c r="A277" s="47" t="s">
        <v>204</v>
      </c>
      <c r="B277" s="3" t="s">
        <v>122</v>
      </c>
    </row>
    <row r="278" spans="1:5" x14ac:dyDescent="0.25">
      <c r="A278" t="s">
        <v>205</v>
      </c>
    </row>
    <row r="279" spans="1:5" x14ac:dyDescent="0.25">
      <c r="A279" t="s">
        <v>206</v>
      </c>
      <c r="B279" t="s">
        <v>207</v>
      </c>
      <c r="C279" t="s">
        <v>207</v>
      </c>
    </row>
    <row r="280" spans="1:5" x14ac:dyDescent="0.25">
      <c r="B280" s="48">
        <v>45504</v>
      </c>
      <c r="C280" s="48">
        <v>45534</v>
      </c>
    </row>
    <row r="281" spans="1:5" x14ac:dyDescent="0.25">
      <c r="A281" t="s">
        <v>211</v>
      </c>
      <c r="B281">
        <v>17.009699999999999</v>
      </c>
      <c r="C281">
        <v>17.138100000000001</v>
      </c>
      <c r="E281" s="2"/>
    </row>
    <row r="282" spans="1:5" x14ac:dyDescent="0.25">
      <c r="A282" t="s">
        <v>212</v>
      </c>
      <c r="B282">
        <v>17.009699999999999</v>
      </c>
      <c r="C282">
        <v>17.138100000000001</v>
      </c>
      <c r="E282" s="2"/>
    </row>
    <row r="283" spans="1:5" x14ac:dyDescent="0.25">
      <c r="A283" t="s">
        <v>688</v>
      </c>
      <c r="B283">
        <v>16.7087</v>
      </c>
      <c r="C283">
        <v>16.826499999999999</v>
      </c>
      <c r="E283" s="2"/>
    </row>
    <row r="284" spans="1:5" x14ac:dyDescent="0.25">
      <c r="A284" t="s">
        <v>689</v>
      </c>
      <c r="B284">
        <v>16.707899999999999</v>
      </c>
      <c r="C284">
        <v>16.825700000000001</v>
      </c>
      <c r="E284" s="2"/>
    </row>
    <row r="285" spans="1:5" x14ac:dyDescent="0.25">
      <c r="E285" s="2"/>
    </row>
    <row r="286" spans="1:5" x14ac:dyDescent="0.25">
      <c r="A286" t="s">
        <v>222</v>
      </c>
      <c r="B286" s="3" t="s">
        <v>122</v>
      </c>
    </row>
    <row r="287" spans="1:5" x14ac:dyDescent="0.25">
      <c r="A287" t="s">
        <v>223</v>
      </c>
      <c r="B287" s="3" t="s">
        <v>122</v>
      </c>
    </row>
    <row r="288" spans="1:5" ht="30" customHeight="1" x14ac:dyDescent="0.25">
      <c r="A288" s="47" t="s">
        <v>224</v>
      </c>
      <c r="B288" s="3" t="s">
        <v>122</v>
      </c>
    </row>
    <row r="289" spans="1:4" ht="30" customHeight="1" x14ac:dyDescent="0.25">
      <c r="A289" s="47" t="s">
        <v>225</v>
      </c>
      <c r="B289" s="3" t="s">
        <v>122</v>
      </c>
    </row>
    <row r="290" spans="1:4" x14ac:dyDescent="0.25">
      <c r="A290" t="s">
        <v>1269</v>
      </c>
      <c r="B290" s="49">
        <v>0.1542</v>
      </c>
    </row>
    <row r="291" spans="1:4" ht="45" customHeight="1" x14ac:dyDescent="0.25">
      <c r="A291" s="47" t="s">
        <v>227</v>
      </c>
      <c r="B291" s="3" t="s">
        <v>122</v>
      </c>
    </row>
    <row r="292" spans="1:4" ht="45" customHeight="1" x14ac:dyDescent="0.25">
      <c r="A292" s="47" t="s">
        <v>228</v>
      </c>
      <c r="B292" s="3" t="s">
        <v>122</v>
      </c>
    </row>
    <row r="293" spans="1:4" ht="30" customHeight="1" x14ac:dyDescent="0.25">
      <c r="A293" s="47" t="s">
        <v>229</v>
      </c>
      <c r="B293" s="3" t="s">
        <v>122</v>
      </c>
    </row>
    <row r="294" spans="1:4" x14ac:dyDescent="0.25">
      <c r="A294" t="s">
        <v>230</v>
      </c>
      <c r="B294" s="3" t="s">
        <v>122</v>
      </c>
    </row>
    <row r="295" spans="1:4" x14ac:dyDescent="0.25">
      <c r="A295" t="s">
        <v>231</v>
      </c>
      <c r="B295" s="3" t="s">
        <v>122</v>
      </c>
    </row>
    <row r="297" spans="1:4" ht="69.95" customHeight="1" x14ac:dyDescent="0.25">
      <c r="A297" s="63" t="s">
        <v>241</v>
      </c>
      <c r="B297" s="63" t="s">
        <v>242</v>
      </c>
      <c r="C297" s="63" t="s">
        <v>5</v>
      </c>
      <c r="D297" s="63" t="s">
        <v>6</v>
      </c>
    </row>
    <row r="298" spans="1:4" ht="69.95" customHeight="1" x14ac:dyDescent="0.25">
      <c r="A298" s="63" t="s">
        <v>2237</v>
      </c>
      <c r="B298" s="63"/>
      <c r="C298" s="63" t="s">
        <v>61</v>
      </c>
      <c r="D298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98"/>
  <sheetViews>
    <sheetView showGridLines="0" workbookViewId="0">
      <pane ySplit="4" topLeftCell="A95" activePane="bottomLeft" state="frozen"/>
      <selection pane="bottomLeft" activeCell="A95" sqref="A9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2238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2239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1328</v>
      </c>
      <c r="B8" s="33" t="s">
        <v>1329</v>
      </c>
      <c r="C8" s="33" t="s">
        <v>1240</v>
      </c>
      <c r="D8" s="14">
        <v>23166</v>
      </c>
      <c r="E8" s="15">
        <v>3051.18</v>
      </c>
      <c r="F8" s="16">
        <v>4.7899999999999998E-2</v>
      </c>
      <c r="G8" s="16"/>
    </row>
    <row r="9" spans="1:8" x14ac:dyDescent="0.25">
      <c r="A9" s="13" t="s">
        <v>1246</v>
      </c>
      <c r="B9" s="33" t="s">
        <v>1247</v>
      </c>
      <c r="C9" s="33" t="s">
        <v>1248</v>
      </c>
      <c r="D9" s="14">
        <v>74458</v>
      </c>
      <c r="E9" s="15">
        <v>2788.23</v>
      </c>
      <c r="F9" s="16">
        <v>4.3799999999999999E-2</v>
      </c>
      <c r="G9" s="16"/>
    </row>
    <row r="10" spans="1:8" x14ac:dyDescent="0.25">
      <c r="A10" s="13" t="s">
        <v>1884</v>
      </c>
      <c r="B10" s="33" t="s">
        <v>1885</v>
      </c>
      <c r="C10" s="33" t="s">
        <v>1251</v>
      </c>
      <c r="D10" s="14">
        <v>358018</v>
      </c>
      <c r="E10" s="15">
        <v>2652.91</v>
      </c>
      <c r="F10" s="16">
        <v>4.1700000000000001E-2</v>
      </c>
      <c r="G10" s="16"/>
    </row>
    <row r="11" spans="1:8" x14ac:dyDescent="0.25">
      <c r="A11" s="13" t="s">
        <v>1371</v>
      </c>
      <c r="B11" s="33" t="s">
        <v>1372</v>
      </c>
      <c r="C11" s="33" t="s">
        <v>1254</v>
      </c>
      <c r="D11" s="14">
        <v>840289</v>
      </c>
      <c r="E11" s="15">
        <v>2441.46</v>
      </c>
      <c r="F11" s="16">
        <v>3.8300000000000001E-2</v>
      </c>
      <c r="G11" s="16"/>
    </row>
    <row r="12" spans="1:8" x14ac:dyDescent="0.25">
      <c r="A12" s="13" t="s">
        <v>1196</v>
      </c>
      <c r="B12" s="33" t="s">
        <v>1197</v>
      </c>
      <c r="C12" s="33" t="s">
        <v>1192</v>
      </c>
      <c r="D12" s="14">
        <v>102677</v>
      </c>
      <c r="E12" s="15">
        <v>2300.17</v>
      </c>
      <c r="F12" s="16">
        <v>3.61E-2</v>
      </c>
      <c r="G12" s="16"/>
    </row>
    <row r="13" spans="1:8" x14ac:dyDescent="0.25">
      <c r="A13" s="13" t="s">
        <v>1894</v>
      </c>
      <c r="B13" s="33" t="s">
        <v>1895</v>
      </c>
      <c r="C13" s="33" t="s">
        <v>1386</v>
      </c>
      <c r="D13" s="14">
        <v>77789</v>
      </c>
      <c r="E13" s="15">
        <v>2203.4899999999998</v>
      </c>
      <c r="F13" s="16">
        <v>3.4599999999999999E-2</v>
      </c>
      <c r="G13" s="16"/>
    </row>
    <row r="14" spans="1:8" x14ac:dyDescent="0.25">
      <c r="A14" s="13" t="s">
        <v>1788</v>
      </c>
      <c r="B14" s="33" t="s">
        <v>1789</v>
      </c>
      <c r="C14" s="33" t="s">
        <v>1790</v>
      </c>
      <c r="D14" s="14">
        <v>121045</v>
      </c>
      <c r="E14" s="15">
        <v>2145.2199999999998</v>
      </c>
      <c r="F14" s="16">
        <v>3.3700000000000001E-2</v>
      </c>
      <c r="G14" s="16"/>
    </row>
    <row r="15" spans="1:8" x14ac:dyDescent="0.25">
      <c r="A15" s="13" t="s">
        <v>1313</v>
      </c>
      <c r="B15" s="33" t="s">
        <v>1314</v>
      </c>
      <c r="C15" s="33" t="s">
        <v>1195</v>
      </c>
      <c r="D15" s="14">
        <v>460684</v>
      </c>
      <c r="E15" s="15">
        <v>2112.2399999999998</v>
      </c>
      <c r="F15" s="16">
        <v>3.32E-2</v>
      </c>
      <c r="G15" s="16"/>
    </row>
    <row r="16" spans="1:8" x14ac:dyDescent="0.25">
      <c r="A16" s="13" t="s">
        <v>1882</v>
      </c>
      <c r="B16" s="33" t="s">
        <v>1883</v>
      </c>
      <c r="C16" s="33" t="s">
        <v>1232</v>
      </c>
      <c r="D16" s="14">
        <v>336467</v>
      </c>
      <c r="E16" s="15">
        <v>2043.7</v>
      </c>
      <c r="F16" s="16">
        <v>3.2099999999999997E-2</v>
      </c>
      <c r="G16" s="16"/>
    </row>
    <row r="17" spans="1:7" x14ac:dyDescent="0.25">
      <c r="A17" s="13" t="s">
        <v>1531</v>
      </c>
      <c r="B17" s="33" t="s">
        <v>1532</v>
      </c>
      <c r="C17" s="33" t="s">
        <v>1240</v>
      </c>
      <c r="D17" s="14">
        <v>109206</v>
      </c>
      <c r="E17" s="15">
        <v>1904.17</v>
      </c>
      <c r="F17" s="16">
        <v>2.9899999999999999E-2</v>
      </c>
      <c r="G17" s="16"/>
    </row>
    <row r="18" spans="1:7" x14ac:dyDescent="0.25">
      <c r="A18" s="13" t="s">
        <v>1418</v>
      </c>
      <c r="B18" s="33" t="s">
        <v>1419</v>
      </c>
      <c r="C18" s="33" t="s">
        <v>1386</v>
      </c>
      <c r="D18" s="14">
        <v>38516</v>
      </c>
      <c r="E18" s="15">
        <v>1702.6</v>
      </c>
      <c r="F18" s="16">
        <v>2.6700000000000002E-2</v>
      </c>
      <c r="G18" s="16"/>
    </row>
    <row r="19" spans="1:7" x14ac:dyDescent="0.25">
      <c r="A19" s="13" t="s">
        <v>2130</v>
      </c>
      <c r="B19" s="33" t="s">
        <v>2131</v>
      </c>
      <c r="C19" s="33" t="s">
        <v>1323</v>
      </c>
      <c r="D19" s="14">
        <v>129288</v>
      </c>
      <c r="E19" s="15">
        <v>1621.14</v>
      </c>
      <c r="F19" s="16">
        <v>2.5499999999999998E-2</v>
      </c>
      <c r="G19" s="16"/>
    </row>
    <row r="20" spans="1:7" x14ac:dyDescent="0.25">
      <c r="A20" s="13" t="s">
        <v>1432</v>
      </c>
      <c r="B20" s="33" t="s">
        <v>1433</v>
      </c>
      <c r="C20" s="33" t="s">
        <v>1265</v>
      </c>
      <c r="D20" s="14">
        <v>100824</v>
      </c>
      <c r="E20" s="15">
        <v>1600.08</v>
      </c>
      <c r="F20" s="16">
        <v>2.5100000000000001E-2</v>
      </c>
      <c r="G20" s="16"/>
    </row>
    <row r="21" spans="1:7" x14ac:dyDescent="0.25">
      <c r="A21" s="13" t="s">
        <v>2134</v>
      </c>
      <c r="B21" s="33" t="s">
        <v>2135</v>
      </c>
      <c r="C21" s="33" t="s">
        <v>1220</v>
      </c>
      <c r="D21" s="14">
        <v>1659173</v>
      </c>
      <c r="E21" s="15">
        <v>1594.8</v>
      </c>
      <c r="F21" s="16">
        <v>2.5000000000000001E-2</v>
      </c>
      <c r="G21" s="16"/>
    </row>
    <row r="22" spans="1:7" x14ac:dyDescent="0.25">
      <c r="A22" s="13" t="s">
        <v>1326</v>
      </c>
      <c r="B22" s="33" t="s">
        <v>1327</v>
      </c>
      <c r="C22" s="33" t="s">
        <v>1215</v>
      </c>
      <c r="D22" s="14">
        <v>360335</v>
      </c>
      <c r="E22" s="15">
        <v>1509.98</v>
      </c>
      <c r="F22" s="16">
        <v>2.3699999999999999E-2</v>
      </c>
      <c r="G22" s="16"/>
    </row>
    <row r="23" spans="1:7" x14ac:dyDescent="0.25">
      <c r="A23" s="13" t="s">
        <v>1831</v>
      </c>
      <c r="B23" s="33" t="s">
        <v>1832</v>
      </c>
      <c r="C23" s="33" t="s">
        <v>1220</v>
      </c>
      <c r="D23" s="14">
        <v>85754</v>
      </c>
      <c r="E23" s="15">
        <v>1495.12</v>
      </c>
      <c r="F23" s="16">
        <v>2.35E-2</v>
      </c>
      <c r="G23" s="16"/>
    </row>
    <row r="24" spans="1:7" x14ac:dyDescent="0.25">
      <c r="A24" s="13" t="s">
        <v>1876</v>
      </c>
      <c r="B24" s="33" t="s">
        <v>1877</v>
      </c>
      <c r="C24" s="33" t="s">
        <v>1220</v>
      </c>
      <c r="D24" s="14">
        <v>204263</v>
      </c>
      <c r="E24" s="15">
        <v>1452.62</v>
      </c>
      <c r="F24" s="16">
        <v>2.2800000000000001E-2</v>
      </c>
      <c r="G24" s="16"/>
    </row>
    <row r="25" spans="1:7" x14ac:dyDescent="0.25">
      <c r="A25" s="13" t="s">
        <v>1815</v>
      </c>
      <c r="B25" s="33" t="s">
        <v>1816</v>
      </c>
      <c r="C25" s="33" t="s">
        <v>1323</v>
      </c>
      <c r="D25" s="14">
        <v>77018</v>
      </c>
      <c r="E25" s="15">
        <v>1396.45</v>
      </c>
      <c r="F25" s="16">
        <v>2.1899999999999999E-2</v>
      </c>
      <c r="G25" s="16"/>
    </row>
    <row r="26" spans="1:7" x14ac:dyDescent="0.25">
      <c r="A26" s="13" t="s">
        <v>1955</v>
      </c>
      <c r="B26" s="33" t="s">
        <v>1956</v>
      </c>
      <c r="C26" s="33" t="s">
        <v>1254</v>
      </c>
      <c r="D26" s="14">
        <v>199450</v>
      </c>
      <c r="E26" s="15">
        <v>1388.37</v>
      </c>
      <c r="F26" s="16">
        <v>2.18E-2</v>
      </c>
      <c r="G26" s="16"/>
    </row>
    <row r="27" spans="1:7" x14ac:dyDescent="0.25">
      <c r="A27" s="13" t="s">
        <v>1539</v>
      </c>
      <c r="B27" s="33" t="s">
        <v>1540</v>
      </c>
      <c r="C27" s="33" t="s">
        <v>1323</v>
      </c>
      <c r="D27" s="14">
        <v>46664</v>
      </c>
      <c r="E27" s="15">
        <v>1357.57</v>
      </c>
      <c r="F27" s="16">
        <v>2.1299999999999999E-2</v>
      </c>
      <c r="G27" s="16"/>
    </row>
    <row r="28" spans="1:7" x14ac:dyDescent="0.25">
      <c r="A28" s="13" t="s">
        <v>1904</v>
      </c>
      <c r="B28" s="33" t="s">
        <v>1905</v>
      </c>
      <c r="C28" s="33" t="s">
        <v>1307</v>
      </c>
      <c r="D28" s="14">
        <v>164603</v>
      </c>
      <c r="E28" s="15">
        <v>1305.96</v>
      </c>
      <c r="F28" s="16">
        <v>2.0500000000000001E-2</v>
      </c>
      <c r="G28" s="16"/>
    </row>
    <row r="29" spans="1:7" x14ac:dyDescent="0.25">
      <c r="A29" s="13" t="s">
        <v>1382</v>
      </c>
      <c r="B29" s="33" t="s">
        <v>1383</v>
      </c>
      <c r="C29" s="33" t="s">
        <v>1192</v>
      </c>
      <c r="D29" s="14">
        <v>79931</v>
      </c>
      <c r="E29" s="15">
        <v>1254.44</v>
      </c>
      <c r="F29" s="16">
        <v>1.9699999999999999E-2</v>
      </c>
      <c r="G29" s="16"/>
    </row>
    <row r="30" spans="1:7" x14ac:dyDescent="0.25">
      <c r="A30" s="13" t="s">
        <v>1338</v>
      </c>
      <c r="B30" s="33" t="s">
        <v>1339</v>
      </c>
      <c r="C30" s="33" t="s">
        <v>1304</v>
      </c>
      <c r="D30" s="14">
        <v>11297</v>
      </c>
      <c r="E30" s="15">
        <v>1241.3900000000001</v>
      </c>
      <c r="F30" s="16">
        <v>1.95E-2</v>
      </c>
      <c r="G30" s="16"/>
    </row>
    <row r="31" spans="1:7" x14ac:dyDescent="0.25">
      <c r="A31" s="13" t="s">
        <v>1803</v>
      </c>
      <c r="B31" s="33" t="s">
        <v>1804</v>
      </c>
      <c r="C31" s="33" t="s">
        <v>1323</v>
      </c>
      <c r="D31" s="14">
        <v>32259</v>
      </c>
      <c r="E31" s="15">
        <v>1215.97</v>
      </c>
      <c r="F31" s="16">
        <v>1.9099999999999999E-2</v>
      </c>
      <c r="G31" s="16"/>
    </row>
    <row r="32" spans="1:7" x14ac:dyDescent="0.25">
      <c r="A32" s="13" t="s">
        <v>1878</v>
      </c>
      <c r="B32" s="33" t="s">
        <v>1879</v>
      </c>
      <c r="C32" s="33" t="s">
        <v>1370</v>
      </c>
      <c r="D32" s="14">
        <v>11276</v>
      </c>
      <c r="E32" s="15">
        <v>1209.8</v>
      </c>
      <c r="F32" s="16">
        <v>1.9E-2</v>
      </c>
      <c r="G32" s="16"/>
    </row>
    <row r="33" spans="1:7" x14ac:dyDescent="0.25">
      <c r="A33" s="13" t="s">
        <v>1375</v>
      </c>
      <c r="B33" s="33" t="s">
        <v>1376</v>
      </c>
      <c r="C33" s="33" t="s">
        <v>1377</v>
      </c>
      <c r="D33" s="14">
        <v>521766</v>
      </c>
      <c r="E33" s="15">
        <v>1161.76</v>
      </c>
      <c r="F33" s="16">
        <v>1.8200000000000001E-2</v>
      </c>
      <c r="G33" s="16"/>
    </row>
    <row r="34" spans="1:7" x14ac:dyDescent="0.25">
      <c r="A34" s="13" t="s">
        <v>2148</v>
      </c>
      <c r="B34" s="33" t="s">
        <v>2149</v>
      </c>
      <c r="C34" s="33" t="s">
        <v>1254</v>
      </c>
      <c r="D34" s="14">
        <v>26366</v>
      </c>
      <c r="E34" s="15">
        <v>1152.93</v>
      </c>
      <c r="F34" s="16">
        <v>1.8100000000000002E-2</v>
      </c>
      <c r="G34" s="16"/>
    </row>
    <row r="35" spans="1:7" x14ac:dyDescent="0.25">
      <c r="A35" s="13" t="s">
        <v>1809</v>
      </c>
      <c r="B35" s="33" t="s">
        <v>1810</v>
      </c>
      <c r="C35" s="33" t="s">
        <v>1292</v>
      </c>
      <c r="D35" s="14">
        <v>20860</v>
      </c>
      <c r="E35" s="15">
        <v>1053.56</v>
      </c>
      <c r="F35" s="16">
        <v>1.6500000000000001E-2</v>
      </c>
      <c r="G35" s="16"/>
    </row>
    <row r="36" spans="1:7" x14ac:dyDescent="0.25">
      <c r="A36" s="13" t="s">
        <v>1896</v>
      </c>
      <c r="B36" s="33" t="s">
        <v>1897</v>
      </c>
      <c r="C36" s="33" t="s">
        <v>1200</v>
      </c>
      <c r="D36" s="14">
        <v>811593</v>
      </c>
      <c r="E36" s="15">
        <v>986.41</v>
      </c>
      <c r="F36" s="16">
        <v>1.55E-2</v>
      </c>
      <c r="G36" s="16"/>
    </row>
    <row r="37" spans="1:7" x14ac:dyDescent="0.25">
      <c r="A37" s="13" t="s">
        <v>1961</v>
      </c>
      <c r="B37" s="33" t="s">
        <v>1962</v>
      </c>
      <c r="C37" s="33" t="s">
        <v>1524</v>
      </c>
      <c r="D37" s="14">
        <v>170671</v>
      </c>
      <c r="E37" s="15">
        <v>941.76</v>
      </c>
      <c r="F37" s="16">
        <v>1.4800000000000001E-2</v>
      </c>
      <c r="G37" s="16"/>
    </row>
    <row r="38" spans="1:7" x14ac:dyDescent="0.25">
      <c r="A38" s="13" t="s">
        <v>1874</v>
      </c>
      <c r="B38" s="33" t="s">
        <v>1875</v>
      </c>
      <c r="C38" s="33" t="s">
        <v>1240</v>
      </c>
      <c r="D38" s="14">
        <v>152873</v>
      </c>
      <c r="E38" s="15">
        <v>940.47</v>
      </c>
      <c r="F38" s="16">
        <v>1.4800000000000001E-2</v>
      </c>
      <c r="G38" s="16"/>
    </row>
    <row r="39" spans="1:7" x14ac:dyDescent="0.25">
      <c r="A39" s="13" t="s">
        <v>1898</v>
      </c>
      <c r="B39" s="33" t="s">
        <v>1899</v>
      </c>
      <c r="C39" s="33" t="s">
        <v>1248</v>
      </c>
      <c r="D39" s="14">
        <v>20146</v>
      </c>
      <c r="E39" s="15">
        <v>928.69</v>
      </c>
      <c r="F39" s="16">
        <v>1.46E-2</v>
      </c>
      <c r="G39" s="16"/>
    </row>
    <row r="40" spans="1:7" x14ac:dyDescent="0.25">
      <c r="A40" s="13" t="s">
        <v>1296</v>
      </c>
      <c r="B40" s="33" t="s">
        <v>1297</v>
      </c>
      <c r="C40" s="33" t="s">
        <v>1248</v>
      </c>
      <c r="D40" s="14">
        <v>13466</v>
      </c>
      <c r="E40" s="15">
        <v>917.49</v>
      </c>
      <c r="F40" s="16">
        <v>1.44E-2</v>
      </c>
      <c r="G40" s="16"/>
    </row>
    <row r="41" spans="1:7" x14ac:dyDescent="0.25">
      <c r="A41" s="13" t="s">
        <v>1888</v>
      </c>
      <c r="B41" s="33" t="s">
        <v>1889</v>
      </c>
      <c r="C41" s="33" t="s">
        <v>1289</v>
      </c>
      <c r="D41" s="14">
        <v>70153</v>
      </c>
      <c r="E41" s="15">
        <v>914.02</v>
      </c>
      <c r="F41" s="16">
        <v>1.44E-2</v>
      </c>
      <c r="G41" s="16"/>
    </row>
    <row r="42" spans="1:7" x14ac:dyDescent="0.25">
      <c r="A42" s="13" t="s">
        <v>1819</v>
      </c>
      <c r="B42" s="33" t="s">
        <v>1820</v>
      </c>
      <c r="C42" s="33" t="s">
        <v>1248</v>
      </c>
      <c r="D42" s="14">
        <v>15746</v>
      </c>
      <c r="E42" s="15">
        <v>832.14</v>
      </c>
      <c r="F42" s="16">
        <v>1.3100000000000001E-2</v>
      </c>
      <c r="G42" s="16"/>
    </row>
    <row r="43" spans="1:7" x14ac:dyDescent="0.25">
      <c r="A43" s="13" t="s">
        <v>1315</v>
      </c>
      <c r="B43" s="33" t="s">
        <v>1316</v>
      </c>
      <c r="C43" s="33" t="s">
        <v>1317</v>
      </c>
      <c r="D43" s="14">
        <v>863101</v>
      </c>
      <c r="E43" s="15">
        <v>815.46</v>
      </c>
      <c r="F43" s="16">
        <v>1.2800000000000001E-2</v>
      </c>
      <c r="G43" s="16"/>
    </row>
    <row r="44" spans="1:7" x14ac:dyDescent="0.25">
      <c r="A44" s="13" t="s">
        <v>1918</v>
      </c>
      <c r="B44" s="33" t="s">
        <v>1919</v>
      </c>
      <c r="C44" s="33" t="s">
        <v>1320</v>
      </c>
      <c r="D44" s="14">
        <v>162502</v>
      </c>
      <c r="E44" s="15">
        <v>813.73</v>
      </c>
      <c r="F44" s="16">
        <v>1.2800000000000001E-2</v>
      </c>
      <c r="G44" s="16"/>
    </row>
    <row r="45" spans="1:7" x14ac:dyDescent="0.25">
      <c r="A45" s="13" t="s">
        <v>1305</v>
      </c>
      <c r="B45" s="33" t="s">
        <v>1306</v>
      </c>
      <c r="C45" s="33" t="s">
        <v>1307</v>
      </c>
      <c r="D45" s="14">
        <v>584985</v>
      </c>
      <c r="E45" s="15">
        <v>782.07</v>
      </c>
      <c r="F45" s="16">
        <v>1.23E-2</v>
      </c>
      <c r="G45" s="16"/>
    </row>
    <row r="46" spans="1:7" x14ac:dyDescent="0.25">
      <c r="A46" s="13" t="s">
        <v>1332</v>
      </c>
      <c r="B46" s="33" t="s">
        <v>1333</v>
      </c>
      <c r="C46" s="33" t="s">
        <v>1323</v>
      </c>
      <c r="D46" s="14">
        <v>43144</v>
      </c>
      <c r="E46" s="15">
        <v>764.66</v>
      </c>
      <c r="F46" s="16">
        <v>1.2E-2</v>
      </c>
      <c r="G46" s="16"/>
    </row>
    <row r="47" spans="1:7" x14ac:dyDescent="0.25">
      <c r="A47" s="13" t="s">
        <v>1784</v>
      </c>
      <c r="B47" s="33" t="s">
        <v>1785</v>
      </c>
      <c r="C47" s="33" t="s">
        <v>1200</v>
      </c>
      <c r="D47" s="14">
        <v>132057</v>
      </c>
      <c r="E47" s="15">
        <v>749.16</v>
      </c>
      <c r="F47" s="16">
        <v>1.18E-2</v>
      </c>
      <c r="G47" s="16"/>
    </row>
    <row r="48" spans="1:7" x14ac:dyDescent="0.25">
      <c r="A48" s="13" t="s">
        <v>1890</v>
      </c>
      <c r="B48" s="33" t="s">
        <v>1891</v>
      </c>
      <c r="C48" s="33" t="s">
        <v>1800</v>
      </c>
      <c r="D48" s="14">
        <v>16223</v>
      </c>
      <c r="E48" s="15">
        <v>688.09</v>
      </c>
      <c r="F48" s="16">
        <v>1.0800000000000001E-2</v>
      </c>
      <c r="G48" s="16"/>
    </row>
    <row r="49" spans="1:7" x14ac:dyDescent="0.25">
      <c r="A49" s="13" t="s">
        <v>2158</v>
      </c>
      <c r="B49" s="33" t="s">
        <v>2159</v>
      </c>
      <c r="C49" s="33" t="s">
        <v>1370</v>
      </c>
      <c r="D49" s="14">
        <v>8454</v>
      </c>
      <c r="E49" s="15">
        <v>610.83000000000004</v>
      </c>
      <c r="F49" s="16">
        <v>9.5999999999999992E-3</v>
      </c>
      <c r="G49" s="16"/>
    </row>
    <row r="50" spans="1:7" x14ac:dyDescent="0.25">
      <c r="A50" s="13" t="s">
        <v>1266</v>
      </c>
      <c r="B50" s="33" t="s">
        <v>1267</v>
      </c>
      <c r="C50" s="33" t="s">
        <v>1265</v>
      </c>
      <c r="D50" s="14">
        <v>435</v>
      </c>
      <c r="E50" s="15">
        <v>586.53</v>
      </c>
      <c r="F50" s="16">
        <v>9.1999999999999998E-3</v>
      </c>
      <c r="G50" s="16"/>
    </row>
    <row r="51" spans="1:7" x14ac:dyDescent="0.25">
      <c r="A51" s="13" t="s">
        <v>1886</v>
      </c>
      <c r="B51" s="33" t="s">
        <v>1887</v>
      </c>
      <c r="C51" s="33" t="s">
        <v>1265</v>
      </c>
      <c r="D51" s="14">
        <v>49114</v>
      </c>
      <c r="E51" s="15">
        <v>576.54999999999995</v>
      </c>
      <c r="F51" s="16">
        <v>9.1000000000000004E-3</v>
      </c>
      <c r="G51" s="16"/>
    </row>
    <row r="52" spans="1:7" x14ac:dyDescent="0.25">
      <c r="A52" s="13" t="s">
        <v>1811</v>
      </c>
      <c r="B52" s="33" t="s">
        <v>1812</v>
      </c>
      <c r="C52" s="33" t="s">
        <v>1192</v>
      </c>
      <c r="D52" s="14">
        <v>19813</v>
      </c>
      <c r="E52" s="15">
        <v>543.89</v>
      </c>
      <c r="F52" s="16">
        <v>8.5000000000000006E-3</v>
      </c>
      <c r="G52" s="16"/>
    </row>
    <row r="53" spans="1:7" x14ac:dyDescent="0.25">
      <c r="A53" s="13" t="s">
        <v>2195</v>
      </c>
      <c r="B53" s="33" t="s">
        <v>2196</v>
      </c>
      <c r="C53" s="33" t="s">
        <v>1220</v>
      </c>
      <c r="D53" s="14">
        <v>324218</v>
      </c>
      <c r="E53" s="15">
        <v>432.34</v>
      </c>
      <c r="F53" s="16">
        <v>6.7999999999999996E-3</v>
      </c>
      <c r="G53" s="16"/>
    </row>
    <row r="54" spans="1:7" x14ac:dyDescent="0.25">
      <c r="A54" s="13" t="s">
        <v>1986</v>
      </c>
      <c r="B54" s="33" t="s">
        <v>1987</v>
      </c>
      <c r="C54" s="33" t="s">
        <v>1192</v>
      </c>
      <c r="D54" s="14">
        <v>12916</v>
      </c>
      <c r="E54" s="15">
        <v>418.94</v>
      </c>
      <c r="F54" s="16">
        <v>6.6E-3</v>
      </c>
      <c r="G54" s="16"/>
    </row>
    <row r="55" spans="1:7" x14ac:dyDescent="0.25">
      <c r="A55" s="13" t="s">
        <v>1450</v>
      </c>
      <c r="B55" s="33" t="s">
        <v>1451</v>
      </c>
      <c r="C55" s="33" t="s">
        <v>1452</v>
      </c>
      <c r="D55" s="14">
        <v>10834</v>
      </c>
      <c r="E55" s="15">
        <v>417.53</v>
      </c>
      <c r="F55" s="16">
        <v>6.6E-3</v>
      </c>
      <c r="G55" s="16"/>
    </row>
    <row r="56" spans="1:7" x14ac:dyDescent="0.25">
      <c r="A56" s="13" t="s">
        <v>1507</v>
      </c>
      <c r="B56" s="33" t="s">
        <v>1508</v>
      </c>
      <c r="C56" s="33" t="s">
        <v>1192</v>
      </c>
      <c r="D56" s="14">
        <v>27711</v>
      </c>
      <c r="E56" s="15">
        <v>383.7</v>
      </c>
      <c r="F56" s="16">
        <v>6.0000000000000001E-3</v>
      </c>
      <c r="G56" s="16"/>
    </row>
    <row r="57" spans="1:7" x14ac:dyDescent="0.25">
      <c r="A57" s="13" t="s">
        <v>2223</v>
      </c>
      <c r="B57" s="33" t="s">
        <v>2224</v>
      </c>
      <c r="C57" s="33" t="s">
        <v>1200</v>
      </c>
      <c r="D57" s="14">
        <v>391761</v>
      </c>
      <c r="E57" s="15">
        <v>245.12</v>
      </c>
      <c r="F57" s="16">
        <v>3.8999999999999998E-3</v>
      </c>
      <c r="G57" s="16"/>
    </row>
    <row r="58" spans="1:7" x14ac:dyDescent="0.25">
      <c r="A58" s="17" t="s">
        <v>125</v>
      </c>
      <c r="B58" s="34"/>
      <c r="C58" s="34"/>
      <c r="D58" s="20"/>
      <c r="E58" s="37">
        <v>63646.89</v>
      </c>
      <c r="F58" s="38">
        <v>0.99960000000000004</v>
      </c>
      <c r="G58" s="23"/>
    </row>
    <row r="59" spans="1:7" x14ac:dyDescent="0.25">
      <c r="A59" s="17" t="s">
        <v>1268</v>
      </c>
      <c r="B59" s="33"/>
      <c r="C59" s="33"/>
      <c r="D59" s="14"/>
      <c r="E59" s="15"/>
      <c r="F59" s="16"/>
      <c r="G59" s="16"/>
    </row>
    <row r="60" spans="1:7" x14ac:dyDescent="0.25">
      <c r="A60" s="17" t="s">
        <v>125</v>
      </c>
      <c r="B60" s="33"/>
      <c r="C60" s="33"/>
      <c r="D60" s="14"/>
      <c r="E60" s="39" t="s">
        <v>122</v>
      </c>
      <c r="F60" s="40" t="s">
        <v>122</v>
      </c>
      <c r="G60" s="16"/>
    </row>
    <row r="61" spans="1:7" x14ac:dyDescent="0.25">
      <c r="A61" s="24" t="s">
        <v>132</v>
      </c>
      <c r="B61" s="35"/>
      <c r="C61" s="35"/>
      <c r="D61" s="25"/>
      <c r="E61" s="30">
        <v>63646.89</v>
      </c>
      <c r="F61" s="31">
        <v>0.99960000000000004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196</v>
      </c>
      <c r="B64" s="33"/>
      <c r="C64" s="33"/>
      <c r="D64" s="14"/>
      <c r="E64" s="15"/>
      <c r="F64" s="16"/>
      <c r="G64" s="16"/>
    </row>
    <row r="65" spans="1:7" x14ac:dyDescent="0.25">
      <c r="A65" s="13" t="s">
        <v>197</v>
      </c>
      <c r="B65" s="33"/>
      <c r="C65" s="33"/>
      <c r="D65" s="14"/>
      <c r="E65" s="15">
        <v>283.85000000000002</v>
      </c>
      <c r="F65" s="16">
        <v>4.4999999999999997E-3</v>
      </c>
      <c r="G65" s="16">
        <v>6.5936999999999996E-2</v>
      </c>
    </row>
    <row r="66" spans="1:7" x14ac:dyDescent="0.25">
      <c r="A66" s="17" t="s">
        <v>125</v>
      </c>
      <c r="B66" s="34"/>
      <c r="C66" s="34"/>
      <c r="D66" s="20"/>
      <c r="E66" s="37">
        <v>283.85000000000002</v>
      </c>
      <c r="F66" s="38">
        <v>4.4999999999999997E-3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24" t="s">
        <v>132</v>
      </c>
      <c r="B68" s="35"/>
      <c r="C68" s="35"/>
      <c r="D68" s="25"/>
      <c r="E68" s="21">
        <v>283.85000000000002</v>
      </c>
      <c r="F68" s="22">
        <v>4.4999999999999997E-3</v>
      </c>
      <c r="G68" s="23"/>
    </row>
    <row r="69" spans="1:7" x14ac:dyDescent="0.25">
      <c r="A69" s="13" t="s">
        <v>198</v>
      </c>
      <c r="B69" s="33"/>
      <c r="C69" s="33"/>
      <c r="D69" s="14"/>
      <c r="E69" s="15">
        <v>0.1025532</v>
      </c>
      <c r="F69" s="16">
        <v>9.9999999999999995E-7</v>
      </c>
      <c r="G69" s="16"/>
    </row>
    <row r="70" spans="1:7" x14ac:dyDescent="0.25">
      <c r="A70" s="13" t="s">
        <v>199</v>
      </c>
      <c r="B70" s="33"/>
      <c r="C70" s="33"/>
      <c r="D70" s="14"/>
      <c r="E70" s="26">
        <v>-266.24255319999997</v>
      </c>
      <c r="F70" s="27">
        <v>-4.1009999999999996E-3</v>
      </c>
      <c r="G70" s="16">
        <v>6.5936999999999996E-2</v>
      </c>
    </row>
    <row r="71" spans="1:7" x14ac:dyDescent="0.25">
      <c r="A71" s="28" t="s">
        <v>200</v>
      </c>
      <c r="B71" s="36"/>
      <c r="C71" s="36"/>
      <c r="D71" s="29"/>
      <c r="E71" s="30">
        <v>63664.6</v>
      </c>
      <c r="F71" s="31">
        <v>1</v>
      </c>
      <c r="G71" s="31"/>
    </row>
    <row r="76" spans="1:7" x14ac:dyDescent="0.25">
      <c r="A76" s="1" t="s">
        <v>203</v>
      </c>
    </row>
    <row r="77" spans="1:7" x14ac:dyDescent="0.25">
      <c r="A77" s="47" t="s">
        <v>204</v>
      </c>
      <c r="B77" s="3" t="s">
        <v>122</v>
      </c>
    </row>
    <row r="78" spans="1:7" x14ac:dyDescent="0.25">
      <c r="A78" t="s">
        <v>205</v>
      </c>
    </row>
    <row r="79" spans="1:7" x14ac:dyDescent="0.25">
      <c r="A79" t="s">
        <v>206</v>
      </c>
      <c r="B79" t="s">
        <v>207</v>
      </c>
      <c r="C79" t="s">
        <v>207</v>
      </c>
    </row>
    <row r="80" spans="1:7" x14ac:dyDescent="0.25">
      <c r="B80" s="48">
        <v>45504</v>
      </c>
      <c r="C80" s="48">
        <v>45534</v>
      </c>
    </row>
    <row r="81" spans="1:5" x14ac:dyDescent="0.25">
      <c r="A81" t="s">
        <v>722</v>
      </c>
      <c r="B81">
        <v>19.447800000000001</v>
      </c>
      <c r="C81">
        <v>19.684799999999999</v>
      </c>
      <c r="E81" s="2"/>
    </row>
    <row r="82" spans="1:5" x14ac:dyDescent="0.25">
      <c r="A82" t="s">
        <v>212</v>
      </c>
      <c r="B82">
        <v>19.451000000000001</v>
      </c>
      <c r="C82">
        <v>19.687999999999999</v>
      </c>
      <c r="E82" s="2"/>
    </row>
    <row r="83" spans="1:5" x14ac:dyDescent="0.25">
      <c r="A83" t="s">
        <v>723</v>
      </c>
      <c r="B83">
        <v>19.210999999999999</v>
      </c>
      <c r="C83">
        <v>19.433800000000002</v>
      </c>
      <c r="E83" s="2"/>
    </row>
    <row r="84" spans="1:5" x14ac:dyDescent="0.25">
      <c r="A84" t="s">
        <v>689</v>
      </c>
      <c r="B84">
        <v>19.210999999999999</v>
      </c>
      <c r="C84">
        <v>19.433900000000001</v>
      </c>
      <c r="E84" s="2"/>
    </row>
    <row r="85" spans="1:5" x14ac:dyDescent="0.25">
      <c r="E85" s="2"/>
    </row>
    <row r="86" spans="1:5" x14ac:dyDescent="0.25">
      <c r="A86" t="s">
        <v>222</v>
      </c>
      <c r="B86" s="3" t="s">
        <v>122</v>
      </c>
    </row>
    <row r="87" spans="1:5" x14ac:dyDescent="0.25">
      <c r="A87" t="s">
        <v>223</v>
      </c>
      <c r="B87" s="3" t="s">
        <v>122</v>
      </c>
    </row>
    <row r="88" spans="1:5" ht="30" customHeight="1" x14ac:dyDescent="0.25">
      <c r="A88" s="47" t="s">
        <v>224</v>
      </c>
      <c r="B88" s="3" t="s">
        <v>122</v>
      </c>
    </row>
    <row r="89" spans="1:5" ht="30" customHeight="1" x14ac:dyDescent="0.25">
      <c r="A89" s="47" t="s">
        <v>225</v>
      </c>
      <c r="B89" s="3" t="s">
        <v>122</v>
      </c>
    </row>
    <row r="90" spans="1:5" x14ac:dyDescent="0.25">
      <c r="A90" t="s">
        <v>1269</v>
      </c>
      <c r="B90" s="49">
        <v>1.3319000000000001</v>
      </c>
    </row>
    <row r="91" spans="1:5" ht="45" customHeight="1" x14ac:dyDescent="0.25">
      <c r="A91" s="47" t="s">
        <v>227</v>
      </c>
      <c r="B91" s="3" t="s">
        <v>122</v>
      </c>
    </row>
    <row r="92" spans="1:5" ht="45" customHeight="1" x14ac:dyDescent="0.25">
      <c r="A92" s="47" t="s">
        <v>228</v>
      </c>
      <c r="B92" s="3" t="s">
        <v>122</v>
      </c>
    </row>
    <row r="93" spans="1:5" ht="30" customHeight="1" x14ac:dyDescent="0.25">
      <c r="A93" s="47" t="s">
        <v>229</v>
      </c>
      <c r="B93" s="3" t="s">
        <v>122</v>
      </c>
    </row>
    <row r="94" spans="1:5" x14ac:dyDescent="0.25">
      <c r="A94" t="s">
        <v>230</v>
      </c>
      <c r="B94" s="3" t="s">
        <v>122</v>
      </c>
    </row>
    <row r="95" spans="1:5" x14ac:dyDescent="0.25">
      <c r="A95" t="s">
        <v>231</v>
      </c>
      <c r="B95" s="3" t="s">
        <v>122</v>
      </c>
    </row>
    <row r="97" spans="1:4" ht="69.95" customHeight="1" x14ac:dyDescent="0.25">
      <c r="A97" s="63" t="s">
        <v>241</v>
      </c>
      <c r="B97" s="63" t="s">
        <v>242</v>
      </c>
      <c r="C97" s="63" t="s">
        <v>5</v>
      </c>
      <c r="D97" s="63" t="s">
        <v>6</v>
      </c>
    </row>
    <row r="98" spans="1:4" ht="69.95" customHeight="1" x14ac:dyDescent="0.25">
      <c r="A98" s="63" t="s">
        <v>2240</v>
      </c>
      <c r="B98" s="63"/>
      <c r="C98" s="63" t="s">
        <v>73</v>
      </c>
      <c r="D98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226"/>
  <sheetViews>
    <sheetView showGridLines="0" workbookViewId="0">
      <pane ySplit="4" topLeftCell="A168" activePane="bottomLeft" state="frozen"/>
      <selection pane="bottomLeft" activeCell="E159" activeCellId="1" sqref="E153 E159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2241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2242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1273</v>
      </c>
      <c r="B8" s="33" t="s">
        <v>1274</v>
      </c>
      <c r="C8" s="33" t="s">
        <v>1200</v>
      </c>
      <c r="D8" s="14">
        <v>216150</v>
      </c>
      <c r="E8" s="15">
        <v>3538.16</v>
      </c>
      <c r="F8" s="16">
        <v>3.3619000000000003E-2</v>
      </c>
      <c r="G8" s="16"/>
    </row>
    <row r="9" spans="1:8" x14ac:dyDescent="0.25">
      <c r="A9" s="13" t="s">
        <v>1213</v>
      </c>
      <c r="B9" s="33" t="s">
        <v>1214</v>
      </c>
      <c r="C9" s="33" t="s">
        <v>1215</v>
      </c>
      <c r="D9" s="14">
        <v>95750</v>
      </c>
      <c r="E9" s="15">
        <v>2890.93</v>
      </c>
      <c r="F9" s="16">
        <v>2.7469E-2</v>
      </c>
      <c r="G9" s="16"/>
    </row>
    <row r="10" spans="1:8" x14ac:dyDescent="0.25">
      <c r="A10" s="13" t="s">
        <v>1287</v>
      </c>
      <c r="B10" s="33" t="s">
        <v>1288</v>
      </c>
      <c r="C10" s="33" t="s">
        <v>1289</v>
      </c>
      <c r="D10" s="14">
        <v>53400</v>
      </c>
      <c r="E10" s="15">
        <v>2499.09</v>
      </c>
      <c r="F10" s="16">
        <v>2.3746E-2</v>
      </c>
      <c r="G10" s="16"/>
    </row>
    <row r="11" spans="1:8" x14ac:dyDescent="0.25">
      <c r="A11" s="13" t="s">
        <v>1275</v>
      </c>
      <c r="B11" s="33" t="s">
        <v>1276</v>
      </c>
      <c r="C11" s="33" t="s">
        <v>1277</v>
      </c>
      <c r="D11" s="14">
        <v>73500</v>
      </c>
      <c r="E11" s="15">
        <v>2219.2199999999998</v>
      </c>
      <c r="F11" s="16">
        <v>2.1087000000000002E-2</v>
      </c>
      <c r="G11" s="16"/>
    </row>
    <row r="12" spans="1:8" x14ac:dyDescent="0.25">
      <c r="A12" s="13" t="s">
        <v>1308</v>
      </c>
      <c r="B12" s="33" t="s">
        <v>1309</v>
      </c>
      <c r="C12" s="33" t="s">
        <v>1310</v>
      </c>
      <c r="D12" s="14">
        <v>373800</v>
      </c>
      <c r="E12" s="15">
        <v>1962.26</v>
      </c>
      <c r="F12" s="16">
        <v>1.8644999999999998E-2</v>
      </c>
      <c r="G12" s="16"/>
    </row>
    <row r="13" spans="1:8" x14ac:dyDescent="0.25">
      <c r="A13" s="13" t="s">
        <v>1255</v>
      </c>
      <c r="B13" s="33" t="s">
        <v>1256</v>
      </c>
      <c r="C13" s="33" t="s">
        <v>1200</v>
      </c>
      <c r="D13" s="14">
        <v>202500</v>
      </c>
      <c r="E13" s="15">
        <v>1651.59</v>
      </c>
      <c r="F13" s="16">
        <v>1.5692999999999999E-2</v>
      </c>
      <c r="G13" s="16"/>
    </row>
    <row r="14" spans="1:8" x14ac:dyDescent="0.25">
      <c r="A14" s="13" t="s">
        <v>1281</v>
      </c>
      <c r="B14" s="33" t="s">
        <v>1282</v>
      </c>
      <c r="C14" s="33" t="s">
        <v>1195</v>
      </c>
      <c r="D14" s="14">
        <v>10240000</v>
      </c>
      <c r="E14" s="15">
        <v>1601.54</v>
      </c>
      <c r="F14" s="16">
        <v>1.5217E-2</v>
      </c>
      <c r="G14" s="16"/>
    </row>
    <row r="15" spans="1:8" x14ac:dyDescent="0.25">
      <c r="A15" s="13" t="s">
        <v>1324</v>
      </c>
      <c r="B15" s="33" t="s">
        <v>1325</v>
      </c>
      <c r="C15" s="33" t="s">
        <v>1200</v>
      </c>
      <c r="D15" s="14">
        <v>670000</v>
      </c>
      <c r="E15" s="15">
        <v>1304.49</v>
      </c>
      <c r="F15" s="16">
        <v>1.2395E-2</v>
      </c>
      <c r="G15" s="16"/>
    </row>
    <row r="16" spans="1:8" x14ac:dyDescent="0.25">
      <c r="A16" s="13" t="s">
        <v>1300</v>
      </c>
      <c r="B16" s="33" t="s">
        <v>1301</v>
      </c>
      <c r="C16" s="33" t="s">
        <v>1292</v>
      </c>
      <c r="D16" s="14">
        <v>15125</v>
      </c>
      <c r="E16" s="15">
        <v>1089.02</v>
      </c>
      <c r="F16" s="16">
        <v>1.0348E-2</v>
      </c>
      <c r="G16" s="16"/>
    </row>
    <row r="17" spans="1:7" x14ac:dyDescent="0.25">
      <c r="A17" s="13" t="s">
        <v>1249</v>
      </c>
      <c r="B17" s="33" t="s">
        <v>1250</v>
      </c>
      <c r="C17" s="33" t="s">
        <v>1251</v>
      </c>
      <c r="D17" s="14">
        <v>329175</v>
      </c>
      <c r="E17" s="15">
        <v>1088.75</v>
      </c>
      <c r="F17" s="16">
        <v>1.0345E-2</v>
      </c>
      <c r="G17" s="16"/>
    </row>
    <row r="18" spans="1:7" x14ac:dyDescent="0.25">
      <c r="A18" s="13" t="s">
        <v>1193</v>
      </c>
      <c r="B18" s="33" t="s">
        <v>1194</v>
      </c>
      <c r="C18" s="33" t="s">
        <v>1195</v>
      </c>
      <c r="D18" s="14">
        <v>63175</v>
      </c>
      <c r="E18" s="15">
        <v>1003.88</v>
      </c>
      <c r="F18" s="16">
        <v>9.5390000000000006E-3</v>
      </c>
      <c r="G18" s="16"/>
    </row>
    <row r="19" spans="1:7" x14ac:dyDescent="0.25">
      <c r="A19" s="13" t="s">
        <v>1290</v>
      </c>
      <c r="B19" s="33" t="s">
        <v>1291</v>
      </c>
      <c r="C19" s="33" t="s">
        <v>1292</v>
      </c>
      <c r="D19" s="14">
        <v>152000</v>
      </c>
      <c r="E19" s="15">
        <v>942.02</v>
      </c>
      <c r="F19" s="16">
        <v>8.9510000000000006E-3</v>
      </c>
      <c r="G19" s="16"/>
    </row>
    <row r="20" spans="1:7" x14ac:dyDescent="0.25">
      <c r="A20" s="13" t="s">
        <v>1313</v>
      </c>
      <c r="B20" s="33" t="s">
        <v>1314</v>
      </c>
      <c r="C20" s="33" t="s">
        <v>1195</v>
      </c>
      <c r="D20" s="14">
        <v>200600</v>
      </c>
      <c r="E20" s="15">
        <v>919.75</v>
      </c>
      <c r="F20" s="16">
        <v>8.7390000000000002E-3</v>
      </c>
      <c r="G20" s="16"/>
    </row>
    <row r="21" spans="1:7" x14ac:dyDescent="0.25">
      <c r="A21" s="13" t="s">
        <v>1409</v>
      </c>
      <c r="B21" s="33" t="s">
        <v>1410</v>
      </c>
      <c r="C21" s="33" t="s">
        <v>1351</v>
      </c>
      <c r="D21" s="14">
        <v>11600</v>
      </c>
      <c r="E21" s="15">
        <v>830.42</v>
      </c>
      <c r="F21" s="16">
        <v>7.8899999999999994E-3</v>
      </c>
      <c r="G21" s="16"/>
    </row>
    <row r="22" spans="1:7" x14ac:dyDescent="0.25">
      <c r="A22" s="13" t="s">
        <v>1246</v>
      </c>
      <c r="B22" s="33" t="s">
        <v>1247</v>
      </c>
      <c r="C22" s="33" t="s">
        <v>1248</v>
      </c>
      <c r="D22" s="14">
        <v>21600</v>
      </c>
      <c r="E22" s="15">
        <v>808.86</v>
      </c>
      <c r="F22" s="16">
        <v>7.6860000000000001E-3</v>
      </c>
      <c r="G22" s="16"/>
    </row>
    <row r="23" spans="1:7" x14ac:dyDescent="0.25">
      <c r="A23" s="13" t="s">
        <v>1382</v>
      </c>
      <c r="B23" s="33" t="s">
        <v>1383</v>
      </c>
      <c r="C23" s="33" t="s">
        <v>1192</v>
      </c>
      <c r="D23" s="14">
        <v>48400</v>
      </c>
      <c r="E23" s="15">
        <v>759.59</v>
      </c>
      <c r="F23" s="16">
        <v>7.2170000000000003E-3</v>
      </c>
      <c r="G23" s="16"/>
    </row>
    <row r="24" spans="1:7" x14ac:dyDescent="0.25">
      <c r="A24" s="13" t="s">
        <v>1204</v>
      </c>
      <c r="B24" s="33" t="s">
        <v>1205</v>
      </c>
      <c r="C24" s="33" t="s">
        <v>1206</v>
      </c>
      <c r="D24" s="14">
        <v>139200</v>
      </c>
      <c r="E24" s="15">
        <v>698.64</v>
      </c>
      <c r="F24" s="16">
        <v>6.6379999999999998E-3</v>
      </c>
      <c r="G24" s="16"/>
    </row>
    <row r="25" spans="1:7" x14ac:dyDescent="0.25">
      <c r="A25" s="13" t="s">
        <v>1298</v>
      </c>
      <c r="B25" s="33" t="s">
        <v>1299</v>
      </c>
      <c r="C25" s="33" t="s">
        <v>1200</v>
      </c>
      <c r="D25" s="14">
        <v>568000</v>
      </c>
      <c r="E25" s="15">
        <v>662.12</v>
      </c>
      <c r="F25" s="16">
        <v>6.2909999999999997E-3</v>
      </c>
      <c r="G25" s="16"/>
    </row>
    <row r="26" spans="1:7" x14ac:dyDescent="0.25">
      <c r="A26" s="13" t="s">
        <v>1330</v>
      </c>
      <c r="B26" s="33" t="s">
        <v>1331</v>
      </c>
      <c r="C26" s="33" t="s">
        <v>1200</v>
      </c>
      <c r="D26" s="14">
        <v>34800</v>
      </c>
      <c r="E26" s="15">
        <v>619.72</v>
      </c>
      <c r="F26" s="16">
        <v>5.888E-3</v>
      </c>
      <c r="G26" s="16"/>
    </row>
    <row r="27" spans="1:7" x14ac:dyDescent="0.25">
      <c r="A27" s="13" t="s">
        <v>1332</v>
      </c>
      <c r="B27" s="33" t="s">
        <v>1333</v>
      </c>
      <c r="C27" s="33" t="s">
        <v>1323</v>
      </c>
      <c r="D27" s="14">
        <v>34300</v>
      </c>
      <c r="E27" s="15">
        <v>607.91999999999996</v>
      </c>
      <c r="F27" s="16">
        <v>5.7759999999999999E-3</v>
      </c>
      <c r="G27" s="16"/>
    </row>
    <row r="28" spans="1:7" x14ac:dyDescent="0.25">
      <c r="A28" s="13" t="s">
        <v>1283</v>
      </c>
      <c r="B28" s="33" t="s">
        <v>1284</v>
      </c>
      <c r="C28" s="33" t="s">
        <v>1200</v>
      </c>
      <c r="D28" s="14">
        <v>40500</v>
      </c>
      <c r="E28" s="15">
        <v>577.23</v>
      </c>
      <c r="F28" s="16">
        <v>5.4850000000000003E-3</v>
      </c>
      <c r="G28" s="16"/>
    </row>
    <row r="29" spans="1:7" x14ac:dyDescent="0.25">
      <c r="A29" s="13" t="s">
        <v>1366</v>
      </c>
      <c r="B29" s="33" t="s">
        <v>1367</v>
      </c>
      <c r="C29" s="33" t="s">
        <v>1292</v>
      </c>
      <c r="D29" s="14">
        <v>18000</v>
      </c>
      <c r="E29" s="15">
        <v>576.80999999999995</v>
      </c>
      <c r="F29" s="16">
        <v>5.4809999999999998E-3</v>
      </c>
      <c r="G29" s="16"/>
    </row>
    <row r="30" spans="1:7" x14ac:dyDescent="0.25">
      <c r="A30" s="13" t="s">
        <v>1326</v>
      </c>
      <c r="B30" s="33" t="s">
        <v>1327</v>
      </c>
      <c r="C30" s="33" t="s">
        <v>1215</v>
      </c>
      <c r="D30" s="14">
        <v>129600</v>
      </c>
      <c r="E30" s="15">
        <v>543.09</v>
      </c>
      <c r="F30" s="16">
        <v>5.1599999999999997E-3</v>
      </c>
      <c r="G30" s="16"/>
    </row>
    <row r="31" spans="1:7" x14ac:dyDescent="0.25">
      <c r="A31" s="13" t="s">
        <v>1441</v>
      </c>
      <c r="B31" s="33" t="s">
        <v>1442</v>
      </c>
      <c r="C31" s="33" t="s">
        <v>1443</v>
      </c>
      <c r="D31" s="14">
        <v>28400</v>
      </c>
      <c r="E31" s="15">
        <v>508.96</v>
      </c>
      <c r="F31" s="16">
        <v>4.836E-3</v>
      </c>
      <c r="G31" s="16"/>
    </row>
    <row r="32" spans="1:7" x14ac:dyDescent="0.25">
      <c r="A32" s="13" t="s">
        <v>1198</v>
      </c>
      <c r="B32" s="33" t="s">
        <v>1199</v>
      </c>
      <c r="C32" s="33" t="s">
        <v>1200</v>
      </c>
      <c r="D32" s="14">
        <v>39900</v>
      </c>
      <c r="E32" s="15">
        <v>490.45</v>
      </c>
      <c r="F32" s="16">
        <v>4.6600000000000001E-3</v>
      </c>
      <c r="G32" s="16"/>
    </row>
    <row r="33" spans="1:7" x14ac:dyDescent="0.25">
      <c r="A33" s="13" t="s">
        <v>1473</v>
      </c>
      <c r="B33" s="33" t="s">
        <v>1474</v>
      </c>
      <c r="C33" s="33" t="s">
        <v>1203</v>
      </c>
      <c r="D33" s="14">
        <v>17150</v>
      </c>
      <c r="E33" s="15">
        <v>481.13</v>
      </c>
      <c r="F33" s="16">
        <v>4.5719999999999997E-3</v>
      </c>
      <c r="G33" s="16"/>
    </row>
    <row r="34" spans="1:7" x14ac:dyDescent="0.25">
      <c r="A34" s="13" t="s">
        <v>1342</v>
      </c>
      <c r="B34" s="33" t="s">
        <v>1343</v>
      </c>
      <c r="C34" s="33" t="s">
        <v>1344</v>
      </c>
      <c r="D34" s="14">
        <v>48125</v>
      </c>
      <c r="E34" s="15">
        <v>448.91</v>
      </c>
      <c r="F34" s="16">
        <v>4.2649999999999997E-3</v>
      </c>
      <c r="G34" s="16"/>
    </row>
    <row r="35" spans="1:7" x14ac:dyDescent="0.25">
      <c r="A35" s="13" t="s">
        <v>1259</v>
      </c>
      <c r="B35" s="33" t="s">
        <v>1260</v>
      </c>
      <c r="C35" s="33" t="s">
        <v>1200</v>
      </c>
      <c r="D35" s="14">
        <v>38125</v>
      </c>
      <c r="E35" s="15">
        <v>448.06</v>
      </c>
      <c r="F35" s="16">
        <v>4.2570000000000004E-3</v>
      </c>
      <c r="G35" s="16"/>
    </row>
    <row r="36" spans="1:7" x14ac:dyDescent="0.25">
      <c r="A36" s="13" t="s">
        <v>1349</v>
      </c>
      <c r="B36" s="33" t="s">
        <v>1350</v>
      </c>
      <c r="C36" s="33" t="s">
        <v>1351</v>
      </c>
      <c r="D36" s="14">
        <v>140400</v>
      </c>
      <c r="E36" s="15">
        <v>437.63</v>
      </c>
      <c r="F36" s="16">
        <v>4.1580000000000002E-3</v>
      </c>
      <c r="G36" s="16"/>
    </row>
    <row r="37" spans="1:7" x14ac:dyDescent="0.25">
      <c r="A37" s="13" t="s">
        <v>1354</v>
      </c>
      <c r="B37" s="33" t="s">
        <v>1355</v>
      </c>
      <c r="C37" s="33" t="s">
        <v>1200</v>
      </c>
      <c r="D37" s="14">
        <v>175000</v>
      </c>
      <c r="E37" s="15">
        <v>398.04</v>
      </c>
      <c r="F37" s="16">
        <v>3.7820000000000002E-3</v>
      </c>
      <c r="G37" s="16"/>
    </row>
    <row r="38" spans="1:7" x14ac:dyDescent="0.25">
      <c r="A38" s="13" t="s">
        <v>1373</v>
      </c>
      <c r="B38" s="33" t="s">
        <v>1374</v>
      </c>
      <c r="C38" s="33" t="s">
        <v>1192</v>
      </c>
      <c r="D38" s="14">
        <v>110000</v>
      </c>
      <c r="E38" s="15">
        <v>395.01</v>
      </c>
      <c r="F38" s="16">
        <v>3.7529999999999998E-3</v>
      </c>
      <c r="G38" s="16"/>
    </row>
    <row r="39" spans="1:7" x14ac:dyDescent="0.25">
      <c r="A39" s="13" t="s">
        <v>1196</v>
      </c>
      <c r="B39" s="33" t="s">
        <v>1197</v>
      </c>
      <c r="C39" s="33" t="s">
        <v>1192</v>
      </c>
      <c r="D39" s="14">
        <v>17425</v>
      </c>
      <c r="E39" s="15">
        <v>390.35</v>
      </c>
      <c r="F39" s="16">
        <v>3.7090000000000001E-3</v>
      </c>
      <c r="G39" s="16"/>
    </row>
    <row r="40" spans="1:7" x14ac:dyDescent="0.25">
      <c r="A40" s="13" t="s">
        <v>1311</v>
      </c>
      <c r="B40" s="33" t="s">
        <v>1312</v>
      </c>
      <c r="C40" s="33" t="s">
        <v>1292</v>
      </c>
      <c r="D40" s="14">
        <v>66300</v>
      </c>
      <c r="E40" s="15">
        <v>364.35</v>
      </c>
      <c r="F40" s="16">
        <v>3.4619999999999998E-3</v>
      </c>
      <c r="G40" s="16"/>
    </row>
    <row r="41" spans="1:7" x14ac:dyDescent="0.25">
      <c r="A41" s="13" t="s">
        <v>1397</v>
      </c>
      <c r="B41" s="33" t="s">
        <v>1398</v>
      </c>
      <c r="C41" s="33" t="s">
        <v>1307</v>
      </c>
      <c r="D41" s="14">
        <v>236500</v>
      </c>
      <c r="E41" s="15">
        <v>361.28</v>
      </c>
      <c r="F41" s="16">
        <v>3.4329999999999999E-3</v>
      </c>
      <c r="G41" s="16"/>
    </row>
    <row r="42" spans="1:7" x14ac:dyDescent="0.25">
      <c r="A42" s="13" t="s">
        <v>1218</v>
      </c>
      <c r="B42" s="33" t="s">
        <v>1219</v>
      </c>
      <c r="C42" s="33" t="s">
        <v>1220</v>
      </c>
      <c r="D42" s="14">
        <v>75000</v>
      </c>
      <c r="E42" s="15">
        <v>312.14999999999998</v>
      </c>
      <c r="F42" s="16">
        <v>2.9659999999999999E-3</v>
      </c>
      <c r="G42" s="16"/>
    </row>
    <row r="43" spans="1:7" x14ac:dyDescent="0.25">
      <c r="A43" s="13" t="s">
        <v>1190</v>
      </c>
      <c r="B43" s="33" t="s">
        <v>1191</v>
      </c>
      <c r="C43" s="33" t="s">
        <v>1192</v>
      </c>
      <c r="D43" s="14">
        <v>14700</v>
      </c>
      <c r="E43" s="15">
        <v>267.77999999999997</v>
      </c>
      <c r="F43" s="16">
        <v>2.5439999999999998E-3</v>
      </c>
      <c r="G43" s="16"/>
    </row>
    <row r="44" spans="1:7" x14ac:dyDescent="0.25">
      <c r="A44" s="13" t="s">
        <v>1371</v>
      </c>
      <c r="B44" s="33" t="s">
        <v>1372</v>
      </c>
      <c r="C44" s="33" t="s">
        <v>1254</v>
      </c>
      <c r="D44" s="14">
        <v>89250</v>
      </c>
      <c r="E44" s="15">
        <v>259.32</v>
      </c>
      <c r="F44" s="16">
        <v>2.464E-3</v>
      </c>
      <c r="G44" s="16"/>
    </row>
    <row r="45" spans="1:7" x14ac:dyDescent="0.25">
      <c r="A45" s="13" t="s">
        <v>1223</v>
      </c>
      <c r="B45" s="33" t="s">
        <v>1224</v>
      </c>
      <c r="C45" s="33" t="s">
        <v>1203</v>
      </c>
      <c r="D45" s="14">
        <v>8050</v>
      </c>
      <c r="E45" s="15">
        <v>226.47</v>
      </c>
      <c r="F45" s="16">
        <v>2.1519999999999998E-3</v>
      </c>
      <c r="G45" s="16"/>
    </row>
    <row r="46" spans="1:7" x14ac:dyDescent="0.25">
      <c r="A46" s="13" t="s">
        <v>1518</v>
      </c>
      <c r="B46" s="33" t="s">
        <v>1519</v>
      </c>
      <c r="C46" s="33" t="s">
        <v>1443</v>
      </c>
      <c r="D46" s="14">
        <v>91500</v>
      </c>
      <c r="E46" s="15">
        <v>217.49</v>
      </c>
      <c r="F46" s="16">
        <v>2.0669999999999998E-3</v>
      </c>
      <c r="G46" s="16"/>
    </row>
    <row r="47" spans="1:7" x14ac:dyDescent="0.25">
      <c r="A47" s="13" t="s">
        <v>1428</v>
      </c>
      <c r="B47" s="33" t="s">
        <v>1429</v>
      </c>
      <c r="C47" s="33" t="s">
        <v>1240</v>
      </c>
      <c r="D47" s="14">
        <v>34320</v>
      </c>
      <c r="E47" s="15">
        <v>195.98</v>
      </c>
      <c r="F47" s="16">
        <v>1.8619999999999999E-3</v>
      </c>
      <c r="G47" s="16"/>
    </row>
    <row r="48" spans="1:7" x14ac:dyDescent="0.25">
      <c r="A48" s="13" t="s">
        <v>1321</v>
      </c>
      <c r="B48" s="33" t="s">
        <v>1322</v>
      </c>
      <c r="C48" s="33" t="s">
        <v>1323</v>
      </c>
      <c r="D48" s="14">
        <v>23100</v>
      </c>
      <c r="E48" s="15">
        <v>195.22</v>
      </c>
      <c r="F48" s="16">
        <v>1.8550000000000001E-3</v>
      </c>
      <c r="G48" s="16"/>
    </row>
    <row r="49" spans="1:7" x14ac:dyDescent="0.25">
      <c r="A49" s="13" t="s">
        <v>1505</v>
      </c>
      <c r="B49" s="33" t="s">
        <v>1506</v>
      </c>
      <c r="C49" s="33" t="s">
        <v>1304</v>
      </c>
      <c r="D49" s="14">
        <v>29000</v>
      </c>
      <c r="E49" s="15">
        <v>194.46</v>
      </c>
      <c r="F49" s="16">
        <v>1.848E-3</v>
      </c>
      <c r="G49" s="16"/>
    </row>
    <row r="50" spans="1:7" x14ac:dyDescent="0.25">
      <c r="A50" s="13" t="s">
        <v>1305</v>
      </c>
      <c r="B50" s="33" t="s">
        <v>1306</v>
      </c>
      <c r="C50" s="33" t="s">
        <v>1307</v>
      </c>
      <c r="D50" s="14">
        <v>140000</v>
      </c>
      <c r="E50" s="15">
        <v>187.17</v>
      </c>
      <c r="F50" s="16">
        <v>1.7780000000000001E-3</v>
      </c>
      <c r="G50" s="16"/>
    </row>
    <row r="51" spans="1:7" x14ac:dyDescent="0.25">
      <c r="A51" s="13" t="s">
        <v>1285</v>
      </c>
      <c r="B51" s="33" t="s">
        <v>1286</v>
      </c>
      <c r="C51" s="33" t="s">
        <v>1200</v>
      </c>
      <c r="D51" s="14">
        <v>64350</v>
      </c>
      <c r="E51" s="15">
        <v>160.94</v>
      </c>
      <c r="F51" s="16">
        <v>1.529E-3</v>
      </c>
      <c r="G51" s="16"/>
    </row>
    <row r="52" spans="1:7" x14ac:dyDescent="0.25">
      <c r="A52" s="13" t="s">
        <v>1318</v>
      </c>
      <c r="B52" s="33" t="s">
        <v>1319</v>
      </c>
      <c r="C52" s="33" t="s">
        <v>1320</v>
      </c>
      <c r="D52" s="14">
        <v>21000</v>
      </c>
      <c r="E52" s="15">
        <v>147.28</v>
      </c>
      <c r="F52" s="16">
        <v>1.3990000000000001E-3</v>
      </c>
      <c r="G52" s="16"/>
    </row>
    <row r="53" spans="1:7" x14ac:dyDescent="0.25">
      <c r="A53" s="13" t="s">
        <v>1487</v>
      </c>
      <c r="B53" s="33" t="s">
        <v>1488</v>
      </c>
      <c r="C53" s="33" t="s">
        <v>1307</v>
      </c>
      <c r="D53" s="14">
        <v>13500</v>
      </c>
      <c r="E53" s="15">
        <v>127.05</v>
      </c>
      <c r="F53" s="16">
        <v>1.207E-3</v>
      </c>
      <c r="G53" s="16"/>
    </row>
    <row r="54" spans="1:7" x14ac:dyDescent="0.25">
      <c r="A54" s="13" t="s">
        <v>1362</v>
      </c>
      <c r="B54" s="33" t="s">
        <v>1363</v>
      </c>
      <c r="C54" s="33" t="s">
        <v>1203</v>
      </c>
      <c r="D54" s="14">
        <v>2250</v>
      </c>
      <c r="E54" s="15">
        <v>122.75</v>
      </c>
      <c r="F54" s="16">
        <v>1.1659999999999999E-3</v>
      </c>
      <c r="G54" s="16"/>
    </row>
    <row r="55" spans="1:7" x14ac:dyDescent="0.25">
      <c r="A55" s="13" t="s">
        <v>1436</v>
      </c>
      <c r="B55" s="33" t="s">
        <v>1437</v>
      </c>
      <c r="C55" s="33" t="s">
        <v>1438</v>
      </c>
      <c r="D55" s="14">
        <v>19500</v>
      </c>
      <c r="E55" s="15">
        <v>116.68</v>
      </c>
      <c r="F55" s="16">
        <v>1.109E-3</v>
      </c>
      <c r="G55" s="16"/>
    </row>
    <row r="56" spans="1:7" x14ac:dyDescent="0.25">
      <c r="A56" s="13" t="s">
        <v>1424</v>
      </c>
      <c r="B56" s="33" t="s">
        <v>1425</v>
      </c>
      <c r="C56" s="33" t="s">
        <v>1317</v>
      </c>
      <c r="D56" s="14">
        <v>7600</v>
      </c>
      <c r="E56" s="15">
        <v>112.62</v>
      </c>
      <c r="F56" s="16">
        <v>1.07E-3</v>
      </c>
      <c r="G56" s="16"/>
    </row>
    <row r="57" spans="1:7" x14ac:dyDescent="0.25">
      <c r="A57" s="13" t="s">
        <v>1411</v>
      </c>
      <c r="B57" s="33" t="s">
        <v>1412</v>
      </c>
      <c r="C57" s="33" t="s">
        <v>1320</v>
      </c>
      <c r="D57" s="14">
        <v>60000</v>
      </c>
      <c r="E57" s="15">
        <v>109.56</v>
      </c>
      <c r="F57" s="16">
        <v>1.041E-3</v>
      </c>
      <c r="G57" s="16"/>
    </row>
    <row r="58" spans="1:7" x14ac:dyDescent="0.25">
      <c r="A58" s="13" t="s">
        <v>1395</v>
      </c>
      <c r="B58" s="33" t="s">
        <v>1396</v>
      </c>
      <c r="C58" s="33" t="s">
        <v>1292</v>
      </c>
      <c r="D58" s="14">
        <v>5500</v>
      </c>
      <c r="E58" s="15">
        <v>108.12</v>
      </c>
      <c r="F58" s="16">
        <v>1.0269999999999999E-3</v>
      </c>
      <c r="G58" s="16"/>
    </row>
    <row r="59" spans="1:7" x14ac:dyDescent="0.25">
      <c r="A59" s="13" t="s">
        <v>1302</v>
      </c>
      <c r="B59" s="33" t="s">
        <v>1303</v>
      </c>
      <c r="C59" s="33" t="s">
        <v>1304</v>
      </c>
      <c r="D59" s="14">
        <v>5200</v>
      </c>
      <c r="E59" s="15">
        <v>101.07</v>
      </c>
      <c r="F59" s="16">
        <v>9.6000000000000002E-4</v>
      </c>
      <c r="G59" s="16"/>
    </row>
    <row r="60" spans="1:7" x14ac:dyDescent="0.25">
      <c r="A60" s="13" t="s">
        <v>1389</v>
      </c>
      <c r="B60" s="33" t="s">
        <v>1390</v>
      </c>
      <c r="C60" s="33" t="s">
        <v>1304</v>
      </c>
      <c r="D60" s="14">
        <v>1400</v>
      </c>
      <c r="E60" s="15">
        <v>72.39</v>
      </c>
      <c r="F60" s="16">
        <v>6.8800000000000003E-4</v>
      </c>
      <c r="G60" s="16"/>
    </row>
    <row r="61" spans="1:7" x14ac:dyDescent="0.25">
      <c r="A61" s="13" t="s">
        <v>1393</v>
      </c>
      <c r="B61" s="33" t="s">
        <v>1394</v>
      </c>
      <c r="C61" s="33" t="s">
        <v>1292</v>
      </c>
      <c r="D61" s="14">
        <v>3125</v>
      </c>
      <c r="E61" s="15">
        <v>45.49</v>
      </c>
      <c r="F61" s="16">
        <v>4.3199999999999998E-4</v>
      </c>
      <c r="G61" s="16"/>
    </row>
    <row r="62" spans="1:7" x14ac:dyDescent="0.25">
      <c r="A62" s="13" t="s">
        <v>1557</v>
      </c>
      <c r="B62" s="33" t="s">
        <v>1558</v>
      </c>
      <c r="C62" s="33" t="s">
        <v>1292</v>
      </c>
      <c r="D62" s="14">
        <v>3750</v>
      </c>
      <c r="E62" s="15">
        <v>39.130000000000003</v>
      </c>
      <c r="F62" s="16">
        <v>3.7199999999999999E-4</v>
      </c>
      <c r="G62" s="16"/>
    </row>
    <row r="63" spans="1:7" x14ac:dyDescent="0.25">
      <c r="A63" s="13" t="s">
        <v>1413</v>
      </c>
      <c r="B63" s="33" t="s">
        <v>1414</v>
      </c>
      <c r="C63" s="33" t="s">
        <v>1227</v>
      </c>
      <c r="D63" s="14">
        <v>5400</v>
      </c>
      <c r="E63" s="15">
        <v>33.32</v>
      </c>
      <c r="F63" s="16">
        <v>3.1700000000000001E-4</v>
      </c>
      <c r="G63" s="16"/>
    </row>
    <row r="64" spans="1:7" x14ac:dyDescent="0.25">
      <c r="A64" s="13" t="s">
        <v>1380</v>
      </c>
      <c r="B64" s="33" t="s">
        <v>1381</v>
      </c>
      <c r="C64" s="33" t="s">
        <v>1192</v>
      </c>
      <c r="D64" s="14">
        <v>400</v>
      </c>
      <c r="E64" s="15">
        <v>24.68</v>
      </c>
      <c r="F64" s="16">
        <v>2.3499999999999999E-4</v>
      </c>
      <c r="G64" s="16"/>
    </row>
    <row r="65" spans="1:7" x14ac:dyDescent="0.25">
      <c r="A65" s="17" t="s">
        <v>125</v>
      </c>
      <c r="B65" s="34"/>
      <c r="C65" s="34"/>
      <c r="D65" s="20"/>
      <c r="E65" s="42">
        <v>37496.390000000007</v>
      </c>
      <c r="F65" s="43">
        <v>0.35628000000000032</v>
      </c>
      <c r="G65" s="23"/>
    </row>
    <row r="66" spans="1:7" x14ac:dyDescent="0.25">
      <c r="A66" s="17" t="s">
        <v>1268</v>
      </c>
      <c r="B66" s="33"/>
      <c r="C66" s="33"/>
      <c r="D66" s="14"/>
      <c r="E66" s="15"/>
      <c r="F66" s="16"/>
      <c r="G66" s="16"/>
    </row>
    <row r="67" spans="1:7" x14ac:dyDescent="0.25">
      <c r="A67" s="17" t="s">
        <v>125</v>
      </c>
      <c r="B67" s="33"/>
      <c r="C67" s="33"/>
      <c r="D67" s="14"/>
      <c r="E67" s="39" t="s">
        <v>122</v>
      </c>
      <c r="F67" s="40" t="s">
        <v>122</v>
      </c>
      <c r="G67" s="16"/>
    </row>
    <row r="68" spans="1:7" x14ac:dyDescent="0.25">
      <c r="A68" s="24" t="s">
        <v>132</v>
      </c>
      <c r="B68" s="35"/>
      <c r="C68" s="35"/>
      <c r="D68" s="25"/>
      <c r="E68" s="42">
        <v>37496.390000000007</v>
      </c>
      <c r="F68" s="43">
        <v>0.35628000000000032</v>
      </c>
      <c r="G68" s="23"/>
    </row>
    <row r="69" spans="1:7" x14ac:dyDescent="0.25">
      <c r="A69" s="13"/>
      <c r="B69" s="33"/>
      <c r="C69" s="33"/>
      <c r="D69" s="14"/>
      <c r="E69" s="15"/>
      <c r="F69" s="16"/>
      <c r="G69" s="16"/>
    </row>
    <row r="70" spans="1:7" x14ac:dyDescent="0.25">
      <c r="A70" s="17" t="s">
        <v>1561</v>
      </c>
      <c r="B70" s="33"/>
      <c r="C70" s="33"/>
      <c r="D70" s="14"/>
      <c r="E70" s="15"/>
      <c r="F70" s="16"/>
      <c r="G70" s="16"/>
    </row>
    <row r="71" spans="1:7" x14ac:dyDescent="0.25">
      <c r="A71" s="17" t="s">
        <v>1562</v>
      </c>
      <c r="B71" s="33"/>
      <c r="C71" s="33"/>
      <c r="D71" s="14"/>
      <c r="E71" s="15"/>
      <c r="F71" s="16"/>
      <c r="G71" s="16"/>
    </row>
    <row r="72" spans="1:7" x14ac:dyDescent="0.25">
      <c r="A72" s="13" t="s">
        <v>1661</v>
      </c>
      <c r="B72" s="33"/>
      <c r="C72" s="33" t="s">
        <v>1192</v>
      </c>
      <c r="D72" s="41">
        <v>-400</v>
      </c>
      <c r="E72" s="26">
        <v>-24.77</v>
      </c>
      <c r="F72" s="27">
        <v>-2.3499999999999999E-4</v>
      </c>
      <c r="G72" s="16"/>
    </row>
    <row r="73" spans="1:7" x14ac:dyDescent="0.25">
      <c r="A73" s="13" t="s">
        <v>1644</v>
      </c>
      <c r="B73" s="33"/>
      <c r="C73" s="33" t="s">
        <v>1227</v>
      </c>
      <c r="D73" s="41">
        <v>-5400</v>
      </c>
      <c r="E73" s="26">
        <v>-33.57</v>
      </c>
      <c r="F73" s="27">
        <v>-3.1799999999999998E-4</v>
      </c>
      <c r="G73" s="16"/>
    </row>
    <row r="74" spans="1:7" x14ac:dyDescent="0.25">
      <c r="A74" s="13" t="s">
        <v>1565</v>
      </c>
      <c r="B74" s="33"/>
      <c r="C74" s="33" t="s">
        <v>1292</v>
      </c>
      <c r="D74" s="41">
        <v>-3750</v>
      </c>
      <c r="E74" s="26">
        <v>-39.4</v>
      </c>
      <c r="F74" s="27">
        <v>-3.7399999999999998E-4</v>
      </c>
      <c r="G74" s="16"/>
    </row>
    <row r="75" spans="1:7" x14ac:dyDescent="0.25">
      <c r="A75" s="13" t="s">
        <v>1655</v>
      </c>
      <c r="B75" s="33"/>
      <c r="C75" s="33" t="s">
        <v>1292</v>
      </c>
      <c r="D75" s="41">
        <v>-3125</v>
      </c>
      <c r="E75" s="26">
        <v>-45.76</v>
      </c>
      <c r="F75" s="27">
        <v>-4.3399999999999998E-4</v>
      </c>
      <c r="G75" s="16"/>
    </row>
    <row r="76" spans="1:7" x14ac:dyDescent="0.25">
      <c r="A76" s="13" t="s">
        <v>1657</v>
      </c>
      <c r="B76" s="33"/>
      <c r="C76" s="33" t="s">
        <v>1304</v>
      </c>
      <c r="D76" s="41">
        <v>-1400</v>
      </c>
      <c r="E76" s="26">
        <v>-72.67</v>
      </c>
      <c r="F76" s="27">
        <v>-6.8999999999999997E-4</v>
      </c>
      <c r="G76" s="16"/>
    </row>
    <row r="77" spans="1:7" x14ac:dyDescent="0.25">
      <c r="A77" s="13" t="s">
        <v>1707</v>
      </c>
      <c r="B77" s="33"/>
      <c r="C77" s="33" t="s">
        <v>1304</v>
      </c>
      <c r="D77" s="41">
        <v>-5200</v>
      </c>
      <c r="E77" s="26">
        <v>-101.76</v>
      </c>
      <c r="F77" s="27">
        <v>-9.6599999999999995E-4</v>
      </c>
      <c r="G77" s="16"/>
    </row>
    <row r="78" spans="1:7" x14ac:dyDescent="0.25">
      <c r="A78" s="13" t="s">
        <v>1654</v>
      </c>
      <c r="B78" s="33"/>
      <c r="C78" s="33" t="s">
        <v>1292</v>
      </c>
      <c r="D78" s="41">
        <v>-5500</v>
      </c>
      <c r="E78" s="26">
        <v>-108.86</v>
      </c>
      <c r="F78" s="27">
        <v>-1.034E-3</v>
      </c>
      <c r="G78" s="16"/>
    </row>
    <row r="79" spans="1:7" x14ac:dyDescent="0.25">
      <c r="A79" s="13" t="s">
        <v>1643</v>
      </c>
      <c r="B79" s="33"/>
      <c r="C79" s="33" t="s">
        <v>1320</v>
      </c>
      <c r="D79" s="41">
        <v>-60000</v>
      </c>
      <c r="E79" s="26">
        <v>-109.15</v>
      </c>
      <c r="F79" s="27">
        <v>-1.0369999999999999E-3</v>
      </c>
      <c r="G79" s="16"/>
    </row>
    <row r="80" spans="1:7" x14ac:dyDescent="0.25">
      <c r="A80" s="13" t="s">
        <v>1638</v>
      </c>
      <c r="B80" s="33"/>
      <c r="C80" s="33" t="s">
        <v>1317</v>
      </c>
      <c r="D80" s="41">
        <v>-7600</v>
      </c>
      <c r="E80" s="26">
        <v>-113.28</v>
      </c>
      <c r="F80" s="27">
        <v>-1.0759999999999999E-3</v>
      </c>
      <c r="G80" s="16"/>
    </row>
    <row r="81" spans="1:7" x14ac:dyDescent="0.25">
      <c r="A81" s="13" t="s">
        <v>1633</v>
      </c>
      <c r="B81" s="33"/>
      <c r="C81" s="33" t="s">
        <v>1438</v>
      </c>
      <c r="D81" s="41">
        <v>-19500</v>
      </c>
      <c r="E81" s="26">
        <v>-117.45</v>
      </c>
      <c r="F81" s="27">
        <v>-1.1150000000000001E-3</v>
      </c>
      <c r="G81" s="16"/>
    </row>
    <row r="82" spans="1:7" x14ac:dyDescent="0.25">
      <c r="A82" s="13" t="s">
        <v>1671</v>
      </c>
      <c r="B82" s="33"/>
      <c r="C82" s="33" t="s">
        <v>1203</v>
      </c>
      <c r="D82" s="41">
        <v>-2250</v>
      </c>
      <c r="E82" s="26">
        <v>-123.45</v>
      </c>
      <c r="F82" s="27">
        <v>-1.1720000000000001E-3</v>
      </c>
      <c r="G82" s="16"/>
    </row>
    <row r="83" spans="1:7" x14ac:dyDescent="0.25">
      <c r="A83" s="13" t="s">
        <v>1600</v>
      </c>
      <c r="B83" s="33"/>
      <c r="C83" s="33" t="s">
        <v>1307</v>
      </c>
      <c r="D83" s="41">
        <v>-13500</v>
      </c>
      <c r="E83" s="26">
        <v>-127.92</v>
      </c>
      <c r="F83" s="27">
        <v>-1.2149999999999999E-3</v>
      </c>
      <c r="G83" s="16"/>
    </row>
    <row r="84" spans="1:7" x14ac:dyDescent="0.25">
      <c r="A84" s="13" t="s">
        <v>1697</v>
      </c>
      <c r="B84" s="33"/>
      <c r="C84" s="33" t="s">
        <v>1320</v>
      </c>
      <c r="D84" s="41">
        <v>-21000</v>
      </c>
      <c r="E84" s="26">
        <v>-148.30000000000001</v>
      </c>
      <c r="F84" s="27">
        <v>-1.4090000000000001E-3</v>
      </c>
      <c r="G84" s="16"/>
    </row>
    <row r="85" spans="1:7" x14ac:dyDescent="0.25">
      <c r="A85" s="13" t="s">
        <v>1717</v>
      </c>
      <c r="B85" s="33"/>
      <c r="C85" s="33" t="s">
        <v>1200</v>
      </c>
      <c r="D85" s="41">
        <v>-64350</v>
      </c>
      <c r="E85" s="26">
        <v>-162.1</v>
      </c>
      <c r="F85" s="27">
        <v>-1.5399999999999999E-3</v>
      </c>
      <c r="G85" s="16"/>
    </row>
    <row r="86" spans="1:7" x14ac:dyDescent="0.25">
      <c r="A86" s="13" t="s">
        <v>1704</v>
      </c>
      <c r="B86" s="33"/>
      <c r="C86" s="33" t="s">
        <v>1307</v>
      </c>
      <c r="D86" s="41">
        <v>-140000</v>
      </c>
      <c r="E86" s="26">
        <v>-187.08</v>
      </c>
      <c r="F86" s="27">
        <v>-1.7769999999999999E-3</v>
      </c>
      <c r="G86" s="16"/>
    </row>
    <row r="87" spans="1:7" x14ac:dyDescent="0.25">
      <c r="A87" s="13" t="s">
        <v>1590</v>
      </c>
      <c r="B87" s="33"/>
      <c r="C87" s="33" t="s">
        <v>1304</v>
      </c>
      <c r="D87" s="41">
        <v>-29000</v>
      </c>
      <c r="E87" s="26">
        <v>-195.82</v>
      </c>
      <c r="F87" s="27">
        <v>-1.8600000000000001E-3</v>
      </c>
      <c r="G87" s="16"/>
    </row>
    <row r="88" spans="1:7" x14ac:dyDescent="0.25">
      <c r="A88" s="13" t="s">
        <v>1696</v>
      </c>
      <c r="B88" s="33"/>
      <c r="C88" s="33" t="s">
        <v>1323</v>
      </c>
      <c r="D88" s="41">
        <v>-23100</v>
      </c>
      <c r="E88" s="26">
        <v>-196.42</v>
      </c>
      <c r="F88" s="27">
        <v>-1.866E-3</v>
      </c>
      <c r="G88" s="16"/>
    </row>
    <row r="89" spans="1:7" x14ac:dyDescent="0.25">
      <c r="A89" s="13" t="s">
        <v>1636</v>
      </c>
      <c r="B89" s="33"/>
      <c r="C89" s="33" t="s">
        <v>1240</v>
      </c>
      <c r="D89" s="41">
        <v>-34320</v>
      </c>
      <c r="E89" s="26">
        <v>-197.25</v>
      </c>
      <c r="F89" s="27">
        <v>-1.874E-3</v>
      </c>
      <c r="G89" s="16"/>
    </row>
    <row r="90" spans="1:7" x14ac:dyDescent="0.25">
      <c r="A90" s="13" t="s">
        <v>1584</v>
      </c>
      <c r="B90" s="33"/>
      <c r="C90" s="33" t="s">
        <v>1443</v>
      </c>
      <c r="D90" s="41">
        <v>-91500</v>
      </c>
      <c r="E90" s="26">
        <v>-218.22</v>
      </c>
      <c r="F90" s="27">
        <v>-2.0730000000000002E-3</v>
      </c>
      <c r="G90" s="16"/>
    </row>
    <row r="91" spans="1:7" x14ac:dyDescent="0.25">
      <c r="A91" s="13" t="s">
        <v>1675</v>
      </c>
      <c r="B91" s="33"/>
      <c r="C91" s="33" t="s">
        <v>1203</v>
      </c>
      <c r="D91" s="41">
        <v>-8050</v>
      </c>
      <c r="E91" s="26">
        <v>-227.61</v>
      </c>
      <c r="F91" s="27">
        <v>-2.1619999999999999E-3</v>
      </c>
      <c r="G91" s="16"/>
    </row>
    <row r="92" spans="1:7" x14ac:dyDescent="0.25">
      <c r="A92" s="13" t="s">
        <v>1665</v>
      </c>
      <c r="B92" s="33"/>
      <c r="C92" s="33" t="s">
        <v>1254</v>
      </c>
      <c r="D92" s="41">
        <v>-89250</v>
      </c>
      <c r="E92" s="26">
        <v>-261.10000000000002</v>
      </c>
      <c r="F92" s="27">
        <v>-2.48E-3</v>
      </c>
      <c r="G92" s="16"/>
    </row>
    <row r="93" spans="1:7" x14ac:dyDescent="0.25">
      <c r="A93" s="13" t="s">
        <v>1693</v>
      </c>
      <c r="B93" s="33"/>
      <c r="C93" s="33" t="s">
        <v>1192</v>
      </c>
      <c r="D93" s="41">
        <v>-14700</v>
      </c>
      <c r="E93" s="26">
        <v>-269.52</v>
      </c>
      <c r="F93" s="27">
        <v>-2.5600000000000002E-3</v>
      </c>
      <c r="G93" s="16"/>
    </row>
    <row r="94" spans="1:7" x14ac:dyDescent="0.25">
      <c r="A94" s="13" t="s">
        <v>1694</v>
      </c>
      <c r="B94" s="33"/>
      <c r="C94" s="33" t="s">
        <v>1220</v>
      </c>
      <c r="D94" s="41">
        <v>-75000</v>
      </c>
      <c r="E94" s="26">
        <v>-314.10000000000002</v>
      </c>
      <c r="F94" s="27">
        <v>-2.9840000000000001E-3</v>
      </c>
      <c r="G94" s="16"/>
    </row>
    <row r="95" spans="1:7" x14ac:dyDescent="0.25">
      <c r="A95" s="13" t="s">
        <v>1653</v>
      </c>
      <c r="B95" s="33"/>
      <c r="C95" s="33" t="s">
        <v>1307</v>
      </c>
      <c r="D95" s="41">
        <v>-236500</v>
      </c>
      <c r="E95" s="26">
        <v>-363.76</v>
      </c>
      <c r="F95" s="27">
        <v>-3.4559999999999999E-3</v>
      </c>
      <c r="G95" s="16"/>
    </row>
    <row r="96" spans="1:7" x14ac:dyDescent="0.25">
      <c r="A96" s="13" t="s">
        <v>1702</v>
      </c>
      <c r="B96" s="33"/>
      <c r="C96" s="33" t="s">
        <v>1292</v>
      </c>
      <c r="D96" s="41">
        <v>-66300</v>
      </c>
      <c r="E96" s="26">
        <v>-366.71</v>
      </c>
      <c r="F96" s="27">
        <v>-3.4840000000000001E-3</v>
      </c>
      <c r="G96" s="16"/>
    </row>
    <row r="97" spans="1:7" x14ac:dyDescent="0.25">
      <c r="A97" s="13" t="s">
        <v>1680</v>
      </c>
      <c r="B97" s="33"/>
      <c r="C97" s="33" t="s">
        <v>1192</v>
      </c>
      <c r="D97" s="41">
        <v>-17425</v>
      </c>
      <c r="E97" s="26">
        <v>-393.13</v>
      </c>
      <c r="F97" s="27">
        <v>-3.735E-3</v>
      </c>
      <c r="G97" s="16"/>
    </row>
    <row r="98" spans="1:7" x14ac:dyDescent="0.25">
      <c r="A98" s="13" t="s">
        <v>1664</v>
      </c>
      <c r="B98" s="33"/>
      <c r="C98" s="33" t="s">
        <v>1192</v>
      </c>
      <c r="D98" s="41">
        <v>-110000</v>
      </c>
      <c r="E98" s="26">
        <v>-397.71</v>
      </c>
      <c r="F98" s="27">
        <v>-3.7780000000000001E-3</v>
      </c>
      <c r="G98" s="16"/>
    </row>
    <row r="99" spans="1:7" x14ac:dyDescent="0.25">
      <c r="A99" s="13" t="s">
        <v>1676</v>
      </c>
      <c r="B99" s="33"/>
      <c r="C99" s="33" t="s">
        <v>1200</v>
      </c>
      <c r="D99" s="41">
        <v>-175000</v>
      </c>
      <c r="E99" s="26">
        <v>-401.08</v>
      </c>
      <c r="F99" s="27">
        <v>-3.81E-3</v>
      </c>
      <c r="G99" s="16"/>
    </row>
    <row r="100" spans="1:7" x14ac:dyDescent="0.25">
      <c r="A100" s="13" t="s">
        <v>1678</v>
      </c>
      <c r="B100" s="33"/>
      <c r="C100" s="33" t="s">
        <v>1351</v>
      </c>
      <c r="D100" s="41">
        <v>-140400</v>
      </c>
      <c r="E100" s="26">
        <v>-441.14</v>
      </c>
      <c r="F100" s="27">
        <v>-4.1910000000000003E-3</v>
      </c>
      <c r="G100" s="16"/>
    </row>
    <row r="101" spans="1:7" x14ac:dyDescent="0.25">
      <c r="A101" s="13" t="s">
        <v>1711</v>
      </c>
      <c r="B101" s="33"/>
      <c r="C101" s="33" t="s">
        <v>1200</v>
      </c>
      <c r="D101" s="41">
        <v>-38125</v>
      </c>
      <c r="E101" s="26">
        <v>-451.25</v>
      </c>
      <c r="F101" s="27">
        <v>-4.287E-3</v>
      </c>
      <c r="G101" s="16"/>
    </row>
    <row r="102" spans="1:7" x14ac:dyDescent="0.25">
      <c r="A102" s="13" t="s">
        <v>1683</v>
      </c>
      <c r="B102" s="33"/>
      <c r="C102" s="33" t="s">
        <v>1344</v>
      </c>
      <c r="D102" s="41">
        <v>-48125</v>
      </c>
      <c r="E102" s="26">
        <v>-452.01</v>
      </c>
      <c r="F102" s="27">
        <v>-4.2940000000000001E-3</v>
      </c>
      <c r="G102" s="16"/>
    </row>
    <row r="103" spans="1:7" x14ac:dyDescent="0.25">
      <c r="A103" s="13" t="s">
        <v>1609</v>
      </c>
      <c r="B103" s="33"/>
      <c r="C103" s="33" t="s">
        <v>1203</v>
      </c>
      <c r="D103" s="41">
        <v>-17150</v>
      </c>
      <c r="E103" s="26">
        <v>-484.38</v>
      </c>
      <c r="F103" s="27">
        <v>-4.6020000000000002E-3</v>
      </c>
      <c r="G103" s="16"/>
    </row>
    <row r="104" spans="1:7" x14ac:dyDescent="0.25">
      <c r="A104" s="13" t="s">
        <v>1714</v>
      </c>
      <c r="B104" s="33"/>
      <c r="C104" s="33" t="s">
        <v>1200</v>
      </c>
      <c r="D104" s="41">
        <v>-39900</v>
      </c>
      <c r="E104" s="26">
        <v>-493.38</v>
      </c>
      <c r="F104" s="27">
        <v>-4.6880000000000003E-3</v>
      </c>
      <c r="G104" s="16"/>
    </row>
    <row r="105" spans="1:7" x14ac:dyDescent="0.25">
      <c r="A105" s="13" t="s">
        <v>1627</v>
      </c>
      <c r="B105" s="33"/>
      <c r="C105" s="33" t="s">
        <v>1443</v>
      </c>
      <c r="D105" s="41">
        <v>-28400</v>
      </c>
      <c r="E105" s="26">
        <v>-512.54999999999995</v>
      </c>
      <c r="F105" s="27">
        <v>-4.8700000000000002E-3</v>
      </c>
      <c r="G105" s="16"/>
    </row>
    <row r="106" spans="1:7" x14ac:dyDescent="0.25">
      <c r="A106" s="13" t="s">
        <v>1692</v>
      </c>
      <c r="B106" s="33"/>
      <c r="C106" s="33" t="s">
        <v>1215</v>
      </c>
      <c r="D106" s="41">
        <v>-129600</v>
      </c>
      <c r="E106" s="26">
        <v>-546.46</v>
      </c>
      <c r="F106" s="27">
        <v>-5.1919999999999996E-3</v>
      </c>
      <c r="G106" s="16"/>
    </row>
    <row r="107" spans="1:7" x14ac:dyDescent="0.25">
      <c r="A107" s="13" t="s">
        <v>1669</v>
      </c>
      <c r="B107" s="33"/>
      <c r="C107" s="33" t="s">
        <v>1292</v>
      </c>
      <c r="D107" s="41">
        <v>-18000</v>
      </c>
      <c r="E107" s="26">
        <v>-579.15</v>
      </c>
      <c r="F107" s="27">
        <v>-5.5019999999999999E-3</v>
      </c>
      <c r="G107" s="16"/>
    </row>
    <row r="108" spans="1:7" x14ac:dyDescent="0.25">
      <c r="A108" s="13" t="s">
        <v>1718</v>
      </c>
      <c r="B108" s="33"/>
      <c r="C108" s="33" t="s">
        <v>1200</v>
      </c>
      <c r="D108" s="41">
        <v>-40500</v>
      </c>
      <c r="E108" s="26">
        <v>-580.08000000000004</v>
      </c>
      <c r="F108" s="27">
        <v>-5.5110000000000003E-3</v>
      </c>
      <c r="G108" s="16"/>
    </row>
    <row r="109" spans="1:7" x14ac:dyDescent="0.25">
      <c r="A109" s="13" t="s">
        <v>1688</v>
      </c>
      <c r="B109" s="33"/>
      <c r="C109" s="33" t="s">
        <v>1323</v>
      </c>
      <c r="D109" s="41">
        <v>-34300</v>
      </c>
      <c r="E109" s="26">
        <v>-612.04999999999995</v>
      </c>
      <c r="F109" s="27">
        <v>-5.8149999999999999E-3</v>
      </c>
      <c r="G109" s="16"/>
    </row>
    <row r="110" spans="1:7" x14ac:dyDescent="0.25">
      <c r="A110" s="13" t="s">
        <v>1689</v>
      </c>
      <c r="B110" s="33"/>
      <c r="C110" s="33" t="s">
        <v>1200</v>
      </c>
      <c r="D110" s="41">
        <v>-34800</v>
      </c>
      <c r="E110" s="26">
        <v>-623.74</v>
      </c>
      <c r="F110" s="27">
        <v>-5.9259999999999998E-3</v>
      </c>
      <c r="G110" s="16"/>
    </row>
    <row r="111" spans="1:7" x14ac:dyDescent="0.25">
      <c r="A111" s="13" t="s">
        <v>1710</v>
      </c>
      <c r="B111" s="33"/>
      <c r="C111" s="33" t="s">
        <v>1200</v>
      </c>
      <c r="D111" s="41">
        <v>-568000</v>
      </c>
      <c r="E111" s="26">
        <v>-664.56</v>
      </c>
      <c r="F111" s="27">
        <v>-6.3140000000000002E-3</v>
      </c>
      <c r="G111" s="16"/>
    </row>
    <row r="112" spans="1:7" x14ac:dyDescent="0.25">
      <c r="A112" s="13" t="s">
        <v>1706</v>
      </c>
      <c r="B112" s="33"/>
      <c r="C112" s="33" t="s">
        <v>1206</v>
      </c>
      <c r="D112" s="41">
        <v>-139200</v>
      </c>
      <c r="E112" s="26">
        <v>-703.31</v>
      </c>
      <c r="F112" s="27">
        <v>-6.6819999999999996E-3</v>
      </c>
      <c r="G112" s="16"/>
    </row>
    <row r="113" spans="1:7" x14ac:dyDescent="0.25">
      <c r="A113" s="13" t="s">
        <v>1660</v>
      </c>
      <c r="B113" s="33"/>
      <c r="C113" s="33" t="s">
        <v>1192</v>
      </c>
      <c r="D113" s="41">
        <v>-48400</v>
      </c>
      <c r="E113" s="26">
        <v>-763.92</v>
      </c>
      <c r="F113" s="27">
        <v>-7.2579999999999997E-3</v>
      </c>
      <c r="G113" s="16"/>
    </row>
    <row r="114" spans="1:7" x14ac:dyDescent="0.25">
      <c r="A114" s="13" t="s">
        <v>1667</v>
      </c>
      <c r="B114" s="33"/>
      <c r="C114" s="33" t="s">
        <v>1248</v>
      </c>
      <c r="D114" s="41">
        <v>-21600</v>
      </c>
      <c r="E114" s="26">
        <v>-813.09</v>
      </c>
      <c r="F114" s="27">
        <v>-7.7250000000000001E-3</v>
      </c>
      <c r="G114" s="16"/>
    </row>
    <row r="115" spans="1:7" x14ac:dyDescent="0.25">
      <c r="A115" s="13" t="s">
        <v>1646</v>
      </c>
      <c r="B115" s="33"/>
      <c r="C115" s="33" t="s">
        <v>1351</v>
      </c>
      <c r="D115" s="41">
        <v>-11600</v>
      </c>
      <c r="E115" s="26">
        <v>-836</v>
      </c>
      <c r="F115" s="27">
        <v>-7.9430000000000004E-3</v>
      </c>
      <c r="G115" s="16"/>
    </row>
    <row r="116" spans="1:7" x14ac:dyDescent="0.25">
      <c r="A116" s="13" t="s">
        <v>1700</v>
      </c>
      <c r="B116" s="33"/>
      <c r="C116" s="33" t="s">
        <v>1195</v>
      </c>
      <c r="D116" s="41">
        <v>-200600</v>
      </c>
      <c r="E116" s="26">
        <v>-923.16</v>
      </c>
      <c r="F116" s="27">
        <v>-8.7709999999999993E-3</v>
      </c>
      <c r="G116" s="16"/>
    </row>
    <row r="117" spans="1:7" x14ac:dyDescent="0.25">
      <c r="A117" s="13" t="s">
        <v>1715</v>
      </c>
      <c r="B117" s="33"/>
      <c r="C117" s="33" t="s">
        <v>1292</v>
      </c>
      <c r="D117" s="41">
        <v>-152000</v>
      </c>
      <c r="E117" s="26">
        <v>-948.63</v>
      </c>
      <c r="F117" s="27">
        <v>-9.0130000000000002E-3</v>
      </c>
      <c r="G117" s="16"/>
    </row>
    <row r="118" spans="1:7" x14ac:dyDescent="0.25">
      <c r="A118" s="13" t="s">
        <v>1705</v>
      </c>
      <c r="B118" s="33"/>
      <c r="C118" s="33" t="s">
        <v>1195</v>
      </c>
      <c r="D118" s="41">
        <v>-63175</v>
      </c>
      <c r="E118" s="26">
        <v>-1007.29</v>
      </c>
      <c r="F118" s="27">
        <v>-9.5709999999999996E-3</v>
      </c>
      <c r="G118" s="16"/>
    </row>
    <row r="119" spans="1:7" x14ac:dyDescent="0.25">
      <c r="A119" s="13" t="s">
        <v>1709</v>
      </c>
      <c r="B119" s="33"/>
      <c r="C119" s="33" t="s">
        <v>1251</v>
      </c>
      <c r="D119" s="41">
        <v>-329175</v>
      </c>
      <c r="E119" s="26">
        <v>-1095.49</v>
      </c>
      <c r="F119" s="27">
        <v>-1.0409E-2</v>
      </c>
      <c r="G119" s="16"/>
    </row>
    <row r="120" spans="1:7" x14ac:dyDescent="0.25">
      <c r="A120" s="13" t="s">
        <v>1708</v>
      </c>
      <c r="B120" s="33"/>
      <c r="C120" s="33" t="s">
        <v>1292</v>
      </c>
      <c r="D120" s="41">
        <v>-15125</v>
      </c>
      <c r="E120" s="26">
        <v>-1096</v>
      </c>
      <c r="F120" s="27">
        <v>-1.0413E-2</v>
      </c>
      <c r="G120" s="16"/>
    </row>
    <row r="121" spans="1:7" x14ac:dyDescent="0.25">
      <c r="A121" s="13" t="s">
        <v>1695</v>
      </c>
      <c r="B121" s="33"/>
      <c r="C121" s="33" t="s">
        <v>1200</v>
      </c>
      <c r="D121" s="41">
        <v>-670000</v>
      </c>
      <c r="E121" s="26">
        <v>-1312.73</v>
      </c>
      <c r="F121" s="27">
        <v>-1.2473E-2</v>
      </c>
      <c r="G121" s="16"/>
    </row>
    <row r="122" spans="1:7" x14ac:dyDescent="0.25">
      <c r="A122" s="13" t="s">
        <v>1720</v>
      </c>
      <c r="B122" s="33"/>
      <c r="C122" s="33" t="s">
        <v>1195</v>
      </c>
      <c r="D122" s="41">
        <v>-10240000</v>
      </c>
      <c r="E122" s="26">
        <v>-1612.8</v>
      </c>
      <c r="F122" s="27">
        <v>-1.5324000000000001E-2</v>
      </c>
      <c r="G122" s="16"/>
    </row>
    <row r="123" spans="1:7" x14ac:dyDescent="0.25">
      <c r="A123" s="13" t="s">
        <v>1701</v>
      </c>
      <c r="B123" s="33"/>
      <c r="C123" s="33" t="s">
        <v>1200</v>
      </c>
      <c r="D123" s="41">
        <v>-202500</v>
      </c>
      <c r="E123" s="26">
        <v>-1662.63</v>
      </c>
      <c r="F123" s="27">
        <v>-1.5796999999999999E-2</v>
      </c>
      <c r="G123" s="16"/>
    </row>
    <row r="124" spans="1:7" x14ac:dyDescent="0.25">
      <c r="A124" s="13" t="s">
        <v>1703</v>
      </c>
      <c r="B124" s="33"/>
      <c r="C124" s="33" t="s">
        <v>1310</v>
      </c>
      <c r="D124" s="41">
        <v>-373800</v>
      </c>
      <c r="E124" s="26">
        <v>-1970.67</v>
      </c>
      <c r="F124" s="27">
        <v>-1.8724000000000001E-2</v>
      </c>
      <c r="G124" s="16"/>
    </row>
    <row r="125" spans="1:7" x14ac:dyDescent="0.25">
      <c r="A125" s="13" t="s">
        <v>1722</v>
      </c>
      <c r="B125" s="33"/>
      <c r="C125" s="33" t="s">
        <v>1277</v>
      </c>
      <c r="D125" s="41">
        <v>-73500</v>
      </c>
      <c r="E125" s="26">
        <v>-2236.6799999999998</v>
      </c>
      <c r="F125" s="27">
        <v>-2.1252E-2</v>
      </c>
      <c r="G125" s="16"/>
    </row>
    <row r="126" spans="1:7" x14ac:dyDescent="0.25">
      <c r="A126" s="13" t="s">
        <v>1716</v>
      </c>
      <c r="B126" s="33"/>
      <c r="C126" s="33" t="s">
        <v>1289</v>
      </c>
      <c r="D126" s="41">
        <v>-53400</v>
      </c>
      <c r="E126" s="26">
        <v>-2514.34</v>
      </c>
      <c r="F126" s="27">
        <v>-2.3890000000000002E-2</v>
      </c>
      <c r="G126" s="16"/>
    </row>
    <row r="127" spans="1:7" x14ac:dyDescent="0.25">
      <c r="A127" s="13" t="s">
        <v>1719</v>
      </c>
      <c r="B127" s="33"/>
      <c r="C127" s="33" t="s">
        <v>1215</v>
      </c>
      <c r="D127" s="41">
        <v>-95750</v>
      </c>
      <c r="E127" s="26">
        <v>-2909.75</v>
      </c>
      <c r="F127" s="27">
        <v>-2.7647000000000001E-2</v>
      </c>
      <c r="G127" s="16"/>
    </row>
    <row r="128" spans="1:7" x14ac:dyDescent="0.25">
      <c r="A128" s="13" t="s">
        <v>1723</v>
      </c>
      <c r="B128" s="33"/>
      <c r="C128" s="33" t="s">
        <v>1200</v>
      </c>
      <c r="D128" s="41">
        <v>-216150</v>
      </c>
      <c r="E128" s="26">
        <v>-3552.32</v>
      </c>
      <c r="F128" s="27">
        <v>-3.3752999999999998E-2</v>
      </c>
      <c r="G128" s="16"/>
    </row>
    <row r="129" spans="1:7" x14ac:dyDescent="0.25">
      <c r="A129" s="17" t="s">
        <v>125</v>
      </c>
      <c r="B129" s="34"/>
      <c r="C129" s="34"/>
      <c r="D129" s="20"/>
      <c r="E129" s="42">
        <v>-37717.51</v>
      </c>
      <c r="F129" s="43">
        <v>-0.35835099999999998</v>
      </c>
      <c r="G129" s="23"/>
    </row>
    <row r="130" spans="1:7" x14ac:dyDescent="0.25">
      <c r="A130" s="17" t="s">
        <v>2243</v>
      </c>
      <c r="B130" s="33"/>
      <c r="C130" s="33"/>
      <c r="D130" s="14"/>
      <c r="E130" s="15"/>
      <c r="F130" s="16"/>
      <c r="G130" s="16"/>
    </row>
    <row r="131" spans="1:7" x14ac:dyDescent="0.25">
      <c r="A131" s="13" t="s">
        <v>2244</v>
      </c>
      <c r="B131" s="33"/>
      <c r="C131" s="33"/>
      <c r="D131" s="41">
        <v>-6600</v>
      </c>
      <c r="E131" s="26">
        <v>-5732.43</v>
      </c>
      <c r="F131" s="27">
        <v>-5.4468000000000003E-2</v>
      </c>
      <c r="G131" s="16"/>
    </row>
    <row r="132" spans="1:7" x14ac:dyDescent="0.25">
      <c r="A132" s="13" t="s">
        <v>2245</v>
      </c>
      <c r="B132" s="33"/>
      <c r="C132" s="33"/>
      <c r="D132" s="41">
        <v>-5250</v>
      </c>
      <c r="E132" s="26">
        <v>-4561.3100000000004</v>
      </c>
      <c r="F132" s="27">
        <v>-4.3339999999999997E-2</v>
      </c>
      <c r="G132" s="16"/>
    </row>
    <row r="133" spans="1:7" x14ac:dyDescent="0.25">
      <c r="A133" s="13" t="s">
        <v>2246</v>
      </c>
      <c r="B133" s="33"/>
      <c r="C133" s="33"/>
      <c r="D133" s="41">
        <v>-3500</v>
      </c>
      <c r="E133" s="26">
        <v>-2522.2399999999998</v>
      </c>
      <c r="F133" s="27">
        <v>-2.3966000000000001E-2</v>
      </c>
      <c r="G133" s="16"/>
    </row>
    <row r="134" spans="1:7" x14ac:dyDescent="0.25">
      <c r="A134" s="13" t="s">
        <v>2247</v>
      </c>
      <c r="B134" s="33"/>
      <c r="C134" s="33"/>
      <c r="D134" s="14">
        <v>1350</v>
      </c>
      <c r="E134" s="15">
        <v>1142.98</v>
      </c>
      <c r="F134" s="16">
        <v>1.086E-2</v>
      </c>
      <c r="G134" s="16"/>
    </row>
    <row r="135" spans="1:7" x14ac:dyDescent="0.25">
      <c r="A135" s="17" t="s">
        <v>125</v>
      </c>
      <c r="B135" s="34"/>
      <c r="C135" s="34"/>
      <c r="D135" s="20"/>
      <c r="E135" s="42">
        <f>SUM(E131:E134)</f>
        <v>-11673.000000000002</v>
      </c>
      <c r="F135" s="43">
        <f>SUM(F131:F134)</f>
        <v>-0.11091400000000001</v>
      </c>
      <c r="G135" s="16"/>
    </row>
    <row r="136" spans="1:7" x14ac:dyDescent="0.25">
      <c r="A136" s="13"/>
      <c r="B136" s="33"/>
      <c r="C136" s="33"/>
      <c r="D136" s="14"/>
      <c r="E136" s="15"/>
      <c r="F136" s="16"/>
      <c r="G136" s="16"/>
    </row>
    <row r="137" spans="1:7" x14ac:dyDescent="0.25">
      <c r="A137" s="24" t="s">
        <v>132</v>
      </c>
      <c r="B137" s="35"/>
      <c r="C137" s="35"/>
      <c r="D137" s="25"/>
      <c r="E137" s="44">
        <f>E135+E129</f>
        <v>-49390.51</v>
      </c>
      <c r="F137" s="45">
        <f>F135+F129</f>
        <v>-0.46926499999999999</v>
      </c>
      <c r="G137" s="23"/>
    </row>
    <row r="138" spans="1:7" x14ac:dyDescent="0.25">
      <c r="A138" s="13"/>
      <c r="B138" s="33"/>
      <c r="C138" s="33"/>
      <c r="D138" s="14"/>
      <c r="E138" s="15"/>
      <c r="F138" s="16"/>
      <c r="G138" s="16"/>
    </row>
    <row r="139" spans="1:7" x14ac:dyDescent="0.25">
      <c r="A139" s="17" t="s">
        <v>123</v>
      </c>
      <c r="B139" s="33"/>
      <c r="C139" s="33"/>
      <c r="D139" s="14"/>
      <c r="E139" s="15"/>
      <c r="F139" s="16"/>
      <c r="G139" s="16"/>
    </row>
    <row r="140" spans="1:7" x14ac:dyDescent="0.25">
      <c r="A140" s="17" t="s">
        <v>245</v>
      </c>
      <c r="B140" s="33"/>
      <c r="C140" s="33"/>
      <c r="D140" s="14"/>
      <c r="E140" s="15"/>
      <c r="F140" s="16"/>
      <c r="G140" s="16"/>
    </row>
    <row r="141" spans="1:7" x14ac:dyDescent="0.25">
      <c r="A141" s="13" t="s">
        <v>2248</v>
      </c>
      <c r="B141" s="33" t="s">
        <v>2249</v>
      </c>
      <c r="C141" s="33" t="s">
        <v>251</v>
      </c>
      <c r="D141" s="14">
        <v>7500000</v>
      </c>
      <c r="E141" s="15">
        <v>7531.01</v>
      </c>
      <c r="F141" s="16">
        <v>7.1557999999999997E-2</v>
      </c>
      <c r="G141" s="16">
        <v>8.1603999999999996E-2</v>
      </c>
    </row>
    <row r="142" spans="1:7" x14ac:dyDescent="0.25">
      <c r="A142" s="13" t="s">
        <v>2250</v>
      </c>
      <c r="B142" s="33" t="s">
        <v>2251</v>
      </c>
      <c r="C142" s="33" t="s">
        <v>251</v>
      </c>
      <c r="D142" s="14">
        <v>5000000</v>
      </c>
      <c r="E142" s="15">
        <v>4979.8999999999996</v>
      </c>
      <c r="F142" s="16">
        <v>4.7317999999999999E-2</v>
      </c>
      <c r="G142" s="16">
        <v>7.8950000000000006E-2</v>
      </c>
    </row>
    <row r="143" spans="1:7" x14ac:dyDescent="0.25">
      <c r="A143" s="13" t="s">
        <v>2252</v>
      </c>
      <c r="B143" s="33" t="s">
        <v>2253</v>
      </c>
      <c r="C143" s="33" t="s">
        <v>251</v>
      </c>
      <c r="D143" s="14">
        <v>4500000</v>
      </c>
      <c r="E143" s="15">
        <v>4388.3999999999996</v>
      </c>
      <c r="F143" s="16">
        <v>4.1697999999999999E-2</v>
      </c>
      <c r="G143" s="16">
        <v>8.0449999999999994E-2</v>
      </c>
    </row>
    <row r="144" spans="1:7" x14ac:dyDescent="0.25">
      <c r="A144" s="13" t="s">
        <v>2254</v>
      </c>
      <c r="B144" s="33" t="s">
        <v>2255</v>
      </c>
      <c r="C144" s="33" t="s">
        <v>251</v>
      </c>
      <c r="D144" s="14">
        <v>4000000</v>
      </c>
      <c r="E144" s="15">
        <v>3992.61</v>
      </c>
      <c r="F144" s="16">
        <v>3.7936999999999999E-2</v>
      </c>
      <c r="G144" s="16">
        <v>8.1275E-2</v>
      </c>
    </row>
    <row r="145" spans="1:7" x14ac:dyDescent="0.25">
      <c r="A145" s="13" t="s">
        <v>1055</v>
      </c>
      <c r="B145" s="33" t="s">
        <v>1056</v>
      </c>
      <c r="C145" s="33" t="s">
        <v>251</v>
      </c>
      <c r="D145" s="14">
        <v>3000000</v>
      </c>
      <c r="E145" s="15">
        <v>2994.55</v>
      </c>
      <c r="F145" s="16">
        <v>2.8452999999999999E-2</v>
      </c>
      <c r="G145" s="16">
        <v>7.6887999999999998E-2</v>
      </c>
    </row>
    <row r="146" spans="1:7" x14ac:dyDescent="0.25">
      <c r="A146" s="13" t="s">
        <v>2256</v>
      </c>
      <c r="B146" s="33" t="s">
        <v>2257</v>
      </c>
      <c r="C146" s="33" t="s">
        <v>251</v>
      </c>
      <c r="D146" s="14">
        <v>2500000</v>
      </c>
      <c r="E146" s="15">
        <v>2510.9899999999998</v>
      </c>
      <c r="F146" s="16">
        <v>2.3859000000000002E-2</v>
      </c>
      <c r="G146" s="16">
        <v>7.4899999999999994E-2</v>
      </c>
    </row>
    <row r="147" spans="1:7" x14ac:dyDescent="0.25">
      <c r="A147" s="13" t="s">
        <v>1861</v>
      </c>
      <c r="B147" s="33" t="s">
        <v>1862</v>
      </c>
      <c r="C147" s="33" t="s">
        <v>262</v>
      </c>
      <c r="D147" s="14">
        <v>2500000</v>
      </c>
      <c r="E147" s="15">
        <v>2509.98</v>
      </c>
      <c r="F147" s="16">
        <v>2.3848999999999999E-2</v>
      </c>
      <c r="G147" s="16">
        <v>8.0100000000000005E-2</v>
      </c>
    </row>
    <row r="148" spans="1:7" x14ac:dyDescent="0.25">
      <c r="A148" s="13" t="s">
        <v>2258</v>
      </c>
      <c r="B148" s="33" t="s">
        <v>2259</v>
      </c>
      <c r="C148" s="33" t="s">
        <v>251</v>
      </c>
      <c r="D148" s="14">
        <v>1500000</v>
      </c>
      <c r="E148" s="15">
        <v>1495.16</v>
      </c>
      <c r="F148" s="16">
        <v>1.4206999999999999E-2</v>
      </c>
      <c r="G148" s="16">
        <v>7.6799999999999993E-2</v>
      </c>
    </row>
    <row r="149" spans="1:7" x14ac:dyDescent="0.25">
      <c r="A149" s="13" t="s">
        <v>2260</v>
      </c>
      <c r="B149" s="33" t="s">
        <v>2261</v>
      </c>
      <c r="C149" s="33" t="s">
        <v>251</v>
      </c>
      <c r="D149" s="14">
        <v>1000000</v>
      </c>
      <c r="E149" s="15">
        <v>998.28</v>
      </c>
      <c r="F149" s="16">
        <v>9.4850000000000004E-3</v>
      </c>
      <c r="G149" s="16">
        <v>7.9399999999999998E-2</v>
      </c>
    </row>
    <row r="150" spans="1:7" x14ac:dyDescent="0.25">
      <c r="A150" s="13" t="s">
        <v>2262</v>
      </c>
      <c r="B150" s="33" t="s">
        <v>2263</v>
      </c>
      <c r="C150" s="33" t="s">
        <v>251</v>
      </c>
      <c r="D150" s="14">
        <v>500000</v>
      </c>
      <c r="E150" s="15">
        <v>499.25</v>
      </c>
      <c r="F150" s="16">
        <v>4.744E-3</v>
      </c>
      <c r="G150" s="16">
        <v>7.9899999999999999E-2</v>
      </c>
    </row>
    <row r="151" spans="1:7" x14ac:dyDescent="0.25">
      <c r="A151" s="13" t="s">
        <v>1007</v>
      </c>
      <c r="B151" s="33" t="s">
        <v>1008</v>
      </c>
      <c r="C151" s="33" t="s">
        <v>251</v>
      </c>
      <c r="D151" s="14">
        <v>500000</v>
      </c>
      <c r="E151" s="15">
        <v>497.96</v>
      </c>
      <c r="F151" s="16">
        <v>4.731E-3</v>
      </c>
      <c r="G151" s="16">
        <v>7.6649999999999996E-2</v>
      </c>
    </row>
    <row r="152" spans="1:7" x14ac:dyDescent="0.25">
      <c r="A152" s="13" t="s">
        <v>2264</v>
      </c>
      <c r="B152" s="33" t="s">
        <v>2265</v>
      </c>
      <c r="C152" s="33" t="s">
        <v>251</v>
      </c>
      <c r="D152" s="14">
        <v>500000</v>
      </c>
      <c r="E152" s="15">
        <v>483.66</v>
      </c>
      <c r="F152" s="16">
        <v>4.5960000000000003E-3</v>
      </c>
      <c r="G152" s="16">
        <v>8.1603999999999996E-2</v>
      </c>
    </row>
    <row r="153" spans="1:7" x14ac:dyDescent="0.25">
      <c r="A153" s="17" t="s">
        <v>125</v>
      </c>
      <c r="B153" s="34"/>
      <c r="C153" s="34"/>
      <c r="D153" s="20"/>
      <c r="E153" s="37">
        <v>32881.75</v>
      </c>
      <c r="F153" s="38">
        <v>0.31242700000000001</v>
      </c>
      <c r="G153" s="23"/>
    </row>
    <row r="154" spans="1:7" x14ac:dyDescent="0.25">
      <c r="A154" s="13"/>
      <c r="B154" s="33"/>
      <c r="C154" s="33"/>
      <c r="D154" s="14"/>
      <c r="E154" s="15"/>
      <c r="F154" s="16"/>
      <c r="G154" s="16"/>
    </row>
    <row r="155" spans="1:7" x14ac:dyDescent="0.25">
      <c r="A155" s="17" t="s">
        <v>479</v>
      </c>
      <c r="B155" s="33"/>
      <c r="C155" s="33"/>
      <c r="D155" s="14"/>
      <c r="E155" s="15"/>
      <c r="F155" s="16"/>
      <c r="G155" s="16"/>
    </row>
    <row r="156" spans="1:7" x14ac:dyDescent="0.25">
      <c r="A156" s="13" t="s">
        <v>708</v>
      </c>
      <c r="B156" s="33" t="s">
        <v>709</v>
      </c>
      <c r="C156" s="33" t="s">
        <v>129</v>
      </c>
      <c r="D156" s="14">
        <v>6500000</v>
      </c>
      <c r="E156" s="15">
        <v>6602.08</v>
      </c>
      <c r="F156" s="16">
        <v>6.2730999999999995E-2</v>
      </c>
      <c r="G156" s="16">
        <v>6.8636995000999998E-2</v>
      </c>
    </row>
    <row r="157" spans="1:7" x14ac:dyDescent="0.25">
      <c r="A157" s="13" t="s">
        <v>670</v>
      </c>
      <c r="B157" s="33" t="s">
        <v>671</v>
      </c>
      <c r="C157" s="33" t="s">
        <v>129</v>
      </c>
      <c r="D157" s="14">
        <v>6000000</v>
      </c>
      <c r="E157" s="15">
        <v>6136.79</v>
      </c>
      <c r="F157" s="16">
        <v>5.8310000000000001E-2</v>
      </c>
      <c r="G157" s="16">
        <v>7.0166456631999996E-2</v>
      </c>
    </row>
    <row r="158" spans="1:7" x14ac:dyDescent="0.25">
      <c r="A158" s="13" t="s">
        <v>729</v>
      </c>
      <c r="B158" s="33" t="s">
        <v>730</v>
      </c>
      <c r="C158" s="33" t="s">
        <v>129</v>
      </c>
      <c r="D158" s="14">
        <v>4000000</v>
      </c>
      <c r="E158" s="15">
        <v>4034.47</v>
      </c>
      <c r="F158" s="16">
        <v>3.8335000000000001E-2</v>
      </c>
      <c r="G158" s="16">
        <v>6.8986430724E-2</v>
      </c>
    </row>
    <row r="159" spans="1:7" x14ac:dyDescent="0.25">
      <c r="A159" s="17" t="s">
        <v>125</v>
      </c>
      <c r="B159" s="34"/>
      <c r="C159" s="34"/>
      <c r="D159" s="20"/>
      <c r="E159" s="37">
        <v>16773.34</v>
      </c>
      <c r="F159" s="38">
        <v>0.15937599999999999</v>
      </c>
      <c r="G159" s="23"/>
    </row>
    <row r="160" spans="1:7" x14ac:dyDescent="0.25">
      <c r="A160" s="13"/>
      <c r="B160" s="33"/>
      <c r="C160" s="33"/>
      <c r="D160" s="14"/>
      <c r="E160" s="15"/>
      <c r="F160" s="16"/>
      <c r="G160" s="16"/>
    </row>
    <row r="161" spans="1:7" x14ac:dyDescent="0.25">
      <c r="A161" s="17" t="s">
        <v>130</v>
      </c>
      <c r="B161" s="33"/>
      <c r="C161" s="33"/>
      <c r="D161" s="14"/>
      <c r="E161" s="15"/>
      <c r="F161" s="16"/>
      <c r="G161" s="16"/>
    </row>
    <row r="162" spans="1:7" x14ac:dyDescent="0.25">
      <c r="A162" s="17" t="s">
        <v>125</v>
      </c>
      <c r="B162" s="33"/>
      <c r="C162" s="33"/>
      <c r="D162" s="14"/>
      <c r="E162" s="39" t="s">
        <v>122</v>
      </c>
      <c r="F162" s="40" t="s">
        <v>122</v>
      </c>
      <c r="G162" s="16"/>
    </row>
    <row r="163" spans="1:7" x14ac:dyDescent="0.25">
      <c r="A163" s="13"/>
      <c r="B163" s="33"/>
      <c r="C163" s="33"/>
      <c r="D163" s="14"/>
      <c r="E163" s="15"/>
      <c r="F163" s="16"/>
      <c r="G163" s="16"/>
    </row>
    <row r="164" spans="1:7" x14ac:dyDescent="0.25">
      <c r="A164" s="17" t="s">
        <v>131</v>
      </c>
      <c r="B164" s="33"/>
      <c r="C164" s="33"/>
      <c r="D164" s="14"/>
      <c r="E164" s="15"/>
      <c r="F164" s="16"/>
      <c r="G164" s="16"/>
    </row>
    <row r="165" spans="1:7" x14ac:dyDescent="0.25">
      <c r="A165" s="17" t="s">
        <v>125</v>
      </c>
      <c r="B165" s="33"/>
      <c r="C165" s="33"/>
      <c r="D165" s="14"/>
      <c r="E165" s="39" t="s">
        <v>122</v>
      </c>
      <c r="F165" s="40" t="s">
        <v>122</v>
      </c>
      <c r="G165" s="16"/>
    </row>
    <row r="166" spans="1:7" x14ac:dyDescent="0.25">
      <c r="A166" s="13"/>
      <c r="B166" s="33"/>
      <c r="C166" s="33"/>
      <c r="D166" s="14"/>
      <c r="E166" s="15"/>
      <c r="F166" s="16"/>
      <c r="G166" s="16"/>
    </row>
    <row r="167" spans="1:7" x14ac:dyDescent="0.25">
      <c r="A167" s="24" t="s">
        <v>132</v>
      </c>
      <c r="B167" s="35"/>
      <c r="C167" s="35"/>
      <c r="D167" s="25"/>
      <c r="E167" s="21">
        <v>49655.09</v>
      </c>
      <c r="F167" s="22">
        <v>0.47181000000000001</v>
      </c>
      <c r="G167" s="23"/>
    </row>
    <row r="168" spans="1:7" x14ac:dyDescent="0.25">
      <c r="A168" s="13"/>
      <c r="B168" s="33"/>
      <c r="C168" s="33"/>
      <c r="D168" s="14"/>
      <c r="E168" s="15"/>
      <c r="F168" s="16"/>
      <c r="G168" s="16"/>
    </row>
    <row r="169" spans="1:7" x14ac:dyDescent="0.25">
      <c r="A169" s="17" t="s">
        <v>2266</v>
      </c>
      <c r="B169" s="34"/>
      <c r="C169" s="34"/>
      <c r="D169" s="20"/>
      <c r="E169" s="46"/>
      <c r="F169" s="23"/>
      <c r="G169" s="16"/>
    </row>
    <row r="170" spans="1:7" x14ac:dyDescent="0.25">
      <c r="A170" s="17" t="s">
        <v>2267</v>
      </c>
      <c r="B170" s="34"/>
      <c r="C170" s="34"/>
      <c r="D170" s="20"/>
      <c r="E170" s="46"/>
      <c r="F170" s="23"/>
      <c r="G170" s="16"/>
    </row>
    <row r="171" spans="1:7" x14ac:dyDescent="0.25">
      <c r="A171" s="57" t="s">
        <v>2268</v>
      </c>
      <c r="B171" s="33" t="s">
        <v>2269</v>
      </c>
      <c r="C171" s="33"/>
      <c r="D171" s="14">
        <v>10500</v>
      </c>
      <c r="E171" s="15">
        <v>8915.5499999999993</v>
      </c>
      <c r="F171" s="16">
        <f>+E171/$E$187</f>
        <v>8.4713408416867253E-2</v>
      </c>
      <c r="G171" s="16"/>
    </row>
    <row r="172" spans="1:7" x14ac:dyDescent="0.25">
      <c r="A172" s="17" t="s">
        <v>125</v>
      </c>
      <c r="B172" s="34"/>
      <c r="C172" s="34"/>
      <c r="D172" s="20"/>
      <c r="E172" s="37">
        <f>SUM(E171)</f>
        <v>8915.5499999999993</v>
      </c>
      <c r="F172" s="38">
        <f>SUM(F171)</f>
        <v>8.4713408416867253E-2</v>
      </c>
      <c r="G172" s="16"/>
    </row>
    <row r="173" spans="1:7" x14ac:dyDescent="0.25">
      <c r="A173" s="17"/>
      <c r="B173" s="34"/>
      <c r="C173" s="34"/>
      <c r="D173" s="20"/>
      <c r="E173" s="46"/>
      <c r="F173" s="23"/>
      <c r="G173" s="16"/>
    </row>
    <row r="174" spans="1:7" x14ac:dyDescent="0.25">
      <c r="A174" s="17" t="s">
        <v>2270</v>
      </c>
      <c r="B174" s="34"/>
      <c r="C174" s="34"/>
      <c r="D174" s="20"/>
      <c r="E174" s="46"/>
      <c r="F174" s="23"/>
      <c r="G174" s="16"/>
    </row>
    <row r="175" spans="1:7" x14ac:dyDescent="0.25">
      <c r="A175" s="13" t="s">
        <v>2271</v>
      </c>
      <c r="B175" s="33" t="s">
        <v>2272</v>
      </c>
      <c r="C175" s="34"/>
      <c r="D175" s="20">
        <v>3500</v>
      </c>
      <c r="E175" s="15">
        <v>2508.7649999999999</v>
      </c>
      <c r="F175" s="16">
        <f>+E175/$E$187</f>
        <v>2.3837680689014359E-2</v>
      </c>
      <c r="G175" s="16"/>
    </row>
    <row r="176" spans="1:7" x14ac:dyDescent="0.25">
      <c r="A176" s="17" t="s">
        <v>125</v>
      </c>
      <c r="B176" s="34"/>
      <c r="C176" s="34"/>
      <c r="D176" s="20"/>
      <c r="E176" s="37">
        <f>SUM(E175)</f>
        <v>2508.7649999999999</v>
      </c>
      <c r="F176" s="38">
        <f>SUM(F175)</f>
        <v>2.3837680689014359E-2</v>
      </c>
      <c r="G176" s="16"/>
    </row>
    <row r="177" spans="1:7" x14ac:dyDescent="0.25">
      <c r="A177" s="17"/>
      <c r="B177" s="34"/>
      <c r="C177" s="34"/>
      <c r="D177" s="20"/>
      <c r="E177" s="46"/>
      <c r="F177" s="23"/>
      <c r="G177" s="16"/>
    </row>
    <row r="178" spans="1:7" x14ac:dyDescent="0.25">
      <c r="A178" s="52" t="s">
        <v>132</v>
      </c>
      <c r="B178" s="53"/>
      <c r="C178" s="53"/>
      <c r="D178" s="54"/>
      <c r="E178" s="37">
        <f>E172+E176</f>
        <v>11424.314999999999</v>
      </c>
      <c r="F178" s="38">
        <f>F176+F172</f>
        <v>0.10855108910588161</v>
      </c>
      <c r="G178" s="16"/>
    </row>
    <row r="179" spans="1:7" x14ac:dyDescent="0.25">
      <c r="A179" s="13"/>
      <c r="B179" s="33"/>
      <c r="C179" s="33"/>
      <c r="D179" s="14"/>
      <c r="E179" s="15"/>
      <c r="F179" s="16"/>
      <c r="G179" s="16"/>
    </row>
    <row r="180" spans="1:7" x14ac:dyDescent="0.25">
      <c r="A180" s="17" t="s">
        <v>196</v>
      </c>
      <c r="B180" s="33"/>
      <c r="C180" s="33"/>
      <c r="D180" s="14"/>
      <c r="E180" s="15"/>
      <c r="F180" s="16"/>
      <c r="G180" s="16"/>
    </row>
    <row r="181" spans="1:7" x14ac:dyDescent="0.25">
      <c r="A181" s="13" t="s">
        <v>197</v>
      </c>
      <c r="B181" s="33"/>
      <c r="C181" s="33"/>
      <c r="D181" s="14"/>
      <c r="E181" s="15">
        <v>4507.5600000000004</v>
      </c>
      <c r="F181" s="16">
        <v>4.283E-2</v>
      </c>
      <c r="G181" s="16">
        <v>6.5936999999999996E-2</v>
      </c>
    </row>
    <row r="182" spans="1:7" x14ac:dyDescent="0.25">
      <c r="A182" s="17" t="s">
        <v>125</v>
      </c>
      <c r="B182" s="34"/>
      <c r="C182" s="34"/>
      <c r="D182" s="20"/>
      <c r="E182" s="37">
        <v>4507.5600000000004</v>
      </c>
      <c r="F182" s="38">
        <v>4.2828999999999999E-2</v>
      </c>
      <c r="G182" s="23"/>
    </row>
    <row r="183" spans="1:7" x14ac:dyDescent="0.25">
      <c r="A183" s="13"/>
      <c r="B183" s="33"/>
      <c r="C183" s="33"/>
      <c r="D183" s="14"/>
      <c r="E183" s="15"/>
      <c r="F183" s="16"/>
      <c r="G183" s="16"/>
    </row>
    <row r="184" spans="1:7" x14ac:dyDescent="0.25">
      <c r="A184" s="24" t="s">
        <v>132</v>
      </c>
      <c r="B184" s="35"/>
      <c r="C184" s="35"/>
      <c r="D184" s="25"/>
      <c r="E184" s="21">
        <v>4507.5600000000004</v>
      </c>
      <c r="F184" s="22">
        <v>4.283E-2</v>
      </c>
      <c r="G184" s="23"/>
    </row>
    <row r="185" spans="1:7" x14ac:dyDescent="0.25">
      <c r="A185" s="13" t="s">
        <v>198</v>
      </c>
      <c r="B185" s="33"/>
      <c r="C185" s="33"/>
      <c r="D185" s="14"/>
      <c r="E185" s="15">
        <v>1258.130525</v>
      </c>
      <c r="F185" s="16">
        <v>1.1953999999999999E-2</v>
      </c>
      <c r="G185" s="16"/>
    </row>
    <row r="186" spans="1:7" x14ac:dyDescent="0.25">
      <c r="A186" s="13" t="s">
        <v>199</v>
      </c>
      <c r="B186" s="33"/>
      <c r="C186" s="33"/>
      <c r="D186" s="14"/>
      <c r="E186" s="15">
        <f>E187-E185-E182-E178-E167-E68</f>
        <v>902.18447499999456</v>
      </c>
      <c r="F186" s="16">
        <f>F187-F185-F182-F178-F167-F68</f>
        <v>8.5759108941180218E-3</v>
      </c>
      <c r="G186" s="16">
        <v>6.5936999999999996E-2</v>
      </c>
    </row>
    <row r="187" spans="1:7" x14ac:dyDescent="0.25">
      <c r="A187" s="28" t="s">
        <v>200</v>
      </c>
      <c r="B187" s="36"/>
      <c r="C187" s="36"/>
      <c r="D187" s="29"/>
      <c r="E187" s="30">
        <v>105243.67</v>
      </c>
      <c r="F187" s="31">
        <v>1</v>
      </c>
      <c r="G187" s="31"/>
    </row>
    <row r="189" spans="1:7" x14ac:dyDescent="0.25">
      <c r="A189" s="1" t="s">
        <v>1772</v>
      </c>
    </row>
    <row r="190" spans="1:7" x14ac:dyDescent="0.25">
      <c r="A190" s="1" t="s">
        <v>202</v>
      </c>
    </row>
    <row r="192" spans="1:7" x14ac:dyDescent="0.25">
      <c r="A192" s="1" t="s">
        <v>203</v>
      </c>
    </row>
    <row r="193" spans="1:5" x14ac:dyDescent="0.25">
      <c r="A193" s="47" t="s">
        <v>204</v>
      </c>
      <c r="B193" s="3" t="s">
        <v>122</v>
      </c>
    </row>
    <row r="194" spans="1:5" x14ac:dyDescent="0.25">
      <c r="A194" t="s">
        <v>205</v>
      </c>
    </row>
    <row r="195" spans="1:5" x14ac:dyDescent="0.25">
      <c r="A195" t="s">
        <v>206</v>
      </c>
      <c r="B195" t="s">
        <v>207</v>
      </c>
      <c r="C195" t="s">
        <v>207</v>
      </c>
    </row>
    <row r="196" spans="1:5" x14ac:dyDescent="0.25">
      <c r="B196" s="48">
        <v>45504</v>
      </c>
      <c r="C196" s="48">
        <v>45534</v>
      </c>
    </row>
    <row r="197" spans="1:5" x14ac:dyDescent="0.25">
      <c r="A197" t="s">
        <v>722</v>
      </c>
      <c r="B197">
        <v>10.863099999999999</v>
      </c>
      <c r="C197">
        <v>10.954000000000001</v>
      </c>
      <c r="E197" s="2"/>
    </row>
    <row r="198" spans="1:5" x14ac:dyDescent="0.25">
      <c r="A198" t="s">
        <v>212</v>
      </c>
      <c r="B198">
        <v>10.863099999999999</v>
      </c>
      <c r="C198">
        <v>10.954000000000001</v>
      </c>
      <c r="E198" s="2"/>
    </row>
    <row r="199" spans="1:5" x14ac:dyDescent="0.25">
      <c r="A199" t="s">
        <v>723</v>
      </c>
      <c r="B199">
        <v>10.8249</v>
      </c>
      <c r="C199">
        <v>10.912699999999999</v>
      </c>
      <c r="E199" s="2"/>
    </row>
    <row r="200" spans="1:5" x14ac:dyDescent="0.25">
      <c r="A200" t="s">
        <v>689</v>
      </c>
      <c r="B200">
        <v>10.8249</v>
      </c>
      <c r="C200">
        <v>10.912699999999999</v>
      </c>
      <c r="E200" s="2"/>
    </row>
    <row r="202" spans="1:5" x14ac:dyDescent="0.25">
      <c r="A202" t="s">
        <v>222</v>
      </c>
      <c r="B202" s="3" t="s">
        <v>122</v>
      </c>
    </row>
    <row r="203" spans="1:5" x14ac:dyDescent="0.25">
      <c r="A203" t="s">
        <v>223</v>
      </c>
      <c r="B203" s="3" t="s">
        <v>122</v>
      </c>
    </row>
    <row r="204" spans="1:5" ht="30" customHeight="1" x14ac:dyDescent="0.25">
      <c r="A204" s="47" t="s">
        <v>224</v>
      </c>
      <c r="B204" s="3" t="s">
        <v>122</v>
      </c>
    </row>
    <row r="205" spans="1:5" ht="30" customHeight="1" x14ac:dyDescent="0.25">
      <c r="A205" s="47" t="s">
        <v>225</v>
      </c>
      <c r="B205" s="3" t="s">
        <v>122</v>
      </c>
    </row>
    <row r="206" spans="1:5" x14ac:dyDescent="0.25">
      <c r="A206" t="s">
        <v>1269</v>
      </c>
      <c r="B206" s="49">
        <v>7.2771999999999997</v>
      </c>
    </row>
    <row r="207" spans="1:5" ht="45" customHeight="1" x14ac:dyDescent="0.25">
      <c r="A207" s="47" t="s">
        <v>227</v>
      </c>
      <c r="B207" s="49">
        <f>+E134</f>
        <v>1142.98</v>
      </c>
    </row>
    <row r="208" spans="1:5" ht="45" customHeight="1" x14ac:dyDescent="0.25">
      <c r="A208" s="47" t="s">
        <v>228</v>
      </c>
      <c r="B208" s="3" t="s">
        <v>122</v>
      </c>
    </row>
    <row r="209" spans="1:2" ht="30" customHeight="1" x14ac:dyDescent="0.25">
      <c r="A209" s="47" t="s">
        <v>229</v>
      </c>
      <c r="B209" s="3" t="s">
        <v>122</v>
      </c>
    </row>
    <row r="210" spans="1:2" x14ac:dyDescent="0.25">
      <c r="A210" t="s">
        <v>230</v>
      </c>
      <c r="B210" s="3" t="s">
        <v>122</v>
      </c>
    </row>
    <row r="211" spans="1:2" x14ac:dyDescent="0.25">
      <c r="A211" t="s">
        <v>231</v>
      </c>
      <c r="B211" s="3" t="s">
        <v>122</v>
      </c>
    </row>
    <row r="214" spans="1:2" x14ac:dyDescent="0.25">
      <c r="A214" t="s">
        <v>232</v>
      </c>
    </row>
    <row r="215" spans="1:2" ht="45" customHeight="1" x14ac:dyDescent="0.25">
      <c r="A215" s="58" t="s">
        <v>233</v>
      </c>
      <c r="B215" s="59" t="s">
        <v>2273</v>
      </c>
    </row>
    <row r="216" spans="1:2" ht="30" customHeight="1" x14ac:dyDescent="0.25">
      <c r="A216" s="58" t="s">
        <v>235</v>
      </c>
      <c r="B216" s="59" t="s">
        <v>2274</v>
      </c>
    </row>
    <row r="217" spans="1:2" x14ac:dyDescent="0.25">
      <c r="A217" s="58"/>
      <c r="B217" s="58"/>
    </row>
    <row r="218" spans="1:2" x14ac:dyDescent="0.25">
      <c r="A218" s="58" t="s">
        <v>237</v>
      </c>
      <c r="B218" s="60">
        <v>7.5298323558511893</v>
      </c>
    </row>
    <row r="219" spans="1:2" x14ac:dyDescent="0.25">
      <c r="A219" s="58"/>
      <c r="B219" s="58"/>
    </row>
    <row r="220" spans="1:2" x14ac:dyDescent="0.25">
      <c r="A220" s="58" t="s">
        <v>238</v>
      </c>
      <c r="B220" s="61">
        <v>2.6932</v>
      </c>
    </row>
    <row r="221" spans="1:2" x14ac:dyDescent="0.25">
      <c r="A221" s="58" t="s">
        <v>239</v>
      </c>
      <c r="B221" s="61">
        <v>3.1145386889842959</v>
      </c>
    </row>
    <row r="222" spans="1:2" x14ac:dyDescent="0.25">
      <c r="A222" s="58"/>
      <c r="B222" s="58"/>
    </row>
    <row r="223" spans="1:2" x14ac:dyDescent="0.25">
      <c r="A223" s="58" t="s">
        <v>240</v>
      </c>
      <c r="B223" s="62">
        <v>45535</v>
      </c>
    </row>
    <row r="225" spans="1:4" ht="69.95" customHeight="1" x14ac:dyDescent="0.25">
      <c r="A225" s="63" t="s">
        <v>241</v>
      </c>
      <c r="B225" s="63" t="s">
        <v>242</v>
      </c>
      <c r="C225" s="63" t="s">
        <v>5</v>
      </c>
      <c r="D225" s="63" t="s">
        <v>6</v>
      </c>
    </row>
    <row r="226" spans="1:4" ht="69.95" customHeight="1" x14ac:dyDescent="0.25">
      <c r="A226" s="63" t="s">
        <v>2273</v>
      </c>
      <c r="B226" s="63"/>
      <c r="C226" s="63" t="s">
        <v>75</v>
      </c>
      <c r="D226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146"/>
  <sheetViews>
    <sheetView showGridLines="0" workbookViewId="0">
      <pane ySplit="4" topLeftCell="A136" activePane="bottomLeft" state="frozen"/>
      <selection pane="bottomLeft" activeCell="A138" sqref="A138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2275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2276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1273</v>
      </c>
      <c r="B8" s="33" t="s">
        <v>1274</v>
      </c>
      <c r="C8" s="33" t="s">
        <v>1200</v>
      </c>
      <c r="D8" s="14">
        <v>504157</v>
      </c>
      <c r="E8" s="15">
        <v>8252.5499999999993</v>
      </c>
      <c r="F8" s="16">
        <v>3.44E-2</v>
      </c>
      <c r="G8" s="16"/>
    </row>
    <row r="9" spans="1:8" x14ac:dyDescent="0.25">
      <c r="A9" s="13" t="s">
        <v>1198</v>
      </c>
      <c r="B9" s="33" t="s">
        <v>1199</v>
      </c>
      <c r="C9" s="33" t="s">
        <v>1200</v>
      </c>
      <c r="D9" s="14">
        <v>585404</v>
      </c>
      <c r="E9" s="15">
        <v>7195.79</v>
      </c>
      <c r="F9" s="16">
        <v>0.03</v>
      </c>
      <c r="G9" s="16"/>
    </row>
    <row r="10" spans="1:8" x14ac:dyDescent="0.25">
      <c r="A10" s="13" t="s">
        <v>1302</v>
      </c>
      <c r="B10" s="33" t="s">
        <v>1303</v>
      </c>
      <c r="C10" s="33" t="s">
        <v>1304</v>
      </c>
      <c r="D10" s="14">
        <v>361288</v>
      </c>
      <c r="E10" s="15">
        <v>7022.35</v>
      </c>
      <c r="F10" s="16">
        <v>2.93E-2</v>
      </c>
      <c r="G10" s="16"/>
    </row>
    <row r="11" spans="1:8" x14ac:dyDescent="0.25">
      <c r="A11" s="13" t="s">
        <v>1884</v>
      </c>
      <c r="B11" s="33" t="s">
        <v>1885</v>
      </c>
      <c r="C11" s="33" t="s">
        <v>1251</v>
      </c>
      <c r="D11" s="14">
        <v>895291</v>
      </c>
      <c r="E11" s="15">
        <v>6634.11</v>
      </c>
      <c r="F11" s="16">
        <v>2.7699999999999999E-2</v>
      </c>
      <c r="G11" s="16"/>
    </row>
    <row r="12" spans="1:8" x14ac:dyDescent="0.25">
      <c r="A12" s="13" t="s">
        <v>1389</v>
      </c>
      <c r="B12" s="33" t="s">
        <v>1390</v>
      </c>
      <c r="C12" s="33" t="s">
        <v>1304</v>
      </c>
      <c r="D12" s="14">
        <v>110912</v>
      </c>
      <c r="E12" s="15">
        <v>5735.09</v>
      </c>
      <c r="F12" s="16">
        <v>2.3900000000000001E-2</v>
      </c>
      <c r="G12" s="16"/>
    </row>
    <row r="13" spans="1:8" x14ac:dyDescent="0.25">
      <c r="A13" s="13" t="s">
        <v>1409</v>
      </c>
      <c r="B13" s="33" t="s">
        <v>1410</v>
      </c>
      <c r="C13" s="33" t="s">
        <v>1351</v>
      </c>
      <c r="D13" s="14">
        <v>65738</v>
      </c>
      <c r="E13" s="15">
        <v>4706.0200000000004</v>
      </c>
      <c r="F13" s="16">
        <v>1.9599999999999999E-2</v>
      </c>
      <c r="G13" s="16"/>
    </row>
    <row r="14" spans="1:8" x14ac:dyDescent="0.25">
      <c r="A14" s="13" t="s">
        <v>1218</v>
      </c>
      <c r="B14" s="33" t="s">
        <v>1219</v>
      </c>
      <c r="C14" s="33" t="s">
        <v>1220</v>
      </c>
      <c r="D14" s="14">
        <v>1113565</v>
      </c>
      <c r="E14" s="15">
        <v>4634.66</v>
      </c>
      <c r="F14" s="16">
        <v>1.9300000000000001E-2</v>
      </c>
      <c r="G14" s="16"/>
    </row>
    <row r="15" spans="1:8" x14ac:dyDescent="0.25">
      <c r="A15" s="13" t="s">
        <v>1947</v>
      </c>
      <c r="B15" s="33" t="s">
        <v>1948</v>
      </c>
      <c r="C15" s="33" t="s">
        <v>1417</v>
      </c>
      <c r="D15" s="14">
        <v>210438</v>
      </c>
      <c r="E15" s="15">
        <v>4086.81</v>
      </c>
      <c r="F15" s="16">
        <v>1.7100000000000001E-2</v>
      </c>
      <c r="G15" s="16"/>
    </row>
    <row r="16" spans="1:8" x14ac:dyDescent="0.25">
      <c r="A16" s="13" t="s">
        <v>1230</v>
      </c>
      <c r="B16" s="33" t="s">
        <v>1231</v>
      </c>
      <c r="C16" s="33" t="s">
        <v>1232</v>
      </c>
      <c r="D16" s="14">
        <v>107777</v>
      </c>
      <c r="E16" s="15">
        <v>3992.76</v>
      </c>
      <c r="F16" s="16">
        <v>1.67E-2</v>
      </c>
      <c r="G16" s="16"/>
    </row>
    <row r="17" spans="1:7" x14ac:dyDescent="0.25">
      <c r="A17" s="13" t="s">
        <v>1328</v>
      </c>
      <c r="B17" s="33" t="s">
        <v>1329</v>
      </c>
      <c r="C17" s="33" t="s">
        <v>1240</v>
      </c>
      <c r="D17" s="14">
        <v>29258</v>
      </c>
      <c r="E17" s="15">
        <v>3853.56</v>
      </c>
      <c r="F17" s="16">
        <v>1.61E-2</v>
      </c>
      <c r="G17" s="16"/>
    </row>
    <row r="18" spans="1:7" x14ac:dyDescent="0.25">
      <c r="A18" s="13" t="s">
        <v>1516</v>
      </c>
      <c r="B18" s="33" t="s">
        <v>1517</v>
      </c>
      <c r="C18" s="33" t="s">
        <v>1265</v>
      </c>
      <c r="D18" s="14">
        <v>1846953</v>
      </c>
      <c r="E18" s="15">
        <v>3606.73</v>
      </c>
      <c r="F18" s="16">
        <v>1.5100000000000001E-2</v>
      </c>
      <c r="G18" s="16"/>
    </row>
    <row r="19" spans="1:7" x14ac:dyDescent="0.25">
      <c r="A19" s="13" t="s">
        <v>1943</v>
      </c>
      <c r="B19" s="33" t="s">
        <v>1944</v>
      </c>
      <c r="C19" s="33" t="s">
        <v>1212</v>
      </c>
      <c r="D19" s="14">
        <v>433546</v>
      </c>
      <c r="E19" s="15">
        <v>3577.19</v>
      </c>
      <c r="F19" s="16">
        <v>1.49E-2</v>
      </c>
      <c r="G19" s="16"/>
    </row>
    <row r="20" spans="1:7" x14ac:dyDescent="0.25">
      <c r="A20" s="13" t="s">
        <v>1201</v>
      </c>
      <c r="B20" s="33" t="s">
        <v>1202</v>
      </c>
      <c r="C20" s="33" t="s">
        <v>1203</v>
      </c>
      <c r="D20" s="14">
        <v>31634</v>
      </c>
      <c r="E20" s="15">
        <v>3445.43</v>
      </c>
      <c r="F20" s="16">
        <v>1.44E-2</v>
      </c>
      <c r="G20" s="16"/>
    </row>
    <row r="21" spans="1:7" x14ac:dyDescent="0.25">
      <c r="A21" s="13" t="s">
        <v>1809</v>
      </c>
      <c r="B21" s="33" t="s">
        <v>1810</v>
      </c>
      <c r="C21" s="33" t="s">
        <v>1292</v>
      </c>
      <c r="D21" s="14">
        <v>67027</v>
      </c>
      <c r="E21" s="15">
        <v>3385.27</v>
      </c>
      <c r="F21" s="16">
        <v>1.41E-2</v>
      </c>
      <c r="G21" s="16"/>
    </row>
    <row r="22" spans="1:7" x14ac:dyDescent="0.25">
      <c r="A22" s="13" t="s">
        <v>1358</v>
      </c>
      <c r="B22" s="33" t="s">
        <v>1359</v>
      </c>
      <c r="C22" s="33" t="s">
        <v>1304</v>
      </c>
      <c r="D22" s="14">
        <v>52933</v>
      </c>
      <c r="E22" s="15">
        <v>3358.1</v>
      </c>
      <c r="F22" s="16">
        <v>1.4E-2</v>
      </c>
      <c r="G22" s="16"/>
    </row>
    <row r="23" spans="1:7" x14ac:dyDescent="0.25">
      <c r="A23" s="13" t="s">
        <v>1193</v>
      </c>
      <c r="B23" s="33" t="s">
        <v>1194</v>
      </c>
      <c r="C23" s="33" t="s">
        <v>1195</v>
      </c>
      <c r="D23" s="14">
        <v>205596</v>
      </c>
      <c r="E23" s="15">
        <v>3267.02</v>
      </c>
      <c r="F23" s="16">
        <v>1.3599999999999999E-2</v>
      </c>
      <c r="G23" s="16"/>
    </row>
    <row r="24" spans="1:7" x14ac:dyDescent="0.25">
      <c r="A24" s="13" t="s">
        <v>1255</v>
      </c>
      <c r="B24" s="33" t="s">
        <v>1256</v>
      </c>
      <c r="C24" s="33" t="s">
        <v>1200</v>
      </c>
      <c r="D24" s="14">
        <v>383438</v>
      </c>
      <c r="E24" s="15">
        <v>3127.32</v>
      </c>
      <c r="F24" s="16">
        <v>1.3100000000000001E-2</v>
      </c>
      <c r="G24" s="16"/>
    </row>
    <row r="25" spans="1:7" x14ac:dyDescent="0.25">
      <c r="A25" s="13" t="s">
        <v>1366</v>
      </c>
      <c r="B25" s="33" t="s">
        <v>1367</v>
      </c>
      <c r="C25" s="33" t="s">
        <v>1292</v>
      </c>
      <c r="D25" s="14">
        <v>95201</v>
      </c>
      <c r="E25" s="15">
        <v>3050.72</v>
      </c>
      <c r="F25" s="16">
        <v>1.2699999999999999E-2</v>
      </c>
      <c r="G25" s="16"/>
    </row>
    <row r="26" spans="1:7" x14ac:dyDescent="0.25">
      <c r="A26" s="13" t="s">
        <v>1228</v>
      </c>
      <c r="B26" s="33" t="s">
        <v>1229</v>
      </c>
      <c r="C26" s="33" t="s">
        <v>1203</v>
      </c>
      <c r="D26" s="14">
        <v>272752</v>
      </c>
      <c r="E26" s="15">
        <v>3031.23</v>
      </c>
      <c r="F26" s="16">
        <v>1.2699999999999999E-2</v>
      </c>
      <c r="G26" s="16"/>
    </row>
    <row r="27" spans="1:7" x14ac:dyDescent="0.25">
      <c r="A27" s="13" t="s">
        <v>1401</v>
      </c>
      <c r="B27" s="33" t="s">
        <v>1402</v>
      </c>
      <c r="C27" s="33" t="s">
        <v>1386</v>
      </c>
      <c r="D27" s="14">
        <v>58096</v>
      </c>
      <c r="E27" s="15">
        <v>3011</v>
      </c>
      <c r="F27" s="16">
        <v>1.26E-2</v>
      </c>
      <c r="G27" s="16"/>
    </row>
    <row r="28" spans="1:7" x14ac:dyDescent="0.25">
      <c r="A28" s="13" t="s">
        <v>1308</v>
      </c>
      <c r="B28" s="33" t="s">
        <v>1309</v>
      </c>
      <c r="C28" s="33" t="s">
        <v>1310</v>
      </c>
      <c r="D28" s="14">
        <v>571989</v>
      </c>
      <c r="E28" s="15">
        <v>3002.66</v>
      </c>
      <c r="F28" s="16">
        <v>1.2500000000000001E-2</v>
      </c>
      <c r="G28" s="16"/>
    </row>
    <row r="29" spans="1:7" x14ac:dyDescent="0.25">
      <c r="A29" s="13" t="s">
        <v>1949</v>
      </c>
      <c r="B29" s="33" t="s">
        <v>1950</v>
      </c>
      <c r="C29" s="33" t="s">
        <v>1192</v>
      </c>
      <c r="D29" s="14">
        <v>277727</v>
      </c>
      <c r="E29" s="15">
        <v>2941.41</v>
      </c>
      <c r="F29" s="16">
        <v>1.23E-2</v>
      </c>
      <c r="G29" s="16"/>
    </row>
    <row r="30" spans="1:7" x14ac:dyDescent="0.25">
      <c r="A30" s="13" t="s">
        <v>2033</v>
      </c>
      <c r="B30" s="33" t="s">
        <v>2034</v>
      </c>
      <c r="C30" s="33" t="s">
        <v>1254</v>
      </c>
      <c r="D30" s="14">
        <v>20776</v>
      </c>
      <c r="E30" s="15">
        <v>2930.34</v>
      </c>
      <c r="F30" s="16">
        <v>1.2200000000000001E-2</v>
      </c>
      <c r="G30" s="16"/>
    </row>
    <row r="31" spans="1:7" x14ac:dyDescent="0.25">
      <c r="A31" s="13" t="s">
        <v>1485</v>
      </c>
      <c r="B31" s="33" t="s">
        <v>1486</v>
      </c>
      <c r="C31" s="33" t="s">
        <v>1304</v>
      </c>
      <c r="D31" s="14">
        <v>177378</v>
      </c>
      <c r="E31" s="15">
        <v>2902.79</v>
      </c>
      <c r="F31" s="16">
        <v>1.21E-2</v>
      </c>
      <c r="G31" s="16"/>
    </row>
    <row r="32" spans="1:7" x14ac:dyDescent="0.25">
      <c r="A32" s="13" t="s">
        <v>1898</v>
      </c>
      <c r="B32" s="33" t="s">
        <v>1899</v>
      </c>
      <c r="C32" s="33" t="s">
        <v>1248</v>
      </c>
      <c r="D32" s="14">
        <v>61469</v>
      </c>
      <c r="E32" s="15">
        <v>2833.6</v>
      </c>
      <c r="F32" s="16">
        <v>1.18E-2</v>
      </c>
      <c r="G32" s="16"/>
    </row>
    <row r="33" spans="1:7" x14ac:dyDescent="0.25">
      <c r="A33" s="13" t="s">
        <v>1776</v>
      </c>
      <c r="B33" s="33" t="s">
        <v>1777</v>
      </c>
      <c r="C33" s="33" t="s">
        <v>1351</v>
      </c>
      <c r="D33" s="14">
        <v>1122950</v>
      </c>
      <c r="E33" s="15">
        <v>2813.33</v>
      </c>
      <c r="F33" s="16">
        <v>1.17E-2</v>
      </c>
      <c r="G33" s="16"/>
    </row>
    <row r="34" spans="1:7" x14ac:dyDescent="0.25">
      <c r="A34" s="13" t="s">
        <v>1788</v>
      </c>
      <c r="B34" s="33" t="s">
        <v>1789</v>
      </c>
      <c r="C34" s="33" t="s">
        <v>1790</v>
      </c>
      <c r="D34" s="14">
        <v>158618</v>
      </c>
      <c r="E34" s="15">
        <v>2811.11</v>
      </c>
      <c r="F34" s="16">
        <v>1.17E-2</v>
      </c>
      <c r="G34" s="16"/>
    </row>
    <row r="35" spans="1:7" x14ac:dyDescent="0.25">
      <c r="A35" s="13" t="s">
        <v>1986</v>
      </c>
      <c r="B35" s="33" t="s">
        <v>1987</v>
      </c>
      <c r="C35" s="33" t="s">
        <v>1192</v>
      </c>
      <c r="D35" s="14">
        <v>86455</v>
      </c>
      <c r="E35" s="15">
        <v>2804.21</v>
      </c>
      <c r="F35" s="16">
        <v>1.17E-2</v>
      </c>
      <c r="G35" s="16"/>
    </row>
    <row r="36" spans="1:7" x14ac:dyDescent="0.25">
      <c r="A36" s="13" t="s">
        <v>1531</v>
      </c>
      <c r="B36" s="33" t="s">
        <v>1532</v>
      </c>
      <c r="C36" s="33" t="s">
        <v>1240</v>
      </c>
      <c r="D36" s="14">
        <v>160620</v>
      </c>
      <c r="E36" s="15">
        <v>2800.65</v>
      </c>
      <c r="F36" s="16">
        <v>1.17E-2</v>
      </c>
      <c r="G36" s="16"/>
    </row>
    <row r="37" spans="1:7" x14ac:dyDescent="0.25">
      <c r="A37" s="13" t="s">
        <v>1982</v>
      </c>
      <c r="B37" s="33" t="s">
        <v>1983</v>
      </c>
      <c r="C37" s="33" t="s">
        <v>1800</v>
      </c>
      <c r="D37" s="14">
        <v>58764</v>
      </c>
      <c r="E37" s="15">
        <v>2793.52</v>
      </c>
      <c r="F37" s="16">
        <v>1.17E-2</v>
      </c>
      <c r="G37" s="16"/>
    </row>
    <row r="38" spans="1:7" x14ac:dyDescent="0.25">
      <c r="A38" s="13" t="s">
        <v>1223</v>
      </c>
      <c r="B38" s="33" t="s">
        <v>1224</v>
      </c>
      <c r="C38" s="33" t="s">
        <v>1203</v>
      </c>
      <c r="D38" s="14">
        <v>99245</v>
      </c>
      <c r="E38" s="15">
        <v>2792.06</v>
      </c>
      <c r="F38" s="16">
        <v>1.17E-2</v>
      </c>
      <c r="G38" s="16"/>
    </row>
    <row r="39" spans="1:7" x14ac:dyDescent="0.25">
      <c r="A39" s="13" t="s">
        <v>1798</v>
      </c>
      <c r="B39" s="33" t="s">
        <v>1799</v>
      </c>
      <c r="C39" s="33" t="s">
        <v>1800</v>
      </c>
      <c r="D39" s="14">
        <v>211860</v>
      </c>
      <c r="E39" s="15">
        <v>2631.62</v>
      </c>
      <c r="F39" s="16">
        <v>1.0999999999999999E-2</v>
      </c>
      <c r="G39" s="16"/>
    </row>
    <row r="40" spans="1:7" x14ac:dyDescent="0.25">
      <c r="A40" s="13" t="s">
        <v>1434</v>
      </c>
      <c r="B40" s="33" t="s">
        <v>1435</v>
      </c>
      <c r="C40" s="33" t="s">
        <v>1304</v>
      </c>
      <c r="D40" s="14">
        <v>81430</v>
      </c>
      <c r="E40" s="15">
        <v>2528.36</v>
      </c>
      <c r="F40" s="16">
        <v>1.06E-2</v>
      </c>
      <c r="G40" s="16"/>
    </row>
    <row r="41" spans="1:7" x14ac:dyDescent="0.25">
      <c r="A41" s="13" t="s">
        <v>1535</v>
      </c>
      <c r="B41" s="33" t="s">
        <v>1536</v>
      </c>
      <c r="C41" s="33" t="s">
        <v>1351</v>
      </c>
      <c r="D41" s="14">
        <v>32365</v>
      </c>
      <c r="E41" s="15">
        <v>2485.2399999999998</v>
      </c>
      <c r="F41" s="16">
        <v>1.04E-2</v>
      </c>
      <c r="G41" s="16"/>
    </row>
    <row r="42" spans="1:7" x14ac:dyDescent="0.25">
      <c r="A42" s="13" t="s">
        <v>1927</v>
      </c>
      <c r="B42" s="33" t="s">
        <v>1928</v>
      </c>
      <c r="C42" s="33" t="s">
        <v>1386</v>
      </c>
      <c r="D42" s="14">
        <v>167145</v>
      </c>
      <c r="E42" s="15">
        <v>2398.36</v>
      </c>
      <c r="F42" s="16">
        <v>0.01</v>
      </c>
      <c r="G42" s="16"/>
    </row>
    <row r="43" spans="1:7" x14ac:dyDescent="0.25">
      <c r="A43" s="13" t="s">
        <v>1945</v>
      </c>
      <c r="B43" s="33" t="s">
        <v>1946</v>
      </c>
      <c r="C43" s="33" t="s">
        <v>1292</v>
      </c>
      <c r="D43" s="14">
        <v>206664</v>
      </c>
      <c r="E43" s="15">
        <v>2382.84</v>
      </c>
      <c r="F43" s="16">
        <v>9.9000000000000008E-3</v>
      </c>
      <c r="G43" s="16"/>
    </row>
    <row r="44" spans="1:7" x14ac:dyDescent="0.25">
      <c r="A44" s="13" t="s">
        <v>1953</v>
      </c>
      <c r="B44" s="33" t="s">
        <v>1954</v>
      </c>
      <c r="C44" s="33" t="s">
        <v>1240</v>
      </c>
      <c r="D44" s="14">
        <v>108926</v>
      </c>
      <c r="E44" s="15">
        <v>2378.4</v>
      </c>
      <c r="F44" s="16">
        <v>9.9000000000000008E-3</v>
      </c>
      <c r="G44" s="16"/>
    </row>
    <row r="45" spans="1:7" x14ac:dyDescent="0.25">
      <c r="A45" s="13" t="s">
        <v>1213</v>
      </c>
      <c r="B45" s="33" t="s">
        <v>1214</v>
      </c>
      <c r="C45" s="33" t="s">
        <v>1215</v>
      </c>
      <c r="D45" s="14">
        <v>77898</v>
      </c>
      <c r="E45" s="15">
        <v>2351.94</v>
      </c>
      <c r="F45" s="16">
        <v>9.7999999999999997E-3</v>
      </c>
      <c r="G45" s="16"/>
    </row>
    <row r="46" spans="1:7" x14ac:dyDescent="0.25">
      <c r="A46" s="13" t="s">
        <v>1311</v>
      </c>
      <c r="B46" s="33" t="s">
        <v>1312</v>
      </c>
      <c r="C46" s="33" t="s">
        <v>1292</v>
      </c>
      <c r="D46" s="14">
        <v>424948</v>
      </c>
      <c r="E46" s="15">
        <v>2335.3000000000002</v>
      </c>
      <c r="F46" s="16">
        <v>9.7000000000000003E-3</v>
      </c>
      <c r="G46" s="16"/>
    </row>
    <row r="47" spans="1:7" x14ac:dyDescent="0.25">
      <c r="A47" s="13" t="s">
        <v>1465</v>
      </c>
      <c r="B47" s="33" t="s">
        <v>1466</v>
      </c>
      <c r="C47" s="33" t="s">
        <v>1206</v>
      </c>
      <c r="D47" s="14">
        <v>83499</v>
      </c>
      <c r="E47" s="15">
        <v>2319.6</v>
      </c>
      <c r="F47" s="16">
        <v>9.7000000000000003E-3</v>
      </c>
      <c r="G47" s="16"/>
    </row>
    <row r="48" spans="1:7" x14ac:dyDescent="0.25">
      <c r="A48" s="13" t="s">
        <v>1393</v>
      </c>
      <c r="B48" s="33" t="s">
        <v>1394</v>
      </c>
      <c r="C48" s="33" t="s">
        <v>1292</v>
      </c>
      <c r="D48" s="14">
        <v>159103</v>
      </c>
      <c r="E48" s="15">
        <v>2315.9</v>
      </c>
      <c r="F48" s="16">
        <v>9.7000000000000003E-3</v>
      </c>
      <c r="G48" s="16"/>
    </row>
    <row r="49" spans="1:7" x14ac:dyDescent="0.25">
      <c r="A49" s="13" t="s">
        <v>2031</v>
      </c>
      <c r="B49" s="33" t="s">
        <v>2032</v>
      </c>
      <c r="C49" s="33" t="s">
        <v>1524</v>
      </c>
      <c r="D49" s="14">
        <v>91107</v>
      </c>
      <c r="E49" s="15">
        <v>2305.92</v>
      </c>
      <c r="F49" s="16">
        <v>9.5999999999999992E-3</v>
      </c>
      <c r="G49" s="16"/>
    </row>
    <row r="50" spans="1:7" x14ac:dyDescent="0.25">
      <c r="A50" s="13" t="s">
        <v>1957</v>
      </c>
      <c r="B50" s="33" t="s">
        <v>1958</v>
      </c>
      <c r="C50" s="33" t="s">
        <v>1200</v>
      </c>
      <c r="D50" s="14">
        <v>1031218</v>
      </c>
      <c r="E50" s="15">
        <v>2291.5700000000002</v>
      </c>
      <c r="F50" s="16">
        <v>9.5999999999999992E-3</v>
      </c>
      <c r="G50" s="16"/>
    </row>
    <row r="51" spans="1:7" x14ac:dyDescent="0.25">
      <c r="A51" s="13" t="s">
        <v>1994</v>
      </c>
      <c r="B51" s="33" t="s">
        <v>1995</v>
      </c>
      <c r="C51" s="33" t="s">
        <v>1344</v>
      </c>
      <c r="D51" s="14">
        <v>128335</v>
      </c>
      <c r="E51" s="15">
        <v>2273.71</v>
      </c>
      <c r="F51" s="16">
        <v>9.4999999999999998E-3</v>
      </c>
      <c r="G51" s="16"/>
    </row>
    <row r="52" spans="1:7" x14ac:dyDescent="0.25">
      <c r="A52" s="13" t="s">
        <v>1803</v>
      </c>
      <c r="B52" s="33" t="s">
        <v>1804</v>
      </c>
      <c r="C52" s="33" t="s">
        <v>1323</v>
      </c>
      <c r="D52" s="14">
        <v>59484</v>
      </c>
      <c r="E52" s="15">
        <v>2242.19</v>
      </c>
      <c r="F52" s="16">
        <v>9.4000000000000004E-3</v>
      </c>
      <c r="G52" s="16"/>
    </row>
    <row r="53" spans="1:7" x14ac:dyDescent="0.25">
      <c r="A53" s="13" t="s">
        <v>1259</v>
      </c>
      <c r="B53" s="33" t="s">
        <v>1260</v>
      </c>
      <c r="C53" s="33" t="s">
        <v>1200</v>
      </c>
      <c r="D53" s="14">
        <v>188968</v>
      </c>
      <c r="E53" s="15">
        <v>2220.85</v>
      </c>
      <c r="F53" s="16">
        <v>9.2999999999999992E-3</v>
      </c>
      <c r="G53" s="16"/>
    </row>
    <row r="54" spans="1:7" x14ac:dyDescent="0.25">
      <c r="A54" s="13" t="s">
        <v>1965</v>
      </c>
      <c r="B54" s="33" t="s">
        <v>1966</v>
      </c>
      <c r="C54" s="33" t="s">
        <v>1292</v>
      </c>
      <c r="D54" s="14">
        <v>249178</v>
      </c>
      <c r="E54" s="15">
        <v>2151.7800000000002</v>
      </c>
      <c r="F54" s="16">
        <v>8.9999999999999993E-3</v>
      </c>
      <c r="G54" s="16"/>
    </row>
    <row r="55" spans="1:7" x14ac:dyDescent="0.25">
      <c r="A55" s="13" t="s">
        <v>1190</v>
      </c>
      <c r="B55" s="33" t="s">
        <v>1191</v>
      </c>
      <c r="C55" s="33" t="s">
        <v>1192</v>
      </c>
      <c r="D55" s="14">
        <v>118054</v>
      </c>
      <c r="E55" s="15">
        <v>2150.5300000000002</v>
      </c>
      <c r="F55" s="16">
        <v>8.9999999999999993E-3</v>
      </c>
      <c r="G55" s="16"/>
    </row>
    <row r="56" spans="1:7" x14ac:dyDescent="0.25">
      <c r="A56" s="13" t="s">
        <v>1912</v>
      </c>
      <c r="B56" s="33" t="s">
        <v>1913</v>
      </c>
      <c r="C56" s="33" t="s">
        <v>1800</v>
      </c>
      <c r="D56" s="14">
        <v>149807</v>
      </c>
      <c r="E56" s="15">
        <v>2132.9499999999998</v>
      </c>
      <c r="F56" s="16">
        <v>8.8999999999999999E-3</v>
      </c>
      <c r="G56" s="16"/>
    </row>
    <row r="57" spans="1:7" x14ac:dyDescent="0.25">
      <c r="A57" s="13" t="s">
        <v>2042</v>
      </c>
      <c r="B57" s="33" t="s">
        <v>2043</v>
      </c>
      <c r="C57" s="33" t="s">
        <v>2044</v>
      </c>
      <c r="D57" s="14">
        <v>161761</v>
      </c>
      <c r="E57" s="15">
        <v>2132.25</v>
      </c>
      <c r="F57" s="16">
        <v>8.8999999999999999E-3</v>
      </c>
      <c r="G57" s="16"/>
    </row>
    <row r="58" spans="1:7" x14ac:dyDescent="0.25">
      <c r="A58" s="13" t="s">
        <v>1457</v>
      </c>
      <c r="B58" s="33" t="s">
        <v>1458</v>
      </c>
      <c r="C58" s="33" t="s">
        <v>1254</v>
      </c>
      <c r="D58" s="14">
        <v>26707</v>
      </c>
      <c r="E58" s="15">
        <v>2119.48</v>
      </c>
      <c r="F58" s="16">
        <v>8.8000000000000005E-3</v>
      </c>
      <c r="G58" s="16"/>
    </row>
    <row r="59" spans="1:7" x14ac:dyDescent="0.25">
      <c r="A59" s="13" t="s">
        <v>1967</v>
      </c>
      <c r="B59" s="33" t="s">
        <v>1968</v>
      </c>
      <c r="C59" s="33" t="s">
        <v>1192</v>
      </c>
      <c r="D59" s="14">
        <v>108227</v>
      </c>
      <c r="E59" s="15">
        <v>2114.54</v>
      </c>
      <c r="F59" s="16">
        <v>8.8000000000000005E-3</v>
      </c>
      <c r="G59" s="16"/>
    </row>
    <row r="60" spans="1:7" x14ac:dyDescent="0.25">
      <c r="A60" s="13" t="s">
        <v>1225</v>
      </c>
      <c r="B60" s="33" t="s">
        <v>1226</v>
      </c>
      <c r="C60" s="33" t="s">
        <v>1227</v>
      </c>
      <c r="D60" s="14">
        <v>18638</v>
      </c>
      <c r="E60" s="15">
        <v>2106.4499999999998</v>
      </c>
      <c r="F60" s="16">
        <v>8.8000000000000005E-3</v>
      </c>
      <c r="G60" s="16"/>
    </row>
    <row r="61" spans="1:7" x14ac:dyDescent="0.25">
      <c r="A61" s="13" t="s">
        <v>1340</v>
      </c>
      <c r="B61" s="33" t="s">
        <v>1341</v>
      </c>
      <c r="C61" s="33" t="s">
        <v>1289</v>
      </c>
      <c r="D61" s="14">
        <v>695819</v>
      </c>
      <c r="E61" s="15">
        <v>2082.59</v>
      </c>
      <c r="F61" s="16">
        <v>8.6999999999999994E-3</v>
      </c>
      <c r="G61" s="16"/>
    </row>
    <row r="62" spans="1:7" x14ac:dyDescent="0.25">
      <c r="A62" s="13" t="s">
        <v>1371</v>
      </c>
      <c r="B62" s="33" t="s">
        <v>1372</v>
      </c>
      <c r="C62" s="33" t="s">
        <v>1254</v>
      </c>
      <c r="D62" s="14">
        <v>708232</v>
      </c>
      <c r="E62" s="15">
        <v>2057.77</v>
      </c>
      <c r="F62" s="16">
        <v>8.6E-3</v>
      </c>
      <c r="G62" s="16"/>
    </row>
    <row r="63" spans="1:7" x14ac:dyDescent="0.25">
      <c r="A63" s="13" t="s">
        <v>2277</v>
      </c>
      <c r="B63" s="33" t="s">
        <v>2278</v>
      </c>
      <c r="C63" s="33" t="s">
        <v>1344</v>
      </c>
      <c r="D63" s="14">
        <v>242340</v>
      </c>
      <c r="E63" s="15">
        <v>2023.9</v>
      </c>
      <c r="F63" s="16">
        <v>8.3999999999999995E-3</v>
      </c>
      <c r="G63" s="16"/>
    </row>
    <row r="64" spans="1:7" x14ac:dyDescent="0.25">
      <c r="A64" s="13" t="s">
        <v>1778</v>
      </c>
      <c r="B64" s="33" t="s">
        <v>1779</v>
      </c>
      <c r="C64" s="33" t="s">
        <v>1323</v>
      </c>
      <c r="D64" s="14">
        <v>167973</v>
      </c>
      <c r="E64" s="15">
        <v>2023.32</v>
      </c>
      <c r="F64" s="16">
        <v>8.3999999999999995E-3</v>
      </c>
      <c r="G64" s="16"/>
    </row>
    <row r="65" spans="1:7" x14ac:dyDescent="0.25">
      <c r="A65" s="13" t="s">
        <v>1876</v>
      </c>
      <c r="B65" s="33" t="s">
        <v>1877</v>
      </c>
      <c r="C65" s="33" t="s">
        <v>1220</v>
      </c>
      <c r="D65" s="14">
        <v>283391</v>
      </c>
      <c r="E65" s="15">
        <v>2015.34</v>
      </c>
      <c r="F65" s="16">
        <v>8.3999999999999995E-3</v>
      </c>
      <c r="G65" s="16"/>
    </row>
    <row r="66" spans="1:7" x14ac:dyDescent="0.25">
      <c r="A66" s="13" t="s">
        <v>1784</v>
      </c>
      <c r="B66" s="33" t="s">
        <v>1785</v>
      </c>
      <c r="C66" s="33" t="s">
        <v>1200</v>
      </c>
      <c r="D66" s="14">
        <v>354136</v>
      </c>
      <c r="E66" s="15">
        <v>2009.01</v>
      </c>
      <c r="F66" s="16">
        <v>8.3999999999999995E-3</v>
      </c>
      <c r="G66" s="16"/>
    </row>
    <row r="67" spans="1:7" x14ac:dyDescent="0.25">
      <c r="A67" s="13" t="s">
        <v>1539</v>
      </c>
      <c r="B67" s="33" t="s">
        <v>1540</v>
      </c>
      <c r="C67" s="33" t="s">
        <v>1323</v>
      </c>
      <c r="D67" s="14">
        <v>67302</v>
      </c>
      <c r="E67" s="15">
        <v>1957.98</v>
      </c>
      <c r="F67" s="16">
        <v>8.2000000000000007E-3</v>
      </c>
      <c r="G67" s="16"/>
    </row>
    <row r="68" spans="1:7" x14ac:dyDescent="0.25">
      <c r="A68" s="13" t="s">
        <v>1375</v>
      </c>
      <c r="B68" s="33" t="s">
        <v>1376</v>
      </c>
      <c r="C68" s="33" t="s">
        <v>1377</v>
      </c>
      <c r="D68" s="14">
        <v>862065</v>
      </c>
      <c r="E68" s="15">
        <v>1919.47</v>
      </c>
      <c r="F68" s="16">
        <v>8.0000000000000002E-3</v>
      </c>
      <c r="G68" s="16"/>
    </row>
    <row r="69" spans="1:7" x14ac:dyDescent="0.25">
      <c r="A69" s="13" t="s">
        <v>1545</v>
      </c>
      <c r="B69" s="33" t="s">
        <v>1546</v>
      </c>
      <c r="C69" s="33" t="s">
        <v>1209</v>
      </c>
      <c r="D69" s="14">
        <v>297648</v>
      </c>
      <c r="E69" s="15">
        <v>1896.46</v>
      </c>
      <c r="F69" s="16">
        <v>7.9000000000000008E-3</v>
      </c>
      <c r="G69" s="16"/>
    </row>
    <row r="70" spans="1:7" x14ac:dyDescent="0.25">
      <c r="A70" s="13" t="s">
        <v>1955</v>
      </c>
      <c r="B70" s="33" t="s">
        <v>1956</v>
      </c>
      <c r="C70" s="33" t="s">
        <v>1254</v>
      </c>
      <c r="D70" s="14">
        <v>257456</v>
      </c>
      <c r="E70" s="15">
        <v>1792.15</v>
      </c>
      <c r="F70" s="16">
        <v>7.4999999999999997E-3</v>
      </c>
      <c r="G70" s="16"/>
    </row>
    <row r="71" spans="1:7" x14ac:dyDescent="0.25">
      <c r="A71" s="13" t="s">
        <v>1238</v>
      </c>
      <c r="B71" s="33" t="s">
        <v>1239</v>
      </c>
      <c r="C71" s="33" t="s">
        <v>1240</v>
      </c>
      <c r="D71" s="14">
        <v>49591</v>
      </c>
      <c r="E71" s="15">
        <v>1767.99</v>
      </c>
      <c r="F71" s="16">
        <v>7.4000000000000003E-3</v>
      </c>
      <c r="G71" s="16"/>
    </row>
    <row r="72" spans="1:7" x14ac:dyDescent="0.25">
      <c r="A72" s="13" t="s">
        <v>1888</v>
      </c>
      <c r="B72" s="33" t="s">
        <v>1889</v>
      </c>
      <c r="C72" s="33" t="s">
        <v>1289</v>
      </c>
      <c r="D72" s="14">
        <v>135674</v>
      </c>
      <c r="E72" s="15">
        <v>1767.7</v>
      </c>
      <c r="F72" s="16">
        <v>7.4000000000000003E-3</v>
      </c>
      <c r="G72" s="16"/>
    </row>
    <row r="73" spans="1:7" x14ac:dyDescent="0.25">
      <c r="A73" s="13" t="s">
        <v>1461</v>
      </c>
      <c r="B73" s="33" t="s">
        <v>1462</v>
      </c>
      <c r="C73" s="33" t="s">
        <v>1307</v>
      </c>
      <c r="D73" s="14">
        <v>181342</v>
      </c>
      <c r="E73" s="15">
        <v>1759.74</v>
      </c>
      <c r="F73" s="16">
        <v>7.3000000000000001E-3</v>
      </c>
      <c r="G73" s="16"/>
    </row>
    <row r="74" spans="1:7" x14ac:dyDescent="0.25">
      <c r="A74" s="13" t="s">
        <v>1405</v>
      </c>
      <c r="B74" s="33" t="s">
        <v>1406</v>
      </c>
      <c r="C74" s="33" t="s">
        <v>1192</v>
      </c>
      <c r="D74" s="14">
        <v>105532</v>
      </c>
      <c r="E74" s="15">
        <v>1746.45</v>
      </c>
      <c r="F74" s="16">
        <v>7.3000000000000001E-3</v>
      </c>
      <c r="G74" s="16"/>
    </row>
    <row r="75" spans="1:7" x14ac:dyDescent="0.25">
      <c r="A75" s="13" t="s">
        <v>1399</v>
      </c>
      <c r="B75" s="33" t="s">
        <v>1400</v>
      </c>
      <c r="C75" s="33" t="s">
        <v>1304</v>
      </c>
      <c r="D75" s="14">
        <v>98300</v>
      </c>
      <c r="E75" s="15">
        <v>1723.44</v>
      </c>
      <c r="F75" s="16">
        <v>7.1999999999999998E-3</v>
      </c>
      <c r="G75" s="16"/>
    </row>
    <row r="76" spans="1:7" x14ac:dyDescent="0.25">
      <c r="A76" s="13" t="s">
        <v>2279</v>
      </c>
      <c r="B76" s="33" t="s">
        <v>2280</v>
      </c>
      <c r="C76" s="33" t="s">
        <v>1227</v>
      </c>
      <c r="D76" s="14">
        <v>126390</v>
      </c>
      <c r="E76" s="15">
        <v>1682</v>
      </c>
      <c r="F76" s="16">
        <v>7.0000000000000001E-3</v>
      </c>
      <c r="G76" s="16"/>
    </row>
    <row r="77" spans="1:7" x14ac:dyDescent="0.25">
      <c r="A77" s="13" t="s">
        <v>1878</v>
      </c>
      <c r="B77" s="33" t="s">
        <v>1879</v>
      </c>
      <c r="C77" s="33" t="s">
        <v>1370</v>
      </c>
      <c r="D77" s="14">
        <v>15167</v>
      </c>
      <c r="E77" s="15">
        <v>1627.27</v>
      </c>
      <c r="F77" s="16">
        <v>6.7999999999999996E-3</v>
      </c>
      <c r="G77" s="16"/>
    </row>
    <row r="78" spans="1:7" x14ac:dyDescent="0.25">
      <c r="A78" s="13" t="s">
        <v>1210</v>
      </c>
      <c r="B78" s="33" t="s">
        <v>1211</v>
      </c>
      <c r="C78" s="33" t="s">
        <v>1212</v>
      </c>
      <c r="D78" s="14">
        <v>27417</v>
      </c>
      <c r="E78" s="15">
        <v>1605.33</v>
      </c>
      <c r="F78" s="16">
        <v>6.7000000000000002E-3</v>
      </c>
      <c r="G78" s="16"/>
    </row>
    <row r="79" spans="1:7" x14ac:dyDescent="0.25">
      <c r="A79" s="13" t="s">
        <v>1963</v>
      </c>
      <c r="B79" s="33" t="s">
        <v>1964</v>
      </c>
      <c r="C79" s="33" t="s">
        <v>1265</v>
      </c>
      <c r="D79" s="14">
        <v>63376</v>
      </c>
      <c r="E79" s="15">
        <v>1567.95</v>
      </c>
      <c r="F79" s="16">
        <v>6.4999999999999997E-3</v>
      </c>
      <c r="G79" s="16"/>
    </row>
    <row r="80" spans="1:7" x14ac:dyDescent="0.25">
      <c r="A80" s="13" t="s">
        <v>2045</v>
      </c>
      <c r="B80" s="33" t="s">
        <v>2046</v>
      </c>
      <c r="C80" s="33" t="s">
        <v>1192</v>
      </c>
      <c r="D80" s="14">
        <v>141814</v>
      </c>
      <c r="E80" s="15">
        <v>1522.44</v>
      </c>
      <c r="F80" s="16">
        <v>6.4000000000000003E-3</v>
      </c>
      <c r="G80" s="16"/>
    </row>
    <row r="81" spans="1:7" x14ac:dyDescent="0.25">
      <c r="A81" s="13" t="s">
        <v>1990</v>
      </c>
      <c r="B81" s="33" t="s">
        <v>1991</v>
      </c>
      <c r="C81" s="33" t="s">
        <v>1200</v>
      </c>
      <c r="D81" s="14">
        <v>1829940</v>
      </c>
      <c r="E81" s="15">
        <v>1487.92</v>
      </c>
      <c r="F81" s="16">
        <v>6.1999999999999998E-3</v>
      </c>
      <c r="G81" s="16"/>
    </row>
    <row r="82" spans="1:7" x14ac:dyDescent="0.25">
      <c r="A82" s="13" t="s">
        <v>1992</v>
      </c>
      <c r="B82" s="33" t="s">
        <v>1993</v>
      </c>
      <c r="C82" s="33" t="s">
        <v>1254</v>
      </c>
      <c r="D82" s="14">
        <v>190977</v>
      </c>
      <c r="E82" s="15">
        <v>1421.82</v>
      </c>
      <c r="F82" s="16">
        <v>5.8999999999999999E-3</v>
      </c>
      <c r="G82" s="16"/>
    </row>
    <row r="83" spans="1:7" x14ac:dyDescent="0.25">
      <c r="A83" s="13" t="s">
        <v>1951</v>
      </c>
      <c r="B83" s="33" t="s">
        <v>1952</v>
      </c>
      <c r="C83" s="33" t="s">
        <v>1240</v>
      </c>
      <c r="D83" s="14">
        <v>101557</v>
      </c>
      <c r="E83" s="15">
        <v>1371.88</v>
      </c>
      <c r="F83" s="16">
        <v>5.7000000000000002E-3</v>
      </c>
      <c r="G83" s="16"/>
    </row>
    <row r="84" spans="1:7" x14ac:dyDescent="0.25">
      <c r="A84" s="13" t="s">
        <v>1467</v>
      </c>
      <c r="B84" s="33" t="s">
        <v>1468</v>
      </c>
      <c r="C84" s="33" t="s">
        <v>1344</v>
      </c>
      <c r="D84" s="14">
        <v>208907</v>
      </c>
      <c r="E84" s="15">
        <v>1352.67</v>
      </c>
      <c r="F84" s="16">
        <v>5.5999999999999999E-3</v>
      </c>
      <c r="G84" s="16"/>
    </row>
    <row r="85" spans="1:7" x14ac:dyDescent="0.25">
      <c r="A85" s="13" t="s">
        <v>1501</v>
      </c>
      <c r="B85" s="33" t="s">
        <v>1502</v>
      </c>
      <c r="C85" s="33" t="s">
        <v>1237</v>
      </c>
      <c r="D85" s="14">
        <v>67029</v>
      </c>
      <c r="E85" s="15">
        <v>1240.24</v>
      </c>
      <c r="F85" s="16">
        <v>5.1999999999999998E-3</v>
      </c>
      <c r="G85" s="16"/>
    </row>
    <row r="86" spans="1:7" x14ac:dyDescent="0.25">
      <c r="A86" s="13" t="s">
        <v>1780</v>
      </c>
      <c r="B86" s="33" t="s">
        <v>1781</v>
      </c>
      <c r="C86" s="33" t="s">
        <v>1292</v>
      </c>
      <c r="D86" s="14">
        <v>76321</v>
      </c>
      <c r="E86" s="15">
        <v>1222.6600000000001</v>
      </c>
      <c r="F86" s="16">
        <v>5.1000000000000004E-3</v>
      </c>
      <c r="G86" s="16"/>
    </row>
    <row r="87" spans="1:7" x14ac:dyDescent="0.25">
      <c r="A87" s="13" t="s">
        <v>1418</v>
      </c>
      <c r="B87" s="33" t="s">
        <v>1419</v>
      </c>
      <c r="C87" s="33" t="s">
        <v>1386</v>
      </c>
      <c r="D87" s="14">
        <v>27262</v>
      </c>
      <c r="E87" s="15">
        <v>1205.1199999999999</v>
      </c>
      <c r="F87" s="16">
        <v>5.0000000000000001E-3</v>
      </c>
      <c r="G87" s="16"/>
    </row>
    <row r="88" spans="1:7" x14ac:dyDescent="0.25">
      <c r="A88" s="13" t="s">
        <v>1541</v>
      </c>
      <c r="B88" s="33" t="s">
        <v>1542</v>
      </c>
      <c r="C88" s="33" t="s">
        <v>1524</v>
      </c>
      <c r="D88" s="14">
        <v>17241</v>
      </c>
      <c r="E88" s="15">
        <v>1194.3699999999999</v>
      </c>
      <c r="F88" s="16">
        <v>5.0000000000000001E-3</v>
      </c>
      <c r="G88" s="16"/>
    </row>
    <row r="89" spans="1:7" x14ac:dyDescent="0.25">
      <c r="A89" s="13" t="s">
        <v>1894</v>
      </c>
      <c r="B89" s="33" t="s">
        <v>1895</v>
      </c>
      <c r="C89" s="33" t="s">
        <v>1386</v>
      </c>
      <c r="D89" s="14">
        <v>41518</v>
      </c>
      <c r="E89" s="15">
        <v>1176.06</v>
      </c>
      <c r="F89" s="16">
        <v>4.8999999999999998E-3</v>
      </c>
      <c r="G89" s="16"/>
    </row>
    <row r="90" spans="1:7" x14ac:dyDescent="0.25">
      <c r="A90" s="13" t="s">
        <v>1368</v>
      </c>
      <c r="B90" s="33" t="s">
        <v>1369</v>
      </c>
      <c r="C90" s="33" t="s">
        <v>1370</v>
      </c>
      <c r="D90" s="14">
        <v>14710</v>
      </c>
      <c r="E90" s="15">
        <v>1172.01</v>
      </c>
      <c r="F90" s="16">
        <v>4.8999999999999998E-3</v>
      </c>
      <c r="G90" s="16"/>
    </row>
    <row r="91" spans="1:7" x14ac:dyDescent="0.25">
      <c r="A91" s="13" t="s">
        <v>1285</v>
      </c>
      <c r="B91" s="33" t="s">
        <v>1286</v>
      </c>
      <c r="C91" s="33" t="s">
        <v>1200</v>
      </c>
      <c r="D91" s="14">
        <v>466977</v>
      </c>
      <c r="E91" s="15">
        <v>1167.9100000000001</v>
      </c>
      <c r="F91" s="16">
        <v>4.8999999999999998E-3</v>
      </c>
      <c r="G91" s="16"/>
    </row>
    <row r="92" spans="1:7" x14ac:dyDescent="0.25">
      <c r="A92" s="13" t="s">
        <v>1420</v>
      </c>
      <c r="B92" s="33" t="s">
        <v>1421</v>
      </c>
      <c r="C92" s="33" t="s">
        <v>1215</v>
      </c>
      <c r="D92" s="14">
        <v>322733</v>
      </c>
      <c r="E92" s="15">
        <v>1154.25</v>
      </c>
      <c r="F92" s="16">
        <v>4.7999999999999996E-3</v>
      </c>
      <c r="G92" s="16"/>
    </row>
    <row r="93" spans="1:7" x14ac:dyDescent="0.25">
      <c r="A93" s="13" t="s">
        <v>1495</v>
      </c>
      <c r="B93" s="33" t="s">
        <v>1496</v>
      </c>
      <c r="C93" s="33" t="s">
        <v>1370</v>
      </c>
      <c r="D93" s="14">
        <v>178757</v>
      </c>
      <c r="E93" s="15">
        <v>1120.9000000000001</v>
      </c>
      <c r="F93" s="16">
        <v>4.7000000000000002E-3</v>
      </c>
      <c r="G93" s="16"/>
    </row>
    <row r="94" spans="1:7" x14ac:dyDescent="0.25">
      <c r="A94" s="13" t="s">
        <v>1473</v>
      </c>
      <c r="B94" s="33" t="s">
        <v>1474</v>
      </c>
      <c r="C94" s="33" t="s">
        <v>1203</v>
      </c>
      <c r="D94" s="14">
        <v>39951</v>
      </c>
      <c r="E94" s="15">
        <v>1120.79</v>
      </c>
      <c r="F94" s="16">
        <v>4.7000000000000002E-3</v>
      </c>
      <c r="G94" s="16"/>
    </row>
    <row r="95" spans="1:7" x14ac:dyDescent="0.25">
      <c r="A95" s="13" t="s">
        <v>1324</v>
      </c>
      <c r="B95" s="33" t="s">
        <v>1325</v>
      </c>
      <c r="C95" s="33" t="s">
        <v>1200</v>
      </c>
      <c r="D95" s="14">
        <v>570321</v>
      </c>
      <c r="E95" s="15">
        <v>1110.4100000000001</v>
      </c>
      <c r="F95" s="16">
        <v>4.5999999999999999E-3</v>
      </c>
      <c r="G95" s="16"/>
    </row>
    <row r="96" spans="1:7" x14ac:dyDescent="0.25">
      <c r="A96" s="13" t="s">
        <v>1252</v>
      </c>
      <c r="B96" s="33" t="s">
        <v>1253</v>
      </c>
      <c r="C96" s="33" t="s">
        <v>1254</v>
      </c>
      <c r="D96" s="14">
        <v>15933</v>
      </c>
      <c r="E96" s="15">
        <v>1098.28</v>
      </c>
      <c r="F96" s="16">
        <v>4.5999999999999999E-3</v>
      </c>
      <c r="G96" s="16"/>
    </row>
    <row r="97" spans="1:7" x14ac:dyDescent="0.25">
      <c r="A97" s="13" t="s">
        <v>1318</v>
      </c>
      <c r="B97" s="33" t="s">
        <v>1319</v>
      </c>
      <c r="C97" s="33" t="s">
        <v>1320</v>
      </c>
      <c r="D97" s="14">
        <v>154343</v>
      </c>
      <c r="E97" s="15">
        <v>1082.48</v>
      </c>
      <c r="F97" s="16">
        <v>4.4999999999999997E-3</v>
      </c>
      <c r="G97" s="16"/>
    </row>
    <row r="98" spans="1:7" x14ac:dyDescent="0.25">
      <c r="A98" s="13" t="s">
        <v>1313</v>
      </c>
      <c r="B98" s="33" t="s">
        <v>1314</v>
      </c>
      <c r="C98" s="33" t="s">
        <v>1195</v>
      </c>
      <c r="D98" s="14">
        <v>232567</v>
      </c>
      <c r="E98" s="15">
        <v>1066.32</v>
      </c>
      <c r="F98" s="16">
        <v>4.4999999999999997E-3</v>
      </c>
      <c r="G98" s="16"/>
    </row>
    <row r="99" spans="1:7" x14ac:dyDescent="0.25">
      <c r="A99" s="13" t="s">
        <v>1984</v>
      </c>
      <c r="B99" s="33" t="s">
        <v>1985</v>
      </c>
      <c r="C99" s="33" t="s">
        <v>1248</v>
      </c>
      <c r="D99" s="14">
        <v>70928</v>
      </c>
      <c r="E99" s="15">
        <v>1037.04</v>
      </c>
      <c r="F99" s="16">
        <v>4.3E-3</v>
      </c>
      <c r="G99" s="16"/>
    </row>
    <row r="100" spans="1:7" x14ac:dyDescent="0.25">
      <c r="A100" s="13" t="s">
        <v>1221</v>
      </c>
      <c r="B100" s="33" t="s">
        <v>1222</v>
      </c>
      <c r="C100" s="33" t="s">
        <v>1203</v>
      </c>
      <c r="D100" s="14">
        <v>8005</v>
      </c>
      <c r="E100" s="15">
        <v>992.86</v>
      </c>
      <c r="F100" s="16">
        <v>4.1000000000000003E-3</v>
      </c>
      <c r="G100" s="16"/>
    </row>
    <row r="101" spans="1:7" x14ac:dyDescent="0.25">
      <c r="A101" s="13" t="s">
        <v>2037</v>
      </c>
      <c r="B101" s="33" t="s">
        <v>2038</v>
      </c>
      <c r="C101" s="33" t="s">
        <v>2039</v>
      </c>
      <c r="D101" s="14">
        <v>31338</v>
      </c>
      <c r="E101" s="15">
        <v>986.5</v>
      </c>
      <c r="F101" s="16">
        <v>4.1000000000000003E-3</v>
      </c>
      <c r="G101" s="16"/>
    </row>
    <row r="102" spans="1:7" x14ac:dyDescent="0.25">
      <c r="A102" s="13" t="s">
        <v>1233</v>
      </c>
      <c r="B102" s="33" t="s">
        <v>1234</v>
      </c>
      <c r="C102" s="33" t="s">
        <v>1212</v>
      </c>
      <c r="D102" s="14">
        <v>38681</v>
      </c>
      <c r="E102" s="15">
        <v>967.32</v>
      </c>
      <c r="F102" s="16">
        <v>4.0000000000000001E-3</v>
      </c>
      <c r="G102" s="16"/>
    </row>
    <row r="103" spans="1:7" x14ac:dyDescent="0.25">
      <c r="A103" s="13" t="s">
        <v>1520</v>
      </c>
      <c r="B103" s="33" t="s">
        <v>1521</v>
      </c>
      <c r="C103" s="33" t="s">
        <v>1237</v>
      </c>
      <c r="D103" s="14">
        <v>82862</v>
      </c>
      <c r="E103" s="15">
        <v>890.64</v>
      </c>
      <c r="F103" s="16">
        <v>3.7000000000000002E-3</v>
      </c>
      <c r="G103" s="16"/>
    </row>
    <row r="104" spans="1:7" x14ac:dyDescent="0.25">
      <c r="A104" s="13" t="s">
        <v>1246</v>
      </c>
      <c r="B104" s="33" t="s">
        <v>1247</v>
      </c>
      <c r="C104" s="33" t="s">
        <v>1248</v>
      </c>
      <c r="D104" s="14">
        <v>17507</v>
      </c>
      <c r="E104" s="15">
        <v>655.58</v>
      </c>
      <c r="F104" s="16">
        <v>2.7000000000000001E-3</v>
      </c>
      <c r="G104" s="16"/>
    </row>
    <row r="105" spans="1:7" x14ac:dyDescent="0.25">
      <c r="A105" s="13" t="s">
        <v>1300</v>
      </c>
      <c r="B105" s="33" t="s">
        <v>1301</v>
      </c>
      <c r="C105" s="33" t="s">
        <v>1292</v>
      </c>
      <c r="D105" s="14">
        <v>8978</v>
      </c>
      <c r="E105" s="15">
        <v>646.42999999999995</v>
      </c>
      <c r="F105" s="16">
        <v>2.7000000000000001E-3</v>
      </c>
      <c r="G105" s="16"/>
    </row>
    <row r="106" spans="1:7" x14ac:dyDescent="0.25">
      <c r="A106" s="17" t="s">
        <v>125</v>
      </c>
      <c r="B106" s="34"/>
      <c r="C106" s="34"/>
      <c r="D106" s="20"/>
      <c r="E106" s="37">
        <v>235259.93</v>
      </c>
      <c r="F106" s="38">
        <v>0.98160000000000003</v>
      </c>
      <c r="G106" s="23"/>
    </row>
    <row r="107" spans="1:7" x14ac:dyDescent="0.25">
      <c r="A107" s="17" t="s">
        <v>1268</v>
      </c>
      <c r="B107" s="33"/>
      <c r="C107" s="33"/>
      <c r="D107" s="14"/>
      <c r="E107" s="15"/>
      <c r="F107" s="16"/>
      <c r="G107" s="16"/>
    </row>
    <row r="108" spans="1:7" x14ac:dyDescent="0.25">
      <c r="A108" s="17" t="s">
        <v>125</v>
      </c>
      <c r="B108" s="33"/>
      <c r="C108" s="33"/>
      <c r="D108" s="14"/>
      <c r="E108" s="39" t="s">
        <v>122</v>
      </c>
      <c r="F108" s="40" t="s">
        <v>122</v>
      </c>
      <c r="G108" s="16"/>
    </row>
    <row r="109" spans="1:7" x14ac:dyDescent="0.25">
      <c r="A109" s="24" t="s">
        <v>132</v>
      </c>
      <c r="B109" s="35"/>
      <c r="C109" s="35"/>
      <c r="D109" s="25"/>
      <c r="E109" s="30">
        <v>235259.93</v>
      </c>
      <c r="F109" s="31">
        <v>0.98160000000000003</v>
      </c>
      <c r="G109" s="23"/>
    </row>
    <row r="110" spans="1:7" x14ac:dyDescent="0.25">
      <c r="A110" s="13"/>
      <c r="B110" s="33"/>
      <c r="C110" s="33"/>
      <c r="D110" s="14"/>
      <c r="E110" s="15"/>
      <c r="F110" s="16"/>
      <c r="G110" s="16"/>
    </row>
    <row r="111" spans="1:7" x14ac:dyDescent="0.25">
      <c r="A111" s="13"/>
      <c r="B111" s="33"/>
      <c r="C111" s="33"/>
      <c r="D111" s="14"/>
      <c r="E111" s="15"/>
      <c r="F111" s="16"/>
      <c r="G111" s="16"/>
    </row>
    <row r="112" spans="1:7" x14ac:dyDescent="0.25">
      <c r="A112" s="17" t="s">
        <v>196</v>
      </c>
      <c r="B112" s="33"/>
      <c r="C112" s="33"/>
      <c r="D112" s="14"/>
      <c r="E112" s="15"/>
      <c r="F112" s="16"/>
      <c r="G112" s="16"/>
    </row>
    <row r="113" spans="1:7" x14ac:dyDescent="0.25">
      <c r="A113" s="13" t="s">
        <v>197</v>
      </c>
      <c r="B113" s="33"/>
      <c r="C113" s="33"/>
      <c r="D113" s="14"/>
      <c r="E113" s="15">
        <v>4264.6899999999996</v>
      </c>
      <c r="F113" s="16">
        <v>1.78E-2</v>
      </c>
      <c r="G113" s="16">
        <v>6.5936999999999996E-2</v>
      </c>
    </row>
    <row r="114" spans="1:7" x14ac:dyDescent="0.25">
      <c r="A114" s="17" t="s">
        <v>125</v>
      </c>
      <c r="B114" s="34"/>
      <c r="C114" s="34"/>
      <c r="D114" s="20"/>
      <c r="E114" s="37">
        <v>4264.6899999999996</v>
      </c>
      <c r="F114" s="38">
        <v>1.78E-2</v>
      </c>
      <c r="G114" s="23"/>
    </row>
    <row r="115" spans="1:7" x14ac:dyDescent="0.25">
      <c r="A115" s="13"/>
      <c r="B115" s="33"/>
      <c r="C115" s="33"/>
      <c r="D115" s="14"/>
      <c r="E115" s="15"/>
      <c r="F115" s="16"/>
      <c r="G115" s="16"/>
    </row>
    <row r="116" spans="1:7" x14ac:dyDescent="0.25">
      <c r="A116" s="24" t="s">
        <v>132</v>
      </c>
      <c r="B116" s="35"/>
      <c r="C116" s="35"/>
      <c r="D116" s="25"/>
      <c r="E116" s="21">
        <v>4264.6899999999996</v>
      </c>
      <c r="F116" s="22">
        <v>1.78E-2</v>
      </c>
      <c r="G116" s="23"/>
    </row>
    <row r="117" spans="1:7" x14ac:dyDescent="0.25">
      <c r="A117" s="13" t="s">
        <v>198</v>
      </c>
      <c r="B117" s="33"/>
      <c r="C117" s="33"/>
      <c r="D117" s="14"/>
      <c r="E117" s="15">
        <v>1.5408261999999999</v>
      </c>
      <c r="F117" s="16">
        <v>6.0000000000000002E-6</v>
      </c>
      <c r="G117" s="16"/>
    </row>
    <row r="118" spans="1:7" x14ac:dyDescent="0.25">
      <c r="A118" s="13" t="s">
        <v>199</v>
      </c>
      <c r="B118" s="33"/>
      <c r="C118" s="33"/>
      <c r="D118" s="14"/>
      <c r="E118" s="15">
        <v>96.219173799999993</v>
      </c>
      <c r="F118" s="16">
        <v>5.9400000000000002E-4</v>
      </c>
      <c r="G118" s="16">
        <v>6.5936999999999996E-2</v>
      </c>
    </row>
    <row r="119" spans="1:7" x14ac:dyDescent="0.25">
      <c r="A119" s="28" t="s">
        <v>200</v>
      </c>
      <c r="B119" s="36"/>
      <c r="C119" s="36"/>
      <c r="D119" s="29"/>
      <c r="E119" s="30">
        <v>239622.38</v>
      </c>
      <c r="F119" s="31">
        <v>1</v>
      </c>
      <c r="G119" s="31"/>
    </row>
    <row r="124" spans="1:7" x14ac:dyDescent="0.25">
      <c r="A124" s="1" t="s">
        <v>203</v>
      </c>
    </row>
    <row r="125" spans="1:7" x14ac:dyDescent="0.25">
      <c r="A125" s="47" t="s">
        <v>204</v>
      </c>
      <c r="B125" s="3" t="s">
        <v>122</v>
      </c>
    </row>
    <row r="126" spans="1:7" x14ac:dyDescent="0.25">
      <c r="A126" t="s">
        <v>205</v>
      </c>
    </row>
    <row r="127" spans="1:7" x14ac:dyDescent="0.25">
      <c r="A127" t="s">
        <v>206</v>
      </c>
      <c r="B127" t="s">
        <v>207</v>
      </c>
      <c r="C127" t="s">
        <v>207</v>
      </c>
    </row>
    <row r="128" spans="1:7" x14ac:dyDescent="0.25">
      <c r="B128" s="48">
        <v>45504</v>
      </c>
      <c r="C128" s="48">
        <v>45534</v>
      </c>
    </row>
    <row r="129" spans="1:5" x14ac:dyDescent="0.25">
      <c r="A129" t="s">
        <v>722</v>
      </c>
      <c r="B129">
        <v>15.1982</v>
      </c>
      <c r="C129">
        <v>15.7379</v>
      </c>
      <c r="E129" s="2"/>
    </row>
    <row r="130" spans="1:5" x14ac:dyDescent="0.25">
      <c r="A130" t="s">
        <v>212</v>
      </c>
      <c r="B130">
        <v>15.1982</v>
      </c>
      <c r="C130">
        <v>15.7379</v>
      </c>
      <c r="E130" s="2"/>
    </row>
    <row r="131" spans="1:5" x14ac:dyDescent="0.25">
      <c r="A131" t="s">
        <v>723</v>
      </c>
      <c r="B131">
        <v>15.008100000000001</v>
      </c>
      <c r="C131">
        <v>15.5204</v>
      </c>
      <c r="E131" s="2"/>
    </row>
    <row r="132" spans="1:5" x14ac:dyDescent="0.25">
      <c r="A132" t="s">
        <v>689</v>
      </c>
      <c r="B132">
        <v>15.008100000000001</v>
      </c>
      <c r="C132">
        <v>15.5204</v>
      </c>
      <c r="E132" s="2"/>
    </row>
    <row r="133" spans="1:5" x14ac:dyDescent="0.25">
      <c r="E133" s="2"/>
    </row>
    <row r="134" spans="1:5" x14ac:dyDescent="0.25">
      <c r="A134" t="s">
        <v>222</v>
      </c>
      <c r="B134" s="3" t="s">
        <v>122</v>
      </c>
    </row>
    <row r="135" spans="1:5" x14ac:dyDescent="0.25">
      <c r="A135" t="s">
        <v>223</v>
      </c>
      <c r="B135" s="3" t="s">
        <v>122</v>
      </c>
    </row>
    <row r="136" spans="1:5" ht="30" customHeight="1" x14ac:dyDescent="0.25">
      <c r="A136" s="47" t="s">
        <v>224</v>
      </c>
      <c r="B136" s="3" t="s">
        <v>122</v>
      </c>
    </row>
    <row r="137" spans="1:5" ht="30" customHeight="1" x14ac:dyDescent="0.25">
      <c r="A137" s="47" t="s">
        <v>225</v>
      </c>
      <c r="B137" s="3" t="s">
        <v>122</v>
      </c>
    </row>
    <row r="138" spans="1:5" x14ac:dyDescent="0.25">
      <c r="A138" t="s">
        <v>1269</v>
      </c>
      <c r="B138" s="49">
        <v>0.42080000000000001</v>
      </c>
    </row>
    <row r="139" spans="1:5" ht="45" customHeight="1" x14ac:dyDescent="0.25">
      <c r="A139" s="47" t="s">
        <v>227</v>
      </c>
      <c r="B139" s="3" t="s">
        <v>122</v>
      </c>
    </row>
    <row r="140" spans="1:5" ht="45" customHeight="1" x14ac:dyDescent="0.25">
      <c r="A140" s="47" t="s">
        <v>228</v>
      </c>
      <c r="B140" s="3" t="s">
        <v>122</v>
      </c>
    </row>
    <row r="141" spans="1:5" ht="30" customHeight="1" x14ac:dyDescent="0.25">
      <c r="A141" s="47" t="s">
        <v>229</v>
      </c>
      <c r="B141" s="3" t="s">
        <v>122</v>
      </c>
    </row>
    <row r="142" spans="1:5" x14ac:dyDescent="0.25">
      <c r="A142" t="s">
        <v>230</v>
      </c>
      <c r="B142" s="3" t="s">
        <v>122</v>
      </c>
    </row>
    <row r="143" spans="1:5" x14ac:dyDescent="0.25">
      <c r="A143" t="s">
        <v>231</v>
      </c>
      <c r="B143" s="3" t="s">
        <v>122</v>
      </c>
    </row>
    <row r="145" spans="1:4" ht="69.95" customHeight="1" x14ac:dyDescent="0.25">
      <c r="A145" s="63" t="s">
        <v>241</v>
      </c>
      <c r="B145" s="63" t="s">
        <v>242</v>
      </c>
      <c r="C145" s="63" t="s">
        <v>5</v>
      </c>
      <c r="D145" s="63" t="s">
        <v>6</v>
      </c>
    </row>
    <row r="146" spans="1:4" ht="69.95" customHeight="1" x14ac:dyDescent="0.25">
      <c r="A146" s="63" t="s">
        <v>2281</v>
      </c>
      <c r="B146" s="63"/>
      <c r="C146" s="63" t="s">
        <v>2282</v>
      </c>
      <c r="D146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1"/>
  <sheetViews>
    <sheetView showGridLines="0" workbookViewId="0">
      <pane ySplit="4" topLeftCell="A120" activePane="bottomLeft" state="frozen"/>
      <selection pane="bottomLeft" activeCell="B121" sqref="B12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331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332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121</v>
      </c>
      <c r="B7" s="33"/>
      <c r="C7" s="33"/>
      <c r="D7" s="14"/>
      <c r="E7" s="15" t="s">
        <v>122</v>
      </c>
      <c r="F7" s="16" t="s">
        <v>122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123</v>
      </c>
      <c r="B9" s="33"/>
      <c r="C9" s="33"/>
      <c r="D9" s="14"/>
      <c r="E9" s="15"/>
      <c r="F9" s="16"/>
      <c r="G9" s="16"/>
    </row>
    <row r="10" spans="1:8" x14ac:dyDescent="0.25">
      <c r="A10" s="17" t="s">
        <v>245</v>
      </c>
      <c r="B10" s="33"/>
      <c r="C10" s="33"/>
      <c r="D10" s="14"/>
      <c r="E10" s="15"/>
      <c r="F10" s="16"/>
      <c r="G10" s="16"/>
    </row>
    <row r="11" spans="1:8" x14ac:dyDescent="0.25">
      <c r="A11" s="13" t="s">
        <v>333</v>
      </c>
      <c r="B11" s="33" t="s">
        <v>334</v>
      </c>
      <c r="C11" s="33" t="s">
        <v>251</v>
      </c>
      <c r="D11" s="14">
        <v>127500000</v>
      </c>
      <c r="E11" s="15">
        <v>130013.15</v>
      </c>
      <c r="F11" s="16">
        <v>6.7400000000000002E-2</v>
      </c>
      <c r="G11" s="16">
        <v>7.4300000000000005E-2</v>
      </c>
    </row>
    <row r="12" spans="1:8" x14ac:dyDescent="0.25">
      <c r="A12" s="13" t="s">
        <v>335</v>
      </c>
      <c r="B12" s="33" t="s">
        <v>336</v>
      </c>
      <c r="C12" s="33" t="s">
        <v>251</v>
      </c>
      <c r="D12" s="14">
        <v>117500000</v>
      </c>
      <c r="E12" s="15">
        <v>119753.18</v>
      </c>
      <c r="F12" s="16">
        <v>6.2100000000000002E-2</v>
      </c>
      <c r="G12" s="16">
        <v>7.4227000000000001E-2</v>
      </c>
    </row>
    <row r="13" spans="1:8" x14ac:dyDescent="0.25">
      <c r="A13" s="13" t="s">
        <v>337</v>
      </c>
      <c r="B13" s="33" t="s">
        <v>338</v>
      </c>
      <c r="C13" s="33" t="s">
        <v>251</v>
      </c>
      <c r="D13" s="14">
        <v>97500000</v>
      </c>
      <c r="E13" s="15">
        <v>96455.78</v>
      </c>
      <c r="F13" s="16">
        <v>0.05</v>
      </c>
      <c r="G13" s="16">
        <v>7.2588E-2</v>
      </c>
    </row>
    <row r="14" spans="1:8" x14ac:dyDescent="0.25">
      <c r="A14" s="13" t="s">
        <v>339</v>
      </c>
      <c r="B14" s="33" t="s">
        <v>340</v>
      </c>
      <c r="C14" s="33" t="s">
        <v>251</v>
      </c>
      <c r="D14" s="14">
        <v>90000000</v>
      </c>
      <c r="E14" s="15">
        <v>89890.47</v>
      </c>
      <c r="F14" s="16">
        <v>4.6600000000000003E-2</v>
      </c>
      <c r="G14" s="16">
        <v>7.4227000000000001E-2</v>
      </c>
    </row>
    <row r="15" spans="1:8" x14ac:dyDescent="0.25">
      <c r="A15" s="13" t="s">
        <v>341</v>
      </c>
      <c r="B15" s="33" t="s">
        <v>342</v>
      </c>
      <c r="C15" s="33" t="s">
        <v>262</v>
      </c>
      <c r="D15" s="14">
        <v>83000000</v>
      </c>
      <c r="E15" s="15">
        <v>82903.47</v>
      </c>
      <c r="F15" s="16">
        <v>4.2999999999999997E-2</v>
      </c>
      <c r="G15" s="16">
        <v>7.3524999999999993E-2</v>
      </c>
    </row>
    <row r="16" spans="1:8" x14ac:dyDescent="0.25">
      <c r="A16" s="13" t="s">
        <v>343</v>
      </c>
      <c r="B16" s="33" t="s">
        <v>344</v>
      </c>
      <c r="C16" s="33" t="s">
        <v>251</v>
      </c>
      <c r="D16" s="14">
        <v>81000000</v>
      </c>
      <c r="E16" s="15">
        <v>81937.33</v>
      </c>
      <c r="F16" s="16">
        <v>4.2500000000000003E-2</v>
      </c>
      <c r="G16" s="16">
        <v>7.2950000000000001E-2</v>
      </c>
    </row>
    <row r="17" spans="1:7" x14ac:dyDescent="0.25">
      <c r="A17" s="13" t="s">
        <v>345</v>
      </c>
      <c r="B17" s="33" t="s">
        <v>346</v>
      </c>
      <c r="C17" s="33" t="s">
        <v>251</v>
      </c>
      <c r="D17" s="14">
        <v>73000000</v>
      </c>
      <c r="E17" s="15">
        <v>73494.28</v>
      </c>
      <c r="F17" s="16">
        <v>3.8100000000000002E-2</v>
      </c>
      <c r="G17" s="16">
        <v>7.3688000000000003E-2</v>
      </c>
    </row>
    <row r="18" spans="1:7" x14ac:dyDescent="0.25">
      <c r="A18" s="13" t="s">
        <v>347</v>
      </c>
      <c r="B18" s="33" t="s">
        <v>348</v>
      </c>
      <c r="C18" s="33" t="s">
        <v>251</v>
      </c>
      <c r="D18" s="14">
        <v>64000000</v>
      </c>
      <c r="E18" s="15">
        <v>64869.7</v>
      </c>
      <c r="F18" s="16">
        <v>3.3599999999999998E-2</v>
      </c>
      <c r="G18" s="16">
        <v>7.3649999999999993E-2</v>
      </c>
    </row>
    <row r="19" spans="1:7" x14ac:dyDescent="0.25">
      <c r="A19" s="13" t="s">
        <v>349</v>
      </c>
      <c r="B19" s="33" t="s">
        <v>350</v>
      </c>
      <c r="C19" s="33" t="s">
        <v>251</v>
      </c>
      <c r="D19" s="14">
        <v>61500000</v>
      </c>
      <c r="E19" s="15">
        <v>61617.59</v>
      </c>
      <c r="F19" s="16">
        <v>3.1899999999999998E-2</v>
      </c>
      <c r="G19" s="16">
        <v>7.2650000000000006E-2</v>
      </c>
    </row>
    <row r="20" spans="1:7" x14ac:dyDescent="0.25">
      <c r="A20" s="13" t="s">
        <v>351</v>
      </c>
      <c r="B20" s="33" t="s">
        <v>352</v>
      </c>
      <c r="C20" s="33" t="s">
        <v>251</v>
      </c>
      <c r="D20" s="14">
        <v>61500000</v>
      </c>
      <c r="E20" s="15">
        <v>61208.31</v>
      </c>
      <c r="F20" s="16">
        <v>3.1699999999999999E-2</v>
      </c>
      <c r="G20" s="16">
        <v>7.4999999999999997E-2</v>
      </c>
    </row>
    <row r="21" spans="1:7" x14ac:dyDescent="0.25">
      <c r="A21" s="13" t="s">
        <v>353</v>
      </c>
      <c r="B21" s="33" t="s">
        <v>354</v>
      </c>
      <c r="C21" s="33" t="s">
        <v>251</v>
      </c>
      <c r="D21" s="14">
        <v>53700000</v>
      </c>
      <c r="E21" s="15">
        <v>53828.61</v>
      </c>
      <c r="F21" s="16">
        <v>2.7900000000000001E-2</v>
      </c>
      <c r="G21" s="16">
        <v>7.4300000000000005E-2</v>
      </c>
    </row>
    <row r="22" spans="1:7" x14ac:dyDescent="0.25">
      <c r="A22" s="13" t="s">
        <v>355</v>
      </c>
      <c r="B22" s="33" t="s">
        <v>356</v>
      </c>
      <c r="C22" s="33" t="s">
        <v>357</v>
      </c>
      <c r="D22" s="14">
        <v>52500000</v>
      </c>
      <c r="E22" s="15">
        <v>52822.61</v>
      </c>
      <c r="F22" s="16">
        <v>2.7400000000000001E-2</v>
      </c>
      <c r="G22" s="16">
        <v>7.2550000000000003E-2</v>
      </c>
    </row>
    <row r="23" spans="1:7" x14ac:dyDescent="0.25">
      <c r="A23" s="13" t="s">
        <v>358</v>
      </c>
      <c r="B23" s="33" t="s">
        <v>359</v>
      </c>
      <c r="C23" s="33" t="s">
        <v>251</v>
      </c>
      <c r="D23" s="14">
        <v>49237000</v>
      </c>
      <c r="E23" s="15">
        <v>49243.89</v>
      </c>
      <c r="F23" s="16">
        <v>2.5499999999999998E-2</v>
      </c>
      <c r="G23" s="16">
        <v>7.2159000000000001E-2</v>
      </c>
    </row>
    <row r="24" spans="1:7" x14ac:dyDescent="0.25">
      <c r="A24" s="13" t="s">
        <v>360</v>
      </c>
      <c r="B24" s="33" t="s">
        <v>361</v>
      </c>
      <c r="C24" s="33" t="s">
        <v>251</v>
      </c>
      <c r="D24" s="14">
        <v>45000000</v>
      </c>
      <c r="E24" s="15">
        <v>44580.42</v>
      </c>
      <c r="F24" s="16">
        <v>2.3099999999999999E-2</v>
      </c>
      <c r="G24" s="16">
        <v>7.2950000000000001E-2</v>
      </c>
    </row>
    <row r="25" spans="1:7" x14ac:dyDescent="0.25">
      <c r="A25" s="13" t="s">
        <v>362</v>
      </c>
      <c r="B25" s="33" t="s">
        <v>363</v>
      </c>
      <c r="C25" s="33" t="s">
        <v>251</v>
      </c>
      <c r="D25" s="14">
        <v>43200000</v>
      </c>
      <c r="E25" s="15">
        <v>43407.32</v>
      </c>
      <c r="F25" s="16">
        <v>2.2499999999999999E-2</v>
      </c>
      <c r="G25" s="16">
        <v>7.3649999999999993E-2</v>
      </c>
    </row>
    <row r="26" spans="1:7" x14ac:dyDescent="0.25">
      <c r="A26" s="13" t="s">
        <v>364</v>
      </c>
      <c r="B26" s="33" t="s">
        <v>365</v>
      </c>
      <c r="C26" s="33" t="s">
        <v>251</v>
      </c>
      <c r="D26" s="14">
        <v>42500000</v>
      </c>
      <c r="E26" s="15">
        <v>42781.78</v>
      </c>
      <c r="F26" s="16">
        <v>2.2200000000000001E-2</v>
      </c>
      <c r="G26" s="16">
        <v>7.4899999999999994E-2</v>
      </c>
    </row>
    <row r="27" spans="1:7" x14ac:dyDescent="0.25">
      <c r="A27" s="13" t="s">
        <v>366</v>
      </c>
      <c r="B27" s="33" t="s">
        <v>367</v>
      </c>
      <c r="C27" s="33" t="s">
        <v>251</v>
      </c>
      <c r="D27" s="14">
        <v>38500000</v>
      </c>
      <c r="E27" s="15">
        <v>38889.39</v>
      </c>
      <c r="F27" s="16">
        <v>2.0199999999999999E-2</v>
      </c>
      <c r="G27" s="16">
        <v>7.4999999999999997E-2</v>
      </c>
    </row>
    <row r="28" spans="1:7" x14ac:dyDescent="0.25">
      <c r="A28" s="13" t="s">
        <v>368</v>
      </c>
      <c r="B28" s="33" t="s">
        <v>369</v>
      </c>
      <c r="C28" s="33" t="s">
        <v>251</v>
      </c>
      <c r="D28" s="14">
        <v>37500000</v>
      </c>
      <c r="E28" s="15">
        <v>37624.35</v>
      </c>
      <c r="F28" s="16">
        <v>1.95E-2</v>
      </c>
      <c r="G28" s="16">
        <v>7.2999999999999995E-2</v>
      </c>
    </row>
    <row r="29" spans="1:7" x14ac:dyDescent="0.25">
      <c r="A29" s="13" t="s">
        <v>370</v>
      </c>
      <c r="B29" s="33" t="s">
        <v>371</v>
      </c>
      <c r="C29" s="33" t="s">
        <v>251</v>
      </c>
      <c r="D29" s="14">
        <v>34000000</v>
      </c>
      <c r="E29" s="15">
        <v>34246.5</v>
      </c>
      <c r="F29" s="16">
        <v>1.77E-2</v>
      </c>
      <c r="G29" s="16">
        <v>7.2950000000000001E-2</v>
      </c>
    </row>
    <row r="30" spans="1:7" x14ac:dyDescent="0.25">
      <c r="A30" s="13" t="s">
        <v>372</v>
      </c>
      <c r="B30" s="33" t="s">
        <v>373</v>
      </c>
      <c r="C30" s="33" t="s">
        <v>251</v>
      </c>
      <c r="D30" s="14">
        <v>33500000</v>
      </c>
      <c r="E30" s="15">
        <v>33851.879999999997</v>
      </c>
      <c r="F30" s="16">
        <v>1.7500000000000002E-2</v>
      </c>
      <c r="G30" s="16">
        <v>7.2950000000000001E-2</v>
      </c>
    </row>
    <row r="31" spans="1:7" x14ac:dyDescent="0.25">
      <c r="A31" s="13" t="s">
        <v>374</v>
      </c>
      <c r="B31" s="33" t="s">
        <v>375</v>
      </c>
      <c r="C31" s="33" t="s">
        <v>248</v>
      </c>
      <c r="D31" s="14">
        <v>29500000</v>
      </c>
      <c r="E31" s="15">
        <v>30582.799999999999</v>
      </c>
      <c r="F31" s="16">
        <v>1.5900000000000001E-2</v>
      </c>
      <c r="G31" s="16">
        <v>7.2889999999999996E-2</v>
      </c>
    </row>
    <row r="32" spans="1:7" x14ac:dyDescent="0.25">
      <c r="A32" s="13" t="s">
        <v>376</v>
      </c>
      <c r="B32" s="33" t="s">
        <v>377</v>
      </c>
      <c r="C32" s="33" t="s">
        <v>251</v>
      </c>
      <c r="D32" s="14">
        <v>25000000</v>
      </c>
      <c r="E32" s="15">
        <v>25420.05</v>
      </c>
      <c r="F32" s="16">
        <v>1.32E-2</v>
      </c>
      <c r="G32" s="16">
        <v>7.4227000000000001E-2</v>
      </c>
    </row>
    <row r="33" spans="1:7" x14ac:dyDescent="0.25">
      <c r="A33" s="13" t="s">
        <v>378</v>
      </c>
      <c r="B33" s="33" t="s">
        <v>379</v>
      </c>
      <c r="C33" s="33" t="s">
        <v>251</v>
      </c>
      <c r="D33" s="14">
        <v>24500000</v>
      </c>
      <c r="E33" s="15">
        <v>24700.53</v>
      </c>
      <c r="F33" s="16">
        <v>1.2800000000000001E-2</v>
      </c>
      <c r="G33" s="16">
        <v>7.2950000000000001E-2</v>
      </c>
    </row>
    <row r="34" spans="1:7" x14ac:dyDescent="0.25">
      <c r="A34" s="13" t="s">
        <v>380</v>
      </c>
      <c r="B34" s="33" t="s">
        <v>381</v>
      </c>
      <c r="C34" s="33" t="s">
        <v>262</v>
      </c>
      <c r="D34" s="14">
        <v>20000000</v>
      </c>
      <c r="E34" s="15">
        <v>20077</v>
      </c>
      <c r="F34" s="16">
        <v>1.04E-2</v>
      </c>
      <c r="G34" s="16">
        <v>7.4714000000000003E-2</v>
      </c>
    </row>
    <row r="35" spans="1:7" x14ac:dyDescent="0.25">
      <c r="A35" s="13" t="s">
        <v>382</v>
      </c>
      <c r="B35" s="33" t="s">
        <v>383</v>
      </c>
      <c r="C35" s="33" t="s">
        <v>251</v>
      </c>
      <c r="D35" s="14">
        <v>18000000</v>
      </c>
      <c r="E35" s="15">
        <v>18976.16</v>
      </c>
      <c r="F35" s="16">
        <v>9.7999999999999997E-3</v>
      </c>
      <c r="G35" s="16">
        <v>7.4024999999999994E-2</v>
      </c>
    </row>
    <row r="36" spans="1:7" x14ac:dyDescent="0.25">
      <c r="A36" s="13" t="s">
        <v>384</v>
      </c>
      <c r="B36" s="33" t="s">
        <v>385</v>
      </c>
      <c r="C36" s="33" t="s">
        <v>251</v>
      </c>
      <c r="D36" s="14">
        <v>17500000</v>
      </c>
      <c r="E36" s="15">
        <v>18166.09</v>
      </c>
      <c r="F36" s="16">
        <v>9.4000000000000004E-3</v>
      </c>
      <c r="G36" s="16">
        <v>7.3599999999999999E-2</v>
      </c>
    </row>
    <row r="37" spans="1:7" x14ac:dyDescent="0.25">
      <c r="A37" s="13" t="s">
        <v>386</v>
      </c>
      <c r="B37" s="33" t="s">
        <v>387</v>
      </c>
      <c r="C37" s="33" t="s">
        <v>251</v>
      </c>
      <c r="D37" s="14">
        <v>17500000</v>
      </c>
      <c r="E37" s="15">
        <v>17719.189999999999</v>
      </c>
      <c r="F37" s="16">
        <v>9.1999999999999998E-3</v>
      </c>
      <c r="G37" s="16">
        <v>7.2986999999999996E-2</v>
      </c>
    </row>
    <row r="38" spans="1:7" x14ac:dyDescent="0.25">
      <c r="A38" s="13" t="s">
        <v>388</v>
      </c>
      <c r="B38" s="33" t="s">
        <v>389</v>
      </c>
      <c r="C38" s="33" t="s">
        <v>390</v>
      </c>
      <c r="D38" s="14">
        <v>17500000</v>
      </c>
      <c r="E38" s="15">
        <v>17633.84</v>
      </c>
      <c r="F38" s="16">
        <v>9.1000000000000004E-3</v>
      </c>
      <c r="G38" s="16">
        <v>7.4464000000000002E-2</v>
      </c>
    </row>
    <row r="39" spans="1:7" x14ac:dyDescent="0.25">
      <c r="A39" s="13" t="s">
        <v>391</v>
      </c>
      <c r="B39" s="33" t="s">
        <v>392</v>
      </c>
      <c r="C39" s="33" t="s">
        <v>251</v>
      </c>
      <c r="D39" s="14">
        <v>16500000</v>
      </c>
      <c r="E39" s="15">
        <v>17074.599999999999</v>
      </c>
      <c r="F39" s="16">
        <v>8.8000000000000005E-3</v>
      </c>
      <c r="G39" s="16">
        <v>7.4024999999999994E-2</v>
      </c>
    </row>
    <row r="40" spans="1:7" x14ac:dyDescent="0.25">
      <c r="A40" s="13" t="s">
        <v>393</v>
      </c>
      <c r="B40" s="33" t="s">
        <v>394</v>
      </c>
      <c r="C40" s="33" t="s">
        <v>251</v>
      </c>
      <c r="D40" s="14">
        <v>15000000</v>
      </c>
      <c r="E40" s="15">
        <v>15058.46</v>
      </c>
      <c r="F40" s="16">
        <v>7.7999999999999996E-3</v>
      </c>
      <c r="G40" s="16">
        <v>7.2550000000000003E-2</v>
      </c>
    </row>
    <row r="41" spans="1:7" x14ac:dyDescent="0.25">
      <c r="A41" s="13" t="s">
        <v>395</v>
      </c>
      <c r="B41" s="33" t="s">
        <v>396</v>
      </c>
      <c r="C41" s="33" t="s">
        <v>251</v>
      </c>
      <c r="D41" s="14">
        <v>14000000</v>
      </c>
      <c r="E41" s="15">
        <v>14600.21</v>
      </c>
      <c r="F41" s="16">
        <v>7.6E-3</v>
      </c>
      <c r="G41" s="16">
        <v>7.4311000000000002E-2</v>
      </c>
    </row>
    <row r="42" spans="1:7" x14ac:dyDescent="0.25">
      <c r="A42" s="13" t="s">
        <v>397</v>
      </c>
      <c r="B42" s="33" t="s">
        <v>398</v>
      </c>
      <c r="C42" s="33" t="s">
        <v>251</v>
      </c>
      <c r="D42" s="14">
        <v>12500000</v>
      </c>
      <c r="E42" s="15">
        <v>12776.76</v>
      </c>
      <c r="F42" s="16">
        <v>6.6E-3</v>
      </c>
      <c r="G42" s="16">
        <v>7.3977000000000001E-2</v>
      </c>
    </row>
    <row r="43" spans="1:7" x14ac:dyDescent="0.25">
      <c r="A43" s="13" t="s">
        <v>399</v>
      </c>
      <c r="B43" s="33" t="s">
        <v>400</v>
      </c>
      <c r="C43" s="33" t="s">
        <v>251</v>
      </c>
      <c r="D43" s="14">
        <v>11950000</v>
      </c>
      <c r="E43" s="15">
        <v>12444.31</v>
      </c>
      <c r="F43" s="16">
        <v>6.4000000000000003E-3</v>
      </c>
      <c r="G43" s="16">
        <v>7.2600999999999999E-2</v>
      </c>
    </row>
    <row r="44" spans="1:7" x14ac:dyDescent="0.25">
      <c r="A44" s="13" t="s">
        <v>401</v>
      </c>
      <c r="B44" s="33" t="s">
        <v>402</v>
      </c>
      <c r="C44" s="33" t="s">
        <v>262</v>
      </c>
      <c r="D44" s="14">
        <v>11500000</v>
      </c>
      <c r="E44" s="15">
        <v>11775.36</v>
      </c>
      <c r="F44" s="16">
        <v>6.1000000000000004E-3</v>
      </c>
      <c r="G44" s="16">
        <v>7.4575000000000002E-2</v>
      </c>
    </row>
    <row r="45" spans="1:7" x14ac:dyDescent="0.25">
      <c r="A45" s="13" t="s">
        <v>403</v>
      </c>
      <c r="B45" s="33" t="s">
        <v>404</v>
      </c>
      <c r="C45" s="33" t="s">
        <v>251</v>
      </c>
      <c r="D45" s="14">
        <v>10500000</v>
      </c>
      <c r="E45" s="15">
        <v>10586.23</v>
      </c>
      <c r="F45" s="16">
        <v>5.4999999999999997E-3</v>
      </c>
      <c r="G45" s="16">
        <v>7.2849999999999998E-2</v>
      </c>
    </row>
    <row r="46" spans="1:7" x14ac:dyDescent="0.25">
      <c r="A46" s="13" t="s">
        <v>405</v>
      </c>
      <c r="B46" s="33" t="s">
        <v>406</v>
      </c>
      <c r="C46" s="33" t="s">
        <v>251</v>
      </c>
      <c r="D46" s="14">
        <v>10300000</v>
      </c>
      <c r="E46" s="15">
        <v>10516.69</v>
      </c>
      <c r="F46" s="16">
        <v>5.4999999999999997E-3</v>
      </c>
      <c r="G46" s="16">
        <v>7.4300000000000005E-2</v>
      </c>
    </row>
    <row r="47" spans="1:7" x14ac:dyDescent="0.25">
      <c r="A47" s="13" t="s">
        <v>407</v>
      </c>
      <c r="B47" s="33" t="s">
        <v>408</v>
      </c>
      <c r="C47" s="33" t="s">
        <v>262</v>
      </c>
      <c r="D47" s="14">
        <v>10000000</v>
      </c>
      <c r="E47" s="15">
        <v>10064.719999999999</v>
      </c>
      <c r="F47" s="16">
        <v>5.1999999999999998E-3</v>
      </c>
      <c r="G47" s="16">
        <v>7.4916999999999997E-2</v>
      </c>
    </row>
    <row r="48" spans="1:7" x14ac:dyDescent="0.25">
      <c r="A48" s="13" t="s">
        <v>409</v>
      </c>
      <c r="B48" s="33" t="s">
        <v>410</v>
      </c>
      <c r="C48" s="33" t="s">
        <v>251</v>
      </c>
      <c r="D48" s="14">
        <v>7500000</v>
      </c>
      <c r="E48" s="15">
        <v>7769.08</v>
      </c>
      <c r="F48" s="16">
        <v>4.0000000000000001E-3</v>
      </c>
      <c r="G48" s="16">
        <v>7.2849999999999998E-2</v>
      </c>
    </row>
    <row r="49" spans="1:7" x14ac:dyDescent="0.25">
      <c r="A49" s="13" t="s">
        <v>411</v>
      </c>
      <c r="B49" s="33" t="s">
        <v>412</v>
      </c>
      <c r="C49" s="33" t="s">
        <v>251</v>
      </c>
      <c r="D49" s="14">
        <v>7500000</v>
      </c>
      <c r="E49" s="15">
        <v>7751.61</v>
      </c>
      <c r="F49" s="16">
        <v>4.0000000000000001E-3</v>
      </c>
      <c r="G49" s="16">
        <v>7.3599999999999999E-2</v>
      </c>
    </row>
    <row r="50" spans="1:7" x14ac:dyDescent="0.25">
      <c r="A50" s="13" t="s">
        <v>413</v>
      </c>
      <c r="B50" s="33" t="s">
        <v>414</v>
      </c>
      <c r="C50" s="33" t="s">
        <v>251</v>
      </c>
      <c r="D50" s="14">
        <v>7000000</v>
      </c>
      <c r="E50" s="15">
        <v>7258.55</v>
      </c>
      <c r="F50" s="16">
        <v>3.8E-3</v>
      </c>
      <c r="G50" s="16">
        <v>7.2650000000000006E-2</v>
      </c>
    </row>
    <row r="51" spans="1:7" x14ac:dyDescent="0.25">
      <c r="A51" s="13" t="s">
        <v>415</v>
      </c>
      <c r="B51" s="33" t="s">
        <v>416</v>
      </c>
      <c r="C51" s="33" t="s">
        <v>251</v>
      </c>
      <c r="D51" s="14">
        <v>7000000</v>
      </c>
      <c r="E51" s="15">
        <v>6928.5</v>
      </c>
      <c r="F51" s="16">
        <v>3.5999999999999999E-3</v>
      </c>
      <c r="G51" s="16">
        <v>7.4899999999999994E-2</v>
      </c>
    </row>
    <row r="52" spans="1:7" x14ac:dyDescent="0.25">
      <c r="A52" s="13" t="s">
        <v>417</v>
      </c>
      <c r="B52" s="33" t="s">
        <v>418</v>
      </c>
      <c r="C52" s="33" t="s">
        <v>251</v>
      </c>
      <c r="D52" s="14">
        <v>6500000</v>
      </c>
      <c r="E52" s="15">
        <v>6861.61</v>
      </c>
      <c r="F52" s="16">
        <v>3.5999999999999999E-3</v>
      </c>
      <c r="G52" s="16">
        <v>7.3977000000000001E-2</v>
      </c>
    </row>
    <row r="53" spans="1:7" x14ac:dyDescent="0.25">
      <c r="A53" s="13" t="s">
        <v>419</v>
      </c>
      <c r="B53" s="33" t="s">
        <v>420</v>
      </c>
      <c r="C53" s="33" t="s">
        <v>357</v>
      </c>
      <c r="D53" s="14">
        <v>6500000</v>
      </c>
      <c r="E53" s="15">
        <v>6554.24</v>
      </c>
      <c r="F53" s="16">
        <v>3.3999999999999998E-3</v>
      </c>
      <c r="G53" s="16">
        <v>7.2925000000000004E-2</v>
      </c>
    </row>
    <row r="54" spans="1:7" x14ac:dyDescent="0.25">
      <c r="A54" s="13" t="s">
        <v>421</v>
      </c>
      <c r="B54" s="33" t="s">
        <v>422</v>
      </c>
      <c r="C54" s="33" t="s">
        <v>251</v>
      </c>
      <c r="D54" s="14">
        <v>5500000</v>
      </c>
      <c r="E54" s="15">
        <v>5792.36</v>
      </c>
      <c r="F54" s="16">
        <v>3.0000000000000001E-3</v>
      </c>
      <c r="G54" s="16">
        <v>7.4024999999999994E-2</v>
      </c>
    </row>
    <row r="55" spans="1:7" x14ac:dyDescent="0.25">
      <c r="A55" s="13" t="s">
        <v>423</v>
      </c>
      <c r="B55" s="33" t="s">
        <v>424</v>
      </c>
      <c r="C55" s="33" t="s">
        <v>251</v>
      </c>
      <c r="D55" s="14">
        <v>5500000</v>
      </c>
      <c r="E55" s="15">
        <v>5698.12</v>
      </c>
      <c r="F55" s="16">
        <v>3.0000000000000001E-3</v>
      </c>
      <c r="G55" s="16">
        <v>7.3599999999999999E-2</v>
      </c>
    </row>
    <row r="56" spans="1:7" x14ac:dyDescent="0.25">
      <c r="A56" s="13" t="s">
        <v>425</v>
      </c>
      <c r="B56" s="33" t="s">
        <v>426</v>
      </c>
      <c r="C56" s="33" t="s">
        <v>251</v>
      </c>
      <c r="D56" s="14">
        <v>5500000</v>
      </c>
      <c r="E56" s="15">
        <v>5500.03</v>
      </c>
      <c r="F56" s="16">
        <v>2.8999999999999998E-3</v>
      </c>
      <c r="G56" s="16">
        <v>7.3774999999999993E-2</v>
      </c>
    </row>
    <row r="57" spans="1:7" x14ac:dyDescent="0.25">
      <c r="A57" s="13" t="s">
        <v>427</v>
      </c>
      <c r="B57" s="33" t="s">
        <v>428</v>
      </c>
      <c r="C57" s="33" t="s">
        <v>251</v>
      </c>
      <c r="D57" s="14">
        <v>5000000</v>
      </c>
      <c r="E57" s="15">
        <v>5154.3500000000004</v>
      </c>
      <c r="F57" s="16">
        <v>2.7000000000000001E-3</v>
      </c>
      <c r="G57" s="16">
        <v>7.4770000000000003E-2</v>
      </c>
    </row>
    <row r="58" spans="1:7" x14ac:dyDescent="0.25">
      <c r="A58" s="13" t="s">
        <v>429</v>
      </c>
      <c r="B58" s="33" t="s">
        <v>430</v>
      </c>
      <c r="C58" s="33" t="s">
        <v>251</v>
      </c>
      <c r="D58" s="14">
        <v>5000000</v>
      </c>
      <c r="E58" s="15">
        <v>5147.5600000000004</v>
      </c>
      <c r="F58" s="16">
        <v>2.7000000000000001E-3</v>
      </c>
      <c r="G58" s="16">
        <v>7.5353000000000003E-2</v>
      </c>
    </row>
    <row r="59" spans="1:7" x14ac:dyDescent="0.25">
      <c r="A59" s="13" t="s">
        <v>431</v>
      </c>
      <c r="B59" s="33" t="s">
        <v>432</v>
      </c>
      <c r="C59" s="33" t="s">
        <v>248</v>
      </c>
      <c r="D59" s="14">
        <v>5100000</v>
      </c>
      <c r="E59" s="15">
        <v>5050.12</v>
      </c>
      <c r="F59" s="16">
        <v>2.5999999999999999E-3</v>
      </c>
      <c r="G59" s="16">
        <v>7.3400000000000007E-2</v>
      </c>
    </row>
    <row r="60" spans="1:7" x14ac:dyDescent="0.25">
      <c r="A60" s="13" t="s">
        <v>433</v>
      </c>
      <c r="B60" s="33" t="s">
        <v>434</v>
      </c>
      <c r="C60" s="33" t="s">
        <v>262</v>
      </c>
      <c r="D60" s="14">
        <v>5000000</v>
      </c>
      <c r="E60" s="15">
        <v>4946.6000000000004</v>
      </c>
      <c r="F60" s="16">
        <v>2.5999999999999999E-3</v>
      </c>
      <c r="G60" s="16">
        <v>7.4749999999999997E-2</v>
      </c>
    </row>
    <row r="61" spans="1:7" x14ac:dyDescent="0.25">
      <c r="A61" s="13" t="s">
        <v>435</v>
      </c>
      <c r="B61" s="33" t="s">
        <v>436</v>
      </c>
      <c r="C61" s="33" t="s">
        <v>251</v>
      </c>
      <c r="D61" s="14">
        <v>4000000</v>
      </c>
      <c r="E61" s="15">
        <v>4171</v>
      </c>
      <c r="F61" s="16">
        <v>2.2000000000000001E-3</v>
      </c>
      <c r="G61" s="16">
        <v>7.2849999999999998E-2</v>
      </c>
    </row>
    <row r="62" spans="1:7" x14ac:dyDescent="0.25">
      <c r="A62" s="13" t="s">
        <v>437</v>
      </c>
      <c r="B62" s="33" t="s">
        <v>438</v>
      </c>
      <c r="C62" s="33" t="s">
        <v>262</v>
      </c>
      <c r="D62" s="14">
        <v>3800000</v>
      </c>
      <c r="E62" s="15">
        <v>3804.29</v>
      </c>
      <c r="F62" s="16">
        <v>2E-3</v>
      </c>
      <c r="G62" s="16">
        <v>7.3400000000000007E-2</v>
      </c>
    </row>
    <row r="63" spans="1:7" x14ac:dyDescent="0.25">
      <c r="A63" s="13" t="s">
        <v>439</v>
      </c>
      <c r="B63" s="33" t="s">
        <v>440</v>
      </c>
      <c r="C63" s="33" t="s">
        <v>251</v>
      </c>
      <c r="D63" s="14">
        <v>3500000</v>
      </c>
      <c r="E63" s="15">
        <v>3506.67</v>
      </c>
      <c r="F63" s="16">
        <v>1.8E-3</v>
      </c>
      <c r="G63" s="16">
        <v>7.2849999999999998E-2</v>
      </c>
    </row>
    <row r="64" spans="1:7" x14ac:dyDescent="0.25">
      <c r="A64" s="13" t="s">
        <v>441</v>
      </c>
      <c r="B64" s="33" t="s">
        <v>442</v>
      </c>
      <c r="C64" s="33" t="s">
        <v>251</v>
      </c>
      <c r="D64" s="14">
        <v>3000000</v>
      </c>
      <c r="E64" s="15">
        <v>3124.13</v>
      </c>
      <c r="F64" s="16">
        <v>1.6000000000000001E-3</v>
      </c>
      <c r="G64" s="16">
        <v>7.3524999999999993E-2</v>
      </c>
    </row>
    <row r="65" spans="1:7" x14ac:dyDescent="0.25">
      <c r="A65" s="13" t="s">
        <v>443</v>
      </c>
      <c r="B65" s="33" t="s">
        <v>444</v>
      </c>
      <c r="C65" s="33" t="s">
        <v>251</v>
      </c>
      <c r="D65" s="14">
        <v>3000000</v>
      </c>
      <c r="E65" s="15">
        <v>3110.37</v>
      </c>
      <c r="F65" s="16">
        <v>1.6000000000000001E-3</v>
      </c>
      <c r="G65" s="16">
        <v>7.2999999999999995E-2</v>
      </c>
    </row>
    <row r="66" spans="1:7" x14ac:dyDescent="0.25">
      <c r="A66" s="13" t="s">
        <v>445</v>
      </c>
      <c r="B66" s="33" t="s">
        <v>446</v>
      </c>
      <c r="C66" s="33" t="s">
        <v>251</v>
      </c>
      <c r="D66" s="14">
        <v>3000000</v>
      </c>
      <c r="E66" s="15">
        <v>3099.15</v>
      </c>
      <c r="F66" s="16">
        <v>1.6000000000000001E-3</v>
      </c>
      <c r="G66" s="16">
        <v>7.3687000000000002E-2</v>
      </c>
    </row>
    <row r="67" spans="1:7" x14ac:dyDescent="0.25">
      <c r="A67" s="13" t="s">
        <v>447</v>
      </c>
      <c r="B67" s="33" t="s">
        <v>448</v>
      </c>
      <c r="C67" s="33" t="s">
        <v>251</v>
      </c>
      <c r="D67" s="14">
        <v>2500000</v>
      </c>
      <c r="E67" s="15">
        <v>2705.2</v>
      </c>
      <c r="F67" s="16">
        <v>1.4E-3</v>
      </c>
      <c r="G67" s="16">
        <v>7.2849999999999998E-2</v>
      </c>
    </row>
    <row r="68" spans="1:7" x14ac:dyDescent="0.25">
      <c r="A68" s="13" t="s">
        <v>449</v>
      </c>
      <c r="B68" s="33" t="s">
        <v>450</v>
      </c>
      <c r="C68" s="33" t="s">
        <v>251</v>
      </c>
      <c r="D68" s="14">
        <v>2500000</v>
      </c>
      <c r="E68" s="15">
        <v>2617.62</v>
      </c>
      <c r="F68" s="16">
        <v>1.4E-3</v>
      </c>
      <c r="G68" s="16">
        <v>7.2849999999999998E-2</v>
      </c>
    </row>
    <row r="69" spans="1:7" x14ac:dyDescent="0.25">
      <c r="A69" s="13" t="s">
        <v>451</v>
      </c>
      <c r="B69" s="33" t="s">
        <v>452</v>
      </c>
      <c r="C69" s="33" t="s">
        <v>251</v>
      </c>
      <c r="D69" s="14">
        <v>2500000</v>
      </c>
      <c r="E69" s="15">
        <v>2609.4</v>
      </c>
      <c r="F69" s="16">
        <v>1.4E-3</v>
      </c>
      <c r="G69" s="16">
        <v>7.4673000000000003E-2</v>
      </c>
    </row>
    <row r="70" spans="1:7" x14ac:dyDescent="0.25">
      <c r="A70" s="13" t="s">
        <v>453</v>
      </c>
      <c r="B70" s="33" t="s">
        <v>454</v>
      </c>
      <c r="C70" s="33" t="s">
        <v>251</v>
      </c>
      <c r="D70" s="14">
        <v>2500000</v>
      </c>
      <c r="E70" s="15">
        <v>2602.39</v>
      </c>
      <c r="F70" s="16">
        <v>1.2999999999999999E-3</v>
      </c>
      <c r="G70" s="16">
        <v>7.3523000000000005E-2</v>
      </c>
    </row>
    <row r="71" spans="1:7" x14ac:dyDescent="0.25">
      <c r="A71" s="13" t="s">
        <v>455</v>
      </c>
      <c r="B71" s="33" t="s">
        <v>456</v>
      </c>
      <c r="C71" s="33" t="s">
        <v>251</v>
      </c>
      <c r="D71" s="14">
        <v>2000000</v>
      </c>
      <c r="E71" s="15">
        <v>2050.75</v>
      </c>
      <c r="F71" s="16">
        <v>1.1000000000000001E-3</v>
      </c>
      <c r="G71" s="16">
        <v>7.2921E-2</v>
      </c>
    </row>
    <row r="72" spans="1:7" x14ac:dyDescent="0.25">
      <c r="A72" s="13" t="s">
        <v>457</v>
      </c>
      <c r="B72" s="33" t="s">
        <v>458</v>
      </c>
      <c r="C72" s="33" t="s">
        <v>251</v>
      </c>
      <c r="D72" s="14">
        <v>1500000</v>
      </c>
      <c r="E72" s="15">
        <v>1557.43</v>
      </c>
      <c r="F72" s="16">
        <v>8.0000000000000004E-4</v>
      </c>
      <c r="G72" s="16">
        <v>7.2999999999999995E-2</v>
      </c>
    </row>
    <row r="73" spans="1:7" x14ac:dyDescent="0.25">
      <c r="A73" s="13" t="s">
        <v>459</v>
      </c>
      <c r="B73" s="33" t="s">
        <v>460</v>
      </c>
      <c r="C73" s="33" t="s">
        <v>357</v>
      </c>
      <c r="D73" s="14">
        <v>1500000</v>
      </c>
      <c r="E73" s="15">
        <v>1494.81</v>
      </c>
      <c r="F73" s="16">
        <v>8.0000000000000004E-4</v>
      </c>
      <c r="G73" s="16">
        <v>7.4899999999999994E-2</v>
      </c>
    </row>
    <row r="74" spans="1:7" x14ac:dyDescent="0.25">
      <c r="A74" s="13" t="s">
        <v>461</v>
      </c>
      <c r="B74" s="33" t="s">
        <v>462</v>
      </c>
      <c r="C74" s="33" t="s">
        <v>251</v>
      </c>
      <c r="D74" s="14">
        <v>1000000</v>
      </c>
      <c r="E74" s="15">
        <v>1071.32</v>
      </c>
      <c r="F74" s="16">
        <v>5.9999999999999995E-4</v>
      </c>
      <c r="G74" s="16">
        <v>7.3829000000000006E-2</v>
      </c>
    </row>
    <row r="75" spans="1:7" x14ac:dyDescent="0.25">
      <c r="A75" s="13" t="s">
        <v>463</v>
      </c>
      <c r="B75" s="33" t="s">
        <v>464</v>
      </c>
      <c r="C75" s="33" t="s">
        <v>251</v>
      </c>
      <c r="D75" s="14">
        <v>1000000</v>
      </c>
      <c r="E75" s="15">
        <v>1065.3499999999999</v>
      </c>
      <c r="F75" s="16">
        <v>5.9999999999999995E-4</v>
      </c>
      <c r="G75" s="16">
        <v>7.2952000000000003E-2</v>
      </c>
    </row>
    <row r="76" spans="1:7" x14ac:dyDescent="0.25">
      <c r="A76" s="13" t="s">
        <v>465</v>
      </c>
      <c r="B76" s="33" t="s">
        <v>466</v>
      </c>
      <c r="C76" s="33" t="s">
        <v>251</v>
      </c>
      <c r="D76" s="14">
        <v>1000000</v>
      </c>
      <c r="E76" s="15">
        <v>1049.4000000000001</v>
      </c>
      <c r="F76" s="16">
        <v>5.0000000000000001E-4</v>
      </c>
      <c r="G76" s="16">
        <v>7.3774999999999993E-2</v>
      </c>
    </row>
    <row r="77" spans="1:7" x14ac:dyDescent="0.25">
      <c r="A77" s="13" t="s">
        <v>467</v>
      </c>
      <c r="B77" s="33" t="s">
        <v>468</v>
      </c>
      <c r="C77" s="33" t="s">
        <v>262</v>
      </c>
      <c r="D77" s="14">
        <v>1000000</v>
      </c>
      <c r="E77" s="15">
        <v>995.16</v>
      </c>
      <c r="F77" s="16">
        <v>5.0000000000000001E-4</v>
      </c>
      <c r="G77" s="16">
        <v>7.4575000000000002E-2</v>
      </c>
    </row>
    <row r="78" spans="1:7" x14ac:dyDescent="0.25">
      <c r="A78" s="13" t="s">
        <v>469</v>
      </c>
      <c r="B78" s="33" t="s">
        <v>470</v>
      </c>
      <c r="C78" s="33" t="s">
        <v>251</v>
      </c>
      <c r="D78" s="14">
        <v>500000</v>
      </c>
      <c r="E78" s="15">
        <v>528.01</v>
      </c>
      <c r="F78" s="16">
        <v>2.9999999999999997E-4</v>
      </c>
      <c r="G78" s="16">
        <v>7.4146000000000004E-2</v>
      </c>
    </row>
    <row r="79" spans="1:7" x14ac:dyDescent="0.25">
      <c r="A79" s="13" t="s">
        <v>471</v>
      </c>
      <c r="B79" s="33" t="s">
        <v>472</v>
      </c>
      <c r="C79" s="33" t="s">
        <v>251</v>
      </c>
      <c r="D79" s="14">
        <v>500000</v>
      </c>
      <c r="E79" s="15">
        <v>521.86</v>
      </c>
      <c r="F79" s="16">
        <v>2.9999999999999997E-4</v>
      </c>
      <c r="G79" s="16">
        <v>7.3499999999999996E-2</v>
      </c>
    </row>
    <row r="80" spans="1:7" x14ac:dyDescent="0.25">
      <c r="A80" s="13" t="s">
        <v>473</v>
      </c>
      <c r="B80" s="33" t="s">
        <v>474</v>
      </c>
      <c r="C80" s="33" t="s">
        <v>251</v>
      </c>
      <c r="D80" s="14">
        <v>500000</v>
      </c>
      <c r="E80" s="15">
        <v>515.84</v>
      </c>
      <c r="F80" s="16">
        <v>2.9999999999999997E-4</v>
      </c>
      <c r="G80" s="16">
        <v>7.2849999999999998E-2</v>
      </c>
    </row>
    <row r="81" spans="1:7" x14ac:dyDescent="0.25">
      <c r="A81" s="13" t="s">
        <v>475</v>
      </c>
      <c r="B81" s="33" t="s">
        <v>476</v>
      </c>
      <c r="C81" s="33" t="s">
        <v>357</v>
      </c>
      <c r="D81" s="14">
        <v>500000</v>
      </c>
      <c r="E81" s="15">
        <v>508.45</v>
      </c>
      <c r="F81" s="16">
        <v>2.9999999999999997E-4</v>
      </c>
      <c r="G81" s="16">
        <v>7.3599999999999999E-2</v>
      </c>
    </row>
    <row r="82" spans="1:7" x14ac:dyDescent="0.25">
      <c r="A82" s="13" t="s">
        <v>477</v>
      </c>
      <c r="B82" s="33" t="s">
        <v>478</v>
      </c>
      <c r="C82" s="33" t="s">
        <v>251</v>
      </c>
      <c r="D82" s="14">
        <v>400000</v>
      </c>
      <c r="E82" s="15">
        <v>425.51</v>
      </c>
      <c r="F82" s="16">
        <v>2.0000000000000001E-4</v>
      </c>
      <c r="G82" s="16">
        <v>7.2952000000000003E-2</v>
      </c>
    </row>
    <row r="83" spans="1:7" x14ac:dyDescent="0.25">
      <c r="A83" s="17" t="s">
        <v>125</v>
      </c>
      <c r="B83" s="34"/>
      <c r="C83" s="34"/>
      <c r="D83" s="20"/>
      <c r="E83" s="21">
        <v>1705139.85</v>
      </c>
      <c r="F83" s="22">
        <v>0.88419999999999999</v>
      </c>
      <c r="G83" s="23"/>
    </row>
    <row r="84" spans="1:7" x14ac:dyDescent="0.25">
      <c r="A84" s="13"/>
      <c r="B84" s="33"/>
      <c r="C84" s="33"/>
      <c r="D84" s="14"/>
      <c r="E84" s="15"/>
      <c r="F84" s="16"/>
      <c r="G84" s="16"/>
    </row>
    <row r="85" spans="1:7" x14ac:dyDescent="0.25">
      <c r="A85" s="17" t="s">
        <v>479</v>
      </c>
      <c r="B85" s="33"/>
      <c r="C85" s="33"/>
      <c r="D85" s="14"/>
      <c r="E85" s="15"/>
      <c r="F85" s="16"/>
      <c r="G85" s="16"/>
    </row>
    <row r="86" spans="1:7" x14ac:dyDescent="0.25">
      <c r="A86" s="13" t="s">
        <v>480</v>
      </c>
      <c r="B86" s="33" t="s">
        <v>481</v>
      </c>
      <c r="C86" s="33" t="s">
        <v>129</v>
      </c>
      <c r="D86" s="14">
        <v>123500000</v>
      </c>
      <c r="E86" s="15">
        <v>124993.24</v>
      </c>
      <c r="F86" s="16">
        <v>6.4799999999999996E-2</v>
      </c>
      <c r="G86" s="16">
        <v>6.9036059363999994E-2</v>
      </c>
    </row>
    <row r="87" spans="1:7" x14ac:dyDescent="0.25">
      <c r="A87" s="17" t="s">
        <v>125</v>
      </c>
      <c r="B87" s="34"/>
      <c r="C87" s="34"/>
      <c r="D87" s="20"/>
      <c r="E87" s="21">
        <v>124993.24</v>
      </c>
      <c r="F87" s="22">
        <v>6.4799999999999996E-2</v>
      </c>
      <c r="G87" s="23"/>
    </row>
    <row r="88" spans="1:7" x14ac:dyDescent="0.25">
      <c r="A88" s="13"/>
      <c r="B88" s="33"/>
      <c r="C88" s="33"/>
      <c r="D88" s="14"/>
      <c r="E88" s="15"/>
      <c r="F88" s="16"/>
      <c r="G88" s="16"/>
    </row>
    <row r="89" spans="1:7" x14ac:dyDescent="0.25">
      <c r="A89" s="17" t="s">
        <v>130</v>
      </c>
      <c r="B89" s="33"/>
      <c r="C89" s="33"/>
      <c r="D89" s="14"/>
      <c r="E89" s="15"/>
      <c r="F89" s="16"/>
      <c r="G89" s="16"/>
    </row>
    <row r="90" spans="1:7" x14ac:dyDescent="0.25">
      <c r="A90" s="17" t="s">
        <v>125</v>
      </c>
      <c r="B90" s="33"/>
      <c r="C90" s="33"/>
      <c r="D90" s="14"/>
      <c r="E90" s="18" t="s">
        <v>122</v>
      </c>
      <c r="F90" s="19" t="s">
        <v>122</v>
      </c>
      <c r="G90" s="16"/>
    </row>
    <row r="91" spans="1:7" x14ac:dyDescent="0.25">
      <c r="A91" s="13"/>
      <c r="B91" s="33"/>
      <c r="C91" s="33"/>
      <c r="D91" s="14"/>
      <c r="E91" s="15"/>
      <c r="F91" s="16"/>
      <c r="G91" s="16"/>
    </row>
    <row r="92" spans="1:7" x14ac:dyDescent="0.25">
      <c r="A92" s="17" t="s">
        <v>131</v>
      </c>
      <c r="B92" s="33"/>
      <c r="C92" s="33"/>
      <c r="D92" s="14"/>
      <c r="E92" s="15"/>
      <c r="F92" s="16"/>
      <c r="G92" s="16"/>
    </row>
    <row r="93" spans="1:7" x14ac:dyDescent="0.25">
      <c r="A93" s="17" t="s">
        <v>125</v>
      </c>
      <c r="B93" s="33"/>
      <c r="C93" s="33"/>
      <c r="D93" s="14"/>
      <c r="E93" s="18" t="s">
        <v>122</v>
      </c>
      <c r="F93" s="19" t="s">
        <v>122</v>
      </c>
      <c r="G93" s="16"/>
    </row>
    <row r="94" spans="1:7" x14ac:dyDescent="0.25">
      <c r="A94" s="13"/>
      <c r="B94" s="33"/>
      <c r="C94" s="33"/>
      <c r="D94" s="14"/>
      <c r="E94" s="15"/>
      <c r="F94" s="16"/>
      <c r="G94" s="16"/>
    </row>
    <row r="95" spans="1:7" x14ac:dyDescent="0.25">
      <c r="A95" s="24" t="s">
        <v>132</v>
      </c>
      <c r="B95" s="35"/>
      <c r="C95" s="35"/>
      <c r="D95" s="25"/>
      <c r="E95" s="21">
        <v>1830133.09</v>
      </c>
      <c r="F95" s="22">
        <v>0.94899999999999995</v>
      </c>
      <c r="G95" s="23"/>
    </row>
    <row r="96" spans="1:7" x14ac:dyDescent="0.25">
      <c r="A96" s="13"/>
      <c r="B96" s="33"/>
      <c r="C96" s="33"/>
      <c r="D96" s="14"/>
      <c r="E96" s="15"/>
      <c r="F96" s="16"/>
      <c r="G96" s="16"/>
    </row>
    <row r="97" spans="1:7" x14ac:dyDescent="0.25">
      <c r="A97" s="13"/>
      <c r="B97" s="33"/>
      <c r="C97" s="33"/>
      <c r="D97" s="14"/>
      <c r="E97" s="15"/>
      <c r="F97" s="16"/>
      <c r="G97" s="16"/>
    </row>
    <row r="98" spans="1:7" x14ac:dyDescent="0.25">
      <c r="A98" s="17" t="s">
        <v>196</v>
      </c>
      <c r="B98" s="33"/>
      <c r="C98" s="33"/>
      <c r="D98" s="14"/>
      <c r="E98" s="15"/>
      <c r="F98" s="16"/>
      <c r="G98" s="16"/>
    </row>
    <row r="99" spans="1:7" x14ac:dyDescent="0.25">
      <c r="A99" s="13" t="s">
        <v>197</v>
      </c>
      <c r="B99" s="33"/>
      <c r="C99" s="33"/>
      <c r="D99" s="14"/>
      <c r="E99" s="15">
        <v>26698.53</v>
      </c>
      <c r="F99" s="16">
        <v>1.38E-2</v>
      </c>
      <c r="G99" s="16">
        <v>6.5936999999999996E-2</v>
      </c>
    </row>
    <row r="100" spans="1:7" x14ac:dyDescent="0.25">
      <c r="A100" s="17" t="s">
        <v>125</v>
      </c>
      <c r="B100" s="34"/>
      <c r="C100" s="34"/>
      <c r="D100" s="20"/>
      <c r="E100" s="21">
        <v>26698.53</v>
      </c>
      <c r="F100" s="22">
        <v>1.38E-2</v>
      </c>
      <c r="G100" s="23"/>
    </row>
    <row r="101" spans="1:7" x14ac:dyDescent="0.25">
      <c r="A101" s="13"/>
      <c r="B101" s="33"/>
      <c r="C101" s="33"/>
      <c r="D101" s="14"/>
      <c r="E101" s="15"/>
      <c r="F101" s="16"/>
      <c r="G101" s="16"/>
    </row>
    <row r="102" spans="1:7" x14ac:dyDescent="0.25">
      <c r="A102" s="24" t="s">
        <v>132</v>
      </c>
      <c r="B102" s="35"/>
      <c r="C102" s="35"/>
      <c r="D102" s="25"/>
      <c r="E102" s="21">
        <v>26698.53</v>
      </c>
      <c r="F102" s="22">
        <v>1.38E-2</v>
      </c>
      <c r="G102" s="23"/>
    </row>
    <row r="103" spans="1:7" x14ac:dyDescent="0.25">
      <c r="A103" s="13" t="s">
        <v>198</v>
      </c>
      <c r="B103" s="33"/>
      <c r="C103" s="33"/>
      <c r="D103" s="14"/>
      <c r="E103" s="15">
        <v>70173.580902000002</v>
      </c>
      <c r="F103" s="16">
        <v>3.6368999999999999E-2</v>
      </c>
      <c r="G103" s="16"/>
    </row>
    <row r="104" spans="1:7" x14ac:dyDescent="0.25">
      <c r="A104" s="13" t="s">
        <v>199</v>
      </c>
      <c r="B104" s="33"/>
      <c r="C104" s="33"/>
      <c r="D104" s="14"/>
      <c r="E104" s="15">
        <v>2456.8390979999999</v>
      </c>
      <c r="F104" s="16">
        <v>8.3100000000000003E-4</v>
      </c>
      <c r="G104" s="16">
        <v>6.5936999999999996E-2</v>
      </c>
    </row>
    <row r="105" spans="1:7" x14ac:dyDescent="0.25">
      <c r="A105" s="28" t="s">
        <v>200</v>
      </c>
      <c r="B105" s="36"/>
      <c r="C105" s="36"/>
      <c r="D105" s="29"/>
      <c r="E105" s="30">
        <v>1929462.04</v>
      </c>
      <c r="F105" s="31">
        <v>1</v>
      </c>
      <c r="G105" s="31"/>
    </row>
    <row r="107" spans="1:7" x14ac:dyDescent="0.25">
      <c r="A107" s="1" t="s">
        <v>202</v>
      </c>
    </row>
    <row r="110" spans="1:7" x14ac:dyDescent="0.25">
      <c r="A110" s="1" t="s">
        <v>203</v>
      </c>
    </row>
    <row r="111" spans="1:7" x14ac:dyDescent="0.25">
      <c r="A111" s="47" t="s">
        <v>204</v>
      </c>
      <c r="B111" s="3" t="s">
        <v>122</v>
      </c>
    </row>
    <row r="112" spans="1:7" x14ac:dyDescent="0.25">
      <c r="A112" t="s">
        <v>205</v>
      </c>
    </row>
    <row r="113" spans="1:5" x14ac:dyDescent="0.25">
      <c r="A113" t="s">
        <v>327</v>
      </c>
      <c r="B113" t="s">
        <v>207</v>
      </c>
      <c r="C113" t="s">
        <v>207</v>
      </c>
    </row>
    <row r="114" spans="1:5" x14ac:dyDescent="0.25">
      <c r="B114" s="48">
        <v>45504</v>
      </c>
      <c r="C114" s="48">
        <v>45534</v>
      </c>
    </row>
    <row r="115" spans="1:5" x14ac:dyDescent="0.25">
      <c r="A115" t="s">
        <v>328</v>
      </c>
      <c r="B115">
        <v>1392.1321</v>
      </c>
      <c r="C115">
        <v>1403.1415</v>
      </c>
      <c r="E115" s="2"/>
    </row>
    <row r="116" spans="1:5" x14ac:dyDescent="0.25">
      <c r="E116" s="2"/>
    </row>
    <row r="117" spans="1:5" x14ac:dyDescent="0.25">
      <c r="A117" t="s">
        <v>222</v>
      </c>
      <c r="B117" s="3" t="s">
        <v>122</v>
      </c>
    </row>
    <row r="118" spans="1:5" x14ac:dyDescent="0.25">
      <c r="A118" t="s">
        <v>223</v>
      </c>
      <c r="B118" s="3" t="s">
        <v>122</v>
      </c>
    </row>
    <row r="119" spans="1:5" ht="30" customHeight="1" x14ac:dyDescent="0.25">
      <c r="A119" s="47" t="s">
        <v>224</v>
      </c>
      <c r="B119" s="3" t="s">
        <v>122</v>
      </c>
    </row>
    <row r="120" spans="1:5" ht="30" customHeight="1" x14ac:dyDescent="0.25">
      <c r="A120" s="47" t="s">
        <v>225</v>
      </c>
      <c r="B120" s="3" t="s">
        <v>122</v>
      </c>
    </row>
    <row r="121" spans="1:5" x14ac:dyDescent="0.25">
      <c r="A121" t="s">
        <v>226</v>
      </c>
      <c r="B121" s="49">
        <f>+B136</f>
        <v>5.1437830888910243</v>
      </c>
    </row>
    <row r="122" spans="1:5" ht="45" customHeight="1" x14ac:dyDescent="0.25">
      <c r="A122" s="47" t="s">
        <v>227</v>
      </c>
      <c r="B122" s="3" t="s">
        <v>122</v>
      </c>
    </row>
    <row r="123" spans="1:5" ht="45" customHeight="1" x14ac:dyDescent="0.25">
      <c r="A123" s="47" t="s">
        <v>228</v>
      </c>
      <c r="B123" s="3" t="s">
        <v>122</v>
      </c>
    </row>
    <row r="124" spans="1:5" ht="30" customHeight="1" x14ac:dyDescent="0.25">
      <c r="A124" s="47" t="s">
        <v>229</v>
      </c>
      <c r="B124" s="3" t="s">
        <v>122</v>
      </c>
    </row>
    <row r="125" spans="1:5" ht="30" customHeight="1" x14ac:dyDescent="0.25">
      <c r="A125" s="47" t="s">
        <v>229</v>
      </c>
      <c r="B125" s="49">
        <v>682535.45029120008</v>
      </c>
    </row>
    <row r="126" spans="1:5" x14ac:dyDescent="0.25">
      <c r="A126" t="s">
        <v>230</v>
      </c>
      <c r="B126" s="3" t="s">
        <v>122</v>
      </c>
    </row>
    <row r="127" spans="1:5" x14ac:dyDescent="0.25">
      <c r="A127" t="s">
        <v>231</v>
      </c>
      <c r="B127" s="3" t="s">
        <v>122</v>
      </c>
    </row>
    <row r="129" spans="1:4" x14ac:dyDescent="0.25">
      <c r="A129" t="s">
        <v>232</v>
      </c>
    </row>
    <row r="130" spans="1:4" ht="30" customHeight="1" x14ac:dyDescent="0.25">
      <c r="A130" s="58" t="s">
        <v>233</v>
      </c>
      <c r="B130" s="59" t="s">
        <v>482</v>
      </c>
    </row>
    <row r="131" spans="1:4" x14ac:dyDescent="0.25">
      <c r="A131" s="58" t="s">
        <v>235</v>
      </c>
      <c r="B131" s="58" t="s">
        <v>330</v>
      </c>
    </row>
    <row r="132" spans="1:4" x14ac:dyDescent="0.25">
      <c r="A132" s="58"/>
      <c r="B132" s="58"/>
    </row>
    <row r="133" spans="1:4" x14ac:dyDescent="0.25">
      <c r="A133" s="58" t="s">
        <v>237</v>
      </c>
      <c r="B133" s="60">
        <v>7.3214961968772068</v>
      </c>
    </row>
    <row r="134" spans="1:4" x14ac:dyDescent="0.25">
      <c r="A134" s="58"/>
      <c r="B134" s="58"/>
    </row>
    <row r="135" spans="1:4" x14ac:dyDescent="0.25">
      <c r="A135" s="58" t="s">
        <v>238</v>
      </c>
      <c r="B135" s="61">
        <v>4.1527000000000003</v>
      </c>
    </row>
    <row r="136" spans="1:4" x14ac:dyDescent="0.25">
      <c r="A136" s="58" t="s">
        <v>239</v>
      </c>
      <c r="B136" s="61">
        <v>5.1437830888910243</v>
      </c>
    </row>
    <row r="137" spans="1:4" x14ac:dyDescent="0.25">
      <c r="A137" s="58"/>
      <c r="B137" s="58"/>
    </row>
    <row r="138" spans="1:4" x14ac:dyDescent="0.25">
      <c r="A138" s="58" t="s">
        <v>240</v>
      </c>
      <c r="B138" s="62">
        <v>45535</v>
      </c>
    </row>
    <row r="140" spans="1:4" ht="69.95" customHeight="1" x14ac:dyDescent="0.25">
      <c r="A140" s="63" t="s">
        <v>241</v>
      </c>
      <c r="B140" s="63" t="s">
        <v>242</v>
      </c>
      <c r="C140" s="63" t="s">
        <v>5</v>
      </c>
      <c r="D140" s="63" t="s">
        <v>6</v>
      </c>
    </row>
    <row r="141" spans="1:4" ht="69.95" customHeight="1" x14ac:dyDescent="0.25">
      <c r="A141" s="63" t="s">
        <v>482</v>
      </c>
      <c r="B141" s="63"/>
      <c r="C141" s="63" t="s">
        <v>14</v>
      </c>
      <c r="D141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120"/>
  <sheetViews>
    <sheetView showGridLines="0" workbookViewId="0">
      <pane ySplit="4" topLeftCell="A103" activePane="bottomLeft" state="frozen"/>
      <selection pane="bottomLeft" activeCell="A123" sqref="A123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2283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2284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1798</v>
      </c>
      <c r="B8" s="33" t="s">
        <v>1799</v>
      </c>
      <c r="C8" s="33" t="s">
        <v>1800</v>
      </c>
      <c r="D8" s="14">
        <v>360000</v>
      </c>
      <c r="E8" s="15">
        <v>4471.74</v>
      </c>
      <c r="F8" s="16">
        <v>4.6600000000000003E-2</v>
      </c>
      <c r="G8" s="16"/>
    </row>
    <row r="9" spans="1:8" x14ac:dyDescent="0.25">
      <c r="A9" s="13" t="s">
        <v>1793</v>
      </c>
      <c r="B9" s="33" t="s">
        <v>1794</v>
      </c>
      <c r="C9" s="33" t="s">
        <v>1317</v>
      </c>
      <c r="D9" s="14">
        <v>1300000</v>
      </c>
      <c r="E9" s="15">
        <v>4219.8</v>
      </c>
      <c r="F9" s="16">
        <v>4.3900000000000002E-2</v>
      </c>
      <c r="G9" s="16"/>
    </row>
    <row r="10" spans="1:8" x14ac:dyDescent="0.25">
      <c r="A10" s="13" t="s">
        <v>1929</v>
      </c>
      <c r="B10" s="33" t="s">
        <v>1930</v>
      </c>
      <c r="C10" s="33" t="s">
        <v>1192</v>
      </c>
      <c r="D10" s="14">
        <v>157854</v>
      </c>
      <c r="E10" s="15">
        <v>3927.01</v>
      </c>
      <c r="F10" s="16">
        <v>4.0899999999999999E-2</v>
      </c>
      <c r="G10" s="16"/>
    </row>
    <row r="11" spans="1:8" x14ac:dyDescent="0.25">
      <c r="A11" s="13" t="s">
        <v>1974</v>
      </c>
      <c r="B11" s="33" t="s">
        <v>1975</v>
      </c>
      <c r="C11" s="33" t="s">
        <v>1192</v>
      </c>
      <c r="D11" s="14">
        <v>220000</v>
      </c>
      <c r="E11" s="15">
        <v>3664.98</v>
      </c>
      <c r="F11" s="16">
        <v>3.8199999999999998E-2</v>
      </c>
      <c r="G11" s="16"/>
    </row>
    <row r="12" spans="1:8" x14ac:dyDescent="0.25">
      <c r="A12" s="13" t="s">
        <v>2285</v>
      </c>
      <c r="B12" s="33" t="s">
        <v>2286</v>
      </c>
      <c r="C12" s="33" t="s">
        <v>1248</v>
      </c>
      <c r="D12" s="14">
        <v>280409</v>
      </c>
      <c r="E12" s="15">
        <v>3337.01</v>
      </c>
      <c r="F12" s="16">
        <v>3.4700000000000002E-2</v>
      </c>
      <c r="G12" s="16"/>
    </row>
    <row r="13" spans="1:8" x14ac:dyDescent="0.25">
      <c r="A13" s="13" t="s">
        <v>1827</v>
      </c>
      <c r="B13" s="33" t="s">
        <v>1828</v>
      </c>
      <c r="C13" s="33" t="s">
        <v>1800</v>
      </c>
      <c r="D13" s="14">
        <v>432612</v>
      </c>
      <c r="E13" s="15">
        <v>3232.26</v>
      </c>
      <c r="F13" s="16">
        <v>3.3700000000000001E-2</v>
      </c>
      <c r="G13" s="16"/>
    </row>
    <row r="14" spans="1:8" x14ac:dyDescent="0.25">
      <c r="A14" s="13" t="s">
        <v>1994</v>
      </c>
      <c r="B14" s="33" t="s">
        <v>1995</v>
      </c>
      <c r="C14" s="33" t="s">
        <v>1344</v>
      </c>
      <c r="D14" s="14">
        <v>167806</v>
      </c>
      <c r="E14" s="15">
        <v>2973.02</v>
      </c>
      <c r="F14" s="16">
        <v>3.1E-2</v>
      </c>
      <c r="G14" s="16"/>
    </row>
    <row r="15" spans="1:8" x14ac:dyDescent="0.25">
      <c r="A15" s="13" t="s">
        <v>2094</v>
      </c>
      <c r="B15" s="33" t="s">
        <v>2095</v>
      </c>
      <c r="C15" s="33" t="s">
        <v>1195</v>
      </c>
      <c r="D15" s="14">
        <v>230000</v>
      </c>
      <c r="E15" s="15">
        <v>2879.72</v>
      </c>
      <c r="F15" s="16">
        <v>0.03</v>
      </c>
      <c r="G15" s="16"/>
    </row>
    <row r="16" spans="1:8" x14ac:dyDescent="0.25">
      <c r="A16" s="13" t="s">
        <v>1943</v>
      </c>
      <c r="B16" s="33" t="s">
        <v>1944</v>
      </c>
      <c r="C16" s="33" t="s">
        <v>1212</v>
      </c>
      <c r="D16" s="14">
        <v>341000</v>
      </c>
      <c r="E16" s="15">
        <v>2813.59</v>
      </c>
      <c r="F16" s="16">
        <v>2.93E-2</v>
      </c>
      <c r="G16" s="16"/>
    </row>
    <row r="17" spans="1:7" x14ac:dyDescent="0.25">
      <c r="A17" s="13" t="s">
        <v>1976</v>
      </c>
      <c r="B17" s="33" t="s">
        <v>1977</v>
      </c>
      <c r="C17" s="33" t="s">
        <v>1292</v>
      </c>
      <c r="D17" s="14">
        <v>339787</v>
      </c>
      <c r="E17" s="15">
        <v>2497.94</v>
      </c>
      <c r="F17" s="16">
        <v>2.5999999999999999E-2</v>
      </c>
      <c r="G17" s="16"/>
    </row>
    <row r="18" spans="1:7" x14ac:dyDescent="0.25">
      <c r="A18" s="13" t="s">
        <v>2287</v>
      </c>
      <c r="B18" s="33" t="s">
        <v>2288</v>
      </c>
      <c r="C18" s="33" t="s">
        <v>2289</v>
      </c>
      <c r="D18" s="14">
        <v>95532</v>
      </c>
      <c r="E18" s="15">
        <v>2490.7600000000002</v>
      </c>
      <c r="F18" s="16">
        <v>2.5899999999999999E-2</v>
      </c>
      <c r="G18" s="16"/>
    </row>
    <row r="19" spans="1:7" x14ac:dyDescent="0.25">
      <c r="A19" s="13" t="s">
        <v>2290</v>
      </c>
      <c r="B19" s="33" t="s">
        <v>2291</v>
      </c>
      <c r="C19" s="33" t="s">
        <v>1386</v>
      </c>
      <c r="D19" s="14">
        <v>238181</v>
      </c>
      <c r="E19" s="15">
        <v>2473.75</v>
      </c>
      <c r="F19" s="16">
        <v>2.58E-2</v>
      </c>
      <c r="G19" s="16"/>
    </row>
    <row r="20" spans="1:7" x14ac:dyDescent="0.25">
      <c r="A20" s="13" t="s">
        <v>2292</v>
      </c>
      <c r="B20" s="33" t="s">
        <v>2293</v>
      </c>
      <c r="C20" s="33" t="s">
        <v>1265</v>
      </c>
      <c r="D20" s="14">
        <v>520000</v>
      </c>
      <c r="E20" s="15">
        <v>2400.3200000000002</v>
      </c>
      <c r="F20" s="16">
        <v>2.5000000000000001E-2</v>
      </c>
      <c r="G20" s="16"/>
    </row>
    <row r="21" spans="1:7" x14ac:dyDescent="0.25">
      <c r="A21" s="13" t="s">
        <v>2294</v>
      </c>
      <c r="B21" s="33" t="s">
        <v>2295</v>
      </c>
      <c r="C21" s="33" t="s">
        <v>1248</v>
      </c>
      <c r="D21" s="14">
        <v>200000</v>
      </c>
      <c r="E21" s="15">
        <v>2352.3000000000002</v>
      </c>
      <c r="F21" s="16">
        <v>2.4500000000000001E-2</v>
      </c>
      <c r="G21" s="16"/>
    </row>
    <row r="22" spans="1:7" x14ac:dyDescent="0.25">
      <c r="A22" s="13" t="s">
        <v>2296</v>
      </c>
      <c r="B22" s="33" t="s">
        <v>2297</v>
      </c>
      <c r="C22" s="33" t="s">
        <v>1524</v>
      </c>
      <c r="D22" s="14">
        <v>175000</v>
      </c>
      <c r="E22" s="15">
        <v>2341.2399999999998</v>
      </c>
      <c r="F22" s="16">
        <v>2.4400000000000002E-2</v>
      </c>
      <c r="G22" s="16"/>
    </row>
    <row r="23" spans="1:7" x14ac:dyDescent="0.25">
      <c r="A23" s="13" t="s">
        <v>1782</v>
      </c>
      <c r="B23" s="33" t="s">
        <v>1783</v>
      </c>
      <c r="C23" s="33" t="s">
        <v>1248</v>
      </c>
      <c r="D23" s="14">
        <v>144832</v>
      </c>
      <c r="E23" s="15">
        <v>2337.59</v>
      </c>
      <c r="F23" s="16">
        <v>2.4299999999999999E-2</v>
      </c>
      <c r="G23" s="16"/>
    </row>
    <row r="24" spans="1:7" x14ac:dyDescent="0.25">
      <c r="A24" s="13" t="s">
        <v>2298</v>
      </c>
      <c r="B24" s="33" t="s">
        <v>2299</v>
      </c>
      <c r="C24" s="33" t="s">
        <v>1254</v>
      </c>
      <c r="D24" s="14">
        <v>150000</v>
      </c>
      <c r="E24" s="15">
        <v>2314.4299999999998</v>
      </c>
      <c r="F24" s="16">
        <v>2.41E-2</v>
      </c>
      <c r="G24" s="16"/>
    </row>
    <row r="25" spans="1:7" x14ac:dyDescent="0.25">
      <c r="A25" s="13" t="s">
        <v>1982</v>
      </c>
      <c r="B25" s="33" t="s">
        <v>1983</v>
      </c>
      <c r="C25" s="33" t="s">
        <v>1800</v>
      </c>
      <c r="D25" s="14">
        <v>48500</v>
      </c>
      <c r="E25" s="15">
        <v>2305.59</v>
      </c>
      <c r="F25" s="16">
        <v>2.4E-2</v>
      </c>
      <c r="G25" s="16"/>
    </row>
    <row r="26" spans="1:7" x14ac:dyDescent="0.25">
      <c r="A26" s="13" t="s">
        <v>2300</v>
      </c>
      <c r="B26" s="33" t="s">
        <v>2301</v>
      </c>
      <c r="C26" s="33" t="s">
        <v>1344</v>
      </c>
      <c r="D26" s="14">
        <v>1070000</v>
      </c>
      <c r="E26" s="15">
        <v>2210.94</v>
      </c>
      <c r="F26" s="16">
        <v>2.3E-2</v>
      </c>
      <c r="G26" s="16"/>
    </row>
    <row r="27" spans="1:7" x14ac:dyDescent="0.25">
      <c r="A27" s="13" t="s">
        <v>2302</v>
      </c>
      <c r="B27" s="33" t="s">
        <v>2303</v>
      </c>
      <c r="C27" s="33" t="s">
        <v>1192</v>
      </c>
      <c r="D27" s="14">
        <v>288000</v>
      </c>
      <c r="E27" s="15">
        <v>1894.75</v>
      </c>
      <c r="F27" s="16">
        <v>1.9699999999999999E-2</v>
      </c>
      <c r="G27" s="16"/>
    </row>
    <row r="28" spans="1:7" x14ac:dyDescent="0.25">
      <c r="A28" s="13" t="s">
        <v>2304</v>
      </c>
      <c r="B28" s="33" t="s">
        <v>2305</v>
      </c>
      <c r="C28" s="33" t="s">
        <v>1292</v>
      </c>
      <c r="D28" s="14">
        <v>2167938</v>
      </c>
      <c r="E28" s="15">
        <v>1829.31</v>
      </c>
      <c r="F28" s="16">
        <v>1.9E-2</v>
      </c>
      <c r="G28" s="16"/>
    </row>
    <row r="29" spans="1:7" x14ac:dyDescent="0.25">
      <c r="A29" s="13" t="s">
        <v>2306</v>
      </c>
      <c r="B29" s="33" t="s">
        <v>2307</v>
      </c>
      <c r="C29" s="33" t="s">
        <v>1192</v>
      </c>
      <c r="D29" s="14">
        <v>325000</v>
      </c>
      <c r="E29" s="15">
        <v>1588.76</v>
      </c>
      <c r="F29" s="16">
        <v>1.6500000000000001E-2</v>
      </c>
      <c r="G29" s="16"/>
    </row>
    <row r="30" spans="1:7" x14ac:dyDescent="0.25">
      <c r="A30" s="13" t="s">
        <v>2308</v>
      </c>
      <c r="B30" s="33" t="s">
        <v>2309</v>
      </c>
      <c r="C30" s="33" t="s">
        <v>2039</v>
      </c>
      <c r="D30" s="14">
        <v>447366</v>
      </c>
      <c r="E30" s="15">
        <v>1584.35</v>
      </c>
      <c r="F30" s="16">
        <v>1.6500000000000001E-2</v>
      </c>
      <c r="G30" s="16"/>
    </row>
    <row r="31" spans="1:7" x14ac:dyDescent="0.25">
      <c r="A31" s="13" t="s">
        <v>1835</v>
      </c>
      <c r="B31" s="33" t="s">
        <v>1836</v>
      </c>
      <c r="C31" s="33" t="s">
        <v>1232</v>
      </c>
      <c r="D31" s="14">
        <v>394706</v>
      </c>
      <c r="E31" s="15">
        <v>1555.34</v>
      </c>
      <c r="F31" s="16">
        <v>1.6199999999999999E-2</v>
      </c>
      <c r="G31" s="16"/>
    </row>
    <row r="32" spans="1:7" x14ac:dyDescent="0.25">
      <c r="A32" s="13" t="s">
        <v>2310</v>
      </c>
      <c r="B32" s="33" t="s">
        <v>2311</v>
      </c>
      <c r="C32" s="33" t="s">
        <v>1292</v>
      </c>
      <c r="D32" s="14">
        <v>200000</v>
      </c>
      <c r="E32" s="15">
        <v>1517.7</v>
      </c>
      <c r="F32" s="16">
        <v>1.5800000000000002E-2</v>
      </c>
      <c r="G32" s="16"/>
    </row>
    <row r="33" spans="1:7" x14ac:dyDescent="0.25">
      <c r="A33" s="13" t="s">
        <v>2312</v>
      </c>
      <c r="B33" s="33" t="s">
        <v>2313</v>
      </c>
      <c r="C33" s="33" t="s">
        <v>1304</v>
      </c>
      <c r="D33" s="14">
        <v>300000</v>
      </c>
      <c r="E33" s="15">
        <v>1450.35</v>
      </c>
      <c r="F33" s="16">
        <v>1.5100000000000001E-2</v>
      </c>
      <c r="G33" s="16"/>
    </row>
    <row r="34" spans="1:7" x14ac:dyDescent="0.25">
      <c r="A34" s="13" t="s">
        <v>2314</v>
      </c>
      <c r="B34" s="33" t="s">
        <v>2315</v>
      </c>
      <c r="C34" s="33" t="s">
        <v>1344</v>
      </c>
      <c r="D34" s="14">
        <v>971768</v>
      </c>
      <c r="E34" s="15">
        <v>1435.2</v>
      </c>
      <c r="F34" s="16">
        <v>1.49E-2</v>
      </c>
      <c r="G34" s="16"/>
    </row>
    <row r="35" spans="1:7" x14ac:dyDescent="0.25">
      <c r="A35" s="13" t="s">
        <v>2316</v>
      </c>
      <c r="B35" s="33" t="s">
        <v>2317</v>
      </c>
      <c r="C35" s="33" t="s">
        <v>1200</v>
      </c>
      <c r="D35" s="14">
        <v>2900000</v>
      </c>
      <c r="E35" s="15">
        <v>1421</v>
      </c>
      <c r="F35" s="16">
        <v>1.4800000000000001E-2</v>
      </c>
      <c r="G35" s="16"/>
    </row>
    <row r="36" spans="1:7" x14ac:dyDescent="0.25">
      <c r="A36" s="13" t="s">
        <v>2318</v>
      </c>
      <c r="B36" s="33" t="s">
        <v>2319</v>
      </c>
      <c r="C36" s="33" t="s">
        <v>1344</v>
      </c>
      <c r="D36" s="14">
        <v>820000</v>
      </c>
      <c r="E36" s="15">
        <v>1418.76</v>
      </c>
      <c r="F36" s="16">
        <v>1.4800000000000001E-2</v>
      </c>
      <c r="G36" s="16"/>
    </row>
    <row r="37" spans="1:7" x14ac:dyDescent="0.25">
      <c r="A37" s="13" t="s">
        <v>2320</v>
      </c>
      <c r="B37" s="33" t="s">
        <v>2321</v>
      </c>
      <c r="C37" s="33" t="s">
        <v>1237</v>
      </c>
      <c r="D37" s="14">
        <v>367675</v>
      </c>
      <c r="E37" s="15">
        <v>1410.77</v>
      </c>
      <c r="F37" s="16">
        <v>1.47E-2</v>
      </c>
      <c r="G37" s="16"/>
    </row>
    <row r="38" spans="1:7" x14ac:dyDescent="0.25">
      <c r="A38" s="13" t="s">
        <v>2322</v>
      </c>
      <c r="B38" s="33" t="s">
        <v>2323</v>
      </c>
      <c r="C38" s="33" t="s">
        <v>1240</v>
      </c>
      <c r="D38" s="14">
        <v>156000</v>
      </c>
      <c r="E38" s="15">
        <v>1409.07</v>
      </c>
      <c r="F38" s="16">
        <v>1.47E-2</v>
      </c>
      <c r="G38" s="16"/>
    </row>
    <row r="39" spans="1:7" x14ac:dyDescent="0.25">
      <c r="A39" s="13" t="s">
        <v>2324</v>
      </c>
      <c r="B39" s="33" t="s">
        <v>2325</v>
      </c>
      <c r="C39" s="33" t="s">
        <v>1248</v>
      </c>
      <c r="D39" s="14">
        <v>325000</v>
      </c>
      <c r="E39" s="15">
        <v>1315.28</v>
      </c>
      <c r="F39" s="16">
        <v>1.37E-2</v>
      </c>
      <c r="G39" s="16"/>
    </row>
    <row r="40" spans="1:7" x14ac:dyDescent="0.25">
      <c r="A40" s="13" t="s">
        <v>2326</v>
      </c>
      <c r="B40" s="33" t="s">
        <v>2327</v>
      </c>
      <c r="C40" s="33" t="s">
        <v>2017</v>
      </c>
      <c r="D40" s="14">
        <v>60000</v>
      </c>
      <c r="E40" s="15">
        <v>1314.18</v>
      </c>
      <c r="F40" s="16">
        <v>1.37E-2</v>
      </c>
      <c r="G40" s="16"/>
    </row>
    <row r="41" spans="1:7" x14ac:dyDescent="0.25">
      <c r="A41" s="13" t="s">
        <v>2328</v>
      </c>
      <c r="B41" s="33" t="s">
        <v>2329</v>
      </c>
      <c r="C41" s="33" t="s">
        <v>1292</v>
      </c>
      <c r="D41" s="14">
        <v>1070000</v>
      </c>
      <c r="E41" s="15">
        <v>1283.68</v>
      </c>
      <c r="F41" s="16">
        <v>1.34E-2</v>
      </c>
      <c r="G41" s="16"/>
    </row>
    <row r="42" spans="1:7" x14ac:dyDescent="0.25">
      <c r="A42" s="13" t="s">
        <v>2330</v>
      </c>
      <c r="B42" s="33" t="s">
        <v>2331</v>
      </c>
      <c r="C42" s="33" t="s">
        <v>1292</v>
      </c>
      <c r="D42" s="14">
        <v>320000</v>
      </c>
      <c r="E42" s="15">
        <v>1230.24</v>
      </c>
      <c r="F42" s="16">
        <v>1.2800000000000001E-2</v>
      </c>
      <c r="G42" s="16"/>
    </row>
    <row r="43" spans="1:7" x14ac:dyDescent="0.25">
      <c r="A43" s="13" t="s">
        <v>2332</v>
      </c>
      <c r="B43" s="33" t="s">
        <v>2333</v>
      </c>
      <c r="C43" s="33" t="s">
        <v>1192</v>
      </c>
      <c r="D43" s="14">
        <v>85257</v>
      </c>
      <c r="E43" s="15">
        <v>1202.51</v>
      </c>
      <c r="F43" s="16">
        <v>1.2500000000000001E-2</v>
      </c>
      <c r="G43" s="16"/>
    </row>
    <row r="44" spans="1:7" x14ac:dyDescent="0.25">
      <c r="A44" s="13" t="s">
        <v>2015</v>
      </c>
      <c r="B44" s="33" t="s">
        <v>2016</v>
      </c>
      <c r="C44" s="33" t="s">
        <v>2017</v>
      </c>
      <c r="D44" s="14">
        <v>107881</v>
      </c>
      <c r="E44" s="15">
        <v>1149.58</v>
      </c>
      <c r="F44" s="16">
        <v>1.2E-2</v>
      </c>
      <c r="G44" s="16"/>
    </row>
    <row r="45" spans="1:7" x14ac:dyDescent="0.25">
      <c r="A45" s="13" t="s">
        <v>2025</v>
      </c>
      <c r="B45" s="33" t="s">
        <v>2026</v>
      </c>
      <c r="C45" s="33" t="s">
        <v>1212</v>
      </c>
      <c r="D45" s="14">
        <v>80000</v>
      </c>
      <c r="E45" s="15">
        <v>1021.16</v>
      </c>
      <c r="F45" s="16">
        <v>1.06E-2</v>
      </c>
      <c r="G45" s="16"/>
    </row>
    <row r="46" spans="1:7" x14ac:dyDescent="0.25">
      <c r="A46" s="13" t="s">
        <v>2100</v>
      </c>
      <c r="B46" s="33" t="s">
        <v>2101</v>
      </c>
      <c r="C46" s="33" t="s">
        <v>2039</v>
      </c>
      <c r="D46" s="14">
        <v>135000</v>
      </c>
      <c r="E46" s="15">
        <v>1012.03</v>
      </c>
      <c r="F46" s="16">
        <v>1.0500000000000001E-2</v>
      </c>
      <c r="G46" s="16"/>
    </row>
    <row r="47" spans="1:7" x14ac:dyDescent="0.25">
      <c r="A47" s="13" t="s">
        <v>1788</v>
      </c>
      <c r="B47" s="33" t="s">
        <v>1789</v>
      </c>
      <c r="C47" s="33" t="s">
        <v>1790</v>
      </c>
      <c r="D47" s="14">
        <v>57000</v>
      </c>
      <c r="E47" s="15">
        <v>1010.18</v>
      </c>
      <c r="F47" s="16">
        <v>1.0500000000000001E-2</v>
      </c>
      <c r="G47" s="16"/>
    </row>
    <row r="48" spans="1:7" x14ac:dyDescent="0.25">
      <c r="A48" s="13" t="s">
        <v>1933</v>
      </c>
      <c r="B48" s="33" t="s">
        <v>1934</v>
      </c>
      <c r="C48" s="33" t="s">
        <v>1192</v>
      </c>
      <c r="D48" s="14">
        <v>115000</v>
      </c>
      <c r="E48" s="15">
        <v>993.66</v>
      </c>
      <c r="F48" s="16">
        <v>1.03E-2</v>
      </c>
      <c r="G48" s="16"/>
    </row>
    <row r="49" spans="1:7" x14ac:dyDescent="0.25">
      <c r="A49" s="13" t="s">
        <v>2334</v>
      </c>
      <c r="B49" s="33" t="s">
        <v>2335</v>
      </c>
      <c r="C49" s="33" t="s">
        <v>1524</v>
      </c>
      <c r="D49" s="14">
        <v>165000</v>
      </c>
      <c r="E49" s="15">
        <v>962.45</v>
      </c>
      <c r="F49" s="16">
        <v>0.01</v>
      </c>
      <c r="G49" s="16"/>
    </row>
    <row r="50" spans="1:7" x14ac:dyDescent="0.25">
      <c r="A50" s="13" t="s">
        <v>2336</v>
      </c>
      <c r="B50" s="33" t="s">
        <v>2337</v>
      </c>
      <c r="C50" s="33" t="s">
        <v>1800</v>
      </c>
      <c r="D50" s="14">
        <v>128062</v>
      </c>
      <c r="E50" s="15">
        <v>958.99</v>
      </c>
      <c r="F50" s="16">
        <v>0.01</v>
      </c>
      <c r="G50" s="16"/>
    </row>
    <row r="51" spans="1:7" x14ac:dyDescent="0.25">
      <c r="A51" s="13" t="s">
        <v>2057</v>
      </c>
      <c r="B51" s="33" t="s">
        <v>2058</v>
      </c>
      <c r="C51" s="33" t="s">
        <v>1254</v>
      </c>
      <c r="D51" s="14">
        <v>173068</v>
      </c>
      <c r="E51" s="15">
        <v>901.94</v>
      </c>
      <c r="F51" s="16">
        <v>9.4000000000000004E-3</v>
      </c>
      <c r="G51" s="16"/>
    </row>
    <row r="52" spans="1:7" x14ac:dyDescent="0.25">
      <c r="A52" s="13" t="s">
        <v>2338</v>
      </c>
      <c r="B52" s="33" t="s">
        <v>2339</v>
      </c>
      <c r="C52" s="33" t="s">
        <v>1237</v>
      </c>
      <c r="D52" s="14">
        <v>135686</v>
      </c>
      <c r="E52" s="15">
        <v>800.62</v>
      </c>
      <c r="F52" s="16">
        <v>8.3000000000000001E-3</v>
      </c>
      <c r="G52" s="16"/>
    </row>
    <row r="53" spans="1:7" x14ac:dyDescent="0.25">
      <c r="A53" s="13" t="s">
        <v>2340</v>
      </c>
      <c r="B53" s="33" t="s">
        <v>2341</v>
      </c>
      <c r="C53" s="33" t="s">
        <v>1344</v>
      </c>
      <c r="D53" s="14">
        <v>194480</v>
      </c>
      <c r="E53" s="15">
        <v>790.95</v>
      </c>
      <c r="F53" s="16">
        <v>8.2000000000000007E-3</v>
      </c>
      <c r="G53" s="16"/>
    </row>
    <row r="54" spans="1:7" x14ac:dyDescent="0.25">
      <c r="A54" s="13" t="s">
        <v>2342</v>
      </c>
      <c r="B54" s="33" t="s">
        <v>2343</v>
      </c>
      <c r="C54" s="33" t="s">
        <v>1203</v>
      </c>
      <c r="D54" s="14">
        <v>119833</v>
      </c>
      <c r="E54" s="15">
        <v>695.51</v>
      </c>
      <c r="F54" s="16">
        <v>7.1999999999999998E-3</v>
      </c>
      <c r="G54" s="16"/>
    </row>
    <row r="55" spans="1:7" x14ac:dyDescent="0.25">
      <c r="A55" s="13" t="s">
        <v>2344</v>
      </c>
      <c r="B55" s="33" t="s">
        <v>2345</v>
      </c>
      <c r="C55" s="33" t="s">
        <v>1265</v>
      </c>
      <c r="D55" s="14">
        <v>109886</v>
      </c>
      <c r="E55" s="15">
        <v>673.27</v>
      </c>
      <c r="F55" s="16">
        <v>7.0000000000000001E-3</v>
      </c>
      <c r="G55" s="16"/>
    </row>
    <row r="56" spans="1:7" x14ac:dyDescent="0.25">
      <c r="A56" s="13" t="s">
        <v>2346</v>
      </c>
      <c r="B56" s="33" t="s">
        <v>2347</v>
      </c>
      <c r="C56" s="33" t="s">
        <v>1212</v>
      </c>
      <c r="D56" s="14">
        <v>193696</v>
      </c>
      <c r="E56" s="15">
        <v>654.30999999999995</v>
      </c>
      <c r="F56" s="16">
        <v>6.7999999999999996E-3</v>
      </c>
      <c r="G56" s="16"/>
    </row>
    <row r="57" spans="1:7" x14ac:dyDescent="0.25">
      <c r="A57" s="13" t="s">
        <v>2348</v>
      </c>
      <c r="B57" s="33" t="s">
        <v>2349</v>
      </c>
      <c r="C57" s="33" t="s">
        <v>1351</v>
      </c>
      <c r="D57" s="14">
        <v>380000</v>
      </c>
      <c r="E57" s="15">
        <v>648.24</v>
      </c>
      <c r="F57" s="16">
        <v>6.7000000000000002E-3</v>
      </c>
      <c r="G57" s="16"/>
    </row>
    <row r="58" spans="1:7" x14ac:dyDescent="0.25">
      <c r="A58" s="13" t="s">
        <v>2350</v>
      </c>
      <c r="B58" s="33" t="s">
        <v>2351</v>
      </c>
      <c r="C58" s="33" t="s">
        <v>2289</v>
      </c>
      <c r="D58" s="14">
        <v>150000</v>
      </c>
      <c r="E58" s="15">
        <v>461.55</v>
      </c>
      <c r="F58" s="16">
        <v>4.7999999999999996E-3</v>
      </c>
      <c r="G58" s="16"/>
    </row>
    <row r="59" spans="1:7" x14ac:dyDescent="0.25">
      <c r="A59" s="13" t="s">
        <v>1900</v>
      </c>
      <c r="B59" s="33" t="s">
        <v>1901</v>
      </c>
      <c r="C59" s="33" t="s">
        <v>1524</v>
      </c>
      <c r="D59" s="14">
        <v>25000</v>
      </c>
      <c r="E59" s="15">
        <v>283.68</v>
      </c>
      <c r="F59" s="16">
        <v>3.0000000000000001E-3</v>
      </c>
      <c r="G59" s="16"/>
    </row>
    <row r="60" spans="1:7" x14ac:dyDescent="0.25">
      <c r="A60" s="13" t="s">
        <v>2352</v>
      </c>
      <c r="B60" s="33" t="s">
        <v>2353</v>
      </c>
      <c r="C60" s="33" t="s">
        <v>1524</v>
      </c>
      <c r="D60" s="14">
        <v>20000</v>
      </c>
      <c r="E60" s="15">
        <v>253.5</v>
      </c>
      <c r="F60" s="16">
        <v>2.5999999999999999E-3</v>
      </c>
      <c r="G60" s="16"/>
    </row>
    <row r="61" spans="1:7" x14ac:dyDescent="0.25">
      <c r="A61" s="13" t="s">
        <v>2354</v>
      </c>
      <c r="B61" s="33" t="s">
        <v>2355</v>
      </c>
      <c r="C61" s="33" t="s">
        <v>1240</v>
      </c>
      <c r="D61" s="14">
        <v>6395</v>
      </c>
      <c r="E61" s="15">
        <v>32.659999999999997</v>
      </c>
      <c r="F61" s="16">
        <v>2.9999999999999997E-4</v>
      </c>
      <c r="G61" s="16"/>
    </row>
    <row r="62" spans="1:7" x14ac:dyDescent="0.25">
      <c r="A62" s="13" t="s">
        <v>2356</v>
      </c>
      <c r="B62" s="33" t="s">
        <v>2357</v>
      </c>
      <c r="C62" s="33" t="s">
        <v>1232</v>
      </c>
      <c r="D62" s="14">
        <v>2239</v>
      </c>
      <c r="E62" s="15">
        <v>26.25</v>
      </c>
      <c r="F62" s="16">
        <v>2.9999999999999997E-4</v>
      </c>
      <c r="G62" s="16"/>
    </row>
    <row r="63" spans="1:7" x14ac:dyDescent="0.25">
      <c r="A63" s="17" t="s">
        <v>125</v>
      </c>
      <c r="B63" s="34"/>
      <c r="C63" s="34"/>
      <c r="D63" s="20"/>
      <c r="E63" s="37">
        <v>93435.77</v>
      </c>
      <c r="F63" s="38">
        <v>0.97260000000000002</v>
      </c>
      <c r="G63" s="23"/>
    </row>
    <row r="64" spans="1:7" x14ac:dyDescent="0.25">
      <c r="A64" s="17" t="s">
        <v>1268</v>
      </c>
      <c r="B64" s="33"/>
      <c r="C64" s="33"/>
      <c r="D64" s="14"/>
      <c r="E64" s="15"/>
      <c r="F64" s="16"/>
      <c r="G64" s="16"/>
    </row>
    <row r="65" spans="1:7" x14ac:dyDescent="0.25">
      <c r="A65" s="17" t="s">
        <v>125</v>
      </c>
      <c r="B65" s="33"/>
      <c r="C65" s="33"/>
      <c r="D65" s="14"/>
      <c r="E65" s="39" t="s">
        <v>122</v>
      </c>
      <c r="F65" s="40" t="s">
        <v>122</v>
      </c>
      <c r="G65" s="16"/>
    </row>
    <row r="66" spans="1:7" x14ac:dyDescent="0.25">
      <c r="A66" s="24" t="s">
        <v>132</v>
      </c>
      <c r="B66" s="35"/>
      <c r="C66" s="35"/>
      <c r="D66" s="25"/>
      <c r="E66" s="30">
        <v>93435.77</v>
      </c>
      <c r="F66" s="31">
        <v>0.97260000000000002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17" t="s">
        <v>1561</v>
      </c>
      <c r="B68" s="33"/>
      <c r="C68" s="33"/>
      <c r="D68" s="14"/>
      <c r="E68" s="15"/>
      <c r="F68" s="16"/>
      <c r="G68" s="16"/>
    </row>
    <row r="69" spans="1:7" x14ac:dyDescent="0.25">
      <c r="A69" s="17" t="s">
        <v>1562</v>
      </c>
      <c r="B69" s="33"/>
      <c r="C69" s="33"/>
      <c r="D69" s="14"/>
      <c r="E69" s="15"/>
      <c r="F69" s="16"/>
      <c r="G69" s="16"/>
    </row>
    <row r="70" spans="1:7" x14ac:dyDescent="0.25">
      <c r="A70" s="13" t="s">
        <v>1844</v>
      </c>
      <c r="B70" s="33"/>
      <c r="C70" s="33" t="s">
        <v>1845</v>
      </c>
      <c r="D70" s="14">
        <v>7950</v>
      </c>
      <c r="E70" s="15">
        <v>2017.46</v>
      </c>
      <c r="F70" s="16">
        <v>2.1006E-2</v>
      </c>
      <c r="G70" s="16"/>
    </row>
    <row r="71" spans="1:7" x14ac:dyDescent="0.25">
      <c r="A71" s="17" t="s">
        <v>125</v>
      </c>
      <c r="B71" s="34"/>
      <c r="C71" s="34"/>
      <c r="D71" s="20"/>
      <c r="E71" s="37">
        <v>2017.46</v>
      </c>
      <c r="F71" s="38">
        <v>2.1006E-2</v>
      </c>
      <c r="G71" s="23"/>
    </row>
    <row r="72" spans="1:7" x14ac:dyDescent="0.25">
      <c r="A72" s="13"/>
      <c r="B72" s="33"/>
      <c r="C72" s="33"/>
      <c r="D72" s="14"/>
      <c r="E72" s="15"/>
      <c r="F72" s="16"/>
      <c r="G72" s="16"/>
    </row>
    <row r="73" spans="1:7" x14ac:dyDescent="0.25">
      <c r="A73" s="13"/>
      <c r="B73" s="33"/>
      <c r="C73" s="33"/>
      <c r="D73" s="14"/>
      <c r="E73" s="15"/>
      <c r="F73" s="16"/>
      <c r="G73" s="16"/>
    </row>
    <row r="74" spans="1:7" x14ac:dyDescent="0.25">
      <c r="A74" s="13"/>
      <c r="B74" s="33"/>
      <c r="C74" s="33"/>
      <c r="D74" s="14"/>
      <c r="E74" s="15"/>
      <c r="F74" s="16"/>
      <c r="G74" s="16"/>
    </row>
    <row r="75" spans="1:7" x14ac:dyDescent="0.25">
      <c r="A75" s="24" t="s">
        <v>132</v>
      </c>
      <c r="B75" s="35"/>
      <c r="C75" s="35"/>
      <c r="D75" s="25"/>
      <c r="E75" s="21">
        <v>2017.46</v>
      </c>
      <c r="F75" s="22">
        <v>2.1006E-2</v>
      </c>
      <c r="G75" s="23"/>
    </row>
    <row r="76" spans="1:7" x14ac:dyDescent="0.25">
      <c r="A76" s="13"/>
      <c r="B76" s="33"/>
      <c r="C76" s="33"/>
      <c r="D76" s="14"/>
      <c r="E76" s="15"/>
      <c r="F76" s="16"/>
      <c r="G76" s="16"/>
    </row>
    <row r="77" spans="1:7" x14ac:dyDescent="0.25">
      <c r="A77" s="17" t="s">
        <v>133</v>
      </c>
      <c r="B77" s="33"/>
      <c r="C77" s="33"/>
      <c r="D77" s="14"/>
      <c r="E77" s="15"/>
      <c r="F77" s="16"/>
      <c r="G77" s="16"/>
    </row>
    <row r="78" spans="1:7" x14ac:dyDescent="0.25">
      <c r="A78" s="13"/>
      <c r="B78" s="33"/>
      <c r="C78" s="33"/>
      <c r="D78" s="14"/>
      <c r="E78" s="15"/>
      <c r="F78" s="16"/>
      <c r="G78" s="16"/>
    </row>
    <row r="79" spans="1:7" x14ac:dyDescent="0.25">
      <c r="A79" s="17" t="s">
        <v>134</v>
      </c>
      <c r="B79" s="33"/>
      <c r="C79" s="33"/>
      <c r="D79" s="14"/>
      <c r="E79" s="15"/>
      <c r="F79" s="16"/>
      <c r="G79" s="16"/>
    </row>
    <row r="80" spans="1:7" x14ac:dyDescent="0.25">
      <c r="A80" s="13" t="s">
        <v>1728</v>
      </c>
      <c r="B80" s="33" t="s">
        <v>1729</v>
      </c>
      <c r="C80" s="33" t="s">
        <v>129</v>
      </c>
      <c r="D80" s="14">
        <v>300000</v>
      </c>
      <c r="E80" s="15">
        <v>296.04000000000002</v>
      </c>
      <c r="F80" s="16">
        <v>3.0999999999999999E-3</v>
      </c>
      <c r="G80" s="16">
        <v>6.6049999999999998E-2</v>
      </c>
    </row>
    <row r="81" spans="1:7" x14ac:dyDescent="0.25">
      <c r="A81" s="17" t="s">
        <v>125</v>
      </c>
      <c r="B81" s="34"/>
      <c r="C81" s="34"/>
      <c r="D81" s="20"/>
      <c r="E81" s="37">
        <v>296.04000000000002</v>
      </c>
      <c r="F81" s="38">
        <v>3.0999999999999999E-3</v>
      </c>
      <c r="G81" s="23"/>
    </row>
    <row r="82" spans="1:7" x14ac:dyDescent="0.25">
      <c r="A82" s="13"/>
      <c r="B82" s="33"/>
      <c r="C82" s="33"/>
      <c r="D82" s="14"/>
      <c r="E82" s="15"/>
      <c r="F82" s="16"/>
      <c r="G82" s="16"/>
    </row>
    <row r="83" spans="1:7" x14ac:dyDescent="0.25">
      <c r="A83" s="24" t="s">
        <v>132</v>
      </c>
      <c r="B83" s="35"/>
      <c r="C83" s="35"/>
      <c r="D83" s="25"/>
      <c r="E83" s="21">
        <v>296.04000000000002</v>
      </c>
      <c r="F83" s="22">
        <v>3.0999999999999999E-3</v>
      </c>
      <c r="G83" s="23"/>
    </row>
    <row r="84" spans="1:7" x14ac:dyDescent="0.25">
      <c r="A84" s="13"/>
      <c r="B84" s="33"/>
      <c r="C84" s="33"/>
      <c r="D84" s="14"/>
      <c r="E84" s="15"/>
      <c r="F84" s="16"/>
      <c r="G84" s="16"/>
    </row>
    <row r="85" spans="1:7" x14ac:dyDescent="0.25">
      <c r="A85" s="13"/>
      <c r="B85" s="33"/>
      <c r="C85" s="33"/>
      <c r="D85" s="14"/>
      <c r="E85" s="15"/>
      <c r="F85" s="16"/>
      <c r="G85" s="16"/>
    </row>
    <row r="86" spans="1:7" x14ac:dyDescent="0.25">
      <c r="A86" s="17" t="s">
        <v>196</v>
      </c>
      <c r="B86" s="33"/>
      <c r="C86" s="33"/>
      <c r="D86" s="14"/>
      <c r="E86" s="15"/>
      <c r="F86" s="16"/>
      <c r="G86" s="16"/>
    </row>
    <row r="87" spans="1:7" x14ac:dyDescent="0.25">
      <c r="A87" s="13" t="s">
        <v>197</v>
      </c>
      <c r="B87" s="33"/>
      <c r="C87" s="33"/>
      <c r="D87" s="14"/>
      <c r="E87" s="15">
        <v>901.51</v>
      </c>
      <c r="F87" s="16">
        <v>9.4000000000000004E-3</v>
      </c>
      <c r="G87" s="16">
        <v>6.5936999999999996E-2</v>
      </c>
    </row>
    <row r="88" spans="1:7" x14ac:dyDescent="0.25">
      <c r="A88" s="17" t="s">
        <v>125</v>
      </c>
      <c r="B88" s="34"/>
      <c r="C88" s="34"/>
      <c r="D88" s="20"/>
      <c r="E88" s="37">
        <v>901.51</v>
      </c>
      <c r="F88" s="38">
        <v>9.4000000000000004E-3</v>
      </c>
      <c r="G88" s="23"/>
    </row>
    <row r="89" spans="1:7" x14ac:dyDescent="0.25">
      <c r="A89" s="13"/>
      <c r="B89" s="33"/>
      <c r="C89" s="33"/>
      <c r="D89" s="14"/>
      <c r="E89" s="15"/>
      <c r="F89" s="16"/>
      <c r="G89" s="16"/>
    </row>
    <row r="90" spans="1:7" x14ac:dyDescent="0.25">
      <c r="A90" s="24" t="s">
        <v>132</v>
      </c>
      <c r="B90" s="35"/>
      <c r="C90" s="35"/>
      <c r="D90" s="25"/>
      <c r="E90" s="21">
        <v>901.51</v>
      </c>
      <c r="F90" s="22">
        <v>9.4000000000000004E-3</v>
      </c>
      <c r="G90" s="23"/>
    </row>
    <row r="91" spans="1:7" x14ac:dyDescent="0.25">
      <c r="A91" s="13" t="s">
        <v>198</v>
      </c>
      <c r="B91" s="33"/>
      <c r="C91" s="33"/>
      <c r="D91" s="14"/>
      <c r="E91" s="15">
        <v>0.32571480000000003</v>
      </c>
      <c r="F91" s="16">
        <v>3.0000000000000001E-6</v>
      </c>
      <c r="G91" s="16"/>
    </row>
    <row r="92" spans="1:7" x14ac:dyDescent="0.25">
      <c r="A92" s="13" t="s">
        <v>199</v>
      </c>
      <c r="B92" s="33"/>
      <c r="C92" s="33"/>
      <c r="D92" s="14"/>
      <c r="E92" s="15">
        <v>1408.2842852000001</v>
      </c>
      <c r="F92" s="16">
        <v>1.4897000000000001E-2</v>
      </c>
      <c r="G92" s="16">
        <v>6.5936999999999996E-2</v>
      </c>
    </row>
    <row r="93" spans="1:7" x14ac:dyDescent="0.25">
      <c r="A93" s="28" t="s">
        <v>200</v>
      </c>
      <c r="B93" s="36"/>
      <c r="C93" s="36"/>
      <c r="D93" s="29"/>
      <c r="E93" s="30">
        <v>96041.93</v>
      </c>
      <c r="F93" s="31">
        <v>1</v>
      </c>
      <c r="G93" s="31"/>
    </row>
    <row r="95" spans="1:7" x14ac:dyDescent="0.25">
      <c r="A95" s="1" t="s">
        <v>1772</v>
      </c>
    </row>
    <row r="98" spans="1:5" x14ac:dyDescent="0.25">
      <c r="A98" s="1" t="s">
        <v>203</v>
      </c>
    </row>
    <row r="99" spans="1:5" x14ac:dyDescent="0.25">
      <c r="A99" s="47" t="s">
        <v>204</v>
      </c>
      <c r="B99" s="3" t="s">
        <v>122</v>
      </c>
    </row>
    <row r="100" spans="1:5" x14ac:dyDescent="0.25">
      <c r="A100" t="s">
        <v>205</v>
      </c>
    </row>
    <row r="101" spans="1:5" x14ac:dyDescent="0.25">
      <c r="A101" t="s">
        <v>206</v>
      </c>
      <c r="B101" t="s">
        <v>207</v>
      </c>
      <c r="C101" t="s">
        <v>207</v>
      </c>
    </row>
    <row r="102" spans="1:5" x14ac:dyDescent="0.25">
      <c r="B102" s="48">
        <v>45504</v>
      </c>
      <c r="C102" s="48">
        <v>45534</v>
      </c>
    </row>
    <row r="103" spans="1:5" x14ac:dyDescent="0.25">
      <c r="A103" t="s">
        <v>211</v>
      </c>
      <c r="B103">
        <v>28.1431</v>
      </c>
      <c r="C103">
        <v>28.831</v>
      </c>
      <c r="E103" s="2"/>
    </row>
    <row r="104" spans="1:5" x14ac:dyDescent="0.25">
      <c r="A104" t="s">
        <v>212</v>
      </c>
      <c r="B104">
        <v>28.1431</v>
      </c>
      <c r="C104">
        <v>28.831099999999999</v>
      </c>
      <c r="E104" s="2"/>
    </row>
    <row r="105" spans="1:5" x14ac:dyDescent="0.25">
      <c r="A105" t="s">
        <v>688</v>
      </c>
      <c r="B105">
        <v>26.6112</v>
      </c>
      <c r="C105">
        <v>27.232600000000001</v>
      </c>
      <c r="E105" s="2"/>
    </row>
    <row r="106" spans="1:5" x14ac:dyDescent="0.25">
      <c r="A106" t="s">
        <v>689</v>
      </c>
      <c r="B106">
        <v>26.6099</v>
      </c>
      <c r="C106">
        <v>27.231300000000001</v>
      </c>
      <c r="E106" s="2"/>
    </row>
    <row r="107" spans="1:5" x14ac:dyDescent="0.25">
      <c r="E107" s="2"/>
    </row>
    <row r="108" spans="1:5" x14ac:dyDescent="0.25">
      <c r="A108" t="s">
        <v>222</v>
      </c>
      <c r="B108" s="3" t="s">
        <v>122</v>
      </c>
    </row>
    <row r="109" spans="1:5" x14ac:dyDescent="0.25">
      <c r="A109" t="s">
        <v>223</v>
      </c>
      <c r="B109" s="3" t="s">
        <v>122</v>
      </c>
    </row>
    <row r="110" spans="1:5" ht="30" customHeight="1" x14ac:dyDescent="0.25">
      <c r="A110" s="47" t="s">
        <v>224</v>
      </c>
      <c r="B110" s="3" t="s">
        <v>122</v>
      </c>
    </row>
    <row r="111" spans="1:5" ht="30" customHeight="1" x14ac:dyDescent="0.25">
      <c r="A111" s="47" t="s">
        <v>225</v>
      </c>
      <c r="B111" s="3" t="s">
        <v>122</v>
      </c>
    </row>
    <row r="112" spans="1:5" x14ac:dyDescent="0.25">
      <c r="A112" t="s">
        <v>1269</v>
      </c>
      <c r="B112" s="49">
        <v>1.0052000000000001</v>
      </c>
    </row>
    <row r="113" spans="1:4" ht="45" customHeight="1" x14ac:dyDescent="0.25">
      <c r="A113" s="47" t="s">
        <v>227</v>
      </c>
      <c r="B113" s="49">
        <v>2017.4635499999999</v>
      </c>
    </row>
    <row r="114" spans="1:4" ht="45" customHeight="1" x14ac:dyDescent="0.25">
      <c r="A114" s="47" t="s">
        <v>228</v>
      </c>
      <c r="B114" s="3" t="s">
        <v>122</v>
      </c>
    </row>
    <row r="115" spans="1:4" ht="30" customHeight="1" x14ac:dyDescent="0.25">
      <c r="A115" s="47" t="s">
        <v>229</v>
      </c>
      <c r="B115" s="3" t="s">
        <v>122</v>
      </c>
    </row>
    <row r="116" spans="1:4" x14ac:dyDescent="0.25">
      <c r="A116" t="s">
        <v>230</v>
      </c>
      <c r="B116" s="3" t="s">
        <v>122</v>
      </c>
    </row>
    <row r="117" spans="1:4" x14ac:dyDescent="0.25">
      <c r="A117" t="s">
        <v>231</v>
      </c>
      <c r="B117" s="3" t="s">
        <v>122</v>
      </c>
    </row>
    <row r="119" spans="1:4" ht="69.95" customHeight="1" x14ac:dyDescent="0.25">
      <c r="A119" s="63" t="s">
        <v>241</v>
      </c>
      <c r="B119" s="63" t="s">
        <v>242</v>
      </c>
      <c r="C119" s="63" t="s">
        <v>5</v>
      </c>
      <c r="D119" s="63" t="s">
        <v>6</v>
      </c>
    </row>
    <row r="120" spans="1:4" ht="69.95" customHeight="1" x14ac:dyDescent="0.25">
      <c r="A120" s="63" t="s">
        <v>2358</v>
      </c>
      <c r="B120" s="63"/>
      <c r="C120" s="63" t="s">
        <v>79</v>
      </c>
      <c r="D120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98"/>
  <sheetViews>
    <sheetView showGridLines="0" workbookViewId="0">
      <pane ySplit="4" topLeftCell="A80" activePane="bottomLeft" state="frozen"/>
      <selection pane="bottomLeft" activeCell="A100" sqref="A100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2359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2360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1409</v>
      </c>
      <c r="B8" s="33" t="s">
        <v>1410</v>
      </c>
      <c r="C8" s="33" t="s">
        <v>1351</v>
      </c>
      <c r="D8" s="14">
        <v>6596</v>
      </c>
      <c r="E8" s="15">
        <v>472.19</v>
      </c>
      <c r="F8" s="16">
        <v>6.8400000000000002E-2</v>
      </c>
      <c r="G8" s="16"/>
    </row>
    <row r="9" spans="1:8" x14ac:dyDescent="0.25">
      <c r="A9" s="13" t="s">
        <v>1340</v>
      </c>
      <c r="B9" s="33" t="s">
        <v>1341</v>
      </c>
      <c r="C9" s="33" t="s">
        <v>1289</v>
      </c>
      <c r="D9" s="14">
        <v>107189</v>
      </c>
      <c r="E9" s="15">
        <v>320.82</v>
      </c>
      <c r="F9" s="16">
        <v>4.65E-2</v>
      </c>
      <c r="G9" s="16"/>
    </row>
    <row r="10" spans="1:8" x14ac:dyDescent="0.25">
      <c r="A10" s="13" t="s">
        <v>1287</v>
      </c>
      <c r="B10" s="33" t="s">
        <v>1288</v>
      </c>
      <c r="C10" s="33" t="s">
        <v>1289</v>
      </c>
      <c r="D10" s="14">
        <v>5604</v>
      </c>
      <c r="E10" s="15">
        <v>262.26</v>
      </c>
      <c r="F10" s="16">
        <v>3.7999999999999999E-2</v>
      </c>
      <c r="G10" s="16"/>
    </row>
    <row r="11" spans="1:8" x14ac:dyDescent="0.25">
      <c r="A11" s="13" t="s">
        <v>1293</v>
      </c>
      <c r="B11" s="33" t="s">
        <v>1294</v>
      </c>
      <c r="C11" s="33" t="s">
        <v>1295</v>
      </c>
      <c r="D11" s="14">
        <v>4967</v>
      </c>
      <c r="E11" s="15">
        <v>239.91</v>
      </c>
      <c r="F11" s="16">
        <v>3.4700000000000002E-2</v>
      </c>
      <c r="G11" s="16"/>
    </row>
    <row r="12" spans="1:8" x14ac:dyDescent="0.25">
      <c r="A12" s="13" t="s">
        <v>1311</v>
      </c>
      <c r="B12" s="33" t="s">
        <v>1312</v>
      </c>
      <c r="C12" s="33" t="s">
        <v>1292</v>
      </c>
      <c r="D12" s="14">
        <v>43459</v>
      </c>
      <c r="E12" s="15">
        <v>238.83</v>
      </c>
      <c r="F12" s="16">
        <v>3.4599999999999999E-2</v>
      </c>
      <c r="G12" s="16"/>
    </row>
    <row r="13" spans="1:8" x14ac:dyDescent="0.25">
      <c r="A13" s="13" t="s">
        <v>1278</v>
      </c>
      <c r="B13" s="33" t="s">
        <v>1279</v>
      </c>
      <c r="C13" s="33" t="s">
        <v>1280</v>
      </c>
      <c r="D13" s="14">
        <v>50321</v>
      </c>
      <c r="E13" s="15">
        <v>235.73</v>
      </c>
      <c r="F13" s="16">
        <v>3.4099999999999998E-2</v>
      </c>
      <c r="G13" s="16"/>
    </row>
    <row r="14" spans="1:8" x14ac:dyDescent="0.25">
      <c r="A14" s="13" t="s">
        <v>1290</v>
      </c>
      <c r="B14" s="33" t="s">
        <v>1291</v>
      </c>
      <c r="C14" s="33" t="s">
        <v>1292</v>
      </c>
      <c r="D14" s="14">
        <v>37041</v>
      </c>
      <c r="E14" s="15">
        <v>229.56</v>
      </c>
      <c r="F14" s="16">
        <v>3.32E-2</v>
      </c>
      <c r="G14" s="16"/>
    </row>
    <row r="15" spans="1:8" x14ac:dyDescent="0.25">
      <c r="A15" s="13" t="s">
        <v>1378</v>
      </c>
      <c r="B15" s="33" t="s">
        <v>1379</v>
      </c>
      <c r="C15" s="33" t="s">
        <v>1220</v>
      </c>
      <c r="D15" s="14">
        <v>50682</v>
      </c>
      <c r="E15" s="15">
        <v>220.29</v>
      </c>
      <c r="F15" s="16">
        <v>3.1899999999999998E-2</v>
      </c>
      <c r="G15" s="16"/>
    </row>
    <row r="16" spans="1:8" x14ac:dyDescent="0.25">
      <c r="A16" s="13" t="s">
        <v>1223</v>
      </c>
      <c r="B16" s="33" t="s">
        <v>1224</v>
      </c>
      <c r="C16" s="33" t="s">
        <v>1203</v>
      </c>
      <c r="D16" s="14">
        <v>6967</v>
      </c>
      <c r="E16" s="15">
        <v>196</v>
      </c>
      <c r="F16" s="16">
        <v>2.8400000000000002E-2</v>
      </c>
      <c r="G16" s="16"/>
    </row>
    <row r="17" spans="1:7" x14ac:dyDescent="0.25">
      <c r="A17" s="13" t="s">
        <v>1391</v>
      </c>
      <c r="B17" s="33" t="s">
        <v>1392</v>
      </c>
      <c r="C17" s="33" t="s">
        <v>1215</v>
      </c>
      <c r="D17" s="14">
        <v>109880</v>
      </c>
      <c r="E17" s="15">
        <v>194.45</v>
      </c>
      <c r="F17" s="16">
        <v>2.8199999999999999E-2</v>
      </c>
      <c r="G17" s="16"/>
    </row>
    <row r="18" spans="1:7" x14ac:dyDescent="0.25">
      <c r="A18" s="13" t="s">
        <v>1518</v>
      </c>
      <c r="B18" s="33" t="s">
        <v>1519</v>
      </c>
      <c r="C18" s="33" t="s">
        <v>1443</v>
      </c>
      <c r="D18" s="14">
        <v>80668</v>
      </c>
      <c r="E18" s="15">
        <v>191.74</v>
      </c>
      <c r="F18" s="16">
        <v>2.7799999999999998E-2</v>
      </c>
      <c r="G18" s="16"/>
    </row>
    <row r="19" spans="1:7" x14ac:dyDescent="0.25">
      <c r="A19" s="13" t="s">
        <v>1252</v>
      </c>
      <c r="B19" s="33" t="s">
        <v>1253</v>
      </c>
      <c r="C19" s="33" t="s">
        <v>1254</v>
      </c>
      <c r="D19" s="14">
        <v>2664</v>
      </c>
      <c r="E19" s="15">
        <v>183.63</v>
      </c>
      <c r="F19" s="16">
        <v>2.6599999999999999E-2</v>
      </c>
      <c r="G19" s="16"/>
    </row>
    <row r="20" spans="1:7" x14ac:dyDescent="0.25">
      <c r="A20" s="13" t="s">
        <v>1393</v>
      </c>
      <c r="B20" s="33" t="s">
        <v>1394</v>
      </c>
      <c r="C20" s="33" t="s">
        <v>1292</v>
      </c>
      <c r="D20" s="14">
        <v>12571</v>
      </c>
      <c r="E20" s="15">
        <v>182.98</v>
      </c>
      <c r="F20" s="16">
        <v>2.6499999999999999E-2</v>
      </c>
      <c r="G20" s="16"/>
    </row>
    <row r="21" spans="1:7" x14ac:dyDescent="0.25">
      <c r="A21" s="13" t="s">
        <v>1535</v>
      </c>
      <c r="B21" s="33" t="s">
        <v>1536</v>
      </c>
      <c r="C21" s="33" t="s">
        <v>1351</v>
      </c>
      <c r="D21" s="14">
        <v>2323</v>
      </c>
      <c r="E21" s="15">
        <v>178.38</v>
      </c>
      <c r="F21" s="16">
        <v>2.58E-2</v>
      </c>
      <c r="G21" s="16"/>
    </row>
    <row r="22" spans="1:7" x14ac:dyDescent="0.25">
      <c r="A22" s="13" t="s">
        <v>1931</v>
      </c>
      <c r="B22" s="33" t="s">
        <v>1932</v>
      </c>
      <c r="C22" s="33" t="s">
        <v>1209</v>
      </c>
      <c r="D22" s="14">
        <v>11326</v>
      </c>
      <c r="E22" s="15">
        <v>167.76</v>
      </c>
      <c r="F22" s="16">
        <v>2.4299999999999999E-2</v>
      </c>
      <c r="G22" s="16"/>
    </row>
    <row r="23" spans="1:7" x14ac:dyDescent="0.25">
      <c r="A23" s="13" t="s">
        <v>1321</v>
      </c>
      <c r="B23" s="33" t="s">
        <v>1322</v>
      </c>
      <c r="C23" s="33" t="s">
        <v>1323</v>
      </c>
      <c r="D23" s="14">
        <v>19260</v>
      </c>
      <c r="E23" s="15">
        <v>162.77000000000001</v>
      </c>
      <c r="F23" s="16">
        <v>2.3599999999999999E-2</v>
      </c>
      <c r="G23" s="16"/>
    </row>
    <row r="24" spans="1:7" x14ac:dyDescent="0.25">
      <c r="A24" s="13" t="s">
        <v>1516</v>
      </c>
      <c r="B24" s="33" t="s">
        <v>1517</v>
      </c>
      <c r="C24" s="33" t="s">
        <v>1265</v>
      </c>
      <c r="D24" s="14">
        <v>81125</v>
      </c>
      <c r="E24" s="15">
        <v>158.41999999999999</v>
      </c>
      <c r="F24" s="16">
        <v>2.29E-2</v>
      </c>
      <c r="G24" s="16"/>
    </row>
    <row r="25" spans="1:7" x14ac:dyDescent="0.25">
      <c r="A25" s="13" t="s">
        <v>1235</v>
      </c>
      <c r="B25" s="33" t="s">
        <v>1236</v>
      </c>
      <c r="C25" s="33" t="s">
        <v>1237</v>
      </c>
      <c r="D25" s="14">
        <v>7231</v>
      </c>
      <c r="E25" s="15">
        <v>154.87</v>
      </c>
      <c r="F25" s="16">
        <v>2.24E-2</v>
      </c>
      <c r="G25" s="16"/>
    </row>
    <row r="26" spans="1:7" x14ac:dyDescent="0.25">
      <c r="A26" s="13" t="s">
        <v>1776</v>
      </c>
      <c r="B26" s="33" t="s">
        <v>1777</v>
      </c>
      <c r="C26" s="33" t="s">
        <v>1351</v>
      </c>
      <c r="D26" s="14">
        <v>60152</v>
      </c>
      <c r="E26" s="15">
        <v>150.69999999999999</v>
      </c>
      <c r="F26" s="16">
        <v>2.18E-2</v>
      </c>
      <c r="G26" s="16"/>
    </row>
    <row r="27" spans="1:7" x14ac:dyDescent="0.25">
      <c r="A27" s="13" t="s">
        <v>1207</v>
      </c>
      <c r="B27" s="33" t="s">
        <v>1208</v>
      </c>
      <c r="C27" s="33" t="s">
        <v>1209</v>
      </c>
      <c r="D27" s="14">
        <v>3988</v>
      </c>
      <c r="E27" s="15">
        <v>145.18</v>
      </c>
      <c r="F27" s="16">
        <v>2.1000000000000001E-2</v>
      </c>
      <c r="G27" s="16"/>
    </row>
    <row r="28" spans="1:7" x14ac:dyDescent="0.25">
      <c r="A28" s="13" t="s">
        <v>1483</v>
      </c>
      <c r="B28" s="33" t="s">
        <v>1484</v>
      </c>
      <c r="C28" s="33" t="s">
        <v>1370</v>
      </c>
      <c r="D28" s="14">
        <v>4566</v>
      </c>
      <c r="E28" s="15">
        <v>142.61000000000001</v>
      </c>
      <c r="F28" s="16">
        <v>2.07E-2</v>
      </c>
      <c r="G28" s="16"/>
    </row>
    <row r="29" spans="1:7" x14ac:dyDescent="0.25">
      <c r="A29" s="13" t="s">
        <v>1455</v>
      </c>
      <c r="B29" s="33" t="s">
        <v>1456</v>
      </c>
      <c r="C29" s="33" t="s">
        <v>1240</v>
      </c>
      <c r="D29" s="14">
        <v>7505</v>
      </c>
      <c r="E29" s="15">
        <v>142.55000000000001</v>
      </c>
      <c r="F29" s="16">
        <v>2.06E-2</v>
      </c>
      <c r="G29" s="16"/>
    </row>
    <row r="30" spans="1:7" x14ac:dyDescent="0.25">
      <c r="A30" s="13" t="s">
        <v>1285</v>
      </c>
      <c r="B30" s="33" t="s">
        <v>1286</v>
      </c>
      <c r="C30" s="33" t="s">
        <v>1200</v>
      </c>
      <c r="D30" s="14">
        <v>55715</v>
      </c>
      <c r="E30" s="15">
        <v>139.34</v>
      </c>
      <c r="F30" s="16">
        <v>2.0199999999999999E-2</v>
      </c>
      <c r="G30" s="16"/>
    </row>
    <row r="31" spans="1:7" x14ac:dyDescent="0.25">
      <c r="A31" s="13" t="s">
        <v>1415</v>
      </c>
      <c r="B31" s="33" t="s">
        <v>1416</v>
      </c>
      <c r="C31" s="33" t="s">
        <v>1417</v>
      </c>
      <c r="D31" s="14">
        <v>8706</v>
      </c>
      <c r="E31" s="15">
        <v>128.36000000000001</v>
      </c>
      <c r="F31" s="16">
        <v>1.8599999999999998E-2</v>
      </c>
      <c r="G31" s="16"/>
    </row>
    <row r="32" spans="1:7" x14ac:dyDescent="0.25">
      <c r="A32" s="13" t="s">
        <v>1457</v>
      </c>
      <c r="B32" s="33" t="s">
        <v>1458</v>
      </c>
      <c r="C32" s="33" t="s">
        <v>1254</v>
      </c>
      <c r="D32" s="14">
        <v>1585</v>
      </c>
      <c r="E32" s="15">
        <v>125.79</v>
      </c>
      <c r="F32" s="16">
        <v>1.8200000000000001E-2</v>
      </c>
      <c r="G32" s="16"/>
    </row>
    <row r="33" spans="1:7" x14ac:dyDescent="0.25">
      <c r="A33" s="13" t="s">
        <v>1334</v>
      </c>
      <c r="B33" s="33" t="s">
        <v>1335</v>
      </c>
      <c r="C33" s="33" t="s">
        <v>1200</v>
      </c>
      <c r="D33" s="14">
        <v>100438</v>
      </c>
      <c r="E33" s="15">
        <v>112.02</v>
      </c>
      <c r="F33" s="16">
        <v>1.6199999999999999E-2</v>
      </c>
      <c r="G33" s="16"/>
    </row>
    <row r="34" spans="1:7" x14ac:dyDescent="0.25">
      <c r="A34" s="13" t="s">
        <v>1545</v>
      </c>
      <c r="B34" s="33" t="s">
        <v>1546</v>
      </c>
      <c r="C34" s="33" t="s">
        <v>1209</v>
      </c>
      <c r="D34" s="14">
        <v>17506</v>
      </c>
      <c r="E34" s="15">
        <v>111.54</v>
      </c>
      <c r="F34" s="16">
        <v>1.6199999999999999E-2</v>
      </c>
      <c r="G34" s="16"/>
    </row>
    <row r="35" spans="1:7" x14ac:dyDescent="0.25">
      <c r="A35" s="13" t="s">
        <v>1491</v>
      </c>
      <c r="B35" s="33" t="s">
        <v>1492</v>
      </c>
      <c r="C35" s="33" t="s">
        <v>1370</v>
      </c>
      <c r="D35" s="14">
        <v>4347</v>
      </c>
      <c r="E35" s="15">
        <v>111.48</v>
      </c>
      <c r="F35" s="16">
        <v>1.61E-2</v>
      </c>
      <c r="G35" s="16"/>
    </row>
    <row r="36" spans="1:7" x14ac:dyDescent="0.25">
      <c r="A36" s="13" t="s">
        <v>1413</v>
      </c>
      <c r="B36" s="33" t="s">
        <v>1414</v>
      </c>
      <c r="C36" s="33" t="s">
        <v>1227</v>
      </c>
      <c r="D36" s="14">
        <v>17692</v>
      </c>
      <c r="E36" s="15">
        <v>109.17</v>
      </c>
      <c r="F36" s="16">
        <v>1.5800000000000002E-2</v>
      </c>
      <c r="G36" s="16"/>
    </row>
    <row r="37" spans="1:7" x14ac:dyDescent="0.25">
      <c r="A37" s="13" t="s">
        <v>1461</v>
      </c>
      <c r="B37" s="33" t="s">
        <v>1462</v>
      </c>
      <c r="C37" s="33" t="s">
        <v>1307</v>
      </c>
      <c r="D37" s="14">
        <v>10990</v>
      </c>
      <c r="E37" s="15">
        <v>106.65</v>
      </c>
      <c r="F37" s="16">
        <v>1.54E-2</v>
      </c>
      <c r="G37" s="16"/>
    </row>
    <row r="38" spans="1:7" x14ac:dyDescent="0.25">
      <c r="A38" s="13" t="s">
        <v>1298</v>
      </c>
      <c r="B38" s="33" t="s">
        <v>1299</v>
      </c>
      <c r="C38" s="33" t="s">
        <v>1200</v>
      </c>
      <c r="D38" s="14">
        <v>88972</v>
      </c>
      <c r="E38" s="15">
        <v>103.71</v>
      </c>
      <c r="F38" s="16">
        <v>1.4999999999999999E-2</v>
      </c>
      <c r="G38" s="16"/>
    </row>
    <row r="39" spans="1:7" x14ac:dyDescent="0.25">
      <c r="A39" s="13" t="s">
        <v>1980</v>
      </c>
      <c r="B39" s="33" t="s">
        <v>1981</v>
      </c>
      <c r="C39" s="33" t="s">
        <v>1292</v>
      </c>
      <c r="D39" s="14">
        <v>32163</v>
      </c>
      <c r="E39" s="15">
        <v>103.47</v>
      </c>
      <c r="F39" s="16">
        <v>1.4999999999999999E-2</v>
      </c>
      <c r="G39" s="16"/>
    </row>
    <row r="40" spans="1:7" x14ac:dyDescent="0.25">
      <c r="A40" s="13" t="s">
        <v>1463</v>
      </c>
      <c r="B40" s="33" t="s">
        <v>1464</v>
      </c>
      <c r="C40" s="33" t="s">
        <v>1227</v>
      </c>
      <c r="D40" s="14">
        <v>399</v>
      </c>
      <c r="E40" s="15">
        <v>101.67</v>
      </c>
      <c r="F40" s="16">
        <v>1.47E-2</v>
      </c>
      <c r="G40" s="16"/>
    </row>
    <row r="41" spans="1:7" x14ac:dyDescent="0.25">
      <c r="A41" s="13" t="s">
        <v>1922</v>
      </c>
      <c r="B41" s="33" t="s">
        <v>1923</v>
      </c>
      <c r="C41" s="33" t="s">
        <v>1245</v>
      </c>
      <c r="D41" s="14">
        <v>15498</v>
      </c>
      <c r="E41" s="15">
        <v>100.3</v>
      </c>
      <c r="F41" s="16">
        <v>1.4500000000000001E-2</v>
      </c>
      <c r="G41" s="16"/>
    </row>
    <row r="42" spans="1:7" x14ac:dyDescent="0.25">
      <c r="A42" s="13" t="s">
        <v>1257</v>
      </c>
      <c r="B42" s="33" t="s">
        <v>1258</v>
      </c>
      <c r="C42" s="33" t="s">
        <v>1192</v>
      </c>
      <c r="D42" s="14">
        <v>2735</v>
      </c>
      <c r="E42" s="15">
        <v>95.32</v>
      </c>
      <c r="F42" s="16">
        <v>1.38E-2</v>
      </c>
      <c r="G42" s="16"/>
    </row>
    <row r="43" spans="1:7" x14ac:dyDescent="0.25">
      <c r="A43" s="13" t="s">
        <v>1493</v>
      </c>
      <c r="B43" s="33" t="s">
        <v>1494</v>
      </c>
      <c r="C43" s="33" t="s">
        <v>1237</v>
      </c>
      <c r="D43" s="14">
        <v>11650</v>
      </c>
      <c r="E43" s="15">
        <v>87.74</v>
      </c>
      <c r="F43" s="16">
        <v>1.2699999999999999E-2</v>
      </c>
      <c r="G43" s="16"/>
    </row>
    <row r="44" spans="1:7" x14ac:dyDescent="0.25">
      <c r="A44" s="13" t="s">
        <v>1261</v>
      </c>
      <c r="B44" s="33" t="s">
        <v>1262</v>
      </c>
      <c r="C44" s="33" t="s">
        <v>1192</v>
      </c>
      <c r="D44" s="14">
        <v>7528</v>
      </c>
      <c r="E44" s="15">
        <v>84.91</v>
      </c>
      <c r="F44" s="16">
        <v>1.23E-2</v>
      </c>
      <c r="G44" s="16"/>
    </row>
    <row r="45" spans="1:7" x14ac:dyDescent="0.25">
      <c r="A45" s="13" t="s">
        <v>1342</v>
      </c>
      <c r="B45" s="33" t="s">
        <v>1343</v>
      </c>
      <c r="C45" s="33" t="s">
        <v>1344</v>
      </c>
      <c r="D45" s="14">
        <v>9097</v>
      </c>
      <c r="E45" s="15">
        <v>84.86</v>
      </c>
      <c r="F45" s="16">
        <v>1.23E-2</v>
      </c>
      <c r="G45" s="16"/>
    </row>
    <row r="46" spans="1:7" x14ac:dyDescent="0.25">
      <c r="A46" s="13" t="s">
        <v>1263</v>
      </c>
      <c r="B46" s="33" t="s">
        <v>1264</v>
      </c>
      <c r="C46" s="33" t="s">
        <v>1265</v>
      </c>
      <c r="D46" s="14">
        <v>256</v>
      </c>
      <c r="E46" s="15">
        <v>82.92</v>
      </c>
      <c r="F46" s="16">
        <v>1.2E-2</v>
      </c>
      <c r="G46" s="16"/>
    </row>
    <row r="47" spans="1:7" x14ac:dyDescent="0.25">
      <c r="A47" s="13" t="s">
        <v>1786</v>
      </c>
      <c r="B47" s="33" t="s">
        <v>1787</v>
      </c>
      <c r="C47" s="33" t="s">
        <v>1351</v>
      </c>
      <c r="D47" s="14">
        <v>1457</v>
      </c>
      <c r="E47" s="15">
        <v>71.790000000000006</v>
      </c>
      <c r="F47" s="16">
        <v>1.04E-2</v>
      </c>
      <c r="G47" s="16"/>
    </row>
    <row r="48" spans="1:7" x14ac:dyDescent="0.25">
      <c r="A48" s="13" t="s">
        <v>1892</v>
      </c>
      <c r="B48" s="33" t="s">
        <v>1893</v>
      </c>
      <c r="C48" s="33" t="s">
        <v>1417</v>
      </c>
      <c r="D48" s="14">
        <v>4681</v>
      </c>
      <c r="E48" s="15">
        <v>70.260000000000005</v>
      </c>
      <c r="F48" s="16">
        <v>1.0200000000000001E-2</v>
      </c>
      <c r="G48" s="16"/>
    </row>
    <row r="49" spans="1:7" x14ac:dyDescent="0.25">
      <c r="A49" s="13" t="s">
        <v>2150</v>
      </c>
      <c r="B49" s="33" t="s">
        <v>2151</v>
      </c>
      <c r="C49" s="33" t="s">
        <v>1220</v>
      </c>
      <c r="D49" s="14">
        <v>3547</v>
      </c>
      <c r="E49" s="15">
        <v>65.2</v>
      </c>
      <c r="F49" s="16">
        <v>9.4000000000000004E-3</v>
      </c>
      <c r="G49" s="16"/>
    </row>
    <row r="50" spans="1:7" x14ac:dyDescent="0.25">
      <c r="A50" s="13" t="s">
        <v>2231</v>
      </c>
      <c r="B50" s="33" t="s">
        <v>2232</v>
      </c>
      <c r="C50" s="33" t="s">
        <v>1292</v>
      </c>
      <c r="D50" s="14">
        <v>8823</v>
      </c>
      <c r="E50" s="15">
        <v>63.81</v>
      </c>
      <c r="F50" s="16">
        <v>9.1999999999999998E-3</v>
      </c>
      <c r="G50" s="16"/>
    </row>
    <row r="51" spans="1:7" x14ac:dyDescent="0.25">
      <c r="A51" s="13" t="s">
        <v>2164</v>
      </c>
      <c r="B51" s="33" t="s">
        <v>2165</v>
      </c>
      <c r="C51" s="33" t="s">
        <v>1220</v>
      </c>
      <c r="D51" s="14">
        <v>9012</v>
      </c>
      <c r="E51" s="15">
        <v>56.96</v>
      </c>
      <c r="F51" s="16">
        <v>8.2000000000000007E-3</v>
      </c>
      <c r="G51" s="16"/>
    </row>
    <row r="52" spans="1:7" x14ac:dyDescent="0.25">
      <c r="A52" s="13" t="s">
        <v>1428</v>
      </c>
      <c r="B52" s="33" t="s">
        <v>1429</v>
      </c>
      <c r="C52" s="33" t="s">
        <v>1240</v>
      </c>
      <c r="D52" s="14">
        <v>8374</v>
      </c>
      <c r="E52" s="15">
        <v>47.82</v>
      </c>
      <c r="F52" s="16">
        <v>6.8999999999999999E-3</v>
      </c>
      <c r="G52" s="16"/>
    </row>
    <row r="53" spans="1:7" x14ac:dyDescent="0.25">
      <c r="A53" s="13" t="s">
        <v>2188</v>
      </c>
      <c r="B53" s="33" t="s">
        <v>2189</v>
      </c>
      <c r="C53" s="33" t="s">
        <v>1292</v>
      </c>
      <c r="D53" s="14">
        <v>423</v>
      </c>
      <c r="E53" s="15">
        <v>42.54</v>
      </c>
      <c r="F53" s="16">
        <v>6.1999999999999998E-3</v>
      </c>
      <c r="G53" s="16"/>
    </row>
    <row r="54" spans="1:7" x14ac:dyDescent="0.25">
      <c r="A54" s="13" t="s">
        <v>2199</v>
      </c>
      <c r="B54" s="33" t="s">
        <v>2200</v>
      </c>
      <c r="C54" s="33" t="s">
        <v>1220</v>
      </c>
      <c r="D54" s="14">
        <v>3506</v>
      </c>
      <c r="E54" s="15">
        <v>35.32</v>
      </c>
      <c r="F54" s="16">
        <v>5.1000000000000004E-3</v>
      </c>
      <c r="G54" s="16"/>
    </row>
    <row r="55" spans="1:7" x14ac:dyDescent="0.25">
      <c r="A55" s="13" t="s">
        <v>2203</v>
      </c>
      <c r="B55" s="33" t="s">
        <v>2204</v>
      </c>
      <c r="C55" s="33" t="s">
        <v>1292</v>
      </c>
      <c r="D55" s="14">
        <v>17812</v>
      </c>
      <c r="E55" s="15">
        <v>31.82</v>
      </c>
      <c r="F55" s="16">
        <v>4.5999999999999999E-3</v>
      </c>
      <c r="G55" s="16"/>
    </row>
    <row r="56" spans="1:7" x14ac:dyDescent="0.25">
      <c r="A56" s="13" t="s">
        <v>2229</v>
      </c>
      <c r="B56" s="33" t="s">
        <v>2230</v>
      </c>
      <c r="C56" s="33" t="s">
        <v>1443</v>
      </c>
      <c r="D56" s="14">
        <v>2677</v>
      </c>
      <c r="E56" s="15">
        <v>22.23</v>
      </c>
      <c r="F56" s="16">
        <v>3.2000000000000002E-3</v>
      </c>
      <c r="G56" s="16"/>
    </row>
    <row r="57" spans="1:7" x14ac:dyDescent="0.25">
      <c r="A57" s="13" t="s">
        <v>2235</v>
      </c>
      <c r="B57" s="33" t="s">
        <v>2236</v>
      </c>
      <c r="C57" s="33" t="s">
        <v>1237</v>
      </c>
      <c r="D57" s="14">
        <v>1847</v>
      </c>
      <c r="E57" s="15">
        <v>19.66</v>
      </c>
      <c r="F57" s="16">
        <v>2.8E-3</v>
      </c>
      <c r="G57" s="16"/>
    </row>
    <row r="58" spans="1:7" x14ac:dyDescent="0.25">
      <c r="A58" s="17" t="s">
        <v>125</v>
      </c>
      <c r="B58" s="34"/>
      <c r="C58" s="34"/>
      <c r="D58" s="20"/>
      <c r="E58" s="37">
        <v>6888.29</v>
      </c>
      <c r="F58" s="38">
        <v>0.99719999999999998</v>
      </c>
      <c r="G58" s="23"/>
    </row>
    <row r="59" spans="1:7" x14ac:dyDescent="0.25">
      <c r="A59" s="17" t="s">
        <v>1268</v>
      </c>
      <c r="B59" s="33"/>
      <c r="C59" s="33"/>
      <c r="D59" s="14"/>
      <c r="E59" s="15"/>
      <c r="F59" s="16"/>
      <c r="G59" s="16"/>
    </row>
    <row r="60" spans="1:7" x14ac:dyDescent="0.25">
      <c r="A60" s="17" t="s">
        <v>125</v>
      </c>
      <c r="B60" s="33"/>
      <c r="C60" s="33"/>
      <c r="D60" s="14"/>
      <c r="E60" s="39" t="s">
        <v>122</v>
      </c>
      <c r="F60" s="40" t="s">
        <v>122</v>
      </c>
      <c r="G60" s="16"/>
    </row>
    <row r="61" spans="1:7" x14ac:dyDescent="0.25">
      <c r="A61" s="24" t="s">
        <v>132</v>
      </c>
      <c r="B61" s="35"/>
      <c r="C61" s="35"/>
      <c r="D61" s="25"/>
      <c r="E61" s="30">
        <v>6888.29</v>
      </c>
      <c r="F61" s="31">
        <v>0.99719999999999998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196</v>
      </c>
      <c r="B64" s="33"/>
      <c r="C64" s="33"/>
      <c r="D64" s="14"/>
      <c r="E64" s="15"/>
      <c r="F64" s="16"/>
      <c r="G64" s="16"/>
    </row>
    <row r="65" spans="1:7" x14ac:dyDescent="0.25">
      <c r="A65" s="13" t="s">
        <v>197</v>
      </c>
      <c r="B65" s="33"/>
      <c r="C65" s="33"/>
      <c r="D65" s="14"/>
      <c r="E65" s="15">
        <v>128.93</v>
      </c>
      <c r="F65" s="16">
        <v>1.8700000000000001E-2</v>
      </c>
      <c r="G65" s="16">
        <v>6.5936999999999996E-2</v>
      </c>
    </row>
    <row r="66" spans="1:7" x14ac:dyDescent="0.25">
      <c r="A66" s="17" t="s">
        <v>125</v>
      </c>
      <c r="B66" s="34"/>
      <c r="C66" s="34"/>
      <c r="D66" s="20"/>
      <c r="E66" s="37">
        <v>128.93</v>
      </c>
      <c r="F66" s="38">
        <v>1.8700000000000001E-2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24" t="s">
        <v>132</v>
      </c>
      <c r="B68" s="35"/>
      <c r="C68" s="35"/>
      <c r="D68" s="25"/>
      <c r="E68" s="21">
        <v>128.93</v>
      </c>
      <c r="F68" s="22">
        <v>1.8700000000000001E-2</v>
      </c>
      <c r="G68" s="23"/>
    </row>
    <row r="69" spans="1:7" x14ac:dyDescent="0.25">
      <c r="A69" s="13" t="s">
        <v>198</v>
      </c>
      <c r="B69" s="33"/>
      <c r="C69" s="33"/>
      <c r="D69" s="14"/>
      <c r="E69" s="15">
        <v>4.65823E-2</v>
      </c>
      <c r="F69" s="16">
        <v>6.0000000000000002E-6</v>
      </c>
      <c r="G69" s="16"/>
    </row>
    <row r="70" spans="1:7" x14ac:dyDescent="0.25">
      <c r="A70" s="13" t="s">
        <v>199</v>
      </c>
      <c r="B70" s="33"/>
      <c r="C70" s="33"/>
      <c r="D70" s="14"/>
      <c r="E70" s="26">
        <v>-112.09658229999999</v>
      </c>
      <c r="F70" s="27">
        <v>-1.5906E-2</v>
      </c>
      <c r="G70" s="16">
        <v>6.5936999999999996E-2</v>
      </c>
    </row>
    <row r="71" spans="1:7" x14ac:dyDescent="0.25">
      <c r="A71" s="28" t="s">
        <v>200</v>
      </c>
      <c r="B71" s="36"/>
      <c r="C71" s="36"/>
      <c r="D71" s="29"/>
      <c r="E71" s="30">
        <v>6905.17</v>
      </c>
      <c r="F71" s="31">
        <v>1</v>
      </c>
      <c r="G71" s="31"/>
    </row>
    <row r="76" spans="1:7" x14ac:dyDescent="0.25">
      <c r="A76" s="1" t="s">
        <v>203</v>
      </c>
    </row>
    <row r="77" spans="1:7" x14ac:dyDescent="0.25">
      <c r="A77" s="47" t="s">
        <v>204</v>
      </c>
      <c r="B77" s="3" t="s">
        <v>122</v>
      </c>
    </row>
    <row r="78" spans="1:7" x14ac:dyDescent="0.25">
      <c r="A78" t="s">
        <v>205</v>
      </c>
    </row>
    <row r="79" spans="1:7" x14ac:dyDescent="0.25">
      <c r="A79" t="s">
        <v>206</v>
      </c>
      <c r="B79" t="s">
        <v>207</v>
      </c>
      <c r="C79" t="s">
        <v>207</v>
      </c>
    </row>
    <row r="80" spans="1:7" x14ac:dyDescent="0.25">
      <c r="B80" s="48">
        <v>45504</v>
      </c>
      <c r="C80" s="48">
        <v>45534</v>
      </c>
    </row>
    <row r="81" spans="1:5" x14ac:dyDescent="0.25">
      <c r="A81" t="s">
        <v>722</v>
      </c>
      <c r="B81">
        <v>17.2516</v>
      </c>
      <c r="C81">
        <v>17.384499999999999</v>
      </c>
      <c r="E81" s="2"/>
    </row>
    <row r="82" spans="1:5" x14ac:dyDescent="0.25">
      <c r="A82" t="s">
        <v>212</v>
      </c>
      <c r="B82">
        <v>17.251200000000001</v>
      </c>
      <c r="C82">
        <v>17.3841</v>
      </c>
      <c r="E82" s="2"/>
    </row>
    <row r="83" spans="1:5" x14ac:dyDescent="0.25">
      <c r="A83" t="s">
        <v>723</v>
      </c>
      <c r="B83">
        <v>17.034800000000001</v>
      </c>
      <c r="C83">
        <v>17.156099999999999</v>
      </c>
      <c r="E83" s="2"/>
    </row>
    <row r="84" spans="1:5" x14ac:dyDescent="0.25">
      <c r="A84" t="s">
        <v>689</v>
      </c>
      <c r="B84">
        <v>17.034700000000001</v>
      </c>
      <c r="C84">
        <v>17.155999999999999</v>
      </c>
      <c r="E84" s="2"/>
    </row>
    <row r="85" spans="1:5" x14ac:dyDescent="0.25">
      <c r="E85" s="2"/>
    </row>
    <row r="86" spans="1:5" x14ac:dyDescent="0.25">
      <c r="A86" t="s">
        <v>222</v>
      </c>
      <c r="B86" s="3" t="s">
        <v>122</v>
      </c>
    </row>
    <row r="87" spans="1:5" x14ac:dyDescent="0.25">
      <c r="A87" t="s">
        <v>223</v>
      </c>
      <c r="B87" s="3" t="s">
        <v>122</v>
      </c>
    </row>
    <row r="88" spans="1:5" ht="30" customHeight="1" x14ac:dyDescent="0.25">
      <c r="A88" s="47" t="s">
        <v>224</v>
      </c>
      <c r="B88" s="3" t="s">
        <v>122</v>
      </c>
    </row>
    <row r="89" spans="1:5" ht="30" customHeight="1" x14ac:dyDescent="0.25">
      <c r="A89" s="47" t="s">
        <v>225</v>
      </c>
      <c r="B89" s="3" t="s">
        <v>122</v>
      </c>
    </row>
    <row r="90" spans="1:5" x14ac:dyDescent="0.25">
      <c r="A90" t="s">
        <v>1269</v>
      </c>
      <c r="B90" s="49">
        <v>0.3125</v>
      </c>
    </row>
    <row r="91" spans="1:5" ht="45" customHeight="1" x14ac:dyDescent="0.25">
      <c r="A91" s="47" t="s">
        <v>227</v>
      </c>
      <c r="B91" s="3" t="s">
        <v>122</v>
      </c>
    </row>
    <row r="92" spans="1:5" ht="45" customHeight="1" x14ac:dyDescent="0.25">
      <c r="A92" s="47" t="s">
        <v>228</v>
      </c>
      <c r="B92" s="3" t="s">
        <v>122</v>
      </c>
    </row>
    <row r="93" spans="1:5" ht="30" customHeight="1" x14ac:dyDescent="0.25">
      <c r="A93" s="47" t="s">
        <v>229</v>
      </c>
      <c r="B93" s="3" t="s">
        <v>122</v>
      </c>
    </row>
    <row r="94" spans="1:5" x14ac:dyDescent="0.25">
      <c r="A94" t="s">
        <v>230</v>
      </c>
      <c r="B94" s="3" t="s">
        <v>122</v>
      </c>
    </row>
    <row r="95" spans="1:5" x14ac:dyDescent="0.25">
      <c r="A95" t="s">
        <v>231</v>
      </c>
      <c r="B95" s="3" t="s">
        <v>122</v>
      </c>
    </row>
    <row r="97" spans="1:4" ht="69.95" customHeight="1" x14ac:dyDescent="0.25">
      <c r="A97" s="63" t="s">
        <v>241</v>
      </c>
      <c r="B97" s="63" t="s">
        <v>242</v>
      </c>
      <c r="C97" s="63" t="s">
        <v>5</v>
      </c>
      <c r="D97" s="63" t="s">
        <v>6</v>
      </c>
    </row>
    <row r="98" spans="1:4" ht="69.95" customHeight="1" x14ac:dyDescent="0.25">
      <c r="A98" s="63" t="s">
        <v>2361</v>
      </c>
      <c r="B98" s="63"/>
      <c r="C98" s="63" t="s">
        <v>2362</v>
      </c>
      <c r="D98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179"/>
  <sheetViews>
    <sheetView showGridLines="0" workbookViewId="0">
      <pane ySplit="4" topLeftCell="A160" activePane="bottomLeft" state="frozen"/>
      <selection pane="bottomLeft" activeCell="A180" sqref="A180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2363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2364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1198</v>
      </c>
      <c r="B8" s="33" t="s">
        <v>1199</v>
      </c>
      <c r="C8" s="33" t="s">
        <v>1200</v>
      </c>
      <c r="D8" s="14">
        <v>922915</v>
      </c>
      <c r="E8" s="15">
        <v>11344.47</v>
      </c>
      <c r="F8" s="16">
        <v>5.4600000000000003E-2</v>
      </c>
      <c r="G8" s="16"/>
    </row>
    <row r="9" spans="1:8" x14ac:dyDescent="0.25">
      <c r="A9" s="13" t="s">
        <v>1273</v>
      </c>
      <c r="B9" s="33" t="s">
        <v>1274</v>
      </c>
      <c r="C9" s="33" t="s">
        <v>1200</v>
      </c>
      <c r="D9" s="14">
        <v>441172</v>
      </c>
      <c r="E9" s="15">
        <v>7221.54</v>
      </c>
      <c r="F9" s="16">
        <v>3.4799999999999998E-2</v>
      </c>
      <c r="G9" s="16"/>
    </row>
    <row r="10" spans="1:8" x14ac:dyDescent="0.25">
      <c r="A10" s="13" t="s">
        <v>1193</v>
      </c>
      <c r="B10" s="33" t="s">
        <v>1194</v>
      </c>
      <c r="C10" s="33" t="s">
        <v>1195</v>
      </c>
      <c r="D10" s="14">
        <v>384375</v>
      </c>
      <c r="E10" s="15">
        <v>6107.91</v>
      </c>
      <c r="F10" s="16">
        <v>2.9399999999999999E-2</v>
      </c>
      <c r="G10" s="16"/>
    </row>
    <row r="11" spans="1:8" x14ac:dyDescent="0.25">
      <c r="A11" s="13" t="s">
        <v>1218</v>
      </c>
      <c r="B11" s="33" t="s">
        <v>1219</v>
      </c>
      <c r="C11" s="33" t="s">
        <v>1220</v>
      </c>
      <c r="D11" s="14">
        <v>1371225</v>
      </c>
      <c r="E11" s="15">
        <v>5707.04</v>
      </c>
      <c r="F11" s="16">
        <v>2.75E-2</v>
      </c>
      <c r="G11" s="16"/>
    </row>
    <row r="12" spans="1:8" x14ac:dyDescent="0.25">
      <c r="A12" s="13" t="s">
        <v>1190</v>
      </c>
      <c r="B12" s="33" t="s">
        <v>1191</v>
      </c>
      <c r="C12" s="33" t="s">
        <v>1192</v>
      </c>
      <c r="D12" s="14">
        <v>300846</v>
      </c>
      <c r="E12" s="15">
        <v>5480.36</v>
      </c>
      <c r="F12" s="16">
        <v>2.64E-2</v>
      </c>
      <c r="G12" s="16"/>
    </row>
    <row r="13" spans="1:8" x14ac:dyDescent="0.25">
      <c r="A13" s="13" t="s">
        <v>1213</v>
      </c>
      <c r="B13" s="33" t="s">
        <v>1214</v>
      </c>
      <c r="C13" s="33" t="s">
        <v>1215</v>
      </c>
      <c r="D13" s="14">
        <v>166486</v>
      </c>
      <c r="E13" s="15">
        <v>5026.63</v>
      </c>
      <c r="F13" s="16">
        <v>2.4199999999999999E-2</v>
      </c>
      <c r="G13" s="16"/>
    </row>
    <row r="14" spans="1:8" x14ac:dyDescent="0.25">
      <c r="A14" s="13" t="s">
        <v>1228</v>
      </c>
      <c r="B14" s="33" t="s">
        <v>1229</v>
      </c>
      <c r="C14" s="33" t="s">
        <v>1203</v>
      </c>
      <c r="D14" s="14">
        <v>441450</v>
      </c>
      <c r="E14" s="15">
        <v>4906.05</v>
      </c>
      <c r="F14" s="16">
        <v>2.3599999999999999E-2</v>
      </c>
      <c r="G14" s="16"/>
    </row>
    <row r="15" spans="1:8" x14ac:dyDescent="0.25">
      <c r="A15" s="13" t="s">
        <v>1302</v>
      </c>
      <c r="B15" s="33" t="s">
        <v>1303</v>
      </c>
      <c r="C15" s="33" t="s">
        <v>1304</v>
      </c>
      <c r="D15" s="14">
        <v>247496</v>
      </c>
      <c r="E15" s="15">
        <v>4810.58</v>
      </c>
      <c r="F15" s="16">
        <v>2.3199999999999998E-2</v>
      </c>
      <c r="G15" s="16"/>
    </row>
    <row r="16" spans="1:8" x14ac:dyDescent="0.25">
      <c r="A16" s="13" t="s">
        <v>1221</v>
      </c>
      <c r="B16" s="33" t="s">
        <v>1222</v>
      </c>
      <c r="C16" s="33" t="s">
        <v>1203</v>
      </c>
      <c r="D16" s="14">
        <v>37447</v>
      </c>
      <c r="E16" s="15">
        <v>4644.55</v>
      </c>
      <c r="F16" s="16">
        <v>2.24E-2</v>
      </c>
      <c r="G16" s="16"/>
    </row>
    <row r="17" spans="1:7" x14ac:dyDescent="0.25">
      <c r="A17" s="13" t="s">
        <v>1204</v>
      </c>
      <c r="B17" s="33" t="s">
        <v>1205</v>
      </c>
      <c r="C17" s="33" t="s">
        <v>1206</v>
      </c>
      <c r="D17" s="14">
        <v>770186</v>
      </c>
      <c r="E17" s="15">
        <v>3865.56</v>
      </c>
      <c r="F17" s="16">
        <v>1.8599999999999998E-2</v>
      </c>
      <c r="G17" s="16"/>
    </row>
    <row r="18" spans="1:7" x14ac:dyDescent="0.25">
      <c r="A18" s="13" t="s">
        <v>1255</v>
      </c>
      <c r="B18" s="33" t="s">
        <v>1256</v>
      </c>
      <c r="C18" s="33" t="s">
        <v>1200</v>
      </c>
      <c r="D18" s="14">
        <v>467852</v>
      </c>
      <c r="E18" s="15">
        <v>3815.8</v>
      </c>
      <c r="F18" s="16">
        <v>1.84E-2</v>
      </c>
      <c r="G18" s="16"/>
    </row>
    <row r="19" spans="1:7" x14ac:dyDescent="0.25">
      <c r="A19" s="13" t="s">
        <v>1230</v>
      </c>
      <c r="B19" s="33" t="s">
        <v>1231</v>
      </c>
      <c r="C19" s="33" t="s">
        <v>1232</v>
      </c>
      <c r="D19" s="14">
        <v>98194</v>
      </c>
      <c r="E19" s="15">
        <v>3637.74</v>
      </c>
      <c r="F19" s="16">
        <v>1.7500000000000002E-2</v>
      </c>
      <c r="G19" s="16"/>
    </row>
    <row r="20" spans="1:7" x14ac:dyDescent="0.25">
      <c r="A20" s="13" t="s">
        <v>1364</v>
      </c>
      <c r="B20" s="33" t="s">
        <v>1365</v>
      </c>
      <c r="C20" s="33" t="s">
        <v>1304</v>
      </c>
      <c r="D20" s="14">
        <v>76846</v>
      </c>
      <c r="E20" s="15">
        <v>3499.37</v>
      </c>
      <c r="F20" s="16">
        <v>1.6799999999999999E-2</v>
      </c>
      <c r="G20" s="16"/>
    </row>
    <row r="21" spans="1:7" x14ac:dyDescent="0.25">
      <c r="A21" s="13" t="s">
        <v>1249</v>
      </c>
      <c r="B21" s="33" t="s">
        <v>1250</v>
      </c>
      <c r="C21" s="33" t="s">
        <v>1251</v>
      </c>
      <c r="D21" s="14">
        <v>949874</v>
      </c>
      <c r="E21" s="15">
        <v>3141.71</v>
      </c>
      <c r="F21" s="16">
        <v>1.5100000000000001E-2</v>
      </c>
      <c r="G21" s="16"/>
    </row>
    <row r="22" spans="1:7" x14ac:dyDescent="0.25">
      <c r="A22" s="13" t="s">
        <v>1399</v>
      </c>
      <c r="B22" s="33" t="s">
        <v>1400</v>
      </c>
      <c r="C22" s="33" t="s">
        <v>1304</v>
      </c>
      <c r="D22" s="14">
        <v>173911</v>
      </c>
      <c r="E22" s="15">
        <v>3049.09</v>
      </c>
      <c r="F22" s="16">
        <v>1.47E-2</v>
      </c>
      <c r="G22" s="16"/>
    </row>
    <row r="23" spans="1:7" x14ac:dyDescent="0.25">
      <c r="A23" s="13" t="s">
        <v>1405</v>
      </c>
      <c r="B23" s="33" t="s">
        <v>1406</v>
      </c>
      <c r="C23" s="33" t="s">
        <v>1192</v>
      </c>
      <c r="D23" s="14">
        <v>127246</v>
      </c>
      <c r="E23" s="15">
        <v>2105.79</v>
      </c>
      <c r="F23" s="16">
        <v>1.01E-2</v>
      </c>
      <c r="G23" s="16"/>
    </row>
    <row r="24" spans="1:7" x14ac:dyDescent="0.25">
      <c r="A24" s="13" t="s">
        <v>1223</v>
      </c>
      <c r="B24" s="33" t="s">
        <v>1224</v>
      </c>
      <c r="C24" s="33" t="s">
        <v>1203</v>
      </c>
      <c r="D24" s="14">
        <v>70932</v>
      </c>
      <c r="E24" s="15">
        <v>1995.53</v>
      </c>
      <c r="F24" s="16">
        <v>9.5999999999999992E-3</v>
      </c>
      <c r="G24" s="16"/>
    </row>
    <row r="25" spans="1:7" x14ac:dyDescent="0.25">
      <c r="A25" s="13" t="s">
        <v>1300</v>
      </c>
      <c r="B25" s="33" t="s">
        <v>1301</v>
      </c>
      <c r="C25" s="33" t="s">
        <v>1292</v>
      </c>
      <c r="D25" s="14">
        <v>27221</v>
      </c>
      <c r="E25" s="15">
        <v>1959.95</v>
      </c>
      <c r="F25" s="16">
        <v>9.4000000000000004E-3</v>
      </c>
      <c r="G25" s="16"/>
    </row>
    <row r="26" spans="1:7" x14ac:dyDescent="0.25">
      <c r="A26" s="13" t="s">
        <v>1338</v>
      </c>
      <c r="B26" s="33" t="s">
        <v>1339</v>
      </c>
      <c r="C26" s="33" t="s">
        <v>1304</v>
      </c>
      <c r="D26" s="14">
        <v>16529</v>
      </c>
      <c r="E26" s="15">
        <v>1816.32</v>
      </c>
      <c r="F26" s="16">
        <v>8.6999999999999994E-3</v>
      </c>
      <c r="G26" s="16"/>
    </row>
    <row r="27" spans="1:7" x14ac:dyDescent="0.25">
      <c r="A27" s="13" t="s">
        <v>1366</v>
      </c>
      <c r="B27" s="33" t="s">
        <v>1367</v>
      </c>
      <c r="C27" s="33" t="s">
        <v>1292</v>
      </c>
      <c r="D27" s="14">
        <v>50982</v>
      </c>
      <c r="E27" s="15">
        <v>1633.72</v>
      </c>
      <c r="F27" s="16">
        <v>7.9000000000000008E-3</v>
      </c>
      <c r="G27" s="16"/>
    </row>
    <row r="28" spans="1:7" x14ac:dyDescent="0.25">
      <c r="A28" s="13" t="s">
        <v>1791</v>
      </c>
      <c r="B28" s="33" t="s">
        <v>1792</v>
      </c>
      <c r="C28" s="33" t="s">
        <v>1265</v>
      </c>
      <c r="D28" s="14">
        <v>286309</v>
      </c>
      <c r="E28" s="15">
        <v>1626.09</v>
      </c>
      <c r="F28" s="16">
        <v>7.7999999999999996E-3</v>
      </c>
      <c r="G28" s="16"/>
    </row>
    <row r="29" spans="1:7" x14ac:dyDescent="0.25">
      <c r="A29" s="13" t="s">
        <v>1382</v>
      </c>
      <c r="B29" s="33" t="s">
        <v>1383</v>
      </c>
      <c r="C29" s="33" t="s">
        <v>1192</v>
      </c>
      <c r="D29" s="14">
        <v>103090</v>
      </c>
      <c r="E29" s="15">
        <v>1617.89</v>
      </c>
      <c r="F29" s="16">
        <v>7.7999999999999996E-3</v>
      </c>
      <c r="G29" s="16"/>
    </row>
    <row r="30" spans="1:7" x14ac:dyDescent="0.25">
      <c r="A30" s="13" t="s">
        <v>1927</v>
      </c>
      <c r="B30" s="33" t="s">
        <v>1928</v>
      </c>
      <c r="C30" s="33" t="s">
        <v>1386</v>
      </c>
      <c r="D30" s="14">
        <v>110822</v>
      </c>
      <c r="E30" s="15">
        <v>1590.18</v>
      </c>
      <c r="F30" s="16">
        <v>7.7000000000000002E-3</v>
      </c>
      <c r="G30" s="16"/>
    </row>
    <row r="31" spans="1:7" x14ac:dyDescent="0.25">
      <c r="A31" s="13" t="s">
        <v>1809</v>
      </c>
      <c r="B31" s="33" t="s">
        <v>1810</v>
      </c>
      <c r="C31" s="33" t="s">
        <v>1292</v>
      </c>
      <c r="D31" s="14">
        <v>31411</v>
      </c>
      <c r="E31" s="15">
        <v>1586.44</v>
      </c>
      <c r="F31" s="16">
        <v>7.6E-3</v>
      </c>
      <c r="G31" s="16"/>
    </row>
    <row r="32" spans="1:7" x14ac:dyDescent="0.25">
      <c r="A32" s="13" t="s">
        <v>1375</v>
      </c>
      <c r="B32" s="33" t="s">
        <v>1376</v>
      </c>
      <c r="C32" s="33" t="s">
        <v>1377</v>
      </c>
      <c r="D32" s="14">
        <v>694424</v>
      </c>
      <c r="E32" s="15">
        <v>1546.2</v>
      </c>
      <c r="F32" s="16">
        <v>7.4000000000000003E-3</v>
      </c>
      <c r="G32" s="16"/>
    </row>
    <row r="33" spans="1:7" x14ac:dyDescent="0.25">
      <c r="A33" s="13" t="s">
        <v>1929</v>
      </c>
      <c r="B33" s="33" t="s">
        <v>1930</v>
      </c>
      <c r="C33" s="33" t="s">
        <v>1192</v>
      </c>
      <c r="D33" s="14">
        <v>61937</v>
      </c>
      <c r="E33" s="15">
        <v>1540.84</v>
      </c>
      <c r="F33" s="16">
        <v>7.4000000000000003E-3</v>
      </c>
      <c r="G33" s="16"/>
    </row>
    <row r="34" spans="1:7" x14ac:dyDescent="0.25">
      <c r="A34" s="13" t="s">
        <v>1776</v>
      </c>
      <c r="B34" s="33" t="s">
        <v>1777</v>
      </c>
      <c r="C34" s="33" t="s">
        <v>1351</v>
      </c>
      <c r="D34" s="14">
        <v>614588</v>
      </c>
      <c r="E34" s="15">
        <v>1539.73</v>
      </c>
      <c r="F34" s="16">
        <v>7.4000000000000003E-3</v>
      </c>
      <c r="G34" s="16"/>
    </row>
    <row r="35" spans="1:7" x14ac:dyDescent="0.25">
      <c r="A35" s="13" t="s">
        <v>1418</v>
      </c>
      <c r="B35" s="33" t="s">
        <v>1419</v>
      </c>
      <c r="C35" s="33" t="s">
        <v>1386</v>
      </c>
      <c r="D35" s="14">
        <v>34262</v>
      </c>
      <c r="E35" s="15">
        <v>1514.55</v>
      </c>
      <c r="F35" s="16">
        <v>7.3000000000000001E-3</v>
      </c>
      <c r="G35" s="16"/>
    </row>
    <row r="36" spans="1:7" x14ac:dyDescent="0.25">
      <c r="A36" s="13" t="s">
        <v>1780</v>
      </c>
      <c r="B36" s="33" t="s">
        <v>1781</v>
      </c>
      <c r="C36" s="33" t="s">
        <v>1292</v>
      </c>
      <c r="D36" s="14">
        <v>93449</v>
      </c>
      <c r="E36" s="15">
        <v>1497.05</v>
      </c>
      <c r="F36" s="16">
        <v>7.1999999999999998E-3</v>
      </c>
      <c r="G36" s="16"/>
    </row>
    <row r="37" spans="1:7" x14ac:dyDescent="0.25">
      <c r="A37" s="13" t="s">
        <v>1465</v>
      </c>
      <c r="B37" s="33" t="s">
        <v>1466</v>
      </c>
      <c r="C37" s="33" t="s">
        <v>1206</v>
      </c>
      <c r="D37" s="14">
        <v>53147</v>
      </c>
      <c r="E37" s="15">
        <v>1476.42</v>
      </c>
      <c r="F37" s="16">
        <v>7.1000000000000004E-3</v>
      </c>
      <c r="G37" s="16"/>
    </row>
    <row r="38" spans="1:7" x14ac:dyDescent="0.25">
      <c r="A38" s="13" t="s">
        <v>1296</v>
      </c>
      <c r="B38" s="33" t="s">
        <v>1297</v>
      </c>
      <c r="C38" s="33" t="s">
        <v>1248</v>
      </c>
      <c r="D38" s="14">
        <v>21198</v>
      </c>
      <c r="E38" s="15">
        <v>1444.3</v>
      </c>
      <c r="F38" s="16">
        <v>7.0000000000000001E-3</v>
      </c>
      <c r="G38" s="16"/>
    </row>
    <row r="39" spans="1:7" x14ac:dyDescent="0.25">
      <c r="A39" s="13" t="s">
        <v>1805</v>
      </c>
      <c r="B39" s="33" t="s">
        <v>1806</v>
      </c>
      <c r="C39" s="33" t="s">
        <v>1304</v>
      </c>
      <c r="D39" s="14">
        <v>78963</v>
      </c>
      <c r="E39" s="15">
        <v>1433.3</v>
      </c>
      <c r="F39" s="16">
        <v>6.8999999999999999E-3</v>
      </c>
      <c r="G39" s="16"/>
    </row>
    <row r="40" spans="1:7" x14ac:dyDescent="0.25">
      <c r="A40" s="13" t="s">
        <v>1207</v>
      </c>
      <c r="B40" s="33" t="s">
        <v>1208</v>
      </c>
      <c r="C40" s="33" t="s">
        <v>1209</v>
      </c>
      <c r="D40" s="14">
        <v>39361</v>
      </c>
      <c r="E40" s="15">
        <v>1432.88</v>
      </c>
      <c r="F40" s="16">
        <v>6.8999999999999999E-3</v>
      </c>
      <c r="G40" s="16"/>
    </row>
    <row r="41" spans="1:7" x14ac:dyDescent="0.25">
      <c r="A41" s="13" t="s">
        <v>1283</v>
      </c>
      <c r="B41" s="33" t="s">
        <v>1284</v>
      </c>
      <c r="C41" s="33" t="s">
        <v>1200</v>
      </c>
      <c r="D41" s="14">
        <v>100415</v>
      </c>
      <c r="E41" s="15">
        <v>1431.16</v>
      </c>
      <c r="F41" s="16">
        <v>6.8999999999999999E-3</v>
      </c>
      <c r="G41" s="16"/>
    </row>
    <row r="42" spans="1:7" x14ac:dyDescent="0.25">
      <c r="A42" s="13" t="s">
        <v>1795</v>
      </c>
      <c r="B42" s="33" t="s">
        <v>1796</v>
      </c>
      <c r="C42" s="33" t="s">
        <v>1797</v>
      </c>
      <c r="D42" s="14">
        <v>249568</v>
      </c>
      <c r="E42" s="15">
        <v>1425.41</v>
      </c>
      <c r="F42" s="16">
        <v>6.8999999999999999E-3</v>
      </c>
      <c r="G42" s="16"/>
    </row>
    <row r="43" spans="1:7" x14ac:dyDescent="0.25">
      <c r="A43" s="13" t="s">
        <v>1420</v>
      </c>
      <c r="B43" s="33" t="s">
        <v>1421</v>
      </c>
      <c r="C43" s="33" t="s">
        <v>1215</v>
      </c>
      <c r="D43" s="14">
        <v>392730</v>
      </c>
      <c r="E43" s="15">
        <v>1404.6</v>
      </c>
      <c r="F43" s="16">
        <v>6.7999999999999996E-3</v>
      </c>
      <c r="G43" s="16"/>
    </row>
    <row r="44" spans="1:7" x14ac:dyDescent="0.25">
      <c r="A44" s="13" t="s">
        <v>1356</v>
      </c>
      <c r="B44" s="33" t="s">
        <v>1357</v>
      </c>
      <c r="C44" s="33" t="s">
        <v>1237</v>
      </c>
      <c r="D44" s="14">
        <v>189787</v>
      </c>
      <c r="E44" s="15">
        <v>1401.96</v>
      </c>
      <c r="F44" s="16">
        <v>6.7000000000000002E-3</v>
      </c>
      <c r="G44" s="16"/>
    </row>
    <row r="45" spans="1:7" x14ac:dyDescent="0.25">
      <c r="A45" s="13" t="s">
        <v>1473</v>
      </c>
      <c r="B45" s="33" t="s">
        <v>1474</v>
      </c>
      <c r="C45" s="33" t="s">
        <v>1203</v>
      </c>
      <c r="D45" s="14">
        <v>48969</v>
      </c>
      <c r="E45" s="15">
        <v>1373.78</v>
      </c>
      <c r="F45" s="16">
        <v>6.6E-3</v>
      </c>
      <c r="G45" s="16"/>
    </row>
    <row r="46" spans="1:7" x14ac:dyDescent="0.25">
      <c r="A46" s="13" t="s">
        <v>1890</v>
      </c>
      <c r="B46" s="33" t="s">
        <v>1891</v>
      </c>
      <c r="C46" s="33" t="s">
        <v>1800</v>
      </c>
      <c r="D46" s="14">
        <v>32131</v>
      </c>
      <c r="E46" s="15">
        <v>1362.82</v>
      </c>
      <c r="F46" s="16">
        <v>6.6E-3</v>
      </c>
      <c r="G46" s="16"/>
    </row>
    <row r="47" spans="1:7" x14ac:dyDescent="0.25">
      <c r="A47" s="13" t="s">
        <v>2365</v>
      </c>
      <c r="B47" s="33" t="s">
        <v>2366</v>
      </c>
      <c r="C47" s="33" t="s">
        <v>1292</v>
      </c>
      <c r="D47" s="14">
        <v>464142</v>
      </c>
      <c r="E47" s="15">
        <v>1302.6099999999999</v>
      </c>
      <c r="F47" s="16">
        <v>6.3E-3</v>
      </c>
      <c r="G47" s="16"/>
    </row>
    <row r="48" spans="1:7" x14ac:dyDescent="0.25">
      <c r="A48" s="13" t="s">
        <v>1803</v>
      </c>
      <c r="B48" s="33" t="s">
        <v>1804</v>
      </c>
      <c r="C48" s="33" t="s">
        <v>1323</v>
      </c>
      <c r="D48" s="14">
        <v>34107</v>
      </c>
      <c r="E48" s="15">
        <v>1285.6300000000001</v>
      </c>
      <c r="F48" s="16">
        <v>6.1999999999999998E-3</v>
      </c>
      <c r="G48" s="16"/>
    </row>
    <row r="49" spans="1:7" x14ac:dyDescent="0.25">
      <c r="A49" s="13" t="s">
        <v>1330</v>
      </c>
      <c r="B49" s="33" t="s">
        <v>1331</v>
      </c>
      <c r="C49" s="33" t="s">
        <v>1200</v>
      </c>
      <c r="D49" s="14">
        <v>72067</v>
      </c>
      <c r="E49" s="15">
        <v>1283.3699999999999</v>
      </c>
      <c r="F49" s="16">
        <v>6.1999999999999998E-3</v>
      </c>
      <c r="G49" s="16"/>
    </row>
    <row r="50" spans="1:7" x14ac:dyDescent="0.25">
      <c r="A50" s="13" t="s">
        <v>2096</v>
      </c>
      <c r="B50" s="33" t="s">
        <v>2097</v>
      </c>
      <c r="C50" s="33" t="s">
        <v>1524</v>
      </c>
      <c r="D50" s="14">
        <v>314956</v>
      </c>
      <c r="E50" s="15">
        <v>1280.93</v>
      </c>
      <c r="F50" s="16">
        <v>6.1999999999999998E-3</v>
      </c>
      <c r="G50" s="16"/>
    </row>
    <row r="51" spans="1:7" x14ac:dyDescent="0.25">
      <c r="A51" s="13" t="s">
        <v>1261</v>
      </c>
      <c r="B51" s="33" t="s">
        <v>1262</v>
      </c>
      <c r="C51" s="33" t="s">
        <v>1192</v>
      </c>
      <c r="D51" s="14">
        <v>110751</v>
      </c>
      <c r="E51" s="15">
        <v>1249.1600000000001</v>
      </c>
      <c r="F51" s="16">
        <v>6.0000000000000001E-3</v>
      </c>
      <c r="G51" s="16"/>
    </row>
    <row r="52" spans="1:7" x14ac:dyDescent="0.25">
      <c r="A52" s="13" t="s">
        <v>1516</v>
      </c>
      <c r="B52" s="33" t="s">
        <v>1517</v>
      </c>
      <c r="C52" s="33" t="s">
        <v>1265</v>
      </c>
      <c r="D52" s="14">
        <v>628308</v>
      </c>
      <c r="E52" s="15">
        <v>1226.96</v>
      </c>
      <c r="F52" s="16">
        <v>5.8999999999999999E-3</v>
      </c>
      <c r="G52" s="16"/>
    </row>
    <row r="53" spans="1:7" x14ac:dyDescent="0.25">
      <c r="A53" s="13" t="s">
        <v>1318</v>
      </c>
      <c r="B53" s="33" t="s">
        <v>1319</v>
      </c>
      <c r="C53" s="33" t="s">
        <v>1320</v>
      </c>
      <c r="D53" s="14">
        <v>174569</v>
      </c>
      <c r="E53" s="15">
        <v>1224.3399999999999</v>
      </c>
      <c r="F53" s="16">
        <v>5.8999999999999999E-3</v>
      </c>
      <c r="G53" s="16"/>
    </row>
    <row r="54" spans="1:7" x14ac:dyDescent="0.25">
      <c r="A54" s="13" t="s">
        <v>1489</v>
      </c>
      <c r="B54" s="33" t="s">
        <v>1490</v>
      </c>
      <c r="C54" s="33" t="s">
        <v>1220</v>
      </c>
      <c r="D54" s="14">
        <v>359098</v>
      </c>
      <c r="E54" s="15">
        <v>1211.5999999999999</v>
      </c>
      <c r="F54" s="16">
        <v>5.7999999999999996E-3</v>
      </c>
      <c r="G54" s="16"/>
    </row>
    <row r="55" spans="1:7" x14ac:dyDescent="0.25">
      <c r="A55" s="13" t="s">
        <v>1257</v>
      </c>
      <c r="B55" s="33" t="s">
        <v>1258</v>
      </c>
      <c r="C55" s="33" t="s">
        <v>1192</v>
      </c>
      <c r="D55" s="14">
        <v>34712</v>
      </c>
      <c r="E55" s="15">
        <v>1209.77</v>
      </c>
      <c r="F55" s="16">
        <v>5.7999999999999996E-3</v>
      </c>
      <c r="G55" s="16"/>
    </row>
    <row r="56" spans="1:7" x14ac:dyDescent="0.25">
      <c r="A56" s="13" t="s">
        <v>1784</v>
      </c>
      <c r="B56" s="33" t="s">
        <v>1785</v>
      </c>
      <c r="C56" s="33" t="s">
        <v>1200</v>
      </c>
      <c r="D56" s="14">
        <v>211540</v>
      </c>
      <c r="E56" s="15">
        <v>1200.07</v>
      </c>
      <c r="F56" s="16">
        <v>5.7999999999999996E-3</v>
      </c>
      <c r="G56" s="16"/>
    </row>
    <row r="57" spans="1:7" x14ac:dyDescent="0.25">
      <c r="A57" s="13" t="s">
        <v>1293</v>
      </c>
      <c r="B57" s="33" t="s">
        <v>1294</v>
      </c>
      <c r="C57" s="33" t="s">
        <v>1295</v>
      </c>
      <c r="D57" s="14">
        <v>23410</v>
      </c>
      <c r="E57" s="15">
        <v>1130.7</v>
      </c>
      <c r="F57" s="16">
        <v>5.4000000000000003E-3</v>
      </c>
      <c r="G57" s="16"/>
    </row>
    <row r="58" spans="1:7" x14ac:dyDescent="0.25">
      <c r="A58" s="13" t="s">
        <v>1201</v>
      </c>
      <c r="B58" s="33" t="s">
        <v>1202</v>
      </c>
      <c r="C58" s="33" t="s">
        <v>1203</v>
      </c>
      <c r="D58" s="14">
        <v>10359</v>
      </c>
      <c r="E58" s="15">
        <v>1128.26</v>
      </c>
      <c r="F58" s="16">
        <v>5.4000000000000003E-3</v>
      </c>
      <c r="G58" s="16"/>
    </row>
    <row r="59" spans="1:7" x14ac:dyDescent="0.25">
      <c r="A59" s="13" t="s">
        <v>1233</v>
      </c>
      <c r="B59" s="33" t="s">
        <v>1234</v>
      </c>
      <c r="C59" s="33" t="s">
        <v>1212</v>
      </c>
      <c r="D59" s="14">
        <v>43365</v>
      </c>
      <c r="E59" s="15">
        <v>1084.45</v>
      </c>
      <c r="F59" s="16">
        <v>5.1999999999999998E-3</v>
      </c>
      <c r="G59" s="16"/>
    </row>
    <row r="60" spans="1:7" x14ac:dyDescent="0.25">
      <c r="A60" s="13" t="s">
        <v>1362</v>
      </c>
      <c r="B60" s="33" t="s">
        <v>1363</v>
      </c>
      <c r="C60" s="33" t="s">
        <v>1203</v>
      </c>
      <c r="D60" s="14">
        <v>19596</v>
      </c>
      <c r="E60" s="15">
        <v>1069.04</v>
      </c>
      <c r="F60" s="16">
        <v>5.1000000000000004E-3</v>
      </c>
      <c r="G60" s="16"/>
    </row>
    <row r="61" spans="1:7" x14ac:dyDescent="0.25">
      <c r="A61" s="13" t="s">
        <v>1409</v>
      </c>
      <c r="B61" s="33" t="s">
        <v>1410</v>
      </c>
      <c r="C61" s="33" t="s">
        <v>1351</v>
      </c>
      <c r="D61" s="14">
        <v>14540</v>
      </c>
      <c r="E61" s="15">
        <v>1040.8800000000001</v>
      </c>
      <c r="F61" s="16">
        <v>5.0000000000000001E-3</v>
      </c>
      <c r="G61" s="16"/>
    </row>
    <row r="62" spans="1:7" x14ac:dyDescent="0.25">
      <c r="A62" s="13" t="s">
        <v>1798</v>
      </c>
      <c r="B62" s="33" t="s">
        <v>1799</v>
      </c>
      <c r="C62" s="33" t="s">
        <v>1800</v>
      </c>
      <c r="D62" s="14">
        <v>79973</v>
      </c>
      <c r="E62" s="15">
        <v>993.38</v>
      </c>
      <c r="F62" s="16">
        <v>4.7999999999999996E-3</v>
      </c>
      <c r="G62" s="16"/>
    </row>
    <row r="63" spans="1:7" x14ac:dyDescent="0.25">
      <c r="A63" s="13" t="s">
        <v>1434</v>
      </c>
      <c r="B63" s="33" t="s">
        <v>1435</v>
      </c>
      <c r="C63" s="33" t="s">
        <v>1304</v>
      </c>
      <c r="D63" s="14">
        <v>31918</v>
      </c>
      <c r="E63" s="15">
        <v>991.04</v>
      </c>
      <c r="F63" s="16">
        <v>4.7999999999999996E-3</v>
      </c>
      <c r="G63" s="16"/>
    </row>
    <row r="64" spans="1:7" x14ac:dyDescent="0.25">
      <c r="A64" s="13" t="s">
        <v>1982</v>
      </c>
      <c r="B64" s="33" t="s">
        <v>1983</v>
      </c>
      <c r="C64" s="33" t="s">
        <v>1800</v>
      </c>
      <c r="D64" s="14">
        <v>20627</v>
      </c>
      <c r="E64" s="15">
        <v>980.57</v>
      </c>
      <c r="F64" s="16">
        <v>4.7000000000000002E-3</v>
      </c>
      <c r="G64" s="16"/>
    </row>
    <row r="65" spans="1:7" x14ac:dyDescent="0.25">
      <c r="A65" s="13" t="s">
        <v>1358</v>
      </c>
      <c r="B65" s="33" t="s">
        <v>1359</v>
      </c>
      <c r="C65" s="33" t="s">
        <v>1304</v>
      </c>
      <c r="D65" s="14">
        <v>14991</v>
      </c>
      <c r="E65" s="15">
        <v>951.04</v>
      </c>
      <c r="F65" s="16">
        <v>4.5999999999999999E-3</v>
      </c>
      <c r="G65" s="16"/>
    </row>
    <row r="66" spans="1:7" x14ac:dyDescent="0.25">
      <c r="A66" s="13" t="s">
        <v>1305</v>
      </c>
      <c r="B66" s="33" t="s">
        <v>1306</v>
      </c>
      <c r="C66" s="33" t="s">
        <v>1307</v>
      </c>
      <c r="D66" s="14">
        <v>709319</v>
      </c>
      <c r="E66" s="15">
        <v>948.29</v>
      </c>
      <c r="F66" s="16">
        <v>4.5999999999999999E-3</v>
      </c>
      <c r="G66" s="16"/>
    </row>
    <row r="67" spans="1:7" x14ac:dyDescent="0.25">
      <c r="A67" s="13" t="s">
        <v>1813</v>
      </c>
      <c r="B67" s="33" t="s">
        <v>1814</v>
      </c>
      <c r="C67" s="33" t="s">
        <v>1265</v>
      </c>
      <c r="D67" s="14">
        <v>15676</v>
      </c>
      <c r="E67" s="15">
        <v>946.66</v>
      </c>
      <c r="F67" s="16">
        <v>4.5999999999999999E-3</v>
      </c>
      <c r="G67" s="16"/>
    </row>
    <row r="68" spans="1:7" x14ac:dyDescent="0.25">
      <c r="A68" s="13" t="s">
        <v>2108</v>
      </c>
      <c r="B68" s="33" t="s">
        <v>2109</v>
      </c>
      <c r="C68" s="33" t="s">
        <v>1245</v>
      </c>
      <c r="D68" s="14">
        <v>128584</v>
      </c>
      <c r="E68" s="15">
        <v>926.19</v>
      </c>
      <c r="F68" s="16">
        <v>4.4999999999999997E-3</v>
      </c>
      <c r="G68" s="16"/>
    </row>
    <row r="69" spans="1:7" x14ac:dyDescent="0.25">
      <c r="A69" s="13" t="s">
        <v>1900</v>
      </c>
      <c r="B69" s="33" t="s">
        <v>1901</v>
      </c>
      <c r="C69" s="33" t="s">
        <v>1524</v>
      </c>
      <c r="D69" s="14">
        <v>80652</v>
      </c>
      <c r="E69" s="15">
        <v>915.16</v>
      </c>
      <c r="F69" s="16">
        <v>4.4000000000000003E-3</v>
      </c>
      <c r="G69" s="16"/>
    </row>
    <row r="70" spans="1:7" x14ac:dyDescent="0.25">
      <c r="A70" s="13" t="s">
        <v>1259</v>
      </c>
      <c r="B70" s="33" t="s">
        <v>1260</v>
      </c>
      <c r="C70" s="33" t="s">
        <v>1200</v>
      </c>
      <c r="D70" s="14">
        <v>74682</v>
      </c>
      <c r="E70" s="15">
        <v>877.7</v>
      </c>
      <c r="F70" s="16">
        <v>4.1999999999999997E-3</v>
      </c>
      <c r="G70" s="16"/>
    </row>
    <row r="71" spans="1:7" x14ac:dyDescent="0.25">
      <c r="A71" s="13" t="s">
        <v>1527</v>
      </c>
      <c r="B71" s="33" t="s">
        <v>1528</v>
      </c>
      <c r="C71" s="33" t="s">
        <v>1203</v>
      </c>
      <c r="D71" s="14">
        <v>16861</v>
      </c>
      <c r="E71" s="15">
        <v>836.39</v>
      </c>
      <c r="F71" s="16">
        <v>4.0000000000000001E-3</v>
      </c>
      <c r="G71" s="16"/>
    </row>
    <row r="72" spans="1:7" x14ac:dyDescent="0.25">
      <c r="A72" s="13" t="s">
        <v>2324</v>
      </c>
      <c r="B72" s="33" t="s">
        <v>2325</v>
      </c>
      <c r="C72" s="33" t="s">
        <v>1248</v>
      </c>
      <c r="D72" s="14">
        <v>200191</v>
      </c>
      <c r="E72" s="15">
        <v>810.17</v>
      </c>
      <c r="F72" s="16">
        <v>3.8999999999999998E-3</v>
      </c>
      <c r="G72" s="16"/>
    </row>
    <row r="73" spans="1:7" x14ac:dyDescent="0.25">
      <c r="A73" s="13" t="s">
        <v>1328</v>
      </c>
      <c r="B73" s="33" t="s">
        <v>1329</v>
      </c>
      <c r="C73" s="33" t="s">
        <v>1240</v>
      </c>
      <c r="D73" s="14">
        <v>6117</v>
      </c>
      <c r="E73" s="15">
        <v>805.67</v>
      </c>
      <c r="F73" s="16">
        <v>3.8999999999999998E-3</v>
      </c>
      <c r="G73" s="16"/>
    </row>
    <row r="74" spans="1:7" x14ac:dyDescent="0.25">
      <c r="A74" s="13" t="s">
        <v>2100</v>
      </c>
      <c r="B74" s="33" t="s">
        <v>2101</v>
      </c>
      <c r="C74" s="33" t="s">
        <v>2039</v>
      </c>
      <c r="D74" s="14">
        <v>103165</v>
      </c>
      <c r="E74" s="15">
        <v>773.38</v>
      </c>
      <c r="F74" s="16">
        <v>3.7000000000000002E-3</v>
      </c>
      <c r="G74" s="16"/>
    </row>
    <row r="75" spans="1:7" x14ac:dyDescent="0.25">
      <c r="A75" s="13" t="s">
        <v>1238</v>
      </c>
      <c r="B75" s="33" t="s">
        <v>1239</v>
      </c>
      <c r="C75" s="33" t="s">
        <v>1240</v>
      </c>
      <c r="D75" s="14">
        <v>20635</v>
      </c>
      <c r="E75" s="15">
        <v>735.67</v>
      </c>
      <c r="F75" s="16">
        <v>3.5000000000000001E-3</v>
      </c>
      <c r="G75" s="16"/>
    </row>
    <row r="76" spans="1:7" x14ac:dyDescent="0.25">
      <c r="A76" s="13" t="s">
        <v>1518</v>
      </c>
      <c r="B76" s="33" t="s">
        <v>1519</v>
      </c>
      <c r="C76" s="33" t="s">
        <v>1443</v>
      </c>
      <c r="D76" s="14">
        <v>309352</v>
      </c>
      <c r="E76" s="15">
        <v>735.3</v>
      </c>
      <c r="F76" s="16">
        <v>3.5000000000000001E-3</v>
      </c>
      <c r="G76" s="16"/>
    </row>
    <row r="77" spans="1:7" x14ac:dyDescent="0.25">
      <c r="A77" s="13" t="s">
        <v>2367</v>
      </c>
      <c r="B77" s="33" t="s">
        <v>2368</v>
      </c>
      <c r="C77" s="33" t="s">
        <v>1240</v>
      </c>
      <c r="D77" s="14">
        <v>64157</v>
      </c>
      <c r="E77" s="15">
        <v>698.73</v>
      </c>
      <c r="F77" s="16">
        <v>3.3999999999999998E-3</v>
      </c>
      <c r="G77" s="16"/>
    </row>
    <row r="78" spans="1:7" x14ac:dyDescent="0.25">
      <c r="A78" s="13" t="s">
        <v>2308</v>
      </c>
      <c r="B78" s="33" t="s">
        <v>2309</v>
      </c>
      <c r="C78" s="33" t="s">
        <v>2039</v>
      </c>
      <c r="D78" s="14">
        <v>196854</v>
      </c>
      <c r="E78" s="15">
        <v>697.16</v>
      </c>
      <c r="F78" s="16">
        <v>3.3999999999999998E-3</v>
      </c>
      <c r="G78" s="16"/>
    </row>
    <row r="79" spans="1:7" x14ac:dyDescent="0.25">
      <c r="A79" s="13" t="s">
        <v>1994</v>
      </c>
      <c r="B79" s="33" t="s">
        <v>1995</v>
      </c>
      <c r="C79" s="33" t="s">
        <v>1344</v>
      </c>
      <c r="D79" s="14">
        <v>38402</v>
      </c>
      <c r="E79" s="15">
        <v>680.37</v>
      </c>
      <c r="F79" s="16">
        <v>3.3E-3</v>
      </c>
      <c r="G79" s="16"/>
    </row>
    <row r="80" spans="1:7" x14ac:dyDescent="0.25">
      <c r="A80" s="13" t="s">
        <v>1945</v>
      </c>
      <c r="B80" s="33" t="s">
        <v>1946</v>
      </c>
      <c r="C80" s="33" t="s">
        <v>1292</v>
      </c>
      <c r="D80" s="14">
        <v>57497</v>
      </c>
      <c r="E80" s="15">
        <v>662.94</v>
      </c>
      <c r="F80" s="16">
        <v>3.2000000000000002E-3</v>
      </c>
      <c r="G80" s="16"/>
    </row>
    <row r="81" spans="1:7" x14ac:dyDescent="0.25">
      <c r="A81" s="13" t="s">
        <v>1290</v>
      </c>
      <c r="B81" s="33" t="s">
        <v>1291</v>
      </c>
      <c r="C81" s="33" t="s">
        <v>1292</v>
      </c>
      <c r="D81" s="14">
        <v>101187</v>
      </c>
      <c r="E81" s="15">
        <v>627.11</v>
      </c>
      <c r="F81" s="16">
        <v>3.0000000000000001E-3</v>
      </c>
      <c r="G81" s="16"/>
    </row>
    <row r="82" spans="1:7" x14ac:dyDescent="0.25">
      <c r="A82" s="13" t="s">
        <v>1287</v>
      </c>
      <c r="B82" s="33" t="s">
        <v>1288</v>
      </c>
      <c r="C82" s="33" t="s">
        <v>1289</v>
      </c>
      <c r="D82" s="14">
        <v>13399</v>
      </c>
      <c r="E82" s="15">
        <v>627.07000000000005</v>
      </c>
      <c r="F82" s="16">
        <v>3.0000000000000001E-3</v>
      </c>
      <c r="G82" s="16"/>
    </row>
    <row r="83" spans="1:7" x14ac:dyDescent="0.25">
      <c r="A83" s="13" t="s">
        <v>1340</v>
      </c>
      <c r="B83" s="33" t="s">
        <v>1341</v>
      </c>
      <c r="C83" s="33" t="s">
        <v>1289</v>
      </c>
      <c r="D83" s="14">
        <v>207657</v>
      </c>
      <c r="E83" s="15">
        <v>621.52</v>
      </c>
      <c r="F83" s="16">
        <v>3.0000000000000001E-3</v>
      </c>
      <c r="G83" s="16"/>
    </row>
    <row r="84" spans="1:7" x14ac:dyDescent="0.25">
      <c r="A84" s="13" t="s">
        <v>1825</v>
      </c>
      <c r="B84" s="33" t="s">
        <v>1826</v>
      </c>
      <c r="C84" s="33" t="s">
        <v>1351</v>
      </c>
      <c r="D84" s="14">
        <v>111011</v>
      </c>
      <c r="E84" s="15">
        <v>590.97</v>
      </c>
      <c r="F84" s="16">
        <v>2.8E-3</v>
      </c>
      <c r="G84" s="16"/>
    </row>
    <row r="85" spans="1:7" x14ac:dyDescent="0.25">
      <c r="A85" s="13" t="s">
        <v>2334</v>
      </c>
      <c r="B85" s="33" t="s">
        <v>2335</v>
      </c>
      <c r="C85" s="33" t="s">
        <v>1524</v>
      </c>
      <c r="D85" s="14">
        <v>95873</v>
      </c>
      <c r="E85" s="15">
        <v>559.23</v>
      </c>
      <c r="F85" s="16">
        <v>2.7000000000000001E-3</v>
      </c>
      <c r="G85" s="16"/>
    </row>
    <row r="86" spans="1:7" x14ac:dyDescent="0.25">
      <c r="A86" s="13" t="s">
        <v>1397</v>
      </c>
      <c r="B86" s="33" t="s">
        <v>1398</v>
      </c>
      <c r="C86" s="33" t="s">
        <v>1307</v>
      </c>
      <c r="D86" s="14">
        <v>353100</v>
      </c>
      <c r="E86" s="15">
        <v>539.4</v>
      </c>
      <c r="F86" s="16">
        <v>2.5999999999999999E-3</v>
      </c>
      <c r="G86" s="16"/>
    </row>
    <row r="87" spans="1:7" x14ac:dyDescent="0.25">
      <c r="A87" s="13" t="s">
        <v>2306</v>
      </c>
      <c r="B87" s="33" t="s">
        <v>2307</v>
      </c>
      <c r="C87" s="33" t="s">
        <v>1192</v>
      </c>
      <c r="D87" s="14">
        <v>89752</v>
      </c>
      <c r="E87" s="15">
        <v>438.75</v>
      </c>
      <c r="F87" s="16">
        <v>2.0999999999999999E-3</v>
      </c>
      <c r="G87" s="16"/>
    </row>
    <row r="88" spans="1:7" x14ac:dyDescent="0.25">
      <c r="A88" s="13" t="s">
        <v>1225</v>
      </c>
      <c r="B88" s="33" t="s">
        <v>1226</v>
      </c>
      <c r="C88" s="33" t="s">
        <v>1227</v>
      </c>
      <c r="D88" s="14">
        <v>3471</v>
      </c>
      <c r="E88" s="15">
        <v>392.29</v>
      </c>
      <c r="F88" s="16">
        <v>1.9E-3</v>
      </c>
      <c r="G88" s="16"/>
    </row>
    <row r="89" spans="1:7" x14ac:dyDescent="0.25">
      <c r="A89" s="13" t="s">
        <v>2330</v>
      </c>
      <c r="B89" s="33" t="s">
        <v>2331</v>
      </c>
      <c r="C89" s="33" t="s">
        <v>1292</v>
      </c>
      <c r="D89" s="14">
        <v>79772</v>
      </c>
      <c r="E89" s="15">
        <v>306.68</v>
      </c>
      <c r="F89" s="16">
        <v>1.5E-3</v>
      </c>
      <c r="G89" s="16"/>
    </row>
    <row r="90" spans="1:7" x14ac:dyDescent="0.25">
      <c r="A90" s="13" t="s">
        <v>1793</v>
      </c>
      <c r="B90" s="33" t="s">
        <v>1794</v>
      </c>
      <c r="C90" s="33" t="s">
        <v>1317</v>
      </c>
      <c r="D90" s="14">
        <v>58693</v>
      </c>
      <c r="E90" s="15">
        <v>190.52</v>
      </c>
      <c r="F90" s="16">
        <v>8.9999999999999998E-4</v>
      </c>
      <c r="G90" s="16"/>
    </row>
    <row r="91" spans="1:7" x14ac:dyDescent="0.25">
      <c r="A91" s="13" t="s">
        <v>1837</v>
      </c>
      <c r="B91" s="33" t="s">
        <v>1838</v>
      </c>
      <c r="C91" s="33" t="s">
        <v>1227</v>
      </c>
      <c r="D91" s="14">
        <v>22308</v>
      </c>
      <c r="E91" s="15">
        <v>46.59</v>
      </c>
      <c r="F91" s="16">
        <v>2.0000000000000001E-4</v>
      </c>
      <c r="G91" s="16"/>
    </row>
    <row r="92" spans="1:7" x14ac:dyDescent="0.25">
      <c r="A92" s="13" t="s">
        <v>1835</v>
      </c>
      <c r="B92" s="33" t="s">
        <v>1836</v>
      </c>
      <c r="C92" s="33" t="s">
        <v>1232</v>
      </c>
      <c r="D92" s="14">
        <v>9409</v>
      </c>
      <c r="E92" s="15">
        <v>37.08</v>
      </c>
      <c r="F92" s="16">
        <v>2.0000000000000001E-4</v>
      </c>
      <c r="G92" s="16"/>
    </row>
    <row r="93" spans="1:7" x14ac:dyDescent="0.25">
      <c r="A93" s="13" t="s">
        <v>1829</v>
      </c>
      <c r="B93" s="33" t="s">
        <v>1830</v>
      </c>
      <c r="C93" s="33" t="s">
        <v>1323</v>
      </c>
      <c r="D93" s="14">
        <v>10400</v>
      </c>
      <c r="E93" s="15">
        <v>27.68</v>
      </c>
      <c r="F93" s="16">
        <v>1E-4</v>
      </c>
      <c r="G93" s="16"/>
    </row>
    <row r="94" spans="1:7" x14ac:dyDescent="0.25">
      <c r="A94" s="17" t="s">
        <v>125</v>
      </c>
      <c r="B94" s="34"/>
      <c r="C94" s="34"/>
      <c r="D94" s="20"/>
      <c r="E94" s="37">
        <v>152913.78</v>
      </c>
      <c r="F94" s="38">
        <v>0.73609999999999998</v>
      </c>
      <c r="G94" s="23"/>
    </row>
    <row r="95" spans="1:7" x14ac:dyDescent="0.25">
      <c r="A95" s="17" t="s">
        <v>1268</v>
      </c>
      <c r="B95" s="33"/>
      <c r="C95" s="33"/>
      <c r="D95" s="14"/>
      <c r="E95" s="15"/>
      <c r="F95" s="16"/>
      <c r="G95" s="16"/>
    </row>
    <row r="96" spans="1:7" x14ac:dyDescent="0.25">
      <c r="A96" s="17" t="s">
        <v>125</v>
      </c>
      <c r="B96" s="33"/>
      <c r="C96" s="33"/>
      <c r="D96" s="14"/>
      <c r="E96" s="39" t="s">
        <v>122</v>
      </c>
      <c r="F96" s="40" t="s">
        <v>122</v>
      </c>
      <c r="G96" s="16"/>
    </row>
    <row r="97" spans="1:7" x14ac:dyDescent="0.25">
      <c r="A97" s="24" t="s">
        <v>132</v>
      </c>
      <c r="B97" s="35"/>
      <c r="C97" s="35"/>
      <c r="D97" s="25"/>
      <c r="E97" s="30">
        <v>152913.78</v>
      </c>
      <c r="F97" s="31">
        <v>0.73609999999999998</v>
      </c>
      <c r="G97" s="23"/>
    </row>
    <row r="98" spans="1:7" x14ac:dyDescent="0.25">
      <c r="A98" s="13"/>
      <c r="B98" s="33"/>
      <c r="C98" s="33"/>
      <c r="D98" s="14"/>
      <c r="E98" s="15"/>
      <c r="F98" s="16"/>
      <c r="G98" s="16"/>
    </row>
    <row r="99" spans="1:7" x14ac:dyDescent="0.25">
      <c r="A99" s="17" t="s">
        <v>1561</v>
      </c>
      <c r="B99" s="33"/>
      <c r="C99" s="33"/>
      <c r="D99" s="14"/>
      <c r="E99" s="15"/>
      <c r="F99" s="16"/>
      <c r="G99" s="16"/>
    </row>
    <row r="100" spans="1:7" x14ac:dyDescent="0.25">
      <c r="A100" s="17" t="s">
        <v>1562</v>
      </c>
      <c r="B100" s="33"/>
      <c r="C100" s="33"/>
      <c r="D100" s="14"/>
      <c r="E100" s="15"/>
      <c r="F100" s="16"/>
      <c r="G100" s="16"/>
    </row>
    <row r="101" spans="1:7" x14ac:dyDescent="0.25">
      <c r="A101" s="13" t="s">
        <v>1678</v>
      </c>
      <c r="B101" s="33"/>
      <c r="C101" s="33" t="s">
        <v>1351</v>
      </c>
      <c r="D101" s="41">
        <v>-457600</v>
      </c>
      <c r="E101" s="26">
        <v>-1437.78</v>
      </c>
      <c r="F101" s="27">
        <v>-6.9210000000000001E-3</v>
      </c>
      <c r="G101" s="16"/>
    </row>
    <row r="102" spans="1:7" x14ac:dyDescent="0.25">
      <c r="A102" s="17" t="s">
        <v>125</v>
      </c>
      <c r="B102" s="34"/>
      <c r="C102" s="34"/>
      <c r="D102" s="20"/>
      <c r="E102" s="42">
        <v>-1437.78</v>
      </c>
      <c r="F102" s="43">
        <v>-6.9210000000000001E-3</v>
      </c>
      <c r="G102" s="23"/>
    </row>
    <row r="103" spans="1:7" x14ac:dyDescent="0.25">
      <c r="A103" s="13"/>
      <c r="B103" s="33"/>
      <c r="C103" s="33"/>
      <c r="D103" s="14"/>
      <c r="E103" s="15"/>
      <c r="F103" s="16"/>
      <c r="G103" s="16"/>
    </row>
    <row r="104" spans="1:7" x14ac:dyDescent="0.25">
      <c r="A104" s="13"/>
      <c r="B104" s="33"/>
      <c r="C104" s="33"/>
      <c r="D104" s="14"/>
      <c r="E104" s="15"/>
      <c r="F104" s="16"/>
      <c r="G104" s="16"/>
    </row>
    <row r="105" spans="1:7" x14ac:dyDescent="0.25">
      <c r="A105" s="13"/>
      <c r="B105" s="33"/>
      <c r="C105" s="33"/>
      <c r="D105" s="14"/>
      <c r="E105" s="15"/>
      <c r="F105" s="16"/>
      <c r="G105" s="16"/>
    </row>
    <row r="106" spans="1:7" x14ac:dyDescent="0.25">
      <c r="A106" s="24" t="s">
        <v>132</v>
      </c>
      <c r="B106" s="35"/>
      <c r="C106" s="35"/>
      <c r="D106" s="25"/>
      <c r="E106" s="44">
        <v>-1437.78</v>
      </c>
      <c r="F106" s="45">
        <v>-6.9210000000000001E-3</v>
      </c>
      <c r="G106" s="23"/>
    </row>
    <row r="107" spans="1:7" x14ac:dyDescent="0.25">
      <c r="A107" s="13"/>
      <c r="B107" s="33"/>
      <c r="C107" s="33"/>
      <c r="D107" s="14"/>
      <c r="E107" s="15"/>
      <c r="F107" s="16"/>
      <c r="G107" s="16"/>
    </row>
    <row r="108" spans="1:7" x14ac:dyDescent="0.25">
      <c r="A108" s="17" t="s">
        <v>123</v>
      </c>
      <c r="B108" s="33"/>
      <c r="C108" s="33"/>
      <c r="D108" s="14"/>
      <c r="E108" s="15"/>
      <c r="F108" s="16"/>
      <c r="G108" s="16"/>
    </row>
    <row r="109" spans="1:7" x14ac:dyDescent="0.25">
      <c r="A109" s="17" t="s">
        <v>245</v>
      </c>
      <c r="B109" s="33"/>
      <c r="C109" s="33"/>
      <c r="D109" s="14"/>
      <c r="E109" s="15"/>
      <c r="F109" s="16"/>
      <c r="G109" s="16"/>
    </row>
    <row r="110" spans="1:7" x14ac:dyDescent="0.25">
      <c r="A110" s="13" t="s">
        <v>1851</v>
      </c>
      <c r="B110" s="33" t="s">
        <v>1852</v>
      </c>
      <c r="C110" s="33" t="s">
        <v>251</v>
      </c>
      <c r="D110" s="14">
        <v>7500000</v>
      </c>
      <c r="E110" s="15">
        <v>7400.28</v>
      </c>
      <c r="F110" s="16">
        <v>3.56E-2</v>
      </c>
      <c r="G110" s="16">
        <v>8.1608E-2</v>
      </c>
    </row>
    <row r="111" spans="1:7" x14ac:dyDescent="0.25">
      <c r="A111" s="13" t="s">
        <v>1861</v>
      </c>
      <c r="B111" s="33" t="s">
        <v>1862</v>
      </c>
      <c r="C111" s="33" t="s">
        <v>262</v>
      </c>
      <c r="D111" s="14">
        <v>2500000</v>
      </c>
      <c r="E111" s="15">
        <v>2509.98</v>
      </c>
      <c r="F111" s="16">
        <v>1.21E-2</v>
      </c>
      <c r="G111" s="16">
        <v>8.0100000000000005E-2</v>
      </c>
    </row>
    <row r="112" spans="1:7" x14ac:dyDescent="0.25">
      <c r="A112" s="13" t="s">
        <v>1013</v>
      </c>
      <c r="B112" s="33" t="s">
        <v>1014</v>
      </c>
      <c r="C112" s="33" t="s">
        <v>262</v>
      </c>
      <c r="D112" s="14">
        <v>2500000</v>
      </c>
      <c r="E112" s="15">
        <v>2494.66</v>
      </c>
      <c r="F112" s="16">
        <v>1.2E-2</v>
      </c>
      <c r="G112" s="16">
        <v>7.6887999999999998E-2</v>
      </c>
    </row>
    <row r="113" spans="1:7" x14ac:dyDescent="0.25">
      <c r="A113" s="13" t="s">
        <v>791</v>
      </c>
      <c r="B113" s="33" t="s">
        <v>792</v>
      </c>
      <c r="C113" s="33" t="s">
        <v>251</v>
      </c>
      <c r="D113" s="14">
        <v>2000000</v>
      </c>
      <c r="E113" s="15">
        <v>1994.87</v>
      </c>
      <c r="F113" s="16">
        <v>9.5999999999999992E-3</v>
      </c>
      <c r="G113" s="16">
        <v>7.6200000000000004E-2</v>
      </c>
    </row>
    <row r="114" spans="1:7" x14ac:dyDescent="0.25">
      <c r="A114" s="17" t="s">
        <v>125</v>
      </c>
      <c r="B114" s="34"/>
      <c r="C114" s="34"/>
      <c r="D114" s="20"/>
      <c r="E114" s="37">
        <v>14399.79</v>
      </c>
      <c r="F114" s="38">
        <v>6.93E-2</v>
      </c>
      <c r="G114" s="23"/>
    </row>
    <row r="115" spans="1:7" x14ac:dyDescent="0.25">
      <c r="A115" s="13"/>
      <c r="B115" s="33"/>
      <c r="C115" s="33"/>
      <c r="D115" s="14"/>
      <c r="E115" s="15"/>
      <c r="F115" s="16"/>
      <c r="G115" s="16"/>
    </row>
    <row r="116" spans="1:7" x14ac:dyDescent="0.25">
      <c r="A116" s="17" t="s">
        <v>479</v>
      </c>
      <c r="B116" s="33"/>
      <c r="C116" s="33"/>
      <c r="D116" s="14"/>
      <c r="E116" s="15"/>
      <c r="F116" s="16"/>
      <c r="G116" s="16"/>
    </row>
    <row r="117" spans="1:7" x14ac:dyDescent="0.25">
      <c r="A117" s="13" t="s">
        <v>568</v>
      </c>
      <c r="B117" s="33" t="s">
        <v>569</v>
      </c>
      <c r="C117" s="33" t="s">
        <v>129</v>
      </c>
      <c r="D117" s="14">
        <v>5000000</v>
      </c>
      <c r="E117" s="15">
        <v>5123.46</v>
      </c>
      <c r="F117" s="16">
        <v>2.47E-2</v>
      </c>
      <c r="G117" s="16">
        <v>6.9383492099999999E-2</v>
      </c>
    </row>
    <row r="118" spans="1:7" x14ac:dyDescent="0.25">
      <c r="A118" s="13" t="s">
        <v>729</v>
      </c>
      <c r="B118" s="33" t="s">
        <v>730</v>
      </c>
      <c r="C118" s="33" t="s">
        <v>129</v>
      </c>
      <c r="D118" s="14">
        <v>5000000</v>
      </c>
      <c r="E118" s="15">
        <v>5043.09</v>
      </c>
      <c r="F118" s="16">
        <v>2.4299999999999999E-2</v>
      </c>
      <c r="G118" s="16">
        <v>6.8986430724E-2</v>
      </c>
    </row>
    <row r="119" spans="1:7" x14ac:dyDescent="0.25">
      <c r="A119" s="13" t="s">
        <v>910</v>
      </c>
      <c r="B119" s="33" t="s">
        <v>911</v>
      </c>
      <c r="C119" s="33" t="s">
        <v>129</v>
      </c>
      <c r="D119" s="14">
        <v>3850000</v>
      </c>
      <c r="E119" s="15">
        <v>3922.53</v>
      </c>
      <c r="F119" s="16">
        <v>1.89E-2</v>
      </c>
      <c r="G119" s="16">
        <v>7.0125077492000004E-2</v>
      </c>
    </row>
    <row r="120" spans="1:7" x14ac:dyDescent="0.25">
      <c r="A120" s="13" t="s">
        <v>480</v>
      </c>
      <c r="B120" s="33" t="s">
        <v>481</v>
      </c>
      <c r="C120" s="33" t="s">
        <v>129</v>
      </c>
      <c r="D120" s="14">
        <v>3500000</v>
      </c>
      <c r="E120" s="15">
        <v>3542.32</v>
      </c>
      <c r="F120" s="16">
        <v>1.7100000000000001E-2</v>
      </c>
      <c r="G120" s="16">
        <v>6.9036059363999994E-2</v>
      </c>
    </row>
    <row r="121" spans="1:7" x14ac:dyDescent="0.25">
      <c r="A121" s="17" t="s">
        <v>125</v>
      </c>
      <c r="B121" s="34"/>
      <c r="C121" s="34"/>
      <c r="D121" s="20"/>
      <c r="E121" s="37">
        <v>17631.400000000001</v>
      </c>
      <c r="F121" s="38">
        <v>8.5000000000000006E-2</v>
      </c>
      <c r="G121" s="23"/>
    </row>
    <row r="122" spans="1:7" x14ac:dyDescent="0.25">
      <c r="A122" s="13"/>
      <c r="B122" s="33"/>
      <c r="C122" s="33"/>
      <c r="D122" s="14"/>
      <c r="E122" s="15"/>
      <c r="F122" s="16"/>
      <c r="G122" s="16"/>
    </row>
    <row r="123" spans="1:7" x14ac:dyDescent="0.25">
      <c r="A123" s="17" t="s">
        <v>130</v>
      </c>
      <c r="B123" s="33"/>
      <c r="C123" s="33"/>
      <c r="D123" s="14"/>
      <c r="E123" s="15"/>
      <c r="F123" s="16"/>
      <c r="G123" s="16"/>
    </row>
    <row r="124" spans="1:7" x14ac:dyDescent="0.25">
      <c r="A124" s="17" t="s">
        <v>125</v>
      </c>
      <c r="B124" s="33"/>
      <c r="C124" s="33"/>
      <c r="D124" s="14"/>
      <c r="E124" s="39" t="s">
        <v>122</v>
      </c>
      <c r="F124" s="40" t="s">
        <v>122</v>
      </c>
      <c r="G124" s="16"/>
    </row>
    <row r="125" spans="1:7" x14ac:dyDescent="0.25">
      <c r="A125" s="13"/>
      <c r="B125" s="33"/>
      <c r="C125" s="33"/>
      <c r="D125" s="14"/>
      <c r="E125" s="15"/>
      <c r="F125" s="16"/>
      <c r="G125" s="16"/>
    </row>
    <row r="126" spans="1:7" x14ac:dyDescent="0.25">
      <c r="A126" s="17" t="s">
        <v>131</v>
      </c>
      <c r="B126" s="33"/>
      <c r="C126" s="33"/>
      <c r="D126" s="14"/>
      <c r="E126" s="15"/>
      <c r="F126" s="16"/>
      <c r="G126" s="16"/>
    </row>
    <row r="127" spans="1:7" x14ac:dyDescent="0.25">
      <c r="A127" s="17" t="s">
        <v>125</v>
      </c>
      <c r="B127" s="33"/>
      <c r="C127" s="33"/>
      <c r="D127" s="14"/>
      <c r="E127" s="39" t="s">
        <v>122</v>
      </c>
      <c r="F127" s="40" t="s">
        <v>122</v>
      </c>
      <c r="G127" s="16"/>
    </row>
    <row r="128" spans="1:7" x14ac:dyDescent="0.25">
      <c r="A128" s="13"/>
      <c r="B128" s="33"/>
      <c r="C128" s="33"/>
      <c r="D128" s="14"/>
      <c r="E128" s="15"/>
      <c r="F128" s="16"/>
      <c r="G128" s="16"/>
    </row>
    <row r="129" spans="1:7" x14ac:dyDescent="0.25">
      <c r="A129" s="24" t="s">
        <v>132</v>
      </c>
      <c r="B129" s="35"/>
      <c r="C129" s="35"/>
      <c r="D129" s="25"/>
      <c r="E129" s="21">
        <v>32031.19</v>
      </c>
      <c r="F129" s="22">
        <v>0.15429999999999999</v>
      </c>
      <c r="G129" s="23"/>
    </row>
    <row r="130" spans="1:7" x14ac:dyDescent="0.25">
      <c r="A130" s="13"/>
      <c r="B130" s="33"/>
      <c r="C130" s="33"/>
      <c r="D130" s="14"/>
      <c r="E130" s="15"/>
      <c r="F130" s="16"/>
      <c r="G130" s="16"/>
    </row>
    <row r="131" spans="1:7" x14ac:dyDescent="0.25">
      <c r="A131" s="13"/>
      <c r="B131" s="33"/>
      <c r="C131" s="33"/>
      <c r="D131" s="14"/>
      <c r="E131" s="15"/>
      <c r="F131" s="16"/>
      <c r="G131" s="16"/>
    </row>
    <row r="132" spans="1:7" x14ac:dyDescent="0.25">
      <c r="A132" s="17" t="s">
        <v>193</v>
      </c>
      <c r="B132" s="33"/>
      <c r="C132" s="33"/>
      <c r="D132" s="14"/>
      <c r="E132" s="15"/>
      <c r="F132" s="16"/>
      <c r="G132" s="16"/>
    </row>
    <row r="133" spans="1:7" x14ac:dyDescent="0.25">
      <c r="A133" s="13" t="s">
        <v>2369</v>
      </c>
      <c r="B133" s="33" t="s">
        <v>2370</v>
      </c>
      <c r="C133" s="33"/>
      <c r="D133" s="14">
        <v>1634279.088</v>
      </c>
      <c r="E133" s="15">
        <v>239.63</v>
      </c>
      <c r="F133" s="16">
        <v>1.1999999999999999E-3</v>
      </c>
      <c r="G133" s="16"/>
    </row>
    <row r="134" spans="1:7" x14ac:dyDescent="0.25">
      <c r="A134" s="13" t="s">
        <v>1768</v>
      </c>
      <c r="B134" s="33" t="s">
        <v>1769</v>
      </c>
      <c r="C134" s="33"/>
      <c r="D134" s="14">
        <v>3.5000000000000001E-3</v>
      </c>
      <c r="E134" s="15">
        <v>0</v>
      </c>
      <c r="F134" s="16">
        <v>0</v>
      </c>
      <c r="G134" s="16"/>
    </row>
    <row r="135" spans="1:7" x14ac:dyDescent="0.25">
      <c r="A135" s="13"/>
      <c r="B135" s="33"/>
      <c r="C135" s="33"/>
      <c r="D135" s="14"/>
      <c r="E135" s="15"/>
      <c r="F135" s="16"/>
      <c r="G135" s="16"/>
    </row>
    <row r="136" spans="1:7" x14ac:dyDescent="0.25">
      <c r="A136" s="24" t="s">
        <v>132</v>
      </c>
      <c r="B136" s="35"/>
      <c r="C136" s="35"/>
      <c r="D136" s="25"/>
      <c r="E136" s="21">
        <v>239.63</v>
      </c>
      <c r="F136" s="22">
        <v>1.1999999999999999E-3</v>
      </c>
      <c r="G136" s="23"/>
    </row>
    <row r="137" spans="1:7" x14ac:dyDescent="0.25">
      <c r="A137" s="13"/>
      <c r="B137" s="33"/>
      <c r="C137" s="33"/>
      <c r="D137" s="14"/>
      <c r="E137" s="15"/>
      <c r="F137" s="16"/>
      <c r="G137" s="16"/>
    </row>
    <row r="138" spans="1:7" x14ac:dyDescent="0.25">
      <c r="A138" s="17" t="s">
        <v>196</v>
      </c>
      <c r="B138" s="33"/>
      <c r="C138" s="33"/>
      <c r="D138" s="14"/>
      <c r="E138" s="15"/>
      <c r="F138" s="16"/>
      <c r="G138" s="16"/>
    </row>
    <row r="139" spans="1:7" x14ac:dyDescent="0.25">
      <c r="A139" s="13" t="s">
        <v>197</v>
      </c>
      <c r="B139" s="33"/>
      <c r="C139" s="33"/>
      <c r="D139" s="14"/>
      <c r="E139" s="15">
        <v>1532.17</v>
      </c>
      <c r="F139" s="16">
        <v>7.4000000000000003E-3</v>
      </c>
      <c r="G139" s="16">
        <v>6.5936999999999996E-2</v>
      </c>
    </row>
    <row r="140" spans="1:7" x14ac:dyDescent="0.25">
      <c r="A140" s="17" t="s">
        <v>125</v>
      </c>
      <c r="B140" s="34"/>
      <c r="C140" s="34"/>
      <c r="D140" s="20"/>
      <c r="E140" s="37">
        <v>1532.17</v>
      </c>
      <c r="F140" s="38">
        <v>7.4000000000000003E-3</v>
      </c>
      <c r="G140" s="23"/>
    </row>
    <row r="141" spans="1:7" x14ac:dyDescent="0.25">
      <c r="A141" s="13"/>
      <c r="B141" s="33"/>
      <c r="C141" s="33"/>
      <c r="D141" s="14"/>
      <c r="E141" s="15"/>
      <c r="F141" s="16"/>
      <c r="G141" s="16"/>
    </row>
    <row r="142" spans="1:7" x14ac:dyDescent="0.25">
      <c r="A142" s="24" t="s">
        <v>132</v>
      </c>
      <c r="B142" s="35"/>
      <c r="C142" s="35"/>
      <c r="D142" s="25"/>
      <c r="E142" s="21">
        <v>1532.17</v>
      </c>
      <c r="F142" s="22">
        <v>7.4000000000000003E-3</v>
      </c>
      <c r="G142" s="23"/>
    </row>
    <row r="143" spans="1:7" x14ac:dyDescent="0.25">
      <c r="A143" s="13" t="s">
        <v>198</v>
      </c>
      <c r="B143" s="33"/>
      <c r="C143" s="33"/>
      <c r="D143" s="14"/>
      <c r="E143" s="15">
        <v>1114.2240048000001</v>
      </c>
      <c r="F143" s="16">
        <v>5.3639999999999998E-3</v>
      </c>
      <c r="G143" s="16"/>
    </row>
    <row r="144" spans="1:7" x14ac:dyDescent="0.25">
      <c r="A144" s="13" t="s">
        <v>199</v>
      </c>
      <c r="B144" s="33"/>
      <c r="C144" s="33"/>
      <c r="D144" s="14"/>
      <c r="E144" s="15">
        <v>19881.425995199999</v>
      </c>
      <c r="F144" s="16">
        <v>9.5635999999999999E-2</v>
      </c>
      <c r="G144" s="16">
        <v>6.5936999999999996E-2</v>
      </c>
    </row>
    <row r="145" spans="1:7" x14ac:dyDescent="0.25">
      <c r="A145" s="28" t="s">
        <v>200</v>
      </c>
      <c r="B145" s="36"/>
      <c r="C145" s="36"/>
      <c r="D145" s="29"/>
      <c r="E145" s="30">
        <v>207712.42</v>
      </c>
      <c r="F145" s="31">
        <v>1</v>
      </c>
      <c r="G145" s="31"/>
    </row>
    <row r="147" spans="1:7" x14ac:dyDescent="0.25">
      <c r="A147" s="1" t="s">
        <v>1772</v>
      </c>
    </row>
    <row r="148" spans="1:7" x14ac:dyDescent="0.25">
      <c r="A148" s="1" t="s">
        <v>202</v>
      </c>
    </row>
    <row r="150" spans="1:7" x14ac:dyDescent="0.25">
      <c r="A150" s="1" t="s">
        <v>203</v>
      </c>
    </row>
    <row r="151" spans="1:7" x14ac:dyDescent="0.25">
      <c r="A151" s="47" t="s">
        <v>204</v>
      </c>
      <c r="B151" s="3" t="s">
        <v>122</v>
      </c>
    </row>
    <row r="152" spans="1:7" x14ac:dyDescent="0.25">
      <c r="A152" t="s">
        <v>205</v>
      </c>
    </row>
    <row r="153" spans="1:7" x14ac:dyDescent="0.25">
      <c r="A153" t="s">
        <v>206</v>
      </c>
      <c r="B153" t="s">
        <v>207</v>
      </c>
      <c r="C153" t="s">
        <v>207</v>
      </c>
    </row>
    <row r="154" spans="1:7" x14ac:dyDescent="0.25">
      <c r="B154" s="48">
        <v>45504</v>
      </c>
      <c r="C154" s="48">
        <v>45534</v>
      </c>
    </row>
    <row r="155" spans="1:7" x14ac:dyDescent="0.25">
      <c r="A155" t="s">
        <v>211</v>
      </c>
      <c r="B155">
        <v>69.92</v>
      </c>
      <c r="C155">
        <v>71.209999999999994</v>
      </c>
      <c r="E155" s="2"/>
    </row>
    <row r="156" spans="1:7" x14ac:dyDescent="0.25">
      <c r="A156" t="s">
        <v>212</v>
      </c>
      <c r="B156">
        <v>34.729999999999997</v>
      </c>
      <c r="C156">
        <v>35.200000000000003</v>
      </c>
      <c r="E156" s="2"/>
    </row>
    <row r="157" spans="1:7" x14ac:dyDescent="0.25">
      <c r="A157" t="s">
        <v>1936</v>
      </c>
      <c r="B157">
        <v>60.98</v>
      </c>
      <c r="C157">
        <v>62.03</v>
      </c>
      <c r="E157" s="2"/>
    </row>
    <row r="158" spans="1:7" x14ac:dyDescent="0.25">
      <c r="A158" t="s">
        <v>1937</v>
      </c>
      <c r="B158">
        <v>62.15</v>
      </c>
      <c r="C158">
        <v>63.21</v>
      </c>
      <c r="E158" s="2"/>
    </row>
    <row r="159" spans="1:7" x14ac:dyDescent="0.25">
      <c r="A159" t="s">
        <v>688</v>
      </c>
      <c r="B159">
        <v>61.63</v>
      </c>
      <c r="C159">
        <v>62.69</v>
      </c>
      <c r="E159" s="2"/>
    </row>
    <row r="160" spans="1:7" x14ac:dyDescent="0.25">
      <c r="A160" t="s">
        <v>689</v>
      </c>
      <c r="B160">
        <v>29.13</v>
      </c>
      <c r="C160">
        <v>29.45</v>
      </c>
      <c r="E160" s="2"/>
    </row>
    <row r="161" spans="1:5" x14ac:dyDescent="0.25">
      <c r="E161" s="2"/>
    </row>
    <row r="162" spans="1:5" x14ac:dyDescent="0.25">
      <c r="A162" t="s">
        <v>692</v>
      </c>
    </row>
    <row r="164" spans="1:5" x14ac:dyDescent="0.25">
      <c r="A164" s="50" t="s">
        <v>693</v>
      </c>
      <c r="B164" s="50" t="s">
        <v>694</v>
      </c>
      <c r="C164" s="50" t="s">
        <v>695</v>
      </c>
      <c r="D164" s="50" t="s">
        <v>696</v>
      </c>
    </row>
    <row r="165" spans="1:5" x14ac:dyDescent="0.25">
      <c r="A165" s="50" t="s">
        <v>2371</v>
      </c>
      <c r="B165" s="50"/>
      <c r="C165" s="50">
        <v>0.17</v>
      </c>
      <c r="D165" s="50">
        <v>0.17</v>
      </c>
    </row>
    <row r="166" spans="1:5" x14ac:dyDescent="0.25">
      <c r="A166" s="50" t="s">
        <v>2372</v>
      </c>
      <c r="B166" s="50"/>
      <c r="C166" s="50">
        <v>0.17</v>
      </c>
      <c r="D166" s="50">
        <v>0.17</v>
      </c>
    </row>
    <row r="168" spans="1:5" x14ac:dyDescent="0.25">
      <c r="A168" t="s">
        <v>223</v>
      </c>
      <c r="B168" s="3" t="s">
        <v>122</v>
      </c>
    </row>
    <row r="169" spans="1:5" ht="30" customHeight="1" x14ac:dyDescent="0.25">
      <c r="A169" s="47" t="s">
        <v>224</v>
      </c>
      <c r="B169" s="3" t="s">
        <v>122</v>
      </c>
    </row>
    <row r="170" spans="1:5" ht="30" customHeight="1" x14ac:dyDescent="0.25">
      <c r="A170" s="47" t="s">
        <v>225</v>
      </c>
      <c r="B170" s="3" t="s">
        <v>122</v>
      </c>
    </row>
    <row r="171" spans="1:5" x14ac:dyDescent="0.25">
      <c r="A171" t="s">
        <v>1269</v>
      </c>
      <c r="B171" s="49">
        <v>1.1851</v>
      </c>
    </row>
    <row r="172" spans="1:5" ht="45" customHeight="1" x14ac:dyDescent="0.25">
      <c r="A172" s="47" t="s">
        <v>227</v>
      </c>
      <c r="B172" s="3">
        <v>0</v>
      </c>
    </row>
    <row r="173" spans="1:5" ht="45" customHeight="1" x14ac:dyDescent="0.25">
      <c r="A173" s="47" t="s">
        <v>228</v>
      </c>
      <c r="B173" s="3" t="s">
        <v>122</v>
      </c>
    </row>
    <row r="174" spans="1:5" ht="30" customHeight="1" x14ac:dyDescent="0.25">
      <c r="A174" s="47" t="s">
        <v>229</v>
      </c>
      <c r="B174" s="3" t="s">
        <v>122</v>
      </c>
    </row>
    <row r="175" spans="1:5" x14ac:dyDescent="0.25">
      <c r="A175" t="s">
        <v>230</v>
      </c>
      <c r="B175" s="3" t="s">
        <v>122</v>
      </c>
    </row>
    <row r="176" spans="1:5" x14ac:dyDescent="0.25">
      <c r="A176" t="s">
        <v>231</v>
      </c>
      <c r="B176" s="3" t="s">
        <v>122</v>
      </c>
    </row>
    <row r="178" spans="1:4" ht="69.95" customHeight="1" x14ac:dyDescent="0.25">
      <c r="A178" s="63" t="s">
        <v>241</v>
      </c>
      <c r="B178" s="63" t="s">
        <v>242</v>
      </c>
      <c r="C178" s="63" t="s">
        <v>5</v>
      </c>
      <c r="D178" s="63" t="s">
        <v>6</v>
      </c>
    </row>
    <row r="179" spans="1:4" ht="69.95" customHeight="1" x14ac:dyDescent="0.25">
      <c r="A179" s="63" t="s">
        <v>2373</v>
      </c>
      <c r="B179" s="63"/>
      <c r="C179" s="63" t="s">
        <v>83</v>
      </c>
      <c r="D179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301"/>
  <sheetViews>
    <sheetView showGridLines="0" workbookViewId="0">
      <pane ySplit="4" topLeftCell="A244" activePane="bottomLeft" state="frozen"/>
      <selection pane="bottomLeft" activeCell="F258" sqref="F258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2374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2375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1453</v>
      </c>
      <c r="B8" s="33" t="s">
        <v>1454</v>
      </c>
      <c r="C8" s="33" t="s">
        <v>1240</v>
      </c>
      <c r="D8" s="14">
        <v>27121</v>
      </c>
      <c r="E8" s="15">
        <v>129.38</v>
      </c>
      <c r="F8" s="16">
        <v>1.6299999999999999E-2</v>
      </c>
      <c r="G8" s="16"/>
    </row>
    <row r="9" spans="1:8" x14ac:dyDescent="0.25">
      <c r="A9" s="13" t="s">
        <v>1401</v>
      </c>
      <c r="B9" s="33" t="s">
        <v>1402</v>
      </c>
      <c r="C9" s="33" t="s">
        <v>1386</v>
      </c>
      <c r="D9" s="14">
        <v>2158</v>
      </c>
      <c r="E9" s="15">
        <v>111.84</v>
      </c>
      <c r="F9" s="16">
        <v>1.41E-2</v>
      </c>
      <c r="G9" s="16"/>
    </row>
    <row r="10" spans="1:8" x14ac:dyDescent="0.25">
      <c r="A10" s="13" t="s">
        <v>1439</v>
      </c>
      <c r="B10" s="33" t="s">
        <v>1440</v>
      </c>
      <c r="C10" s="33" t="s">
        <v>1192</v>
      </c>
      <c r="D10" s="14">
        <v>6306</v>
      </c>
      <c r="E10" s="15">
        <v>109.2</v>
      </c>
      <c r="F10" s="16">
        <v>1.37E-2</v>
      </c>
      <c r="G10" s="16"/>
    </row>
    <row r="11" spans="1:8" x14ac:dyDescent="0.25">
      <c r="A11" s="13" t="s">
        <v>1927</v>
      </c>
      <c r="B11" s="33" t="s">
        <v>1928</v>
      </c>
      <c r="C11" s="33" t="s">
        <v>1386</v>
      </c>
      <c r="D11" s="14">
        <v>7518</v>
      </c>
      <c r="E11" s="15">
        <v>107.88</v>
      </c>
      <c r="F11" s="16">
        <v>1.3599999999999999E-2</v>
      </c>
      <c r="G11" s="16"/>
    </row>
    <row r="12" spans="1:8" x14ac:dyDescent="0.25">
      <c r="A12" s="13" t="s">
        <v>1471</v>
      </c>
      <c r="B12" s="33" t="s">
        <v>1472</v>
      </c>
      <c r="C12" s="33" t="s">
        <v>1265</v>
      </c>
      <c r="D12" s="14">
        <v>18995</v>
      </c>
      <c r="E12" s="15">
        <v>93.63</v>
      </c>
      <c r="F12" s="16">
        <v>1.18E-2</v>
      </c>
      <c r="G12" s="16"/>
    </row>
    <row r="13" spans="1:8" x14ac:dyDescent="0.25">
      <c r="A13" s="13" t="s">
        <v>1916</v>
      </c>
      <c r="B13" s="33" t="s">
        <v>1917</v>
      </c>
      <c r="C13" s="33" t="s">
        <v>1240</v>
      </c>
      <c r="D13" s="14">
        <v>5482</v>
      </c>
      <c r="E13" s="15">
        <v>93.41</v>
      </c>
      <c r="F13" s="16">
        <v>1.17E-2</v>
      </c>
      <c r="G13" s="16"/>
    </row>
    <row r="14" spans="1:8" x14ac:dyDescent="0.25">
      <c r="A14" s="13" t="s">
        <v>2376</v>
      </c>
      <c r="B14" s="33" t="s">
        <v>2377</v>
      </c>
      <c r="C14" s="33" t="s">
        <v>1386</v>
      </c>
      <c r="D14" s="14">
        <v>2012</v>
      </c>
      <c r="E14" s="15">
        <v>85.74</v>
      </c>
      <c r="F14" s="16">
        <v>1.0800000000000001E-2</v>
      </c>
      <c r="G14" s="16"/>
    </row>
    <row r="15" spans="1:8" x14ac:dyDescent="0.25">
      <c r="A15" s="13" t="s">
        <v>2378</v>
      </c>
      <c r="B15" s="33" t="s">
        <v>2379</v>
      </c>
      <c r="C15" s="33" t="s">
        <v>1265</v>
      </c>
      <c r="D15" s="14">
        <v>5190</v>
      </c>
      <c r="E15" s="15">
        <v>78.95</v>
      </c>
      <c r="F15" s="16">
        <v>9.9000000000000008E-3</v>
      </c>
      <c r="G15" s="16"/>
    </row>
    <row r="16" spans="1:8" x14ac:dyDescent="0.25">
      <c r="A16" s="13" t="s">
        <v>1957</v>
      </c>
      <c r="B16" s="33" t="s">
        <v>1958</v>
      </c>
      <c r="C16" s="33" t="s">
        <v>1200</v>
      </c>
      <c r="D16" s="14">
        <v>33020</v>
      </c>
      <c r="E16" s="15">
        <v>73.38</v>
      </c>
      <c r="F16" s="16">
        <v>9.1999999999999998E-3</v>
      </c>
      <c r="G16" s="16"/>
    </row>
    <row r="17" spans="1:7" x14ac:dyDescent="0.25">
      <c r="A17" s="13" t="s">
        <v>2380</v>
      </c>
      <c r="B17" s="33" t="s">
        <v>2381</v>
      </c>
      <c r="C17" s="33" t="s">
        <v>2017</v>
      </c>
      <c r="D17" s="14">
        <v>3568</v>
      </c>
      <c r="E17" s="15">
        <v>70.55</v>
      </c>
      <c r="F17" s="16">
        <v>8.8999999999999999E-3</v>
      </c>
      <c r="G17" s="16"/>
    </row>
    <row r="18" spans="1:7" x14ac:dyDescent="0.25">
      <c r="A18" s="13" t="s">
        <v>1411</v>
      </c>
      <c r="B18" s="33" t="s">
        <v>1412</v>
      </c>
      <c r="C18" s="33" t="s">
        <v>1320</v>
      </c>
      <c r="D18" s="14">
        <v>37945</v>
      </c>
      <c r="E18" s="15">
        <v>69.290000000000006</v>
      </c>
      <c r="F18" s="16">
        <v>8.6999999999999994E-3</v>
      </c>
      <c r="G18" s="16"/>
    </row>
    <row r="19" spans="1:7" x14ac:dyDescent="0.25">
      <c r="A19" s="13" t="s">
        <v>1780</v>
      </c>
      <c r="B19" s="33" t="s">
        <v>1781</v>
      </c>
      <c r="C19" s="33" t="s">
        <v>1292</v>
      </c>
      <c r="D19" s="14">
        <v>4133</v>
      </c>
      <c r="E19" s="15">
        <v>66.209999999999994</v>
      </c>
      <c r="F19" s="16">
        <v>8.3000000000000001E-3</v>
      </c>
      <c r="G19" s="16"/>
    </row>
    <row r="20" spans="1:7" x14ac:dyDescent="0.25">
      <c r="A20" s="13" t="s">
        <v>2382</v>
      </c>
      <c r="B20" s="33" t="s">
        <v>2383</v>
      </c>
      <c r="C20" s="33" t="s">
        <v>1232</v>
      </c>
      <c r="D20" s="14">
        <v>20725</v>
      </c>
      <c r="E20" s="15">
        <v>66.12</v>
      </c>
      <c r="F20" s="16">
        <v>8.3000000000000001E-3</v>
      </c>
      <c r="G20" s="16"/>
    </row>
    <row r="21" spans="1:7" x14ac:dyDescent="0.25">
      <c r="A21" s="13" t="s">
        <v>2384</v>
      </c>
      <c r="B21" s="33" t="s">
        <v>2385</v>
      </c>
      <c r="C21" s="33" t="s">
        <v>1254</v>
      </c>
      <c r="D21" s="14">
        <v>714</v>
      </c>
      <c r="E21" s="15">
        <v>65.430000000000007</v>
      </c>
      <c r="F21" s="16">
        <v>8.2000000000000007E-3</v>
      </c>
      <c r="G21" s="16"/>
    </row>
    <row r="22" spans="1:7" x14ac:dyDescent="0.25">
      <c r="A22" s="13" t="s">
        <v>1384</v>
      </c>
      <c r="B22" s="33" t="s">
        <v>1385</v>
      </c>
      <c r="C22" s="33" t="s">
        <v>1386</v>
      </c>
      <c r="D22" s="14">
        <v>32078</v>
      </c>
      <c r="E22" s="15">
        <v>65.319999999999993</v>
      </c>
      <c r="F22" s="16">
        <v>8.2000000000000007E-3</v>
      </c>
      <c r="G22" s="16"/>
    </row>
    <row r="23" spans="1:7" x14ac:dyDescent="0.25">
      <c r="A23" s="13" t="s">
        <v>1947</v>
      </c>
      <c r="B23" s="33" t="s">
        <v>1948</v>
      </c>
      <c r="C23" s="33" t="s">
        <v>1417</v>
      </c>
      <c r="D23" s="14">
        <v>3270</v>
      </c>
      <c r="E23" s="15">
        <v>63.51</v>
      </c>
      <c r="F23" s="16">
        <v>8.0000000000000002E-3</v>
      </c>
      <c r="G23" s="16"/>
    </row>
    <row r="24" spans="1:7" x14ac:dyDescent="0.25">
      <c r="A24" s="13" t="s">
        <v>1778</v>
      </c>
      <c r="B24" s="33" t="s">
        <v>1779</v>
      </c>
      <c r="C24" s="33" t="s">
        <v>1323</v>
      </c>
      <c r="D24" s="14">
        <v>5263</v>
      </c>
      <c r="E24" s="15">
        <v>63.4</v>
      </c>
      <c r="F24" s="16">
        <v>8.0000000000000002E-3</v>
      </c>
      <c r="G24" s="16"/>
    </row>
    <row r="25" spans="1:7" x14ac:dyDescent="0.25">
      <c r="A25" s="13" t="s">
        <v>2386</v>
      </c>
      <c r="B25" s="33" t="s">
        <v>2387</v>
      </c>
      <c r="C25" s="33" t="s">
        <v>1248</v>
      </c>
      <c r="D25" s="14">
        <v>9086</v>
      </c>
      <c r="E25" s="15">
        <v>63.09</v>
      </c>
      <c r="F25" s="16">
        <v>7.9000000000000008E-3</v>
      </c>
      <c r="G25" s="16"/>
    </row>
    <row r="26" spans="1:7" x14ac:dyDescent="0.25">
      <c r="A26" s="13" t="s">
        <v>2388</v>
      </c>
      <c r="B26" s="33" t="s">
        <v>2389</v>
      </c>
      <c r="C26" s="33" t="s">
        <v>1386</v>
      </c>
      <c r="D26" s="14">
        <v>2439</v>
      </c>
      <c r="E26" s="15">
        <v>63.08</v>
      </c>
      <c r="F26" s="16">
        <v>7.9000000000000008E-3</v>
      </c>
      <c r="G26" s="16"/>
    </row>
    <row r="27" spans="1:7" x14ac:dyDescent="0.25">
      <c r="A27" s="13" t="s">
        <v>1347</v>
      </c>
      <c r="B27" s="33" t="s">
        <v>1348</v>
      </c>
      <c r="C27" s="33" t="s">
        <v>1292</v>
      </c>
      <c r="D27" s="14">
        <v>55994</v>
      </c>
      <c r="E27" s="15">
        <v>62.68</v>
      </c>
      <c r="F27" s="16">
        <v>7.9000000000000008E-3</v>
      </c>
      <c r="G27" s="16"/>
    </row>
    <row r="28" spans="1:7" x14ac:dyDescent="0.25">
      <c r="A28" s="13" t="s">
        <v>2365</v>
      </c>
      <c r="B28" s="33" t="s">
        <v>2366</v>
      </c>
      <c r="C28" s="33" t="s">
        <v>1292</v>
      </c>
      <c r="D28" s="14">
        <v>21182</v>
      </c>
      <c r="E28" s="15">
        <v>59.45</v>
      </c>
      <c r="F28" s="16">
        <v>7.4999999999999997E-3</v>
      </c>
      <c r="G28" s="16"/>
    </row>
    <row r="29" spans="1:7" x14ac:dyDescent="0.25">
      <c r="A29" s="13" t="s">
        <v>1967</v>
      </c>
      <c r="B29" s="33" t="s">
        <v>1968</v>
      </c>
      <c r="C29" s="33" t="s">
        <v>1192</v>
      </c>
      <c r="D29" s="14">
        <v>3022</v>
      </c>
      <c r="E29" s="15">
        <v>59.04</v>
      </c>
      <c r="F29" s="16">
        <v>7.4000000000000003E-3</v>
      </c>
      <c r="G29" s="16"/>
    </row>
    <row r="30" spans="1:7" x14ac:dyDescent="0.25">
      <c r="A30" s="13" t="s">
        <v>2390</v>
      </c>
      <c r="B30" s="33" t="s">
        <v>2391</v>
      </c>
      <c r="C30" s="33" t="s">
        <v>1192</v>
      </c>
      <c r="D30" s="14">
        <v>3831</v>
      </c>
      <c r="E30" s="15">
        <v>58.9</v>
      </c>
      <c r="F30" s="16">
        <v>7.4000000000000003E-3</v>
      </c>
      <c r="G30" s="16"/>
    </row>
    <row r="31" spans="1:7" x14ac:dyDescent="0.25">
      <c r="A31" s="13" t="s">
        <v>2045</v>
      </c>
      <c r="B31" s="33" t="s">
        <v>2046</v>
      </c>
      <c r="C31" s="33" t="s">
        <v>1192</v>
      </c>
      <c r="D31" s="14">
        <v>5367</v>
      </c>
      <c r="E31" s="15">
        <v>57.62</v>
      </c>
      <c r="F31" s="16">
        <v>7.1999999999999998E-3</v>
      </c>
      <c r="G31" s="16"/>
    </row>
    <row r="32" spans="1:7" x14ac:dyDescent="0.25">
      <c r="A32" s="13" t="s">
        <v>2392</v>
      </c>
      <c r="B32" s="33" t="s">
        <v>2393</v>
      </c>
      <c r="C32" s="33" t="s">
        <v>1386</v>
      </c>
      <c r="D32" s="14">
        <v>5355</v>
      </c>
      <c r="E32" s="15">
        <v>57.46</v>
      </c>
      <c r="F32" s="16">
        <v>7.1999999999999998E-3</v>
      </c>
      <c r="G32" s="16"/>
    </row>
    <row r="33" spans="1:7" x14ac:dyDescent="0.25">
      <c r="A33" s="13" t="s">
        <v>1953</v>
      </c>
      <c r="B33" s="33" t="s">
        <v>1954</v>
      </c>
      <c r="C33" s="33" t="s">
        <v>1240</v>
      </c>
      <c r="D33" s="14">
        <v>2631</v>
      </c>
      <c r="E33" s="15">
        <v>57.45</v>
      </c>
      <c r="F33" s="16">
        <v>7.1999999999999998E-3</v>
      </c>
      <c r="G33" s="16"/>
    </row>
    <row r="34" spans="1:7" x14ac:dyDescent="0.25">
      <c r="A34" s="13" t="s">
        <v>1354</v>
      </c>
      <c r="B34" s="33" t="s">
        <v>1355</v>
      </c>
      <c r="C34" s="33" t="s">
        <v>1200</v>
      </c>
      <c r="D34" s="14">
        <v>25052</v>
      </c>
      <c r="E34" s="15">
        <v>56.98</v>
      </c>
      <c r="F34" s="16">
        <v>7.1999999999999998E-3</v>
      </c>
      <c r="G34" s="16"/>
    </row>
    <row r="35" spans="1:7" x14ac:dyDescent="0.25">
      <c r="A35" s="13" t="s">
        <v>2394</v>
      </c>
      <c r="B35" s="33" t="s">
        <v>2395</v>
      </c>
      <c r="C35" s="33" t="s">
        <v>1800</v>
      </c>
      <c r="D35" s="14">
        <v>3006</v>
      </c>
      <c r="E35" s="15">
        <v>56.71</v>
      </c>
      <c r="F35" s="16">
        <v>7.1000000000000004E-3</v>
      </c>
      <c r="G35" s="16"/>
    </row>
    <row r="36" spans="1:7" x14ac:dyDescent="0.25">
      <c r="A36" s="13" t="s">
        <v>2396</v>
      </c>
      <c r="B36" s="33" t="s">
        <v>2397</v>
      </c>
      <c r="C36" s="33" t="s">
        <v>1195</v>
      </c>
      <c r="D36" s="14">
        <v>37856</v>
      </c>
      <c r="E36" s="15">
        <v>56.64</v>
      </c>
      <c r="F36" s="16">
        <v>7.1000000000000004E-3</v>
      </c>
      <c r="G36" s="16"/>
    </row>
    <row r="37" spans="1:7" x14ac:dyDescent="0.25">
      <c r="A37" s="13" t="s">
        <v>2398</v>
      </c>
      <c r="B37" s="33" t="s">
        <v>2399</v>
      </c>
      <c r="C37" s="33" t="s">
        <v>1295</v>
      </c>
      <c r="D37" s="14">
        <v>4154</v>
      </c>
      <c r="E37" s="15">
        <v>55.33</v>
      </c>
      <c r="F37" s="16">
        <v>7.0000000000000001E-3</v>
      </c>
      <c r="G37" s="16"/>
    </row>
    <row r="38" spans="1:7" x14ac:dyDescent="0.25">
      <c r="A38" s="13" t="s">
        <v>2400</v>
      </c>
      <c r="B38" s="33" t="s">
        <v>2401</v>
      </c>
      <c r="C38" s="33" t="s">
        <v>1232</v>
      </c>
      <c r="D38" s="14">
        <v>4041</v>
      </c>
      <c r="E38" s="15">
        <v>54.45</v>
      </c>
      <c r="F38" s="16">
        <v>6.7999999999999996E-3</v>
      </c>
      <c r="G38" s="16"/>
    </row>
    <row r="39" spans="1:7" x14ac:dyDescent="0.25">
      <c r="A39" s="13" t="s">
        <v>2402</v>
      </c>
      <c r="B39" s="33" t="s">
        <v>2403</v>
      </c>
      <c r="C39" s="33" t="s">
        <v>1304</v>
      </c>
      <c r="D39" s="14">
        <v>8158</v>
      </c>
      <c r="E39" s="15">
        <v>54.31</v>
      </c>
      <c r="F39" s="16">
        <v>6.7999999999999996E-3</v>
      </c>
      <c r="G39" s="16"/>
    </row>
    <row r="40" spans="1:7" x14ac:dyDescent="0.25">
      <c r="A40" s="13" t="s">
        <v>2404</v>
      </c>
      <c r="B40" s="33" t="s">
        <v>2405</v>
      </c>
      <c r="C40" s="33" t="s">
        <v>1215</v>
      </c>
      <c r="D40" s="14">
        <v>20513</v>
      </c>
      <c r="E40" s="15">
        <v>54.31</v>
      </c>
      <c r="F40" s="16">
        <v>6.7999999999999996E-3</v>
      </c>
      <c r="G40" s="16"/>
    </row>
    <row r="41" spans="1:7" x14ac:dyDescent="0.25">
      <c r="A41" s="13" t="s">
        <v>1908</v>
      </c>
      <c r="B41" s="33" t="s">
        <v>1909</v>
      </c>
      <c r="C41" s="33" t="s">
        <v>1254</v>
      </c>
      <c r="D41" s="14">
        <v>448</v>
      </c>
      <c r="E41" s="15">
        <v>54.19</v>
      </c>
      <c r="F41" s="16">
        <v>6.7999999999999996E-3</v>
      </c>
      <c r="G41" s="16"/>
    </row>
    <row r="42" spans="1:7" x14ac:dyDescent="0.25">
      <c r="A42" s="13" t="s">
        <v>1982</v>
      </c>
      <c r="B42" s="33" t="s">
        <v>1983</v>
      </c>
      <c r="C42" s="33" t="s">
        <v>1800</v>
      </c>
      <c r="D42" s="14">
        <v>1132</v>
      </c>
      <c r="E42" s="15">
        <v>53.81</v>
      </c>
      <c r="F42" s="16">
        <v>6.7999999999999996E-3</v>
      </c>
      <c r="G42" s="16"/>
    </row>
    <row r="43" spans="1:7" x14ac:dyDescent="0.25">
      <c r="A43" s="13" t="s">
        <v>2406</v>
      </c>
      <c r="B43" s="33" t="s">
        <v>2407</v>
      </c>
      <c r="C43" s="33" t="s">
        <v>1232</v>
      </c>
      <c r="D43" s="14">
        <v>28840</v>
      </c>
      <c r="E43" s="15">
        <v>53.75</v>
      </c>
      <c r="F43" s="16">
        <v>6.7999999999999996E-3</v>
      </c>
      <c r="G43" s="16"/>
    </row>
    <row r="44" spans="1:7" x14ac:dyDescent="0.25">
      <c r="A44" s="13" t="s">
        <v>2408</v>
      </c>
      <c r="B44" s="33" t="s">
        <v>2409</v>
      </c>
      <c r="C44" s="33" t="s">
        <v>1443</v>
      </c>
      <c r="D44" s="14">
        <v>12133</v>
      </c>
      <c r="E44" s="15">
        <v>53.7</v>
      </c>
      <c r="F44" s="16">
        <v>6.7999999999999996E-3</v>
      </c>
      <c r="G44" s="16"/>
    </row>
    <row r="45" spans="1:7" x14ac:dyDescent="0.25">
      <c r="A45" s="13" t="s">
        <v>2410</v>
      </c>
      <c r="B45" s="33" t="s">
        <v>2411</v>
      </c>
      <c r="C45" s="33" t="s">
        <v>1254</v>
      </c>
      <c r="D45" s="14">
        <v>24188</v>
      </c>
      <c r="E45" s="15">
        <v>53.48</v>
      </c>
      <c r="F45" s="16">
        <v>6.7000000000000002E-3</v>
      </c>
      <c r="G45" s="16"/>
    </row>
    <row r="46" spans="1:7" x14ac:dyDescent="0.25">
      <c r="A46" s="13" t="s">
        <v>2412</v>
      </c>
      <c r="B46" s="33" t="s">
        <v>2413</v>
      </c>
      <c r="C46" s="33" t="s">
        <v>2414</v>
      </c>
      <c r="D46" s="14">
        <v>2222</v>
      </c>
      <c r="E46" s="15">
        <v>53.09</v>
      </c>
      <c r="F46" s="16">
        <v>6.7000000000000002E-3</v>
      </c>
      <c r="G46" s="16"/>
    </row>
    <row r="47" spans="1:7" x14ac:dyDescent="0.25">
      <c r="A47" s="13" t="s">
        <v>1495</v>
      </c>
      <c r="B47" s="33" t="s">
        <v>1496</v>
      </c>
      <c r="C47" s="33" t="s">
        <v>1370</v>
      </c>
      <c r="D47" s="14">
        <v>8438</v>
      </c>
      <c r="E47" s="15">
        <v>52.91</v>
      </c>
      <c r="F47" s="16">
        <v>6.7000000000000002E-3</v>
      </c>
      <c r="G47" s="16"/>
    </row>
    <row r="48" spans="1:7" x14ac:dyDescent="0.25">
      <c r="A48" s="13" t="s">
        <v>2415</v>
      </c>
      <c r="B48" s="33" t="s">
        <v>2416</v>
      </c>
      <c r="C48" s="33" t="s">
        <v>1370</v>
      </c>
      <c r="D48" s="14">
        <v>10026</v>
      </c>
      <c r="E48" s="15">
        <v>52.46</v>
      </c>
      <c r="F48" s="16">
        <v>6.6E-3</v>
      </c>
      <c r="G48" s="16"/>
    </row>
    <row r="49" spans="1:7" x14ac:dyDescent="0.25">
      <c r="A49" s="13" t="s">
        <v>2031</v>
      </c>
      <c r="B49" s="33" t="s">
        <v>2032</v>
      </c>
      <c r="C49" s="33" t="s">
        <v>1524</v>
      </c>
      <c r="D49" s="14">
        <v>2066</v>
      </c>
      <c r="E49" s="15">
        <v>52.29</v>
      </c>
      <c r="F49" s="16">
        <v>6.6E-3</v>
      </c>
      <c r="G49" s="16"/>
    </row>
    <row r="50" spans="1:7" x14ac:dyDescent="0.25">
      <c r="A50" s="13" t="s">
        <v>1525</v>
      </c>
      <c r="B50" s="33" t="s">
        <v>1526</v>
      </c>
      <c r="C50" s="33" t="s">
        <v>1200</v>
      </c>
      <c r="D50" s="14">
        <v>30404</v>
      </c>
      <c r="E50" s="15">
        <v>51.9</v>
      </c>
      <c r="F50" s="16">
        <v>6.4999999999999997E-3</v>
      </c>
      <c r="G50" s="16"/>
    </row>
    <row r="51" spans="1:7" x14ac:dyDescent="0.25">
      <c r="A51" s="13" t="s">
        <v>2417</v>
      </c>
      <c r="B51" s="33" t="s">
        <v>2418</v>
      </c>
      <c r="C51" s="33" t="s">
        <v>1220</v>
      </c>
      <c r="D51" s="14">
        <v>26367</v>
      </c>
      <c r="E51" s="15">
        <v>51.16</v>
      </c>
      <c r="F51" s="16">
        <v>6.4000000000000003E-3</v>
      </c>
      <c r="G51" s="16"/>
    </row>
    <row r="52" spans="1:7" x14ac:dyDescent="0.25">
      <c r="A52" s="13" t="s">
        <v>2419</v>
      </c>
      <c r="B52" s="33" t="s">
        <v>2420</v>
      </c>
      <c r="C52" s="33" t="s">
        <v>2039</v>
      </c>
      <c r="D52" s="14">
        <v>25145</v>
      </c>
      <c r="E52" s="15">
        <v>50.76</v>
      </c>
      <c r="F52" s="16">
        <v>6.4000000000000003E-3</v>
      </c>
      <c r="G52" s="16"/>
    </row>
    <row r="53" spans="1:7" x14ac:dyDescent="0.25">
      <c r="A53" s="13" t="s">
        <v>1352</v>
      </c>
      <c r="B53" s="33" t="s">
        <v>1353</v>
      </c>
      <c r="C53" s="33" t="s">
        <v>1292</v>
      </c>
      <c r="D53" s="14">
        <v>22926</v>
      </c>
      <c r="E53" s="15">
        <v>49.51</v>
      </c>
      <c r="F53" s="16">
        <v>6.1999999999999998E-3</v>
      </c>
      <c r="G53" s="16"/>
    </row>
    <row r="54" spans="1:7" x14ac:dyDescent="0.25">
      <c r="A54" s="13" t="s">
        <v>2421</v>
      </c>
      <c r="B54" s="33" t="s">
        <v>2422</v>
      </c>
      <c r="C54" s="33" t="s">
        <v>1192</v>
      </c>
      <c r="D54" s="14">
        <v>25713</v>
      </c>
      <c r="E54" s="15">
        <v>48.59</v>
      </c>
      <c r="F54" s="16">
        <v>6.1000000000000004E-3</v>
      </c>
      <c r="G54" s="16"/>
    </row>
    <row r="55" spans="1:7" x14ac:dyDescent="0.25">
      <c r="A55" s="13" t="s">
        <v>2423</v>
      </c>
      <c r="B55" s="33" t="s">
        <v>2424</v>
      </c>
      <c r="C55" s="33" t="s">
        <v>1386</v>
      </c>
      <c r="D55" s="14">
        <v>7215</v>
      </c>
      <c r="E55" s="15">
        <v>48.56</v>
      </c>
      <c r="F55" s="16">
        <v>6.1000000000000004E-3</v>
      </c>
      <c r="G55" s="16"/>
    </row>
    <row r="56" spans="1:7" x14ac:dyDescent="0.25">
      <c r="A56" s="13" t="s">
        <v>1978</v>
      </c>
      <c r="B56" s="33" t="s">
        <v>1979</v>
      </c>
      <c r="C56" s="33" t="s">
        <v>1232</v>
      </c>
      <c r="D56" s="14">
        <v>5095</v>
      </c>
      <c r="E56" s="15">
        <v>48.27</v>
      </c>
      <c r="F56" s="16">
        <v>6.1000000000000004E-3</v>
      </c>
      <c r="G56" s="16"/>
    </row>
    <row r="57" spans="1:7" x14ac:dyDescent="0.25">
      <c r="A57" s="13" t="s">
        <v>1479</v>
      </c>
      <c r="B57" s="33" t="s">
        <v>1480</v>
      </c>
      <c r="C57" s="33" t="s">
        <v>1370</v>
      </c>
      <c r="D57" s="14">
        <v>1463</v>
      </c>
      <c r="E57" s="15">
        <v>48.26</v>
      </c>
      <c r="F57" s="16">
        <v>6.1000000000000004E-3</v>
      </c>
      <c r="G57" s="16"/>
    </row>
    <row r="58" spans="1:7" x14ac:dyDescent="0.25">
      <c r="A58" s="13" t="s">
        <v>1403</v>
      </c>
      <c r="B58" s="33" t="s">
        <v>1404</v>
      </c>
      <c r="C58" s="33" t="s">
        <v>1320</v>
      </c>
      <c r="D58" s="14">
        <v>13914</v>
      </c>
      <c r="E58" s="15">
        <v>46.27</v>
      </c>
      <c r="F58" s="16">
        <v>5.7999999999999996E-3</v>
      </c>
      <c r="G58" s="16"/>
    </row>
    <row r="59" spans="1:7" x14ac:dyDescent="0.25">
      <c r="A59" s="13" t="s">
        <v>1912</v>
      </c>
      <c r="B59" s="33" t="s">
        <v>1913</v>
      </c>
      <c r="C59" s="33" t="s">
        <v>1800</v>
      </c>
      <c r="D59" s="14">
        <v>3249</v>
      </c>
      <c r="E59" s="15">
        <v>46.26</v>
      </c>
      <c r="F59" s="16">
        <v>5.7999999999999996E-3</v>
      </c>
      <c r="G59" s="16"/>
    </row>
    <row r="60" spans="1:7" x14ac:dyDescent="0.25">
      <c r="A60" s="13" t="s">
        <v>1505</v>
      </c>
      <c r="B60" s="33" t="s">
        <v>1506</v>
      </c>
      <c r="C60" s="33" t="s">
        <v>1304</v>
      </c>
      <c r="D60" s="14">
        <v>6894</v>
      </c>
      <c r="E60" s="15">
        <v>46.23</v>
      </c>
      <c r="F60" s="16">
        <v>5.7999999999999996E-3</v>
      </c>
      <c r="G60" s="16"/>
    </row>
    <row r="61" spans="1:7" x14ac:dyDescent="0.25">
      <c r="A61" s="13" t="s">
        <v>2425</v>
      </c>
      <c r="B61" s="33" t="s">
        <v>2426</v>
      </c>
      <c r="C61" s="33" t="s">
        <v>1248</v>
      </c>
      <c r="D61" s="14">
        <v>3171</v>
      </c>
      <c r="E61" s="15">
        <v>46.05</v>
      </c>
      <c r="F61" s="16">
        <v>5.7999999999999996E-3</v>
      </c>
      <c r="G61" s="16"/>
    </row>
    <row r="62" spans="1:7" x14ac:dyDescent="0.25">
      <c r="A62" s="13" t="s">
        <v>2290</v>
      </c>
      <c r="B62" s="33" t="s">
        <v>2291</v>
      </c>
      <c r="C62" s="33" t="s">
        <v>1386</v>
      </c>
      <c r="D62" s="14">
        <v>4422</v>
      </c>
      <c r="E62" s="15">
        <v>45.93</v>
      </c>
      <c r="F62" s="16">
        <v>5.7999999999999996E-3</v>
      </c>
      <c r="G62" s="16"/>
    </row>
    <row r="63" spans="1:7" x14ac:dyDescent="0.25">
      <c r="A63" s="13" t="s">
        <v>1543</v>
      </c>
      <c r="B63" s="33" t="s">
        <v>1544</v>
      </c>
      <c r="C63" s="33" t="s">
        <v>1515</v>
      </c>
      <c r="D63" s="14">
        <v>2983</v>
      </c>
      <c r="E63" s="15">
        <v>45.18</v>
      </c>
      <c r="F63" s="16">
        <v>5.7000000000000002E-3</v>
      </c>
      <c r="G63" s="16"/>
    </row>
    <row r="64" spans="1:7" x14ac:dyDescent="0.25">
      <c r="A64" s="13" t="s">
        <v>2427</v>
      </c>
      <c r="B64" s="33" t="s">
        <v>2428</v>
      </c>
      <c r="C64" s="33" t="s">
        <v>2429</v>
      </c>
      <c r="D64" s="14">
        <v>1906</v>
      </c>
      <c r="E64" s="15">
        <v>44.57</v>
      </c>
      <c r="F64" s="16">
        <v>5.5999999999999999E-3</v>
      </c>
      <c r="G64" s="16"/>
    </row>
    <row r="65" spans="1:7" x14ac:dyDescent="0.25">
      <c r="A65" s="13" t="s">
        <v>2430</v>
      </c>
      <c r="B65" s="33" t="s">
        <v>2431</v>
      </c>
      <c r="C65" s="33" t="s">
        <v>1292</v>
      </c>
      <c r="D65" s="14">
        <v>9654</v>
      </c>
      <c r="E65" s="15">
        <v>44.05</v>
      </c>
      <c r="F65" s="16">
        <v>5.4999999999999997E-3</v>
      </c>
      <c r="G65" s="16"/>
    </row>
    <row r="66" spans="1:7" x14ac:dyDescent="0.25">
      <c r="A66" s="13" t="s">
        <v>2432</v>
      </c>
      <c r="B66" s="33" t="s">
        <v>2433</v>
      </c>
      <c r="C66" s="33" t="s">
        <v>1386</v>
      </c>
      <c r="D66" s="14">
        <v>6042</v>
      </c>
      <c r="E66" s="15">
        <v>43.51</v>
      </c>
      <c r="F66" s="16">
        <v>5.4999999999999997E-3</v>
      </c>
      <c r="G66" s="16"/>
    </row>
    <row r="67" spans="1:7" x14ac:dyDescent="0.25">
      <c r="A67" s="13" t="s">
        <v>1441</v>
      </c>
      <c r="B67" s="33" t="s">
        <v>1442</v>
      </c>
      <c r="C67" s="33" t="s">
        <v>1443</v>
      </c>
      <c r="D67" s="14">
        <v>2383</v>
      </c>
      <c r="E67" s="15">
        <v>42.71</v>
      </c>
      <c r="F67" s="16">
        <v>5.4000000000000003E-3</v>
      </c>
      <c r="G67" s="16"/>
    </row>
    <row r="68" spans="1:7" x14ac:dyDescent="0.25">
      <c r="A68" s="13" t="s">
        <v>2042</v>
      </c>
      <c r="B68" s="33" t="s">
        <v>2043</v>
      </c>
      <c r="C68" s="33" t="s">
        <v>2044</v>
      </c>
      <c r="D68" s="14">
        <v>3182</v>
      </c>
      <c r="E68" s="15">
        <v>41.94</v>
      </c>
      <c r="F68" s="16">
        <v>5.3E-3</v>
      </c>
      <c r="G68" s="16"/>
    </row>
    <row r="69" spans="1:7" x14ac:dyDescent="0.25">
      <c r="A69" s="13" t="s">
        <v>2434</v>
      </c>
      <c r="B69" s="33" t="s">
        <v>2435</v>
      </c>
      <c r="C69" s="33" t="s">
        <v>1292</v>
      </c>
      <c r="D69" s="14">
        <v>4271</v>
      </c>
      <c r="E69" s="15">
        <v>41.75</v>
      </c>
      <c r="F69" s="16">
        <v>5.1999999999999998E-3</v>
      </c>
      <c r="G69" s="16"/>
    </row>
    <row r="70" spans="1:7" x14ac:dyDescent="0.25">
      <c r="A70" s="13" t="s">
        <v>2436</v>
      </c>
      <c r="B70" s="33" t="s">
        <v>2437</v>
      </c>
      <c r="C70" s="33" t="s">
        <v>1265</v>
      </c>
      <c r="D70" s="14">
        <v>4285</v>
      </c>
      <c r="E70" s="15">
        <v>41.48</v>
      </c>
      <c r="F70" s="16">
        <v>5.1999999999999998E-3</v>
      </c>
      <c r="G70" s="16"/>
    </row>
    <row r="71" spans="1:7" x14ac:dyDescent="0.25">
      <c r="A71" s="13" t="s">
        <v>2438</v>
      </c>
      <c r="B71" s="33" t="s">
        <v>2439</v>
      </c>
      <c r="C71" s="33" t="s">
        <v>1292</v>
      </c>
      <c r="D71" s="14">
        <v>2403</v>
      </c>
      <c r="E71" s="15">
        <v>41.35</v>
      </c>
      <c r="F71" s="16">
        <v>5.1999999999999998E-3</v>
      </c>
      <c r="G71" s="16"/>
    </row>
    <row r="72" spans="1:7" x14ac:dyDescent="0.25">
      <c r="A72" s="13" t="s">
        <v>2440</v>
      </c>
      <c r="B72" s="33" t="s">
        <v>2441</v>
      </c>
      <c r="C72" s="33" t="s">
        <v>1192</v>
      </c>
      <c r="D72" s="14">
        <v>5744</v>
      </c>
      <c r="E72" s="15">
        <v>41.25</v>
      </c>
      <c r="F72" s="16">
        <v>5.1999999999999998E-3</v>
      </c>
      <c r="G72" s="16"/>
    </row>
    <row r="73" spans="1:7" x14ac:dyDescent="0.25">
      <c r="A73" s="13" t="s">
        <v>2442</v>
      </c>
      <c r="B73" s="33" t="s">
        <v>2443</v>
      </c>
      <c r="C73" s="33" t="s">
        <v>1292</v>
      </c>
      <c r="D73" s="14">
        <v>557</v>
      </c>
      <c r="E73" s="15">
        <v>40.57</v>
      </c>
      <c r="F73" s="16">
        <v>5.1000000000000004E-3</v>
      </c>
      <c r="G73" s="16"/>
    </row>
    <row r="74" spans="1:7" x14ac:dyDescent="0.25">
      <c r="A74" s="13" t="s">
        <v>2047</v>
      </c>
      <c r="B74" s="33" t="s">
        <v>2048</v>
      </c>
      <c r="C74" s="33" t="s">
        <v>1248</v>
      </c>
      <c r="D74" s="14">
        <v>1098</v>
      </c>
      <c r="E74" s="15">
        <v>40.5</v>
      </c>
      <c r="F74" s="16">
        <v>5.1000000000000004E-3</v>
      </c>
      <c r="G74" s="16"/>
    </row>
    <row r="75" spans="1:7" x14ac:dyDescent="0.25">
      <c r="A75" s="13" t="s">
        <v>2444</v>
      </c>
      <c r="B75" s="33" t="s">
        <v>2445</v>
      </c>
      <c r="C75" s="33" t="s">
        <v>2039</v>
      </c>
      <c r="D75" s="14">
        <v>13274</v>
      </c>
      <c r="E75" s="15">
        <v>40.25</v>
      </c>
      <c r="F75" s="16">
        <v>5.1000000000000004E-3</v>
      </c>
      <c r="G75" s="16"/>
    </row>
    <row r="76" spans="1:7" x14ac:dyDescent="0.25">
      <c r="A76" s="13" t="s">
        <v>2446</v>
      </c>
      <c r="B76" s="33" t="s">
        <v>2447</v>
      </c>
      <c r="C76" s="33" t="s">
        <v>1443</v>
      </c>
      <c r="D76" s="14">
        <v>5348</v>
      </c>
      <c r="E76" s="15">
        <v>40.25</v>
      </c>
      <c r="F76" s="16">
        <v>5.1000000000000004E-3</v>
      </c>
      <c r="G76" s="16"/>
    </row>
    <row r="77" spans="1:7" x14ac:dyDescent="0.25">
      <c r="A77" s="13" t="s">
        <v>1900</v>
      </c>
      <c r="B77" s="33" t="s">
        <v>1901</v>
      </c>
      <c r="C77" s="33" t="s">
        <v>1524</v>
      </c>
      <c r="D77" s="14">
        <v>3523</v>
      </c>
      <c r="E77" s="15">
        <v>39.979999999999997</v>
      </c>
      <c r="F77" s="16">
        <v>5.0000000000000001E-3</v>
      </c>
      <c r="G77" s="16"/>
    </row>
    <row r="78" spans="1:7" x14ac:dyDescent="0.25">
      <c r="A78" s="13" t="s">
        <v>2059</v>
      </c>
      <c r="B78" s="33" t="s">
        <v>2060</v>
      </c>
      <c r="C78" s="33" t="s">
        <v>1800</v>
      </c>
      <c r="D78" s="14">
        <v>5211</v>
      </c>
      <c r="E78" s="15">
        <v>39.96</v>
      </c>
      <c r="F78" s="16">
        <v>5.0000000000000001E-3</v>
      </c>
      <c r="G78" s="16"/>
    </row>
    <row r="79" spans="1:7" x14ac:dyDescent="0.25">
      <c r="A79" s="13" t="s">
        <v>2448</v>
      </c>
      <c r="B79" s="33" t="s">
        <v>2449</v>
      </c>
      <c r="C79" s="33" t="s">
        <v>2194</v>
      </c>
      <c r="D79" s="14">
        <v>5837</v>
      </c>
      <c r="E79" s="15">
        <v>39.54</v>
      </c>
      <c r="F79" s="16">
        <v>5.0000000000000001E-3</v>
      </c>
      <c r="G79" s="16"/>
    </row>
    <row r="80" spans="1:7" x14ac:dyDescent="0.25">
      <c r="A80" s="13" t="s">
        <v>2450</v>
      </c>
      <c r="B80" s="33" t="s">
        <v>2451</v>
      </c>
      <c r="C80" s="33" t="s">
        <v>1248</v>
      </c>
      <c r="D80" s="14">
        <v>5537</v>
      </c>
      <c r="E80" s="15">
        <v>39.22</v>
      </c>
      <c r="F80" s="16">
        <v>4.8999999999999998E-3</v>
      </c>
      <c r="G80" s="16"/>
    </row>
    <row r="81" spans="1:7" x14ac:dyDescent="0.25">
      <c r="A81" s="13" t="s">
        <v>1990</v>
      </c>
      <c r="B81" s="33" t="s">
        <v>1991</v>
      </c>
      <c r="C81" s="33" t="s">
        <v>1200</v>
      </c>
      <c r="D81" s="14">
        <v>47902</v>
      </c>
      <c r="E81" s="15">
        <v>38.950000000000003</v>
      </c>
      <c r="F81" s="16">
        <v>4.8999999999999998E-3</v>
      </c>
      <c r="G81" s="16"/>
    </row>
    <row r="82" spans="1:7" x14ac:dyDescent="0.25">
      <c r="A82" s="13" t="s">
        <v>2452</v>
      </c>
      <c r="B82" s="33" t="s">
        <v>2453</v>
      </c>
      <c r="C82" s="33" t="s">
        <v>1232</v>
      </c>
      <c r="D82" s="14">
        <v>61111</v>
      </c>
      <c r="E82" s="15">
        <v>38.71</v>
      </c>
      <c r="F82" s="16">
        <v>4.8999999999999998E-3</v>
      </c>
      <c r="G82" s="16"/>
    </row>
    <row r="83" spans="1:7" x14ac:dyDescent="0.25">
      <c r="A83" s="13" t="s">
        <v>2454</v>
      </c>
      <c r="B83" s="33" t="s">
        <v>2455</v>
      </c>
      <c r="C83" s="33" t="s">
        <v>1351</v>
      </c>
      <c r="D83" s="14">
        <v>1269</v>
      </c>
      <c r="E83" s="15">
        <v>38.07</v>
      </c>
      <c r="F83" s="16">
        <v>4.7999999999999996E-3</v>
      </c>
      <c r="G83" s="16"/>
    </row>
    <row r="84" spans="1:7" x14ac:dyDescent="0.25">
      <c r="A84" s="13" t="s">
        <v>2456</v>
      </c>
      <c r="B84" s="33" t="s">
        <v>2457</v>
      </c>
      <c r="C84" s="33" t="s">
        <v>1248</v>
      </c>
      <c r="D84" s="14">
        <v>12080</v>
      </c>
      <c r="E84" s="15">
        <v>37.67</v>
      </c>
      <c r="F84" s="16">
        <v>4.7000000000000002E-3</v>
      </c>
      <c r="G84" s="16"/>
    </row>
    <row r="85" spans="1:7" x14ac:dyDescent="0.25">
      <c r="A85" s="13" t="s">
        <v>2458</v>
      </c>
      <c r="B85" s="33" t="s">
        <v>2459</v>
      </c>
      <c r="C85" s="33" t="s">
        <v>1304</v>
      </c>
      <c r="D85" s="14">
        <v>3775</v>
      </c>
      <c r="E85" s="15">
        <v>37.49</v>
      </c>
      <c r="F85" s="16">
        <v>4.7000000000000002E-3</v>
      </c>
      <c r="G85" s="16"/>
    </row>
    <row r="86" spans="1:7" x14ac:dyDescent="0.25">
      <c r="A86" s="13" t="s">
        <v>2310</v>
      </c>
      <c r="B86" s="33" t="s">
        <v>2311</v>
      </c>
      <c r="C86" s="33" t="s">
        <v>1292</v>
      </c>
      <c r="D86" s="14">
        <v>4933</v>
      </c>
      <c r="E86" s="15">
        <v>37.43</v>
      </c>
      <c r="F86" s="16">
        <v>4.7000000000000002E-3</v>
      </c>
      <c r="G86" s="16"/>
    </row>
    <row r="87" spans="1:7" x14ac:dyDescent="0.25">
      <c r="A87" s="13" t="s">
        <v>2460</v>
      </c>
      <c r="B87" s="33" t="s">
        <v>2461</v>
      </c>
      <c r="C87" s="33" t="s">
        <v>2462</v>
      </c>
      <c r="D87" s="14">
        <v>572</v>
      </c>
      <c r="E87" s="15">
        <v>37.229999999999997</v>
      </c>
      <c r="F87" s="16">
        <v>4.7000000000000002E-3</v>
      </c>
      <c r="G87" s="16"/>
    </row>
    <row r="88" spans="1:7" x14ac:dyDescent="0.25">
      <c r="A88" s="13" t="s">
        <v>2463</v>
      </c>
      <c r="B88" s="33" t="s">
        <v>2464</v>
      </c>
      <c r="C88" s="33" t="s">
        <v>1220</v>
      </c>
      <c r="D88" s="14">
        <v>13497</v>
      </c>
      <c r="E88" s="15">
        <v>37.130000000000003</v>
      </c>
      <c r="F88" s="16">
        <v>4.7000000000000002E-3</v>
      </c>
      <c r="G88" s="16"/>
    </row>
    <row r="89" spans="1:7" x14ac:dyDescent="0.25">
      <c r="A89" s="13" t="s">
        <v>1972</v>
      </c>
      <c r="B89" s="33" t="s">
        <v>1973</v>
      </c>
      <c r="C89" s="33" t="s">
        <v>1304</v>
      </c>
      <c r="D89" s="14">
        <v>4796</v>
      </c>
      <c r="E89" s="15">
        <v>36.83</v>
      </c>
      <c r="F89" s="16">
        <v>4.5999999999999999E-3</v>
      </c>
      <c r="G89" s="16"/>
    </row>
    <row r="90" spans="1:7" x14ac:dyDescent="0.25">
      <c r="A90" s="13" t="s">
        <v>2465</v>
      </c>
      <c r="B90" s="33" t="s">
        <v>2466</v>
      </c>
      <c r="C90" s="33" t="s">
        <v>2017</v>
      </c>
      <c r="D90" s="14">
        <v>2255</v>
      </c>
      <c r="E90" s="15">
        <v>36.79</v>
      </c>
      <c r="F90" s="16">
        <v>4.5999999999999999E-3</v>
      </c>
      <c r="G90" s="16"/>
    </row>
    <row r="91" spans="1:7" x14ac:dyDescent="0.25">
      <c r="A91" s="13" t="s">
        <v>1910</v>
      </c>
      <c r="B91" s="33" t="s">
        <v>1911</v>
      </c>
      <c r="C91" s="33" t="s">
        <v>1232</v>
      </c>
      <c r="D91" s="14">
        <v>13932</v>
      </c>
      <c r="E91" s="15">
        <v>36.380000000000003</v>
      </c>
      <c r="F91" s="16">
        <v>4.5999999999999999E-3</v>
      </c>
      <c r="G91" s="16"/>
    </row>
    <row r="92" spans="1:7" x14ac:dyDescent="0.25">
      <c r="A92" s="13" t="s">
        <v>2467</v>
      </c>
      <c r="B92" s="33" t="s">
        <v>2468</v>
      </c>
      <c r="C92" s="33" t="s">
        <v>1524</v>
      </c>
      <c r="D92" s="14">
        <v>2844</v>
      </c>
      <c r="E92" s="15">
        <v>36.090000000000003</v>
      </c>
      <c r="F92" s="16">
        <v>4.4999999999999997E-3</v>
      </c>
      <c r="G92" s="16"/>
    </row>
    <row r="93" spans="1:7" x14ac:dyDescent="0.25">
      <c r="A93" s="13" t="s">
        <v>2469</v>
      </c>
      <c r="B93" s="33" t="s">
        <v>2470</v>
      </c>
      <c r="C93" s="33" t="s">
        <v>1289</v>
      </c>
      <c r="D93" s="14">
        <v>1279</v>
      </c>
      <c r="E93" s="15">
        <v>35.869999999999997</v>
      </c>
      <c r="F93" s="16">
        <v>4.4999999999999997E-3</v>
      </c>
      <c r="G93" s="16"/>
    </row>
    <row r="94" spans="1:7" x14ac:dyDescent="0.25">
      <c r="A94" s="13" t="s">
        <v>2471</v>
      </c>
      <c r="B94" s="33" t="s">
        <v>2472</v>
      </c>
      <c r="C94" s="33" t="s">
        <v>1370</v>
      </c>
      <c r="D94" s="14">
        <v>7321</v>
      </c>
      <c r="E94" s="15">
        <v>35.79</v>
      </c>
      <c r="F94" s="16">
        <v>4.4999999999999997E-3</v>
      </c>
      <c r="G94" s="16"/>
    </row>
    <row r="95" spans="1:7" x14ac:dyDescent="0.25">
      <c r="A95" s="13" t="s">
        <v>2473</v>
      </c>
      <c r="B95" s="33" t="s">
        <v>2474</v>
      </c>
      <c r="C95" s="33" t="s">
        <v>1438</v>
      </c>
      <c r="D95" s="14">
        <v>4282</v>
      </c>
      <c r="E95" s="15">
        <v>35.51</v>
      </c>
      <c r="F95" s="16">
        <v>4.4999999999999997E-3</v>
      </c>
      <c r="G95" s="16"/>
    </row>
    <row r="96" spans="1:7" x14ac:dyDescent="0.25">
      <c r="A96" s="13" t="s">
        <v>2475</v>
      </c>
      <c r="B96" s="33" t="s">
        <v>2476</v>
      </c>
      <c r="C96" s="33" t="s">
        <v>1240</v>
      </c>
      <c r="D96" s="14">
        <v>7730</v>
      </c>
      <c r="E96" s="15">
        <v>35.450000000000003</v>
      </c>
      <c r="F96" s="16">
        <v>4.4999999999999997E-3</v>
      </c>
      <c r="G96" s="16"/>
    </row>
    <row r="97" spans="1:7" x14ac:dyDescent="0.25">
      <c r="A97" s="13" t="s">
        <v>2005</v>
      </c>
      <c r="B97" s="33" t="s">
        <v>2006</v>
      </c>
      <c r="C97" s="33" t="s">
        <v>1240</v>
      </c>
      <c r="D97" s="14">
        <v>770</v>
      </c>
      <c r="E97" s="15">
        <v>34.4</v>
      </c>
      <c r="F97" s="16">
        <v>4.3E-3</v>
      </c>
      <c r="G97" s="16"/>
    </row>
    <row r="98" spans="1:7" x14ac:dyDescent="0.25">
      <c r="A98" s="13" t="s">
        <v>1906</v>
      </c>
      <c r="B98" s="33" t="s">
        <v>1907</v>
      </c>
      <c r="C98" s="33" t="s">
        <v>1344</v>
      </c>
      <c r="D98" s="14">
        <v>8965</v>
      </c>
      <c r="E98" s="15">
        <v>34.299999999999997</v>
      </c>
      <c r="F98" s="16">
        <v>4.3E-3</v>
      </c>
      <c r="G98" s="16"/>
    </row>
    <row r="99" spans="1:7" x14ac:dyDescent="0.25">
      <c r="A99" s="13" t="s">
        <v>2477</v>
      </c>
      <c r="B99" s="33" t="s">
        <v>2478</v>
      </c>
      <c r="C99" s="33" t="s">
        <v>1200</v>
      </c>
      <c r="D99" s="14">
        <v>77667</v>
      </c>
      <c r="E99" s="15">
        <v>34.1</v>
      </c>
      <c r="F99" s="16">
        <v>4.3E-3</v>
      </c>
      <c r="G99" s="16"/>
    </row>
    <row r="100" spans="1:7" x14ac:dyDescent="0.25">
      <c r="A100" s="13" t="s">
        <v>2011</v>
      </c>
      <c r="B100" s="33" t="s">
        <v>2012</v>
      </c>
      <c r="C100" s="33" t="s">
        <v>1254</v>
      </c>
      <c r="D100" s="14">
        <v>4691</v>
      </c>
      <c r="E100" s="15">
        <v>33.78</v>
      </c>
      <c r="F100" s="16">
        <v>4.1999999999999997E-3</v>
      </c>
      <c r="G100" s="16"/>
    </row>
    <row r="101" spans="1:7" x14ac:dyDescent="0.25">
      <c r="A101" s="13" t="s">
        <v>1459</v>
      </c>
      <c r="B101" s="33" t="s">
        <v>1460</v>
      </c>
      <c r="C101" s="33" t="s">
        <v>1438</v>
      </c>
      <c r="D101" s="14">
        <v>6419</v>
      </c>
      <c r="E101" s="15">
        <v>33.39</v>
      </c>
      <c r="F101" s="16">
        <v>4.1999999999999997E-3</v>
      </c>
      <c r="G101" s="16"/>
    </row>
    <row r="102" spans="1:7" x14ac:dyDescent="0.25">
      <c r="A102" s="13" t="s">
        <v>2479</v>
      </c>
      <c r="B102" s="33" t="s">
        <v>2480</v>
      </c>
      <c r="C102" s="33" t="s">
        <v>1248</v>
      </c>
      <c r="D102" s="14">
        <v>4871</v>
      </c>
      <c r="E102" s="15">
        <v>33.15</v>
      </c>
      <c r="F102" s="16">
        <v>4.1999999999999997E-3</v>
      </c>
      <c r="G102" s="16"/>
    </row>
    <row r="103" spans="1:7" x14ac:dyDescent="0.25">
      <c r="A103" s="13" t="s">
        <v>2481</v>
      </c>
      <c r="B103" s="33" t="s">
        <v>2482</v>
      </c>
      <c r="C103" s="33" t="s">
        <v>1232</v>
      </c>
      <c r="D103" s="14">
        <v>4640</v>
      </c>
      <c r="E103" s="15">
        <v>31.24</v>
      </c>
      <c r="F103" s="16">
        <v>3.8999999999999998E-3</v>
      </c>
      <c r="G103" s="16"/>
    </row>
    <row r="104" spans="1:7" x14ac:dyDescent="0.25">
      <c r="A104" s="13" t="s">
        <v>2483</v>
      </c>
      <c r="B104" s="33" t="s">
        <v>2484</v>
      </c>
      <c r="C104" s="33" t="s">
        <v>2289</v>
      </c>
      <c r="D104" s="14">
        <v>5750</v>
      </c>
      <c r="E104" s="15">
        <v>31.04</v>
      </c>
      <c r="F104" s="16">
        <v>3.8999999999999998E-3</v>
      </c>
      <c r="G104" s="16"/>
    </row>
    <row r="105" spans="1:7" x14ac:dyDescent="0.25">
      <c r="A105" s="13" t="s">
        <v>1813</v>
      </c>
      <c r="B105" s="33" t="s">
        <v>1814</v>
      </c>
      <c r="C105" s="33" t="s">
        <v>1265</v>
      </c>
      <c r="D105" s="14">
        <v>513</v>
      </c>
      <c r="E105" s="15">
        <v>30.98</v>
      </c>
      <c r="F105" s="16">
        <v>3.8999999999999998E-3</v>
      </c>
      <c r="G105" s="16"/>
    </row>
    <row r="106" spans="1:7" x14ac:dyDescent="0.25">
      <c r="A106" s="13" t="s">
        <v>2485</v>
      </c>
      <c r="B106" s="33" t="s">
        <v>2486</v>
      </c>
      <c r="C106" s="33" t="s">
        <v>1265</v>
      </c>
      <c r="D106" s="14">
        <v>5278</v>
      </c>
      <c r="E106" s="15">
        <v>30.84</v>
      </c>
      <c r="F106" s="16">
        <v>3.8999999999999998E-3</v>
      </c>
      <c r="G106" s="16"/>
    </row>
    <row r="107" spans="1:7" x14ac:dyDescent="0.25">
      <c r="A107" s="13" t="s">
        <v>2487</v>
      </c>
      <c r="B107" s="33" t="s">
        <v>2488</v>
      </c>
      <c r="C107" s="33" t="s">
        <v>1452</v>
      </c>
      <c r="D107" s="14">
        <v>811</v>
      </c>
      <c r="E107" s="15">
        <v>30.8</v>
      </c>
      <c r="F107" s="16">
        <v>3.8999999999999998E-3</v>
      </c>
      <c r="G107" s="16"/>
    </row>
    <row r="108" spans="1:7" x14ac:dyDescent="0.25">
      <c r="A108" s="13" t="s">
        <v>1965</v>
      </c>
      <c r="B108" s="33" t="s">
        <v>1966</v>
      </c>
      <c r="C108" s="33" t="s">
        <v>1292</v>
      </c>
      <c r="D108" s="14">
        <v>3550</v>
      </c>
      <c r="E108" s="15">
        <v>30.66</v>
      </c>
      <c r="F108" s="16">
        <v>3.8999999999999998E-3</v>
      </c>
      <c r="G108" s="16"/>
    </row>
    <row r="109" spans="1:7" x14ac:dyDescent="0.25">
      <c r="A109" s="13" t="s">
        <v>2489</v>
      </c>
      <c r="B109" s="33" t="s">
        <v>2490</v>
      </c>
      <c r="C109" s="33" t="s">
        <v>1209</v>
      </c>
      <c r="D109" s="14">
        <v>345</v>
      </c>
      <c r="E109" s="15">
        <v>30.65</v>
      </c>
      <c r="F109" s="16">
        <v>3.8999999999999998E-3</v>
      </c>
      <c r="G109" s="16"/>
    </row>
    <row r="110" spans="1:7" x14ac:dyDescent="0.25">
      <c r="A110" s="13" t="s">
        <v>2491</v>
      </c>
      <c r="B110" s="33" t="s">
        <v>2492</v>
      </c>
      <c r="C110" s="33" t="s">
        <v>1292</v>
      </c>
      <c r="D110" s="14">
        <v>18894</v>
      </c>
      <c r="E110" s="15">
        <v>30.57</v>
      </c>
      <c r="F110" s="16">
        <v>3.8E-3</v>
      </c>
      <c r="G110" s="16"/>
    </row>
    <row r="111" spans="1:7" x14ac:dyDescent="0.25">
      <c r="A111" s="13" t="s">
        <v>2493</v>
      </c>
      <c r="B111" s="33" t="s">
        <v>2494</v>
      </c>
      <c r="C111" s="33" t="s">
        <v>1344</v>
      </c>
      <c r="D111" s="14">
        <v>1827</v>
      </c>
      <c r="E111" s="15">
        <v>30.47</v>
      </c>
      <c r="F111" s="16">
        <v>3.8E-3</v>
      </c>
      <c r="G111" s="16"/>
    </row>
    <row r="112" spans="1:7" x14ac:dyDescent="0.25">
      <c r="A112" s="13" t="s">
        <v>2495</v>
      </c>
      <c r="B112" s="33" t="s">
        <v>2496</v>
      </c>
      <c r="C112" s="33" t="s">
        <v>1265</v>
      </c>
      <c r="D112" s="14">
        <v>4810</v>
      </c>
      <c r="E112" s="15">
        <v>30.05</v>
      </c>
      <c r="F112" s="16">
        <v>3.8E-3</v>
      </c>
      <c r="G112" s="16"/>
    </row>
    <row r="113" spans="1:7" x14ac:dyDescent="0.25">
      <c r="A113" s="13" t="s">
        <v>1817</v>
      </c>
      <c r="B113" s="33" t="s">
        <v>1818</v>
      </c>
      <c r="C113" s="33" t="s">
        <v>1800</v>
      </c>
      <c r="D113" s="14">
        <v>5215</v>
      </c>
      <c r="E113" s="15">
        <v>30.02</v>
      </c>
      <c r="F113" s="16">
        <v>3.8E-3</v>
      </c>
      <c r="G113" s="16"/>
    </row>
    <row r="114" spans="1:7" x14ac:dyDescent="0.25">
      <c r="A114" s="13" t="s">
        <v>2497</v>
      </c>
      <c r="B114" s="33" t="s">
        <v>2498</v>
      </c>
      <c r="C114" s="33" t="s">
        <v>1370</v>
      </c>
      <c r="D114" s="14">
        <v>2821</v>
      </c>
      <c r="E114" s="15">
        <v>29.51</v>
      </c>
      <c r="F114" s="16">
        <v>3.7000000000000002E-3</v>
      </c>
      <c r="G114" s="16"/>
    </row>
    <row r="115" spans="1:7" x14ac:dyDescent="0.25">
      <c r="A115" s="13" t="s">
        <v>2499</v>
      </c>
      <c r="B115" s="33" t="s">
        <v>2500</v>
      </c>
      <c r="C115" s="33" t="s">
        <v>1265</v>
      </c>
      <c r="D115" s="14">
        <v>4630</v>
      </c>
      <c r="E115" s="15">
        <v>29.37</v>
      </c>
      <c r="F115" s="16">
        <v>3.7000000000000002E-3</v>
      </c>
      <c r="G115" s="16"/>
    </row>
    <row r="116" spans="1:7" x14ac:dyDescent="0.25">
      <c r="A116" s="13" t="s">
        <v>2501</v>
      </c>
      <c r="B116" s="33" t="s">
        <v>2502</v>
      </c>
      <c r="C116" s="33" t="s">
        <v>1192</v>
      </c>
      <c r="D116" s="14">
        <v>3168</v>
      </c>
      <c r="E116" s="15">
        <v>29.13</v>
      </c>
      <c r="F116" s="16">
        <v>3.7000000000000002E-3</v>
      </c>
      <c r="G116" s="16"/>
    </row>
    <row r="117" spans="1:7" x14ac:dyDescent="0.25">
      <c r="A117" s="13" t="s">
        <v>2503</v>
      </c>
      <c r="B117" s="33" t="s">
        <v>2504</v>
      </c>
      <c r="C117" s="33" t="s">
        <v>1245</v>
      </c>
      <c r="D117" s="14">
        <v>4866</v>
      </c>
      <c r="E117" s="15">
        <v>29.13</v>
      </c>
      <c r="F117" s="16">
        <v>3.7000000000000002E-3</v>
      </c>
      <c r="G117" s="16"/>
    </row>
    <row r="118" spans="1:7" x14ac:dyDescent="0.25">
      <c r="A118" s="13" t="s">
        <v>2505</v>
      </c>
      <c r="B118" s="33" t="s">
        <v>2506</v>
      </c>
      <c r="C118" s="33" t="s">
        <v>1386</v>
      </c>
      <c r="D118" s="14">
        <v>742</v>
      </c>
      <c r="E118" s="15">
        <v>28.3</v>
      </c>
      <c r="F118" s="16">
        <v>3.5999999999999999E-3</v>
      </c>
      <c r="G118" s="16"/>
    </row>
    <row r="119" spans="1:7" x14ac:dyDescent="0.25">
      <c r="A119" s="13" t="s">
        <v>2507</v>
      </c>
      <c r="B119" s="33" t="s">
        <v>2508</v>
      </c>
      <c r="C119" s="33" t="s">
        <v>1304</v>
      </c>
      <c r="D119" s="14">
        <v>3016</v>
      </c>
      <c r="E119" s="15">
        <v>28.01</v>
      </c>
      <c r="F119" s="16">
        <v>3.5000000000000001E-3</v>
      </c>
      <c r="G119" s="16"/>
    </row>
    <row r="120" spans="1:7" x14ac:dyDescent="0.25">
      <c r="A120" s="13" t="s">
        <v>2509</v>
      </c>
      <c r="B120" s="33" t="s">
        <v>2510</v>
      </c>
      <c r="C120" s="33" t="s">
        <v>1192</v>
      </c>
      <c r="D120" s="14">
        <v>2015</v>
      </c>
      <c r="E120" s="15">
        <v>27.97</v>
      </c>
      <c r="F120" s="16">
        <v>3.5000000000000001E-3</v>
      </c>
      <c r="G120" s="16"/>
    </row>
    <row r="121" spans="1:7" x14ac:dyDescent="0.25">
      <c r="A121" s="13" t="s">
        <v>2511</v>
      </c>
      <c r="B121" s="33" t="s">
        <v>2512</v>
      </c>
      <c r="C121" s="33" t="s">
        <v>1344</v>
      </c>
      <c r="D121" s="14">
        <v>20788</v>
      </c>
      <c r="E121" s="15">
        <v>27.95</v>
      </c>
      <c r="F121" s="16">
        <v>3.5000000000000001E-3</v>
      </c>
      <c r="G121" s="16"/>
    </row>
    <row r="122" spans="1:7" x14ac:dyDescent="0.25">
      <c r="A122" s="13" t="s">
        <v>2513</v>
      </c>
      <c r="B122" s="33" t="s">
        <v>2514</v>
      </c>
      <c r="C122" s="33" t="s">
        <v>1323</v>
      </c>
      <c r="D122" s="14">
        <v>1404</v>
      </c>
      <c r="E122" s="15">
        <v>27.88</v>
      </c>
      <c r="F122" s="16">
        <v>3.5000000000000001E-3</v>
      </c>
      <c r="G122" s="16"/>
    </row>
    <row r="123" spans="1:7" x14ac:dyDescent="0.25">
      <c r="A123" s="13" t="s">
        <v>2096</v>
      </c>
      <c r="B123" s="33" t="s">
        <v>2097</v>
      </c>
      <c r="C123" s="33" t="s">
        <v>1524</v>
      </c>
      <c r="D123" s="14">
        <v>6765</v>
      </c>
      <c r="E123" s="15">
        <v>27.51</v>
      </c>
      <c r="F123" s="16">
        <v>3.5000000000000001E-3</v>
      </c>
      <c r="G123" s="16"/>
    </row>
    <row r="124" spans="1:7" x14ac:dyDescent="0.25">
      <c r="A124" s="13" t="s">
        <v>1821</v>
      </c>
      <c r="B124" s="33" t="s">
        <v>1822</v>
      </c>
      <c r="C124" s="33" t="s">
        <v>1292</v>
      </c>
      <c r="D124" s="14">
        <v>2226</v>
      </c>
      <c r="E124" s="15">
        <v>27.18</v>
      </c>
      <c r="F124" s="16">
        <v>3.3999999999999998E-3</v>
      </c>
      <c r="G124" s="16"/>
    </row>
    <row r="125" spans="1:7" x14ac:dyDescent="0.25">
      <c r="A125" s="13" t="s">
        <v>2515</v>
      </c>
      <c r="B125" s="33" t="s">
        <v>2516</v>
      </c>
      <c r="C125" s="33" t="s">
        <v>1203</v>
      </c>
      <c r="D125" s="14">
        <v>1737</v>
      </c>
      <c r="E125" s="15">
        <v>27.13</v>
      </c>
      <c r="F125" s="16">
        <v>3.3999999999999998E-3</v>
      </c>
      <c r="G125" s="16"/>
    </row>
    <row r="126" spans="1:7" x14ac:dyDescent="0.25">
      <c r="A126" s="13" t="s">
        <v>2517</v>
      </c>
      <c r="B126" s="33" t="s">
        <v>2518</v>
      </c>
      <c r="C126" s="33" t="s">
        <v>2039</v>
      </c>
      <c r="D126" s="14">
        <v>934</v>
      </c>
      <c r="E126" s="15">
        <v>27.12</v>
      </c>
      <c r="F126" s="16">
        <v>3.3999999999999998E-3</v>
      </c>
      <c r="G126" s="16"/>
    </row>
    <row r="127" spans="1:7" x14ac:dyDescent="0.25">
      <c r="A127" s="13" t="s">
        <v>2352</v>
      </c>
      <c r="B127" s="33" t="s">
        <v>2353</v>
      </c>
      <c r="C127" s="33" t="s">
        <v>1524</v>
      </c>
      <c r="D127" s="14">
        <v>2105</v>
      </c>
      <c r="E127" s="15">
        <v>26.68</v>
      </c>
      <c r="F127" s="16">
        <v>3.3999999999999998E-3</v>
      </c>
      <c r="G127" s="16"/>
    </row>
    <row r="128" spans="1:7" x14ac:dyDescent="0.25">
      <c r="A128" s="13" t="s">
        <v>2519</v>
      </c>
      <c r="B128" s="33" t="s">
        <v>2520</v>
      </c>
      <c r="C128" s="33" t="s">
        <v>1307</v>
      </c>
      <c r="D128" s="14">
        <v>48372</v>
      </c>
      <c r="E128" s="15">
        <v>25.95</v>
      </c>
      <c r="F128" s="16">
        <v>3.3E-3</v>
      </c>
      <c r="G128" s="16"/>
    </row>
    <row r="129" spans="1:7" x14ac:dyDescent="0.25">
      <c r="A129" s="13" t="s">
        <v>2521</v>
      </c>
      <c r="B129" s="33" t="s">
        <v>2522</v>
      </c>
      <c r="C129" s="33" t="s">
        <v>1317</v>
      </c>
      <c r="D129" s="14">
        <v>11458</v>
      </c>
      <c r="E129" s="15">
        <v>25.84</v>
      </c>
      <c r="F129" s="16">
        <v>3.2000000000000002E-3</v>
      </c>
      <c r="G129" s="16"/>
    </row>
    <row r="130" spans="1:7" x14ac:dyDescent="0.25">
      <c r="A130" s="13" t="s">
        <v>2523</v>
      </c>
      <c r="B130" s="33" t="s">
        <v>2524</v>
      </c>
      <c r="C130" s="33" t="s">
        <v>1192</v>
      </c>
      <c r="D130" s="14">
        <v>379</v>
      </c>
      <c r="E130" s="15">
        <v>25.81</v>
      </c>
      <c r="F130" s="16">
        <v>3.2000000000000002E-3</v>
      </c>
      <c r="G130" s="16"/>
    </row>
    <row r="131" spans="1:7" x14ac:dyDescent="0.25">
      <c r="A131" s="13" t="s">
        <v>2525</v>
      </c>
      <c r="B131" s="33" t="s">
        <v>2526</v>
      </c>
      <c r="C131" s="33" t="s">
        <v>1323</v>
      </c>
      <c r="D131" s="14">
        <v>1525</v>
      </c>
      <c r="E131" s="15">
        <v>25.77</v>
      </c>
      <c r="F131" s="16">
        <v>3.2000000000000002E-3</v>
      </c>
      <c r="G131" s="16"/>
    </row>
    <row r="132" spans="1:7" x14ac:dyDescent="0.25">
      <c r="A132" s="13" t="s">
        <v>2527</v>
      </c>
      <c r="B132" s="33" t="s">
        <v>2528</v>
      </c>
      <c r="C132" s="33" t="s">
        <v>1232</v>
      </c>
      <c r="D132" s="14">
        <v>11612</v>
      </c>
      <c r="E132" s="15">
        <v>25.26</v>
      </c>
      <c r="F132" s="16">
        <v>3.2000000000000002E-3</v>
      </c>
      <c r="G132" s="16"/>
    </row>
    <row r="133" spans="1:7" x14ac:dyDescent="0.25">
      <c r="A133" s="13" t="s">
        <v>2277</v>
      </c>
      <c r="B133" s="33" t="s">
        <v>2278</v>
      </c>
      <c r="C133" s="33" t="s">
        <v>1344</v>
      </c>
      <c r="D133" s="14">
        <v>2953</v>
      </c>
      <c r="E133" s="15">
        <v>24.66</v>
      </c>
      <c r="F133" s="16">
        <v>3.0999999999999999E-3</v>
      </c>
      <c r="G133" s="16"/>
    </row>
    <row r="134" spans="1:7" x14ac:dyDescent="0.25">
      <c r="A134" s="13" t="s">
        <v>2529</v>
      </c>
      <c r="B134" s="33" t="s">
        <v>2530</v>
      </c>
      <c r="C134" s="33" t="s">
        <v>1304</v>
      </c>
      <c r="D134" s="14">
        <v>3029</v>
      </c>
      <c r="E134" s="15">
        <v>24.6</v>
      </c>
      <c r="F134" s="16">
        <v>3.0999999999999999E-3</v>
      </c>
      <c r="G134" s="16"/>
    </row>
    <row r="135" spans="1:7" x14ac:dyDescent="0.25">
      <c r="A135" s="13" t="s">
        <v>1949</v>
      </c>
      <c r="B135" s="33" t="s">
        <v>1950</v>
      </c>
      <c r="C135" s="33" t="s">
        <v>1192</v>
      </c>
      <c r="D135" s="14">
        <v>2321</v>
      </c>
      <c r="E135" s="15">
        <v>24.58</v>
      </c>
      <c r="F135" s="16">
        <v>3.0999999999999999E-3</v>
      </c>
      <c r="G135" s="16"/>
    </row>
    <row r="136" spans="1:7" x14ac:dyDescent="0.25">
      <c r="A136" s="13" t="s">
        <v>2531</v>
      </c>
      <c r="B136" s="33" t="s">
        <v>2532</v>
      </c>
      <c r="C136" s="33" t="s">
        <v>1265</v>
      </c>
      <c r="D136" s="14">
        <v>890</v>
      </c>
      <c r="E136" s="15">
        <v>24.53</v>
      </c>
      <c r="F136" s="16">
        <v>3.0999999999999999E-3</v>
      </c>
      <c r="G136" s="16"/>
    </row>
    <row r="137" spans="1:7" x14ac:dyDescent="0.25">
      <c r="A137" s="13" t="s">
        <v>1497</v>
      </c>
      <c r="B137" s="33" t="s">
        <v>1498</v>
      </c>
      <c r="C137" s="33" t="s">
        <v>1370</v>
      </c>
      <c r="D137" s="14">
        <v>3531</v>
      </c>
      <c r="E137" s="15">
        <v>24.13</v>
      </c>
      <c r="F137" s="16">
        <v>3.0000000000000001E-3</v>
      </c>
      <c r="G137" s="16"/>
    </row>
    <row r="138" spans="1:7" x14ac:dyDescent="0.25">
      <c r="A138" s="13" t="s">
        <v>2533</v>
      </c>
      <c r="B138" s="33" t="s">
        <v>2534</v>
      </c>
      <c r="C138" s="33" t="s">
        <v>1386</v>
      </c>
      <c r="D138" s="14">
        <v>374</v>
      </c>
      <c r="E138" s="15">
        <v>24.11</v>
      </c>
      <c r="F138" s="16">
        <v>3.0000000000000001E-3</v>
      </c>
      <c r="G138" s="16"/>
    </row>
    <row r="139" spans="1:7" x14ac:dyDescent="0.25">
      <c r="A139" s="13" t="s">
        <v>2535</v>
      </c>
      <c r="B139" s="33" t="s">
        <v>2536</v>
      </c>
      <c r="C139" s="33" t="s">
        <v>2194</v>
      </c>
      <c r="D139" s="14">
        <v>2046</v>
      </c>
      <c r="E139" s="15">
        <v>23.58</v>
      </c>
      <c r="F139" s="16">
        <v>3.0000000000000001E-3</v>
      </c>
      <c r="G139" s="16"/>
    </row>
    <row r="140" spans="1:7" x14ac:dyDescent="0.25">
      <c r="A140" s="13" t="s">
        <v>2537</v>
      </c>
      <c r="B140" s="33" t="s">
        <v>2538</v>
      </c>
      <c r="C140" s="33" t="s">
        <v>1248</v>
      </c>
      <c r="D140" s="14">
        <v>2953</v>
      </c>
      <c r="E140" s="15">
        <v>23.55</v>
      </c>
      <c r="F140" s="16">
        <v>3.0000000000000001E-3</v>
      </c>
      <c r="G140" s="16"/>
    </row>
    <row r="141" spans="1:7" x14ac:dyDescent="0.25">
      <c r="A141" s="13" t="s">
        <v>2027</v>
      </c>
      <c r="B141" s="33" t="s">
        <v>2028</v>
      </c>
      <c r="C141" s="33" t="s">
        <v>1344</v>
      </c>
      <c r="D141" s="14">
        <v>2838</v>
      </c>
      <c r="E141" s="15">
        <v>23.35</v>
      </c>
      <c r="F141" s="16">
        <v>2.8999999999999998E-3</v>
      </c>
      <c r="G141" s="16"/>
    </row>
    <row r="142" spans="1:7" x14ac:dyDescent="0.25">
      <c r="A142" s="13" t="s">
        <v>2539</v>
      </c>
      <c r="B142" s="33" t="s">
        <v>2540</v>
      </c>
      <c r="C142" s="33" t="s">
        <v>1323</v>
      </c>
      <c r="D142" s="14">
        <v>1545</v>
      </c>
      <c r="E142" s="15">
        <v>23.24</v>
      </c>
      <c r="F142" s="16">
        <v>2.8999999999999998E-3</v>
      </c>
      <c r="G142" s="16"/>
    </row>
    <row r="143" spans="1:7" x14ac:dyDescent="0.25">
      <c r="A143" s="13" t="s">
        <v>1522</v>
      </c>
      <c r="B143" s="33" t="s">
        <v>1523</v>
      </c>
      <c r="C143" s="33" t="s">
        <v>1524</v>
      </c>
      <c r="D143" s="14">
        <v>1083</v>
      </c>
      <c r="E143" s="15">
        <v>23.17</v>
      </c>
      <c r="F143" s="16">
        <v>2.8999999999999998E-3</v>
      </c>
      <c r="G143" s="16"/>
    </row>
    <row r="144" spans="1:7" x14ac:dyDescent="0.25">
      <c r="A144" s="13" t="s">
        <v>2541</v>
      </c>
      <c r="B144" s="33" t="s">
        <v>2542</v>
      </c>
      <c r="C144" s="33" t="s">
        <v>1248</v>
      </c>
      <c r="D144" s="14">
        <v>6965</v>
      </c>
      <c r="E144" s="15">
        <v>23.08</v>
      </c>
      <c r="F144" s="16">
        <v>2.8999999999999998E-3</v>
      </c>
      <c r="G144" s="16"/>
    </row>
    <row r="145" spans="1:7" x14ac:dyDescent="0.25">
      <c r="A145" s="13" t="s">
        <v>2543</v>
      </c>
      <c r="B145" s="33" t="s">
        <v>2544</v>
      </c>
      <c r="C145" s="33" t="s">
        <v>1200</v>
      </c>
      <c r="D145" s="14">
        <v>4892</v>
      </c>
      <c r="E145" s="15">
        <v>23.03</v>
      </c>
      <c r="F145" s="16">
        <v>2.8999999999999998E-3</v>
      </c>
      <c r="G145" s="16"/>
    </row>
    <row r="146" spans="1:7" x14ac:dyDescent="0.25">
      <c r="A146" s="13" t="s">
        <v>2545</v>
      </c>
      <c r="B146" s="33" t="s">
        <v>2546</v>
      </c>
      <c r="C146" s="33" t="s">
        <v>1800</v>
      </c>
      <c r="D146" s="14">
        <v>3704</v>
      </c>
      <c r="E146" s="15">
        <v>23.02</v>
      </c>
      <c r="F146" s="16">
        <v>2.8999999999999998E-3</v>
      </c>
      <c r="G146" s="16"/>
    </row>
    <row r="147" spans="1:7" x14ac:dyDescent="0.25">
      <c r="A147" s="13" t="s">
        <v>2065</v>
      </c>
      <c r="B147" s="33" t="s">
        <v>2066</v>
      </c>
      <c r="C147" s="33" t="s">
        <v>1240</v>
      </c>
      <c r="D147" s="14">
        <v>248</v>
      </c>
      <c r="E147" s="15">
        <v>22.86</v>
      </c>
      <c r="F147" s="16">
        <v>2.8999999999999998E-3</v>
      </c>
      <c r="G147" s="16"/>
    </row>
    <row r="148" spans="1:7" x14ac:dyDescent="0.25">
      <c r="A148" s="13" t="s">
        <v>1902</v>
      </c>
      <c r="B148" s="33" t="s">
        <v>1903</v>
      </c>
      <c r="C148" s="33" t="s">
        <v>1289</v>
      </c>
      <c r="D148" s="14">
        <v>1260</v>
      </c>
      <c r="E148" s="15">
        <v>22.82</v>
      </c>
      <c r="F148" s="16">
        <v>2.8999999999999998E-3</v>
      </c>
      <c r="G148" s="16"/>
    </row>
    <row r="149" spans="1:7" x14ac:dyDescent="0.25">
      <c r="A149" s="13" t="s">
        <v>1974</v>
      </c>
      <c r="B149" s="33" t="s">
        <v>1975</v>
      </c>
      <c r="C149" s="33" t="s">
        <v>1192</v>
      </c>
      <c r="D149" s="14">
        <v>1367</v>
      </c>
      <c r="E149" s="15">
        <v>22.77</v>
      </c>
      <c r="F149" s="16">
        <v>2.8999999999999998E-3</v>
      </c>
      <c r="G149" s="16"/>
    </row>
    <row r="150" spans="1:7" x14ac:dyDescent="0.25">
      <c r="A150" s="13" t="s">
        <v>1945</v>
      </c>
      <c r="B150" s="33" t="s">
        <v>1946</v>
      </c>
      <c r="C150" s="33" t="s">
        <v>1292</v>
      </c>
      <c r="D150" s="14">
        <v>1949</v>
      </c>
      <c r="E150" s="15">
        <v>22.47</v>
      </c>
      <c r="F150" s="16">
        <v>2.8E-3</v>
      </c>
      <c r="G150" s="16"/>
    </row>
    <row r="151" spans="1:7" x14ac:dyDescent="0.25">
      <c r="A151" s="13" t="s">
        <v>2547</v>
      </c>
      <c r="B151" s="33" t="s">
        <v>2548</v>
      </c>
      <c r="C151" s="33" t="s">
        <v>1797</v>
      </c>
      <c r="D151" s="14">
        <v>11516</v>
      </c>
      <c r="E151" s="15">
        <v>22.22</v>
      </c>
      <c r="F151" s="16">
        <v>2.8E-3</v>
      </c>
      <c r="G151" s="16"/>
    </row>
    <row r="152" spans="1:7" x14ac:dyDescent="0.25">
      <c r="A152" s="13" t="s">
        <v>2549</v>
      </c>
      <c r="B152" s="33" t="s">
        <v>2550</v>
      </c>
      <c r="C152" s="33" t="s">
        <v>1292</v>
      </c>
      <c r="D152" s="14">
        <v>6732</v>
      </c>
      <c r="E152" s="15">
        <v>22.08</v>
      </c>
      <c r="F152" s="16">
        <v>2.8E-3</v>
      </c>
      <c r="G152" s="16"/>
    </row>
    <row r="153" spans="1:7" x14ac:dyDescent="0.25">
      <c r="A153" s="13" t="s">
        <v>1943</v>
      </c>
      <c r="B153" s="33" t="s">
        <v>1944</v>
      </c>
      <c r="C153" s="33" t="s">
        <v>1212</v>
      </c>
      <c r="D153" s="14">
        <v>2649</v>
      </c>
      <c r="E153" s="15">
        <v>21.86</v>
      </c>
      <c r="F153" s="16">
        <v>2.7000000000000001E-3</v>
      </c>
      <c r="G153" s="16"/>
    </row>
    <row r="154" spans="1:7" x14ac:dyDescent="0.25">
      <c r="A154" s="13" t="s">
        <v>2551</v>
      </c>
      <c r="B154" s="33" t="s">
        <v>2552</v>
      </c>
      <c r="C154" s="33" t="s">
        <v>1438</v>
      </c>
      <c r="D154" s="14">
        <v>9444</v>
      </c>
      <c r="E154" s="15">
        <v>21.73</v>
      </c>
      <c r="F154" s="16">
        <v>2.7000000000000001E-3</v>
      </c>
      <c r="G154" s="16"/>
    </row>
    <row r="155" spans="1:7" x14ac:dyDescent="0.25">
      <c r="A155" s="13" t="s">
        <v>2108</v>
      </c>
      <c r="B155" s="33" t="s">
        <v>2109</v>
      </c>
      <c r="C155" s="33" t="s">
        <v>1245</v>
      </c>
      <c r="D155" s="14">
        <v>2995</v>
      </c>
      <c r="E155" s="15">
        <v>21.57</v>
      </c>
      <c r="F155" s="16">
        <v>2.7000000000000001E-3</v>
      </c>
      <c r="G155" s="16"/>
    </row>
    <row r="156" spans="1:7" x14ac:dyDescent="0.25">
      <c r="A156" s="13" t="s">
        <v>2553</v>
      </c>
      <c r="B156" s="33" t="s">
        <v>2554</v>
      </c>
      <c r="C156" s="33" t="s">
        <v>1209</v>
      </c>
      <c r="D156" s="14">
        <v>4254</v>
      </c>
      <c r="E156" s="15">
        <v>21.5</v>
      </c>
      <c r="F156" s="16">
        <v>2.7000000000000001E-3</v>
      </c>
      <c r="G156" s="16"/>
    </row>
    <row r="157" spans="1:7" x14ac:dyDescent="0.25">
      <c r="A157" s="13" t="s">
        <v>2049</v>
      </c>
      <c r="B157" s="33" t="s">
        <v>2050</v>
      </c>
      <c r="C157" s="33" t="s">
        <v>1232</v>
      </c>
      <c r="D157" s="14">
        <v>4777</v>
      </c>
      <c r="E157" s="15">
        <v>21.48</v>
      </c>
      <c r="F157" s="16">
        <v>2.7000000000000001E-3</v>
      </c>
      <c r="G157" s="16"/>
    </row>
    <row r="158" spans="1:7" x14ac:dyDescent="0.25">
      <c r="A158" s="13" t="s">
        <v>2077</v>
      </c>
      <c r="B158" s="33" t="s">
        <v>2078</v>
      </c>
      <c r="C158" s="33" t="s">
        <v>1452</v>
      </c>
      <c r="D158" s="14">
        <v>1663</v>
      </c>
      <c r="E158" s="15">
        <v>21.47</v>
      </c>
      <c r="F158" s="16">
        <v>2.7000000000000001E-3</v>
      </c>
      <c r="G158" s="16"/>
    </row>
    <row r="159" spans="1:7" x14ac:dyDescent="0.25">
      <c r="A159" s="13" t="s">
        <v>2555</v>
      </c>
      <c r="B159" s="33" t="s">
        <v>2556</v>
      </c>
      <c r="C159" s="33" t="s">
        <v>1292</v>
      </c>
      <c r="D159" s="14">
        <v>10435</v>
      </c>
      <c r="E159" s="15">
        <v>21.45</v>
      </c>
      <c r="F159" s="16">
        <v>2.7000000000000001E-3</v>
      </c>
      <c r="G159" s="16"/>
    </row>
    <row r="160" spans="1:7" x14ac:dyDescent="0.25">
      <c r="A160" s="13" t="s">
        <v>2557</v>
      </c>
      <c r="B160" s="33" t="s">
        <v>2558</v>
      </c>
      <c r="C160" s="33" t="s">
        <v>1307</v>
      </c>
      <c r="D160" s="14">
        <v>2327</v>
      </c>
      <c r="E160" s="15">
        <v>21.22</v>
      </c>
      <c r="F160" s="16">
        <v>2.7000000000000001E-3</v>
      </c>
      <c r="G160" s="16"/>
    </row>
    <row r="161" spans="1:7" x14ac:dyDescent="0.25">
      <c r="A161" s="13" t="s">
        <v>2559</v>
      </c>
      <c r="B161" s="33" t="s">
        <v>2560</v>
      </c>
      <c r="C161" s="33" t="s">
        <v>1797</v>
      </c>
      <c r="D161" s="14">
        <v>4267</v>
      </c>
      <c r="E161" s="15">
        <v>21.13</v>
      </c>
      <c r="F161" s="16">
        <v>2.7000000000000001E-3</v>
      </c>
      <c r="G161" s="16"/>
    </row>
    <row r="162" spans="1:7" x14ac:dyDescent="0.25">
      <c r="A162" s="13" t="s">
        <v>2561</v>
      </c>
      <c r="B162" s="33" t="s">
        <v>2562</v>
      </c>
      <c r="C162" s="33" t="s">
        <v>2039</v>
      </c>
      <c r="D162" s="14">
        <v>2693</v>
      </c>
      <c r="E162" s="15">
        <v>21.07</v>
      </c>
      <c r="F162" s="16">
        <v>2.5999999999999999E-3</v>
      </c>
      <c r="G162" s="16"/>
    </row>
    <row r="163" spans="1:7" x14ac:dyDescent="0.25">
      <c r="A163" s="13" t="s">
        <v>2563</v>
      </c>
      <c r="B163" s="33" t="s">
        <v>2564</v>
      </c>
      <c r="C163" s="33" t="s">
        <v>1248</v>
      </c>
      <c r="D163" s="14">
        <v>2207</v>
      </c>
      <c r="E163" s="15">
        <v>20.96</v>
      </c>
      <c r="F163" s="16">
        <v>2.5999999999999999E-3</v>
      </c>
      <c r="G163" s="16"/>
    </row>
    <row r="164" spans="1:7" x14ac:dyDescent="0.25">
      <c r="A164" s="13" t="s">
        <v>2565</v>
      </c>
      <c r="B164" s="33" t="s">
        <v>2566</v>
      </c>
      <c r="C164" s="33" t="s">
        <v>1195</v>
      </c>
      <c r="D164" s="14">
        <v>21510</v>
      </c>
      <c r="E164" s="15">
        <v>20.89</v>
      </c>
      <c r="F164" s="16">
        <v>2.5999999999999999E-3</v>
      </c>
      <c r="G164" s="16"/>
    </row>
    <row r="165" spans="1:7" x14ac:dyDescent="0.25">
      <c r="A165" s="13" t="s">
        <v>2053</v>
      </c>
      <c r="B165" s="33" t="s">
        <v>2054</v>
      </c>
      <c r="C165" s="33" t="s">
        <v>1227</v>
      </c>
      <c r="D165" s="14">
        <v>2630</v>
      </c>
      <c r="E165" s="15">
        <v>20.72</v>
      </c>
      <c r="F165" s="16">
        <v>2.5999999999999999E-3</v>
      </c>
      <c r="G165" s="16"/>
    </row>
    <row r="166" spans="1:7" x14ac:dyDescent="0.25">
      <c r="A166" s="13" t="s">
        <v>2567</v>
      </c>
      <c r="B166" s="33" t="s">
        <v>2568</v>
      </c>
      <c r="C166" s="33" t="s">
        <v>1344</v>
      </c>
      <c r="D166" s="14">
        <v>4879</v>
      </c>
      <c r="E166" s="15">
        <v>20.57</v>
      </c>
      <c r="F166" s="16">
        <v>2.5999999999999999E-3</v>
      </c>
      <c r="G166" s="16"/>
    </row>
    <row r="167" spans="1:7" x14ac:dyDescent="0.25">
      <c r="A167" s="13" t="s">
        <v>2569</v>
      </c>
      <c r="B167" s="33" t="s">
        <v>2570</v>
      </c>
      <c r="C167" s="33" t="s">
        <v>1248</v>
      </c>
      <c r="D167" s="14">
        <v>2210</v>
      </c>
      <c r="E167" s="15">
        <v>20.52</v>
      </c>
      <c r="F167" s="16">
        <v>2.5999999999999999E-3</v>
      </c>
      <c r="G167" s="16"/>
    </row>
    <row r="168" spans="1:7" x14ac:dyDescent="0.25">
      <c r="A168" s="13" t="s">
        <v>2571</v>
      </c>
      <c r="B168" s="33" t="s">
        <v>2572</v>
      </c>
      <c r="C168" s="33" t="s">
        <v>1200</v>
      </c>
      <c r="D168" s="14">
        <v>18643</v>
      </c>
      <c r="E168" s="15">
        <v>20.49</v>
      </c>
      <c r="F168" s="16">
        <v>2.5999999999999999E-3</v>
      </c>
      <c r="G168" s="16"/>
    </row>
    <row r="169" spans="1:7" x14ac:dyDescent="0.25">
      <c r="A169" s="13" t="s">
        <v>2573</v>
      </c>
      <c r="B169" s="33" t="s">
        <v>2574</v>
      </c>
      <c r="C169" s="33" t="s">
        <v>1240</v>
      </c>
      <c r="D169" s="14">
        <v>825</v>
      </c>
      <c r="E169" s="15">
        <v>20.43</v>
      </c>
      <c r="F169" s="16">
        <v>2.5999999999999999E-3</v>
      </c>
      <c r="G169" s="16"/>
    </row>
    <row r="170" spans="1:7" x14ac:dyDescent="0.25">
      <c r="A170" s="13" t="s">
        <v>2021</v>
      </c>
      <c r="B170" s="33" t="s">
        <v>2022</v>
      </c>
      <c r="C170" s="33" t="s">
        <v>1370</v>
      </c>
      <c r="D170" s="14">
        <v>3101</v>
      </c>
      <c r="E170" s="15">
        <v>20.38</v>
      </c>
      <c r="F170" s="16">
        <v>2.5999999999999999E-3</v>
      </c>
      <c r="G170" s="16"/>
    </row>
    <row r="171" spans="1:7" x14ac:dyDescent="0.25">
      <c r="A171" s="13" t="s">
        <v>2575</v>
      </c>
      <c r="B171" s="33" t="s">
        <v>2576</v>
      </c>
      <c r="C171" s="33" t="s">
        <v>1254</v>
      </c>
      <c r="D171" s="14">
        <v>2428</v>
      </c>
      <c r="E171" s="15">
        <v>20.14</v>
      </c>
      <c r="F171" s="16">
        <v>2.5000000000000001E-3</v>
      </c>
      <c r="G171" s="16"/>
    </row>
    <row r="172" spans="1:7" x14ac:dyDescent="0.25">
      <c r="A172" s="13" t="s">
        <v>2577</v>
      </c>
      <c r="B172" s="33" t="s">
        <v>2578</v>
      </c>
      <c r="C172" s="33" t="s">
        <v>1295</v>
      </c>
      <c r="D172" s="14">
        <v>250</v>
      </c>
      <c r="E172" s="15">
        <v>20.100000000000001</v>
      </c>
      <c r="F172" s="16">
        <v>2.5000000000000001E-3</v>
      </c>
      <c r="G172" s="16"/>
    </row>
    <row r="173" spans="1:7" x14ac:dyDescent="0.25">
      <c r="A173" s="13" t="s">
        <v>2003</v>
      </c>
      <c r="B173" s="33" t="s">
        <v>2004</v>
      </c>
      <c r="C173" s="33" t="s">
        <v>1240</v>
      </c>
      <c r="D173" s="14">
        <v>2539</v>
      </c>
      <c r="E173" s="15">
        <v>19.98</v>
      </c>
      <c r="F173" s="16">
        <v>2.5000000000000001E-3</v>
      </c>
      <c r="G173" s="16"/>
    </row>
    <row r="174" spans="1:7" x14ac:dyDescent="0.25">
      <c r="A174" s="13" t="s">
        <v>2579</v>
      </c>
      <c r="B174" s="33" t="s">
        <v>2580</v>
      </c>
      <c r="C174" s="33" t="s">
        <v>1386</v>
      </c>
      <c r="D174" s="14">
        <v>1724</v>
      </c>
      <c r="E174" s="15">
        <v>19.77</v>
      </c>
      <c r="F174" s="16">
        <v>2.5000000000000001E-3</v>
      </c>
      <c r="G174" s="16"/>
    </row>
    <row r="175" spans="1:7" x14ac:dyDescent="0.25">
      <c r="A175" s="13" t="s">
        <v>2581</v>
      </c>
      <c r="B175" s="33" t="s">
        <v>2582</v>
      </c>
      <c r="C175" s="33" t="s">
        <v>1215</v>
      </c>
      <c r="D175" s="14">
        <v>2009</v>
      </c>
      <c r="E175" s="15">
        <v>19.600000000000001</v>
      </c>
      <c r="F175" s="16">
        <v>2.5000000000000001E-3</v>
      </c>
      <c r="G175" s="16"/>
    </row>
    <row r="176" spans="1:7" x14ac:dyDescent="0.25">
      <c r="A176" s="13" t="s">
        <v>2583</v>
      </c>
      <c r="B176" s="33" t="s">
        <v>2584</v>
      </c>
      <c r="C176" s="33" t="s">
        <v>1200</v>
      </c>
      <c r="D176" s="14">
        <v>31999</v>
      </c>
      <c r="E176" s="15">
        <v>19.45</v>
      </c>
      <c r="F176" s="16">
        <v>2.3999999999999998E-3</v>
      </c>
      <c r="G176" s="16"/>
    </row>
    <row r="177" spans="1:7" x14ac:dyDescent="0.25">
      <c r="A177" s="13" t="s">
        <v>2071</v>
      </c>
      <c r="B177" s="33" t="s">
        <v>2072</v>
      </c>
      <c r="C177" s="33" t="s">
        <v>1232</v>
      </c>
      <c r="D177" s="14">
        <v>5810</v>
      </c>
      <c r="E177" s="15">
        <v>19.23</v>
      </c>
      <c r="F177" s="16">
        <v>2.3999999999999998E-3</v>
      </c>
      <c r="G177" s="16"/>
    </row>
    <row r="178" spans="1:7" x14ac:dyDescent="0.25">
      <c r="A178" s="13" t="s">
        <v>2013</v>
      </c>
      <c r="B178" s="33" t="s">
        <v>2014</v>
      </c>
      <c r="C178" s="33" t="s">
        <v>1800</v>
      </c>
      <c r="D178" s="14">
        <v>1403</v>
      </c>
      <c r="E178" s="15">
        <v>19.23</v>
      </c>
      <c r="F178" s="16">
        <v>2.3999999999999998E-3</v>
      </c>
      <c r="G178" s="16"/>
    </row>
    <row r="179" spans="1:7" x14ac:dyDescent="0.25">
      <c r="A179" s="13" t="s">
        <v>2585</v>
      </c>
      <c r="B179" s="33" t="s">
        <v>2586</v>
      </c>
      <c r="C179" s="33" t="s">
        <v>1797</v>
      </c>
      <c r="D179" s="14">
        <v>51568</v>
      </c>
      <c r="E179" s="15">
        <v>19.07</v>
      </c>
      <c r="F179" s="16">
        <v>2.3999999999999998E-3</v>
      </c>
      <c r="G179" s="16"/>
    </row>
    <row r="180" spans="1:7" x14ac:dyDescent="0.25">
      <c r="A180" s="13" t="s">
        <v>2587</v>
      </c>
      <c r="B180" s="33" t="s">
        <v>2588</v>
      </c>
      <c r="C180" s="33" t="s">
        <v>1227</v>
      </c>
      <c r="D180" s="14">
        <v>5227</v>
      </c>
      <c r="E180" s="15">
        <v>18.96</v>
      </c>
      <c r="F180" s="16">
        <v>2.3999999999999998E-3</v>
      </c>
      <c r="G180" s="16"/>
    </row>
    <row r="181" spans="1:7" x14ac:dyDescent="0.25">
      <c r="A181" s="13" t="s">
        <v>1791</v>
      </c>
      <c r="B181" s="33" t="s">
        <v>1792</v>
      </c>
      <c r="C181" s="33" t="s">
        <v>1265</v>
      </c>
      <c r="D181" s="14">
        <v>3327</v>
      </c>
      <c r="E181" s="15">
        <v>18.899999999999999</v>
      </c>
      <c r="F181" s="16">
        <v>2.3999999999999998E-3</v>
      </c>
      <c r="G181" s="16"/>
    </row>
    <row r="182" spans="1:7" x14ac:dyDescent="0.25">
      <c r="A182" s="13" t="s">
        <v>2589</v>
      </c>
      <c r="B182" s="33" t="s">
        <v>2590</v>
      </c>
      <c r="C182" s="33" t="s">
        <v>1304</v>
      </c>
      <c r="D182" s="14">
        <v>637</v>
      </c>
      <c r="E182" s="15">
        <v>18.73</v>
      </c>
      <c r="F182" s="16">
        <v>2.3999999999999998E-3</v>
      </c>
      <c r="G182" s="16"/>
    </row>
    <row r="183" spans="1:7" x14ac:dyDescent="0.25">
      <c r="A183" s="13" t="s">
        <v>2591</v>
      </c>
      <c r="B183" s="33" t="s">
        <v>2592</v>
      </c>
      <c r="C183" s="33" t="s">
        <v>1232</v>
      </c>
      <c r="D183" s="14">
        <v>2848</v>
      </c>
      <c r="E183" s="15">
        <v>18.489999999999998</v>
      </c>
      <c r="F183" s="16">
        <v>2.3E-3</v>
      </c>
      <c r="G183" s="16"/>
    </row>
    <row r="184" spans="1:7" x14ac:dyDescent="0.25">
      <c r="A184" s="13" t="s">
        <v>2593</v>
      </c>
      <c r="B184" s="33" t="s">
        <v>2594</v>
      </c>
      <c r="C184" s="33" t="s">
        <v>1212</v>
      </c>
      <c r="D184" s="14">
        <v>735</v>
      </c>
      <c r="E184" s="15">
        <v>18.32</v>
      </c>
      <c r="F184" s="16">
        <v>2.3E-3</v>
      </c>
      <c r="G184" s="16"/>
    </row>
    <row r="185" spans="1:7" x14ac:dyDescent="0.25">
      <c r="A185" s="13" t="s">
        <v>2595</v>
      </c>
      <c r="B185" s="33" t="s">
        <v>2596</v>
      </c>
      <c r="C185" s="33" t="s">
        <v>1524</v>
      </c>
      <c r="D185" s="14">
        <v>1990</v>
      </c>
      <c r="E185" s="15">
        <v>18.16</v>
      </c>
      <c r="F185" s="16">
        <v>2.3E-3</v>
      </c>
      <c r="G185" s="16"/>
    </row>
    <row r="186" spans="1:7" x14ac:dyDescent="0.25">
      <c r="A186" s="13" t="s">
        <v>2597</v>
      </c>
      <c r="B186" s="33" t="s">
        <v>2598</v>
      </c>
      <c r="C186" s="33" t="s">
        <v>1292</v>
      </c>
      <c r="D186" s="14">
        <v>16986</v>
      </c>
      <c r="E186" s="15">
        <v>18.11</v>
      </c>
      <c r="F186" s="16">
        <v>2.3E-3</v>
      </c>
      <c r="G186" s="16"/>
    </row>
    <row r="187" spans="1:7" x14ac:dyDescent="0.25">
      <c r="A187" s="13" t="s">
        <v>2599</v>
      </c>
      <c r="B187" s="33" t="s">
        <v>2600</v>
      </c>
      <c r="C187" s="33" t="s">
        <v>1195</v>
      </c>
      <c r="D187" s="14">
        <v>3654</v>
      </c>
      <c r="E187" s="15">
        <v>17.93</v>
      </c>
      <c r="F187" s="16">
        <v>2.3E-3</v>
      </c>
      <c r="G187" s="16"/>
    </row>
    <row r="188" spans="1:7" x14ac:dyDescent="0.25">
      <c r="A188" s="13" t="s">
        <v>2601</v>
      </c>
      <c r="B188" s="33" t="s">
        <v>2602</v>
      </c>
      <c r="C188" s="33" t="s">
        <v>1323</v>
      </c>
      <c r="D188" s="14">
        <v>3150</v>
      </c>
      <c r="E188" s="15">
        <v>17.920000000000002</v>
      </c>
      <c r="F188" s="16">
        <v>2.3E-3</v>
      </c>
      <c r="G188" s="16"/>
    </row>
    <row r="189" spans="1:7" x14ac:dyDescent="0.25">
      <c r="A189" s="13" t="s">
        <v>2603</v>
      </c>
      <c r="B189" s="33" t="s">
        <v>2604</v>
      </c>
      <c r="C189" s="33" t="s">
        <v>1195</v>
      </c>
      <c r="D189" s="14">
        <v>1116</v>
      </c>
      <c r="E189" s="15">
        <v>17.64</v>
      </c>
      <c r="F189" s="16">
        <v>2.2000000000000001E-3</v>
      </c>
      <c r="G189" s="16"/>
    </row>
    <row r="190" spans="1:7" x14ac:dyDescent="0.25">
      <c r="A190" s="13" t="s">
        <v>2605</v>
      </c>
      <c r="B190" s="33" t="s">
        <v>2606</v>
      </c>
      <c r="C190" s="33" t="s">
        <v>1192</v>
      </c>
      <c r="D190" s="14">
        <v>264</v>
      </c>
      <c r="E190" s="15">
        <v>17.39</v>
      </c>
      <c r="F190" s="16">
        <v>2.2000000000000001E-3</v>
      </c>
      <c r="G190" s="16"/>
    </row>
    <row r="191" spans="1:7" x14ac:dyDescent="0.25">
      <c r="A191" s="13" t="s">
        <v>2607</v>
      </c>
      <c r="B191" s="33" t="s">
        <v>2608</v>
      </c>
      <c r="C191" s="33" t="s">
        <v>1370</v>
      </c>
      <c r="D191" s="14">
        <v>323</v>
      </c>
      <c r="E191" s="15">
        <v>17.260000000000002</v>
      </c>
      <c r="F191" s="16">
        <v>2.2000000000000001E-3</v>
      </c>
      <c r="G191" s="16"/>
    </row>
    <row r="192" spans="1:7" x14ac:dyDescent="0.25">
      <c r="A192" s="13" t="s">
        <v>2609</v>
      </c>
      <c r="B192" s="33" t="s">
        <v>2610</v>
      </c>
      <c r="C192" s="33" t="s">
        <v>1245</v>
      </c>
      <c r="D192" s="14">
        <v>3612</v>
      </c>
      <c r="E192" s="15">
        <v>17.22</v>
      </c>
      <c r="F192" s="16">
        <v>2.2000000000000001E-3</v>
      </c>
      <c r="G192" s="16"/>
    </row>
    <row r="193" spans="1:7" x14ac:dyDescent="0.25">
      <c r="A193" s="13" t="s">
        <v>2611</v>
      </c>
      <c r="B193" s="33" t="s">
        <v>2612</v>
      </c>
      <c r="C193" s="33" t="s">
        <v>1370</v>
      </c>
      <c r="D193" s="14">
        <v>2298</v>
      </c>
      <c r="E193" s="15">
        <v>17.07</v>
      </c>
      <c r="F193" s="16">
        <v>2.0999999999999999E-3</v>
      </c>
      <c r="G193" s="16"/>
    </row>
    <row r="194" spans="1:7" x14ac:dyDescent="0.25">
      <c r="A194" s="13" t="s">
        <v>1782</v>
      </c>
      <c r="B194" s="33" t="s">
        <v>1783</v>
      </c>
      <c r="C194" s="33" t="s">
        <v>1248</v>
      </c>
      <c r="D194" s="14">
        <v>1050</v>
      </c>
      <c r="E194" s="15">
        <v>16.95</v>
      </c>
      <c r="F194" s="16">
        <v>2.0999999999999999E-3</v>
      </c>
      <c r="G194" s="16"/>
    </row>
    <row r="195" spans="1:7" x14ac:dyDescent="0.25">
      <c r="A195" s="13" t="s">
        <v>2287</v>
      </c>
      <c r="B195" s="33" t="s">
        <v>2288</v>
      </c>
      <c r="C195" s="33" t="s">
        <v>2289</v>
      </c>
      <c r="D195" s="14">
        <v>642</v>
      </c>
      <c r="E195" s="15">
        <v>16.739999999999998</v>
      </c>
      <c r="F195" s="16">
        <v>2.0999999999999999E-3</v>
      </c>
      <c r="G195" s="16"/>
    </row>
    <row r="196" spans="1:7" x14ac:dyDescent="0.25">
      <c r="A196" s="13" t="s">
        <v>2613</v>
      </c>
      <c r="B196" s="33" t="s">
        <v>2614</v>
      </c>
      <c r="C196" s="33" t="s">
        <v>1245</v>
      </c>
      <c r="D196" s="14">
        <v>33323</v>
      </c>
      <c r="E196" s="15">
        <v>16.649999999999999</v>
      </c>
      <c r="F196" s="16">
        <v>2.0999999999999999E-3</v>
      </c>
      <c r="G196" s="16"/>
    </row>
    <row r="197" spans="1:7" x14ac:dyDescent="0.25">
      <c r="A197" s="13" t="s">
        <v>2615</v>
      </c>
      <c r="B197" s="33" t="s">
        <v>2616</v>
      </c>
      <c r="C197" s="33" t="s">
        <v>1344</v>
      </c>
      <c r="D197" s="14">
        <v>15127</v>
      </c>
      <c r="E197" s="15">
        <v>16.63</v>
      </c>
      <c r="F197" s="16">
        <v>2.0999999999999999E-3</v>
      </c>
      <c r="G197" s="16"/>
    </row>
    <row r="198" spans="1:7" x14ac:dyDescent="0.25">
      <c r="A198" s="13" t="s">
        <v>2617</v>
      </c>
      <c r="B198" s="33" t="s">
        <v>2618</v>
      </c>
      <c r="C198" s="33" t="s">
        <v>1240</v>
      </c>
      <c r="D198" s="14">
        <v>5623</v>
      </c>
      <c r="E198" s="15">
        <v>16.47</v>
      </c>
      <c r="F198" s="16">
        <v>2.0999999999999999E-3</v>
      </c>
      <c r="G198" s="16"/>
    </row>
    <row r="199" spans="1:7" x14ac:dyDescent="0.25">
      <c r="A199" s="13" t="s">
        <v>2619</v>
      </c>
      <c r="B199" s="33" t="s">
        <v>2620</v>
      </c>
      <c r="C199" s="33" t="s">
        <v>1265</v>
      </c>
      <c r="D199" s="14">
        <v>851</v>
      </c>
      <c r="E199" s="15">
        <v>16.309999999999999</v>
      </c>
      <c r="F199" s="16">
        <v>2.0999999999999999E-3</v>
      </c>
      <c r="G199" s="16"/>
    </row>
    <row r="200" spans="1:7" x14ac:dyDescent="0.25">
      <c r="A200" s="13" t="s">
        <v>2621</v>
      </c>
      <c r="B200" s="33" t="s">
        <v>2622</v>
      </c>
      <c r="C200" s="33" t="s">
        <v>1515</v>
      </c>
      <c r="D200" s="14">
        <v>3171</v>
      </c>
      <c r="E200" s="15">
        <v>16.12</v>
      </c>
      <c r="F200" s="16">
        <v>2E-3</v>
      </c>
      <c r="G200" s="16"/>
    </row>
    <row r="201" spans="1:7" x14ac:dyDescent="0.25">
      <c r="A201" s="13" t="s">
        <v>2279</v>
      </c>
      <c r="B201" s="33" t="s">
        <v>2280</v>
      </c>
      <c r="C201" s="33" t="s">
        <v>1227</v>
      </c>
      <c r="D201" s="14">
        <v>1206</v>
      </c>
      <c r="E201" s="15">
        <v>16.05</v>
      </c>
      <c r="F201" s="16">
        <v>2E-3</v>
      </c>
      <c r="G201" s="16"/>
    </row>
    <row r="202" spans="1:7" x14ac:dyDescent="0.25">
      <c r="A202" s="13" t="s">
        <v>2623</v>
      </c>
      <c r="B202" s="33" t="s">
        <v>2624</v>
      </c>
      <c r="C202" s="33" t="s">
        <v>1192</v>
      </c>
      <c r="D202" s="14">
        <v>833</v>
      </c>
      <c r="E202" s="15">
        <v>15.87</v>
      </c>
      <c r="F202" s="16">
        <v>2E-3</v>
      </c>
      <c r="G202" s="16"/>
    </row>
    <row r="203" spans="1:7" x14ac:dyDescent="0.25">
      <c r="A203" s="13" t="s">
        <v>2625</v>
      </c>
      <c r="B203" s="33" t="s">
        <v>2626</v>
      </c>
      <c r="C203" s="33" t="s">
        <v>1200</v>
      </c>
      <c r="D203" s="14">
        <v>25718</v>
      </c>
      <c r="E203" s="15">
        <v>15.72</v>
      </c>
      <c r="F203" s="16">
        <v>2E-3</v>
      </c>
      <c r="G203" s="16"/>
    </row>
    <row r="204" spans="1:7" x14ac:dyDescent="0.25">
      <c r="A204" s="13" t="s">
        <v>2063</v>
      </c>
      <c r="B204" s="33" t="s">
        <v>2064</v>
      </c>
      <c r="C204" s="33" t="s">
        <v>1248</v>
      </c>
      <c r="D204" s="14">
        <v>2534</v>
      </c>
      <c r="E204" s="15">
        <v>15.54</v>
      </c>
      <c r="F204" s="16">
        <v>2E-3</v>
      </c>
      <c r="G204" s="16"/>
    </row>
    <row r="205" spans="1:7" x14ac:dyDescent="0.25">
      <c r="A205" s="13" t="s">
        <v>1920</v>
      </c>
      <c r="B205" s="33" t="s">
        <v>1921</v>
      </c>
      <c r="C205" s="33" t="s">
        <v>1215</v>
      </c>
      <c r="D205" s="14">
        <v>7418</v>
      </c>
      <c r="E205" s="15">
        <v>15.38</v>
      </c>
      <c r="F205" s="16">
        <v>1.9E-3</v>
      </c>
      <c r="G205" s="16"/>
    </row>
    <row r="206" spans="1:7" x14ac:dyDescent="0.25">
      <c r="A206" s="13" t="s">
        <v>2627</v>
      </c>
      <c r="B206" s="33" t="s">
        <v>2628</v>
      </c>
      <c r="C206" s="33" t="s">
        <v>1370</v>
      </c>
      <c r="D206" s="14">
        <v>3011</v>
      </c>
      <c r="E206" s="15">
        <v>15.12</v>
      </c>
      <c r="F206" s="16">
        <v>1.9E-3</v>
      </c>
      <c r="G206" s="16"/>
    </row>
    <row r="207" spans="1:7" x14ac:dyDescent="0.25">
      <c r="A207" s="13" t="s">
        <v>2629</v>
      </c>
      <c r="B207" s="33" t="s">
        <v>2630</v>
      </c>
      <c r="C207" s="33" t="s">
        <v>1289</v>
      </c>
      <c r="D207" s="14">
        <v>820</v>
      </c>
      <c r="E207" s="15">
        <v>14.98</v>
      </c>
      <c r="F207" s="16">
        <v>1.9E-3</v>
      </c>
      <c r="G207" s="16"/>
    </row>
    <row r="208" spans="1:7" x14ac:dyDescent="0.25">
      <c r="A208" s="13" t="s">
        <v>2631</v>
      </c>
      <c r="B208" s="33" t="s">
        <v>2632</v>
      </c>
      <c r="C208" s="33" t="s">
        <v>2044</v>
      </c>
      <c r="D208" s="14">
        <v>11350</v>
      </c>
      <c r="E208" s="15">
        <v>14.95</v>
      </c>
      <c r="F208" s="16">
        <v>1.9E-3</v>
      </c>
      <c r="G208" s="16"/>
    </row>
    <row r="209" spans="1:7" x14ac:dyDescent="0.25">
      <c r="A209" s="13" t="s">
        <v>2633</v>
      </c>
      <c r="B209" s="33" t="s">
        <v>2634</v>
      </c>
      <c r="C209" s="33" t="s">
        <v>1515</v>
      </c>
      <c r="D209" s="14">
        <v>29022</v>
      </c>
      <c r="E209" s="15">
        <v>14.87</v>
      </c>
      <c r="F209" s="16">
        <v>1.9E-3</v>
      </c>
      <c r="G209" s="16"/>
    </row>
    <row r="210" spans="1:7" x14ac:dyDescent="0.25">
      <c r="A210" s="13" t="s">
        <v>2635</v>
      </c>
      <c r="B210" s="33" t="s">
        <v>2636</v>
      </c>
      <c r="C210" s="33" t="s">
        <v>2414</v>
      </c>
      <c r="D210" s="14">
        <v>3226</v>
      </c>
      <c r="E210" s="15">
        <v>14.81</v>
      </c>
      <c r="F210" s="16">
        <v>1.9E-3</v>
      </c>
      <c r="G210" s="16"/>
    </row>
    <row r="211" spans="1:7" x14ac:dyDescent="0.25">
      <c r="A211" s="13" t="s">
        <v>2637</v>
      </c>
      <c r="B211" s="33" t="s">
        <v>2638</v>
      </c>
      <c r="C211" s="33" t="s">
        <v>1248</v>
      </c>
      <c r="D211" s="14">
        <v>2811</v>
      </c>
      <c r="E211" s="15">
        <v>14.54</v>
      </c>
      <c r="F211" s="16">
        <v>1.8E-3</v>
      </c>
      <c r="G211" s="16"/>
    </row>
    <row r="212" spans="1:7" x14ac:dyDescent="0.25">
      <c r="A212" s="13" t="s">
        <v>2639</v>
      </c>
      <c r="B212" s="33" t="s">
        <v>2640</v>
      </c>
      <c r="C212" s="33" t="s">
        <v>1227</v>
      </c>
      <c r="D212" s="14">
        <v>4232</v>
      </c>
      <c r="E212" s="15">
        <v>14.38</v>
      </c>
      <c r="F212" s="16">
        <v>1.8E-3</v>
      </c>
      <c r="G212" s="16"/>
    </row>
    <row r="213" spans="1:7" x14ac:dyDescent="0.25">
      <c r="A213" s="13" t="s">
        <v>2641</v>
      </c>
      <c r="B213" s="33" t="s">
        <v>2642</v>
      </c>
      <c r="C213" s="33" t="s">
        <v>1248</v>
      </c>
      <c r="D213" s="14">
        <v>719</v>
      </c>
      <c r="E213" s="15">
        <v>14.37</v>
      </c>
      <c r="F213" s="16">
        <v>1.8E-3</v>
      </c>
      <c r="G213" s="16"/>
    </row>
    <row r="214" spans="1:7" x14ac:dyDescent="0.25">
      <c r="A214" s="13" t="s">
        <v>2643</v>
      </c>
      <c r="B214" s="33" t="s">
        <v>2644</v>
      </c>
      <c r="C214" s="33" t="s">
        <v>1797</v>
      </c>
      <c r="D214" s="14">
        <v>52537</v>
      </c>
      <c r="E214" s="15">
        <v>14.34</v>
      </c>
      <c r="F214" s="16">
        <v>1.8E-3</v>
      </c>
      <c r="G214" s="16"/>
    </row>
    <row r="215" spans="1:7" x14ac:dyDescent="0.25">
      <c r="A215" s="13" t="s">
        <v>2312</v>
      </c>
      <c r="B215" s="33" t="s">
        <v>2313</v>
      </c>
      <c r="C215" s="33" t="s">
        <v>1304</v>
      </c>
      <c r="D215" s="14">
        <v>2955</v>
      </c>
      <c r="E215" s="15">
        <v>14.29</v>
      </c>
      <c r="F215" s="16">
        <v>1.8E-3</v>
      </c>
      <c r="G215" s="16"/>
    </row>
    <row r="216" spans="1:7" x14ac:dyDescent="0.25">
      <c r="A216" s="13" t="s">
        <v>2645</v>
      </c>
      <c r="B216" s="33" t="s">
        <v>2646</v>
      </c>
      <c r="C216" s="33" t="s">
        <v>1370</v>
      </c>
      <c r="D216" s="14">
        <v>944</v>
      </c>
      <c r="E216" s="15">
        <v>14.1</v>
      </c>
      <c r="F216" s="16">
        <v>1.8E-3</v>
      </c>
      <c r="G216" s="16"/>
    </row>
    <row r="217" spans="1:7" x14ac:dyDescent="0.25">
      <c r="A217" s="13" t="s">
        <v>2647</v>
      </c>
      <c r="B217" s="33" t="s">
        <v>2648</v>
      </c>
      <c r="C217" s="33" t="s">
        <v>1248</v>
      </c>
      <c r="D217" s="14">
        <v>5525</v>
      </c>
      <c r="E217" s="15">
        <v>13.76</v>
      </c>
      <c r="F217" s="16">
        <v>1.6999999999999999E-3</v>
      </c>
      <c r="G217" s="16"/>
    </row>
    <row r="218" spans="1:7" x14ac:dyDescent="0.25">
      <c r="A218" s="13" t="s">
        <v>2649</v>
      </c>
      <c r="B218" s="33" t="s">
        <v>2650</v>
      </c>
      <c r="C218" s="33" t="s">
        <v>1240</v>
      </c>
      <c r="D218" s="14">
        <v>2824</v>
      </c>
      <c r="E218" s="15">
        <v>13.75</v>
      </c>
      <c r="F218" s="16">
        <v>1.6999999999999999E-3</v>
      </c>
      <c r="G218" s="16"/>
    </row>
    <row r="219" spans="1:7" x14ac:dyDescent="0.25">
      <c r="A219" s="13" t="s">
        <v>2651</v>
      </c>
      <c r="B219" s="33" t="s">
        <v>2652</v>
      </c>
      <c r="C219" s="33" t="s">
        <v>1351</v>
      </c>
      <c r="D219" s="14">
        <v>2024</v>
      </c>
      <c r="E219" s="15">
        <v>13.75</v>
      </c>
      <c r="F219" s="16">
        <v>1.6999999999999999E-3</v>
      </c>
      <c r="G219" s="16"/>
    </row>
    <row r="220" spans="1:7" x14ac:dyDescent="0.25">
      <c r="A220" s="13" t="s">
        <v>2653</v>
      </c>
      <c r="B220" s="33" t="s">
        <v>2654</v>
      </c>
      <c r="C220" s="33" t="s">
        <v>1192</v>
      </c>
      <c r="D220" s="14">
        <v>1296</v>
      </c>
      <c r="E220" s="15">
        <v>13.64</v>
      </c>
      <c r="F220" s="16">
        <v>1.6999999999999999E-3</v>
      </c>
      <c r="G220" s="16"/>
    </row>
    <row r="221" spans="1:7" x14ac:dyDescent="0.25">
      <c r="A221" s="13" t="s">
        <v>2655</v>
      </c>
      <c r="B221" s="33" t="s">
        <v>2656</v>
      </c>
      <c r="C221" s="33" t="s">
        <v>1323</v>
      </c>
      <c r="D221" s="14">
        <v>2294</v>
      </c>
      <c r="E221" s="15">
        <v>13.06</v>
      </c>
      <c r="F221" s="16">
        <v>1.6000000000000001E-3</v>
      </c>
      <c r="G221" s="16"/>
    </row>
    <row r="222" spans="1:7" x14ac:dyDescent="0.25">
      <c r="A222" s="13" t="s">
        <v>2322</v>
      </c>
      <c r="B222" s="33" t="s">
        <v>2323</v>
      </c>
      <c r="C222" s="33" t="s">
        <v>1240</v>
      </c>
      <c r="D222" s="14">
        <v>1437</v>
      </c>
      <c r="E222" s="15">
        <v>12.98</v>
      </c>
      <c r="F222" s="16">
        <v>1.6000000000000001E-3</v>
      </c>
      <c r="G222" s="16"/>
    </row>
    <row r="223" spans="1:7" x14ac:dyDescent="0.25">
      <c r="A223" s="13" t="s">
        <v>2657</v>
      </c>
      <c r="B223" s="33" t="s">
        <v>2658</v>
      </c>
      <c r="C223" s="33" t="s">
        <v>1200</v>
      </c>
      <c r="D223" s="14">
        <v>25299</v>
      </c>
      <c r="E223" s="15">
        <v>12.91</v>
      </c>
      <c r="F223" s="16">
        <v>1.6000000000000001E-3</v>
      </c>
      <c r="G223" s="16"/>
    </row>
    <row r="224" spans="1:7" x14ac:dyDescent="0.25">
      <c r="A224" s="13" t="s">
        <v>2659</v>
      </c>
      <c r="B224" s="33" t="s">
        <v>2660</v>
      </c>
      <c r="C224" s="33" t="s">
        <v>1377</v>
      </c>
      <c r="D224" s="14">
        <v>3499</v>
      </c>
      <c r="E224" s="15">
        <v>12.91</v>
      </c>
      <c r="F224" s="16">
        <v>1.6000000000000001E-3</v>
      </c>
      <c r="G224" s="16"/>
    </row>
    <row r="225" spans="1:7" x14ac:dyDescent="0.25">
      <c r="A225" s="13" t="s">
        <v>2661</v>
      </c>
      <c r="B225" s="33" t="s">
        <v>2662</v>
      </c>
      <c r="C225" s="33" t="s">
        <v>2044</v>
      </c>
      <c r="D225" s="14">
        <v>4066</v>
      </c>
      <c r="E225" s="15">
        <v>12.39</v>
      </c>
      <c r="F225" s="16">
        <v>1.6000000000000001E-3</v>
      </c>
      <c r="G225" s="16"/>
    </row>
    <row r="226" spans="1:7" x14ac:dyDescent="0.25">
      <c r="A226" s="13" t="s">
        <v>2663</v>
      </c>
      <c r="B226" s="33" t="s">
        <v>2664</v>
      </c>
      <c r="C226" s="33" t="s">
        <v>1370</v>
      </c>
      <c r="D226" s="14">
        <v>584</v>
      </c>
      <c r="E226" s="15">
        <v>12.29</v>
      </c>
      <c r="F226" s="16">
        <v>1.5E-3</v>
      </c>
      <c r="G226" s="16"/>
    </row>
    <row r="227" spans="1:7" x14ac:dyDescent="0.25">
      <c r="A227" s="13" t="s">
        <v>2665</v>
      </c>
      <c r="B227" s="33" t="s">
        <v>2666</v>
      </c>
      <c r="C227" s="33" t="s">
        <v>1304</v>
      </c>
      <c r="D227" s="14">
        <v>572</v>
      </c>
      <c r="E227" s="15">
        <v>11.97</v>
      </c>
      <c r="F227" s="16">
        <v>1.5E-3</v>
      </c>
      <c r="G227" s="16"/>
    </row>
    <row r="228" spans="1:7" x14ac:dyDescent="0.25">
      <c r="A228" s="13" t="s">
        <v>2667</v>
      </c>
      <c r="B228" s="33" t="s">
        <v>2668</v>
      </c>
      <c r="C228" s="33" t="s">
        <v>1248</v>
      </c>
      <c r="D228" s="14">
        <v>1751</v>
      </c>
      <c r="E228" s="15">
        <v>11.76</v>
      </c>
      <c r="F228" s="16">
        <v>1.5E-3</v>
      </c>
      <c r="G228" s="16"/>
    </row>
    <row r="229" spans="1:7" x14ac:dyDescent="0.25">
      <c r="A229" s="13" t="s">
        <v>2669</v>
      </c>
      <c r="B229" s="33" t="s">
        <v>2670</v>
      </c>
      <c r="C229" s="33" t="s">
        <v>1438</v>
      </c>
      <c r="D229" s="14">
        <v>5837</v>
      </c>
      <c r="E229" s="15">
        <v>11.75</v>
      </c>
      <c r="F229" s="16">
        <v>1.5E-3</v>
      </c>
      <c r="G229" s="16"/>
    </row>
    <row r="230" spans="1:7" x14ac:dyDescent="0.25">
      <c r="A230" s="13" t="s">
        <v>2671</v>
      </c>
      <c r="B230" s="33" t="s">
        <v>2672</v>
      </c>
      <c r="C230" s="33" t="s">
        <v>1351</v>
      </c>
      <c r="D230" s="14">
        <v>936</v>
      </c>
      <c r="E230" s="15">
        <v>11.72</v>
      </c>
      <c r="F230" s="16">
        <v>1.5E-3</v>
      </c>
      <c r="G230" s="16"/>
    </row>
    <row r="231" spans="1:7" x14ac:dyDescent="0.25">
      <c r="A231" s="13" t="s">
        <v>2673</v>
      </c>
      <c r="B231" s="33" t="s">
        <v>2674</v>
      </c>
      <c r="C231" s="33" t="s">
        <v>1351</v>
      </c>
      <c r="D231" s="14">
        <v>14625</v>
      </c>
      <c r="E231" s="15">
        <v>11.68</v>
      </c>
      <c r="F231" s="16">
        <v>1.5E-3</v>
      </c>
      <c r="G231" s="16"/>
    </row>
    <row r="232" spans="1:7" x14ac:dyDescent="0.25">
      <c r="A232" s="13" t="s">
        <v>2675</v>
      </c>
      <c r="B232" s="33" t="s">
        <v>2676</v>
      </c>
      <c r="C232" s="33" t="s">
        <v>1344</v>
      </c>
      <c r="D232" s="14">
        <v>2819</v>
      </c>
      <c r="E232" s="15">
        <v>11.49</v>
      </c>
      <c r="F232" s="16">
        <v>1.4E-3</v>
      </c>
      <c r="G232" s="16"/>
    </row>
    <row r="233" spans="1:7" x14ac:dyDescent="0.25">
      <c r="A233" s="13" t="s">
        <v>2677</v>
      </c>
      <c r="B233" s="33" t="s">
        <v>2678</v>
      </c>
      <c r="C233" s="33" t="s">
        <v>1212</v>
      </c>
      <c r="D233" s="14">
        <v>1672</v>
      </c>
      <c r="E233" s="15">
        <v>11.34</v>
      </c>
      <c r="F233" s="16">
        <v>1.4E-3</v>
      </c>
      <c r="G233" s="16"/>
    </row>
    <row r="234" spans="1:7" x14ac:dyDescent="0.25">
      <c r="A234" s="13" t="s">
        <v>2679</v>
      </c>
      <c r="B234" s="33" t="s">
        <v>2680</v>
      </c>
      <c r="C234" s="33" t="s">
        <v>1192</v>
      </c>
      <c r="D234" s="14">
        <v>2067</v>
      </c>
      <c r="E234" s="15">
        <v>11.23</v>
      </c>
      <c r="F234" s="16">
        <v>1.4E-3</v>
      </c>
      <c r="G234" s="16"/>
    </row>
    <row r="235" spans="1:7" x14ac:dyDescent="0.25">
      <c r="A235" s="13" t="s">
        <v>2083</v>
      </c>
      <c r="B235" s="33" t="s">
        <v>2084</v>
      </c>
      <c r="C235" s="33" t="s">
        <v>1200</v>
      </c>
      <c r="D235" s="14">
        <v>3438</v>
      </c>
      <c r="E235" s="15">
        <v>11.13</v>
      </c>
      <c r="F235" s="16">
        <v>1.4E-3</v>
      </c>
      <c r="G235" s="16"/>
    </row>
    <row r="236" spans="1:7" x14ac:dyDescent="0.25">
      <c r="A236" s="13" t="s">
        <v>2681</v>
      </c>
      <c r="B236" s="33" t="s">
        <v>2682</v>
      </c>
      <c r="C236" s="33" t="s">
        <v>1295</v>
      </c>
      <c r="D236" s="14">
        <v>5754</v>
      </c>
      <c r="E236" s="15">
        <v>11.07</v>
      </c>
      <c r="F236" s="16">
        <v>1.4E-3</v>
      </c>
      <c r="G236" s="16"/>
    </row>
    <row r="237" spans="1:7" x14ac:dyDescent="0.25">
      <c r="A237" s="13" t="s">
        <v>2683</v>
      </c>
      <c r="B237" s="33" t="s">
        <v>2684</v>
      </c>
      <c r="C237" s="33" t="s">
        <v>1800</v>
      </c>
      <c r="D237" s="14">
        <v>2480</v>
      </c>
      <c r="E237" s="15">
        <v>10.87</v>
      </c>
      <c r="F237" s="16">
        <v>1.4E-3</v>
      </c>
      <c r="G237" s="16"/>
    </row>
    <row r="238" spans="1:7" x14ac:dyDescent="0.25">
      <c r="A238" s="13" t="s">
        <v>2685</v>
      </c>
      <c r="B238" s="33" t="s">
        <v>2686</v>
      </c>
      <c r="C238" s="33" t="s">
        <v>1370</v>
      </c>
      <c r="D238" s="14">
        <v>3510</v>
      </c>
      <c r="E238" s="15">
        <v>10.45</v>
      </c>
      <c r="F238" s="16">
        <v>1.2999999999999999E-3</v>
      </c>
      <c r="G238" s="16"/>
    </row>
    <row r="239" spans="1:7" x14ac:dyDescent="0.25">
      <c r="A239" s="13" t="s">
        <v>2687</v>
      </c>
      <c r="B239" s="33" t="s">
        <v>2688</v>
      </c>
      <c r="C239" s="33" t="s">
        <v>1248</v>
      </c>
      <c r="D239" s="14">
        <v>1771</v>
      </c>
      <c r="E239" s="15">
        <v>10.4</v>
      </c>
      <c r="F239" s="16">
        <v>1.2999999999999999E-3</v>
      </c>
      <c r="G239" s="16"/>
    </row>
    <row r="240" spans="1:7" x14ac:dyDescent="0.25">
      <c r="A240" s="13" t="s">
        <v>2689</v>
      </c>
      <c r="B240" s="33" t="s">
        <v>2690</v>
      </c>
      <c r="C240" s="33" t="s">
        <v>1248</v>
      </c>
      <c r="D240" s="14">
        <v>1981</v>
      </c>
      <c r="E240" s="15">
        <v>10.17</v>
      </c>
      <c r="F240" s="16">
        <v>1.2999999999999999E-3</v>
      </c>
      <c r="G240" s="16"/>
    </row>
    <row r="241" spans="1:7" x14ac:dyDescent="0.25">
      <c r="A241" s="13" t="s">
        <v>2691</v>
      </c>
      <c r="B241" s="33" t="s">
        <v>2692</v>
      </c>
      <c r="C241" s="33" t="s">
        <v>1515</v>
      </c>
      <c r="D241" s="14">
        <v>10635</v>
      </c>
      <c r="E241" s="15">
        <v>10.119999999999999</v>
      </c>
      <c r="F241" s="16">
        <v>1.2999999999999999E-3</v>
      </c>
      <c r="G241" s="16"/>
    </row>
    <row r="242" spans="1:7" x14ac:dyDescent="0.25">
      <c r="A242" s="13" t="s">
        <v>2693</v>
      </c>
      <c r="B242" s="33" t="s">
        <v>2694</v>
      </c>
      <c r="C242" s="33" t="s">
        <v>1370</v>
      </c>
      <c r="D242" s="14">
        <v>451</v>
      </c>
      <c r="E242" s="15">
        <v>10.029999999999999</v>
      </c>
      <c r="F242" s="16">
        <v>1.2999999999999999E-3</v>
      </c>
      <c r="G242" s="16"/>
    </row>
    <row r="243" spans="1:7" x14ac:dyDescent="0.25">
      <c r="A243" s="13" t="s">
        <v>2695</v>
      </c>
      <c r="B243" s="33" t="s">
        <v>2696</v>
      </c>
      <c r="C243" s="33" t="s">
        <v>1344</v>
      </c>
      <c r="D243" s="14">
        <v>24748</v>
      </c>
      <c r="E243" s="15">
        <v>9.83</v>
      </c>
      <c r="F243" s="16">
        <v>1.1999999999999999E-3</v>
      </c>
      <c r="G243" s="16"/>
    </row>
    <row r="244" spans="1:7" x14ac:dyDescent="0.25">
      <c r="A244" s="13" t="s">
        <v>2304</v>
      </c>
      <c r="B244" s="33" t="s">
        <v>2305</v>
      </c>
      <c r="C244" s="33" t="s">
        <v>1292</v>
      </c>
      <c r="D244" s="14">
        <v>11362</v>
      </c>
      <c r="E244" s="15">
        <v>9.59</v>
      </c>
      <c r="F244" s="16">
        <v>1.1999999999999999E-3</v>
      </c>
      <c r="G244" s="16"/>
    </row>
    <row r="245" spans="1:7" x14ac:dyDescent="0.25">
      <c r="A245" s="13" t="s">
        <v>2697</v>
      </c>
      <c r="B245" s="33" t="s">
        <v>2698</v>
      </c>
      <c r="C245" s="33" t="s">
        <v>1192</v>
      </c>
      <c r="D245" s="14">
        <v>4257</v>
      </c>
      <c r="E245" s="15">
        <v>9.42</v>
      </c>
      <c r="F245" s="16">
        <v>1.1999999999999999E-3</v>
      </c>
      <c r="G245" s="16"/>
    </row>
    <row r="246" spans="1:7" x14ac:dyDescent="0.25">
      <c r="A246" s="13" t="s">
        <v>2699</v>
      </c>
      <c r="B246" s="33" t="s">
        <v>2700</v>
      </c>
      <c r="C246" s="33" t="s">
        <v>1240</v>
      </c>
      <c r="D246" s="14">
        <v>3347</v>
      </c>
      <c r="E246" s="15">
        <v>9.32</v>
      </c>
      <c r="F246" s="16">
        <v>1.1999999999999999E-3</v>
      </c>
      <c r="G246" s="16"/>
    </row>
    <row r="247" spans="1:7" x14ac:dyDescent="0.25">
      <c r="A247" s="13" t="s">
        <v>2701</v>
      </c>
      <c r="B247" s="33" t="s">
        <v>2702</v>
      </c>
      <c r="C247" s="33" t="s">
        <v>1265</v>
      </c>
      <c r="D247" s="14">
        <v>1616</v>
      </c>
      <c r="E247" s="15">
        <v>9.19</v>
      </c>
      <c r="F247" s="16">
        <v>1.1999999999999999E-3</v>
      </c>
      <c r="G247" s="16"/>
    </row>
    <row r="248" spans="1:7" x14ac:dyDescent="0.25">
      <c r="A248" s="13" t="s">
        <v>2703</v>
      </c>
      <c r="B248" s="33" t="s">
        <v>2704</v>
      </c>
      <c r="C248" s="33" t="s">
        <v>1245</v>
      </c>
      <c r="D248" s="14">
        <v>2992</v>
      </c>
      <c r="E248" s="15">
        <v>9.16</v>
      </c>
      <c r="F248" s="16">
        <v>1.1999999999999999E-3</v>
      </c>
      <c r="G248" s="16"/>
    </row>
    <row r="249" spans="1:7" x14ac:dyDescent="0.25">
      <c r="A249" s="13" t="s">
        <v>2705</v>
      </c>
      <c r="B249" s="33" t="s">
        <v>2706</v>
      </c>
      <c r="C249" s="33" t="s">
        <v>1370</v>
      </c>
      <c r="D249" s="14">
        <v>1010</v>
      </c>
      <c r="E249" s="15">
        <v>8.99</v>
      </c>
      <c r="F249" s="16">
        <v>1.1000000000000001E-3</v>
      </c>
      <c r="G249" s="16"/>
    </row>
    <row r="250" spans="1:7" x14ac:dyDescent="0.25">
      <c r="A250" s="13" t="s">
        <v>2707</v>
      </c>
      <c r="B250" s="33" t="s">
        <v>2708</v>
      </c>
      <c r="C250" s="33" t="s">
        <v>1295</v>
      </c>
      <c r="D250" s="14">
        <v>12431</v>
      </c>
      <c r="E250" s="15">
        <v>8.6999999999999993</v>
      </c>
      <c r="F250" s="16">
        <v>1.1000000000000001E-3</v>
      </c>
      <c r="G250" s="16"/>
    </row>
    <row r="251" spans="1:7" x14ac:dyDescent="0.25">
      <c r="A251" s="13" t="s">
        <v>2709</v>
      </c>
      <c r="B251" s="33" t="s">
        <v>2710</v>
      </c>
      <c r="C251" s="33" t="s">
        <v>1227</v>
      </c>
      <c r="D251" s="14">
        <v>5094</v>
      </c>
      <c r="E251" s="15">
        <v>8.4</v>
      </c>
      <c r="F251" s="16">
        <v>1.1000000000000001E-3</v>
      </c>
      <c r="G251" s="16"/>
    </row>
    <row r="252" spans="1:7" x14ac:dyDescent="0.25">
      <c r="A252" s="13" t="s">
        <v>2711</v>
      </c>
      <c r="B252" s="33" t="s">
        <v>2712</v>
      </c>
      <c r="C252" s="33" t="s">
        <v>1245</v>
      </c>
      <c r="D252" s="14">
        <v>5802</v>
      </c>
      <c r="E252" s="15">
        <v>8.3000000000000007</v>
      </c>
      <c r="F252" s="16">
        <v>1E-3</v>
      </c>
      <c r="G252" s="16"/>
    </row>
    <row r="253" spans="1:7" x14ac:dyDescent="0.25">
      <c r="A253" s="13" t="s">
        <v>2713</v>
      </c>
      <c r="B253" s="33" t="s">
        <v>2714</v>
      </c>
      <c r="C253" s="33" t="s">
        <v>1370</v>
      </c>
      <c r="D253" s="14">
        <v>976</v>
      </c>
      <c r="E253" s="15">
        <v>7.6</v>
      </c>
      <c r="F253" s="16">
        <v>1E-3</v>
      </c>
      <c r="G253" s="16"/>
    </row>
    <row r="254" spans="1:7" x14ac:dyDescent="0.25">
      <c r="A254" s="13" t="s">
        <v>2715</v>
      </c>
      <c r="B254" s="33" t="s">
        <v>2716</v>
      </c>
      <c r="C254" s="33" t="s">
        <v>1240</v>
      </c>
      <c r="D254" s="14">
        <v>2316</v>
      </c>
      <c r="E254" s="15">
        <v>7.35</v>
      </c>
      <c r="F254" s="16">
        <v>8.9999999999999998E-4</v>
      </c>
      <c r="G254" s="16"/>
    </row>
    <row r="255" spans="1:7" x14ac:dyDescent="0.25">
      <c r="A255" s="13" t="s">
        <v>2717</v>
      </c>
      <c r="B255" s="33" t="s">
        <v>2718</v>
      </c>
      <c r="C255" s="33" t="s">
        <v>2039</v>
      </c>
      <c r="D255" s="14">
        <v>6348</v>
      </c>
      <c r="E255" s="15">
        <v>6.41</v>
      </c>
      <c r="F255" s="16">
        <v>8.0000000000000004E-4</v>
      </c>
      <c r="G255" s="16"/>
    </row>
    <row r="256" spans="1:7" x14ac:dyDescent="0.25">
      <c r="A256" s="13" t="s">
        <v>2719</v>
      </c>
      <c r="B256" s="33" t="s">
        <v>2720</v>
      </c>
      <c r="C256" s="33" t="s">
        <v>1240</v>
      </c>
      <c r="D256" s="14">
        <v>423</v>
      </c>
      <c r="E256" s="15">
        <v>6.14</v>
      </c>
      <c r="F256" s="16">
        <v>8.0000000000000004E-4</v>
      </c>
      <c r="G256" s="16"/>
    </row>
    <row r="257" spans="1:7" x14ac:dyDescent="0.25">
      <c r="A257" s="13" t="s">
        <v>2285</v>
      </c>
      <c r="B257" s="33" t="s">
        <v>2286</v>
      </c>
      <c r="C257" s="33" t="s">
        <v>1248</v>
      </c>
      <c r="D257" s="14">
        <v>516</v>
      </c>
      <c r="E257" s="15">
        <v>6.14</v>
      </c>
      <c r="F257" s="16">
        <v>8.0000000000000004E-4</v>
      </c>
      <c r="G257" s="16"/>
    </row>
    <row r="258" spans="1:7" x14ac:dyDescent="0.25">
      <c r="A258" s="17" t="s">
        <v>125</v>
      </c>
      <c r="B258" s="34"/>
      <c r="C258" s="34"/>
      <c r="D258" s="20"/>
      <c r="E258" s="37">
        <f>SUM(E8:E257)</f>
        <v>7913.8600000000015</v>
      </c>
      <c r="F258" s="38">
        <f>SUM(F8:F257)</f>
        <v>0.9954999999999995</v>
      </c>
      <c r="G258" s="23"/>
    </row>
    <row r="259" spans="1:7" x14ac:dyDescent="0.25">
      <c r="A259" s="13"/>
      <c r="B259" s="33"/>
      <c r="C259" s="33"/>
      <c r="D259" s="14"/>
      <c r="E259" s="15"/>
      <c r="F259" s="16"/>
      <c r="G259" s="16"/>
    </row>
    <row r="260" spans="1:7" x14ac:dyDescent="0.25">
      <c r="A260" s="17" t="s">
        <v>1268</v>
      </c>
      <c r="B260" s="33"/>
      <c r="C260" s="33"/>
      <c r="D260" s="14"/>
      <c r="E260" s="15"/>
      <c r="F260" s="16"/>
      <c r="G260" s="16"/>
    </row>
    <row r="261" spans="1:7" x14ac:dyDescent="0.25">
      <c r="A261" s="13" t="s">
        <v>2721</v>
      </c>
      <c r="B261" s="33" t="s">
        <v>2722</v>
      </c>
      <c r="C261" s="33" t="s">
        <v>1797</v>
      </c>
      <c r="D261" s="14">
        <v>1024</v>
      </c>
      <c r="E261" s="15">
        <v>14.41</v>
      </c>
      <c r="F261" s="16">
        <v>1.8E-3</v>
      </c>
      <c r="G261" s="16"/>
    </row>
    <row r="262" spans="1:7" x14ac:dyDescent="0.25">
      <c r="A262" s="13" t="s">
        <v>2723</v>
      </c>
      <c r="B262" s="33" t="s">
        <v>2724</v>
      </c>
      <c r="C262" s="33" t="s">
        <v>1192</v>
      </c>
      <c r="D262" s="14">
        <v>316</v>
      </c>
      <c r="E262" s="15">
        <v>10.19</v>
      </c>
      <c r="F262" s="16">
        <v>1.2999999999999999E-3</v>
      </c>
      <c r="G262" s="16"/>
    </row>
    <row r="263" spans="1:7" x14ac:dyDescent="0.25">
      <c r="A263" s="17" t="s">
        <v>125</v>
      </c>
      <c r="B263" s="34"/>
      <c r="C263" s="34"/>
      <c r="D263" s="20"/>
      <c r="E263" s="37">
        <v>24.6</v>
      </c>
      <c r="F263" s="38">
        <v>3.0999999999999999E-3</v>
      </c>
      <c r="G263" s="23"/>
    </row>
    <row r="264" spans="1:7" x14ac:dyDescent="0.25">
      <c r="A264" s="24" t="s">
        <v>132</v>
      </c>
      <c r="B264" s="35"/>
      <c r="C264" s="35"/>
      <c r="D264" s="25"/>
      <c r="E264" s="30">
        <v>7938.46</v>
      </c>
      <c r="F264" s="31">
        <v>0.99860000000000004</v>
      </c>
      <c r="G264" s="23"/>
    </row>
    <row r="265" spans="1:7" x14ac:dyDescent="0.25">
      <c r="A265" s="13"/>
      <c r="B265" s="33"/>
      <c r="C265" s="33"/>
      <c r="D265" s="14"/>
      <c r="E265" s="15"/>
      <c r="F265" s="16"/>
      <c r="G265" s="16"/>
    </row>
    <row r="266" spans="1:7" x14ac:dyDescent="0.25">
      <c r="A266" s="13"/>
      <c r="B266" s="33"/>
      <c r="C266" s="33"/>
      <c r="D266" s="14"/>
      <c r="E266" s="15"/>
      <c r="F266" s="16"/>
      <c r="G266" s="16"/>
    </row>
    <row r="267" spans="1:7" x14ac:dyDescent="0.25">
      <c r="A267" s="17" t="s">
        <v>196</v>
      </c>
      <c r="B267" s="33"/>
      <c r="C267" s="33"/>
      <c r="D267" s="14"/>
      <c r="E267" s="15"/>
      <c r="F267" s="16"/>
      <c r="G267" s="16"/>
    </row>
    <row r="268" spans="1:7" x14ac:dyDescent="0.25">
      <c r="A268" s="13" t="s">
        <v>197</v>
      </c>
      <c r="B268" s="33"/>
      <c r="C268" s="33"/>
      <c r="D268" s="14"/>
      <c r="E268" s="15">
        <v>54.97</v>
      </c>
      <c r="F268" s="16">
        <v>6.8999999999999999E-3</v>
      </c>
      <c r="G268" s="16">
        <v>6.5936999999999996E-2</v>
      </c>
    </row>
    <row r="269" spans="1:7" x14ac:dyDescent="0.25">
      <c r="A269" s="17" t="s">
        <v>125</v>
      </c>
      <c r="B269" s="34"/>
      <c r="C269" s="34"/>
      <c r="D269" s="20"/>
      <c r="E269" s="37">
        <v>54.97</v>
      </c>
      <c r="F269" s="38">
        <v>6.8999999999999999E-3</v>
      </c>
      <c r="G269" s="23"/>
    </row>
    <row r="270" spans="1:7" x14ac:dyDescent="0.25">
      <c r="A270" s="13"/>
      <c r="B270" s="33"/>
      <c r="C270" s="33"/>
      <c r="D270" s="14"/>
      <c r="E270" s="15"/>
      <c r="F270" s="16"/>
      <c r="G270" s="16"/>
    </row>
    <row r="271" spans="1:7" x14ac:dyDescent="0.25">
      <c r="A271" s="24" t="s">
        <v>132</v>
      </c>
      <c r="B271" s="35"/>
      <c r="C271" s="35"/>
      <c r="D271" s="25"/>
      <c r="E271" s="21">
        <v>54.97</v>
      </c>
      <c r="F271" s="22">
        <v>6.8999999999999999E-3</v>
      </c>
      <c r="G271" s="23"/>
    </row>
    <row r="272" spans="1:7" x14ac:dyDescent="0.25">
      <c r="A272" s="13" t="s">
        <v>198</v>
      </c>
      <c r="B272" s="33"/>
      <c r="C272" s="33"/>
      <c r="D272" s="14"/>
      <c r="E272" s="15">
        <v>1.9860699999999998E-2</v>
      </c>
      <c r="F272" s="16">
        <v>1.9999999999999999E-6</v>
      </c>
      <c r="G272" s="16"/>
    </row>
    <row r="273" spans="1:7" x14ac:dyDescent="0.25">
      <c r="A273" s="13" t="s">
        <v>199</v>
      </c>
      <c r="B273" s="33"/>
      <c r="C273" s="33"/>
      <c r="D273" s="14"/>
      <c r="E273" s="26">
        <v>-38.179860699999999</v>
      </c>
      <c r="F273" s="27">
        <v>-5.5019999999999999E-3</v>
      </c>
      <c r="G273" s="16">
        <v>6.5936999999999996E-2</v>
      </c>
    </row>
    <row r="274" spans="1:7" x14ac:dyDescent="0.25">
      <c r="A274" s="28" t="s">
        <v>200</v>
      </c>
      <c r="B274" s="36"/>
      <c r="C274" s="36"/>
      <c r="D274" s="29"/>
      <c r="E274" s="30">
        <v>7955.27</v>
      </c>
      <c r="F274" s="31">
        <v>1</v>
      </c>
      <c r="G274" s="31"/>
    </row>
    <row r="279" spans="1:7" x14ac:dyDescent="0.25">
      <c r="A279" s="1" t="s">
        <v>203</v>
      </c>
    </row>
    <row r="280" spans="1:7" x14ac:dyDescent="0.25">
      <c r="A280" s="47" t="s">
        <v>204</v>
      </c>
      <c r="B280" s="3" t="s">
        <v>122</v>
      </c>
    </row>
    <row r="281" spans="1:7" x14ac:dyDescent="0.25">
      <c r="A281" t="s">
        <v>205</v>
      </c>
    </row>
    <row r="282" spans="1:7" x14ac:dyDescent="0.25">
      <c r="A282" t="s">
        <v>206</v>
      </c>
      <c r="B282" t="s">
        <v>207</v>
      </c>
      <c r="C282" t="s">
        <v>207</v>
      </c>
    </row>
    <row r="283" spans="1:7" x14ac:dyDescent="0.25">
      <c r="B283" s="48">
        <v>45504</v>
      </c>
      <c r="C283" s="48">
        <v>45534</v>
      </c>
    </row>
    <row r="284" spans="1:7" x14ac:dyDescent="0.25">
      <c r="A284" t="s">
        <v>722</v>
      </c>
      <c r="B284">
        <v>18.616199999999999</v>
      </c>
      <c r="C284">
        <v>18.866499999999998</v>
      </c>
      <c r="E284" s="2"/>
    </row>
    <row r="285" spans="1:7" x14ac:dyDescent="0.25">
      <c r="A285" t="s">
        <v>212</v>
      </c>
      <c r="B285">
        <v>18.616700000000002</v>
      </c>
      <c r="C285">
        <v>18.867000000000001</v>
      </c>
      <c r="E285" s="2"/>
    </row>
    <row r="286" spans="1:7" x14ac:dyDescent="0.25">
      <c r="A286" t="s">
        <v>723</v>
      </c>
      <c r="B286">
        <v>18.401900000000001</v>
      </c>
      <c r="C286">
        <v>18.638500000000001</v>
      </c>
      <c r="E286" s="2"/>
    </row>
    <row r="287" spans="1:7" x14ac:dyDescent="0.25">
      <c r="A287" t="s">
        <v>689</v>
      </c>
      <c r="B287">
        <v>18.401800000000001</v>
      </c>
      <c r="C287">
        <v>18.638400000000001</v>
      </c>
      <c r="E287" s="2"/>
    </row>
    <row r="288" spans="1:7" x14ac:dyDescent="0.25">
      <c r="E288" s="2"/>
    </row>
    <row r="289" spans="1:4" x14ac:dyDescent="0.25">
      <c r="A289" t="s">
        <v>222</v>
      </c>
      <c r="B289" s="3" t="s">
        <v>122</v>
      </c>
    </row>
    <row r="290" spans="1:4" x14ac:dyDescent="0.25">
      <c r="A290" t="s">
        <v>223</v>
      </c>
      <c r="B290" s="3" t="s">
        <v>122</v>
      </c>
    </row>
    <row r="291" spans="1:4" ht="30" customHeight="1" x14ac:dyDescent="0.25">
      <c r="A291" s="47" t="s">
        <v>224</v>
      </c>
      <c r="B291" s="3" t="s">
        <v>122</v>
      </c>
    </row>
    <row r="292" spans="1:4" ht="30" customHeight="1" x14ac:dyDescent="0.25">
      <c r="A292" s="47" t="s">
        <v>225</v>
      </c>
      <c r="B292" s="3" t="s">
        <v>122</v>
      </c>
    </row>
    <row r="293" spans="1:4" x14ac:dyDescent="0.25">
      <c r="A293" t="s">
        <v>1269</v>
      </c>
      <c r="B293" s="49">
        <v>0.33789999999999998</v>
      </c>
    </row>
    <row r="294" spans="1:4" ht="45" customHeight="1" x14ac:dyDescent="0.25">
      <c r="A294" s="47" t="s">
        <v>227</v>
      </c>
      <c r="B294" s="3" t="s">
        <v>122</v>
      </c>
    </row>
    <row r="295" spans="1:4" ht="45" customHeight="1" x14ac:dyDescent="0.25">
      <c r="A295" s="47" t="s">
        <v>228</v>
      </c>
      <c r="B295" s="3" t="s">
        <v>122</v>
      </c>
    </row>
    <row r="296" spans="1:4" ht="30" customHeight="1" x14ac:dyDescent="0.25">
      <c r="A296" s="47" t="s">
        <v>229</v>
      </c>
      <c r="B296" s="3" t="s">
        <v>122</v>
      </c>
    </row>
    <row r="297" spans="1:4" x14ac:dyDescent="0.25">
      <c r="A297" t="s">
        <v>230</v>
      </c>
      <c r="B297" s="3" t="s">
        <v>122</v>
      </c>
    </row>
    <row r="298" spans="1:4" x14ac:dyDescent="0.25">
      <c r="A298" t="s">
        <v>231</v>
      </c>
      <c r="B298" s="3" t="s">
        <v>122</v>
      </c>
    </row>
    <row r="300" spans="1:4" ht="69.95" customHeight="1" x14ac:dyDescent="0.25">
      <c r="A300" s="63" t="s">
        <v>241</v>
      </c>
      <c r="B300" s="63" t="s">
        <v>242</v>
      </c>
      <c r="C300" s="63" t="s">
        <v>5</v>
      </c>
      <c r="D300" s="63" t="s">
        <v>6</v>
      </c>
    </row>
    <row r="301" spans="1:4" ht="69.95" customHeight="1" x14ac:dyDescent="0.25">
      <c r="A301" s="63" t="s">
        <v>2725</v>
      </c>
      <c r="B301" s="63"/>
      <c r="C301" s="63" t="s">
        <v>63</v>
      </c>
      <c r="D301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125"/>
  <sheetViews>
    <sheetView showGridLines="0" workbookViewId="0">
      <pane ySplit="4" topLeftCell="A95" activePane="bottomLeft" state="frozen"/>
      <selection pane="bottomLeft" activeCell="B108" sqref="B108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2726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2727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1389</v>
      </c>
      <c r="B8" s="33" t="s">
        <v>1390</v>
      </c>
      <c r="C8" s="33" t="s">
        <v>1304</v>
      </c>
      <c r="D8" s="14">
        <v>641031</v>
      </c>
      <c r="E8" s="15">
        <v>33146.75</v>
      </c>
      <c r="F8" s="16">
        <v>4.48E-2</v>
      </c>
      <c r="G8" s="16"/>
    </row>
    <row r="9" spans="1:8" x14ac:dyDescent="0.25">
      <c r="A9" s="13" t="s">
        <v>1328</v>
      </c>
      <c r="B9" s="33" t="s">
        <v>1329</v>
      </c>
      <c r="C9" s="33" t="s">
        <v>1240</v>
      </c>
      <c r="D9" s="14">
        <v>240705</v>
      </c>
      <c r="E9" s="15">
        <v>31703.14</v>
      </c>
      <c r="F9" s="16">
        <v>4.2799999999999998E-2</v>
      </c>
      <c r="G9" s="16"/>
    </row>
    <row r="10" spans="1:8" x14ac:dyDescent="0.25">
      <c r="A10" s="13" t="s">
        <v>1409</v>
      </c>
      <c r="B10" s="33" t="s">
        <v>1410</v>
      </c>
      <c r="C10" s="33" t="s">
        <v>1351</v>
      </c>
      <c r="D10" s="14">
        <v>424534</v>
      </c>
      <c r="E10" s="15">
        <v>30391.33</v>
      </c>
      <c r="F10" s="16">
        <v>4.1099999999999998E-2</v>
      </c>
      <c r="G10" s="16"/>
    </row>
    <row r="11" spans="1:8" x14ac:dyDescent="0.25">
      <c r="A11" s="13" t="s">
        <v>1788</v>
      </c>
      <c r="B11" s="33" t="s">
        <v>1789</v>
      </c>
      <c r="C11" s="33" t="s">
        <v>1790</v>
      </c>
      <c r="D11" s="14">
        <v>1084888</v>
      </c>
      <c r="E11" s="15">
        <v>19226.93</v>
      </c>
      <c r="F11" s="16">
        <v>2.5999999999999999E-2</v>
      </c>
      <c r="G11" s="16"/>
    </row>
    <row r="12" spans="1:8" x14ac:dyDescent="0.25">
      <c r="A12" s="13" t="s">
        <v>1878</v>
      </c>
      <c r="B12" s="33" t="s">
        <v>1879</v>
      </c>
      <c r="C12" s="33" t="s">
        <v>1370</v>
      </c>
      <c r="D12" s="14">
        <v>169704</v>
      </c>
      <c r="E12" s="15">
        <v>18207.54</v>
      </c>
      <c r="F12" s="16">
        <v>2.46E-2</v>
      </c>
      <c r="G12" s="16"/>
    </row>
    <row r="13" spans="1:8" x14ac:dyDescent="0.25">
      <c r="A13" s="13" t="s">
        <v>1784</v>
      </c>
      <c r="B13" s="33" t="s">
        <v>1785</v>
      </c>
      <c r="C13" s="33" t="s">
        <v>1200</v>
      </c>
      <c r="D13" s="14">
        <v>2974073</v>
      </c>
      <c r="E13" s="15">
        <v>16871.919999999998</v>
      </c>
      <c r="F13" s="16">
        <v>2.2800000000000001E-2</v>
      </c>
      <c r="G13" s="16"/>
    </row>
    <row r="14" spans="1:8" x14ac:dyDescent="0.25">
      <c r="A14" s="13" t="s">
        <v>1196</v>
      </c>
      <c r="B14" s="33" t="s">
        <v>1197</v>
      </c>
      <c r="C14" s="33" t="s">
        <v>1192</v>
      </c>
      <c r="D14" s="14">
        <v>685231</v>
      </c>
      <c r="E14" s="15">
        <v>15350.54</v>
      </c>
      <c r="F14" s="16">
        <v>2.07E-2</v>
      </c>
      <c r="G14" s="16"/>
    </row>
    <row r="15" spans="1:8" x14ac:dyDescent="0.25">
      <c r="A15" s="13" t="s">
        <v>1324</v>
      </c>
      <c r="B15" s="33" t="s">
        <v>1325</v>
      </c>
      <c r="C15" s="33" t="s">
        <v>1200</v>
      </c>
      <c r="D15" s="14">
        <v>7753940</v>
      </c>
      <c r="E15" s="15">
        <v>15096.92</v>
      </c>
      <c r="F15" s="16">
        <v>2.0400000000000001E-2</v>
      </c>
      <c r="G15" s="16"/>
    </row>
    <row r="16" spans="1:8" x14ac:dyDescent="0.25">
      <c r="A16" s="13" t="s">
        <v>1531</v>
      </c>
      <c r="B16" s="33" t="s">
        <v>1532</v>
      </c>
      <c r="C16" s="33" t="s">
        <v>1240</v>
      </c>
      <c r="D16" s="14">
        <v>848655</v>
      </c>
      <c r="E16" s="15">
        <v>14797.57</v>
      </c>
      <c r="F16" s="16">
        <v>0.02</v>
      </c>
      <c r="G16" s="16"/>
    </row>
    <row r="17" spans="1:7" x14ac:dyDescent="0.25">
      <c r="A17" s="13" t="s">
        <v>1467</v>
      </c>
      <c r="B17" s="33" t="s">
        <v>1468</v>
      </c>
      <c r="C17" s="33" t="s">
        <v>1344</v>
      </c>
      <c r="D17" s="14">
        <v>2261088</v>
      </c>
      <c r="E17" s="15">
        <v>14640.54</v>
      </c>
      <c r="F17" s="16">
        <v>1.9800000000000002E-2</v>
      </c>
      <c r="G17" s="16"/>
    </row>
    <row r="18" spans="1:7" x14ac:dyDescent="0.25">
      <c r="A18" s="13" t="s">
        <v>1955</v>
      </c>
      <c r="B18" s="33" t="s">
        <v>1956</v>
      </c>
      <c r="C18" s="33" t="s">
        <v>1254</v>
      </c>
      <c r="D18" s="14">
        <v>1984225</v>
      </c>
      <c r="E18" s="15">
        <v>13812.19</v>
      </c>
      <c r="F18" s="16">
        <v>1.8700000000000001E-2</v>
      </c>
      <c r="G18" s="16"/>
    </row>
    <row r="19" spans="1:7" x14ac:dyDescent="0.25">
      <c r="A19" s="13" t="s">
        <v>1246</v>
      </c>
      <c r="B19" s="33" t="s">
        <v>1247</v>
      </c>
      <c r="C19" s="33" t="s">
        <v>1248</v>
      </c>
      <c r="D19" s="14">
        <v>364598</v>
      </c>
      <c r="E19" s="15">
        <v>13653.1</v>
      </c>
      <c r="F19" s="16">
        <v>1.84E-2</v>
      </c>
      <c r="G19" s="16"/>
    </row>
    <row r="20" spans="1:7" x14ac:dyDescent="0.25">
      <c r="A20" s="13" t="s">
        <v>1986</v>
      </c>
      <c r="B20" s="33" t="s">
        <v>1987</v>
      </c>
      <c r="C20" s="33" t="s">
        <v>1192</v>
      </c>
      <c r="D20" s="14">
        <v>415888</v>
      </c>
      <c r="E20" s="15">
        <v>13489.54</v>
      </c>
      <c r="F20" s="16">
        <v>1.8200000000000001E-2</v>
      </c>
      <c r="G20" s="16"/>
    </row>
    <row r="21" spans="1:7" x14ac:dyDescent="0.25">
      <c r="A21" s="13" t="s">
        <v>1876</v>
      </c>
      <c r="B21" s="33" t="s">
        <v>1877</v>
      </c>
      <c r="C21" s="33" t="s">
        <v>1220</v>
      </c>
      <c r="D21" s="14">
        <v>1875511</v>
      </c>
      <c r="E21" s="15">
        <v>13337.7</v>
      </c>
      <c r="F21" s="16">
        <v>1.7999999999999999E-2</v>
      </c>
      <c r="G21" s="16"/>
    </row>
    <row r="22" spans="1:7" x14ac:dyDescent="0.25">
      <c r="A22" s="13" t="s">
        <v>1886</v>
      </c>
      <c r="B22" s="33" t="s">
        <v>1887</v>
      </c>
      <c r="C22" s="33" t="s">
        <v>1265</v>
      </c>
      <c r="D22" s="14">
        <v>1121240</v>
      </c>
      <c r="E22" s="15">
        <v>13162.24</v>
      </c>
      <c r="F22" s="16">
        <v>1.78E-2</v>
      </c>
      <c r="G22" s="16"/>
    </row>
    <row r="23" spans="1:7" x14ac:dyDescent="0.25">
      <c r="A23" s="13" t="s">
        <v>1358</v>
      </c>
      <c r="B23" s="33" t="s">
        <v>1359</v>
      </c>
      <c r="C23" s="33" t="s">
        <v>1304</v>
      </c>
      <c r="D23" s="14">
        <v>199521</v>
      </c>
      <c r="E23" s="15">
        <v>12657.71</v>
      </c>
      <c r="F23" s="16">
        <v>1.7100000000000001E-2</v>
      </c>
      <c r="G23" s="16"/>
    </row>
    <row r="24" spans="1:7" x14ac:dyDescent="0.25">
      <c r="A24" s="13" t="s">
        <v>1507</v>
      </c>
      <c r="B24" s="33" t="s">
        <v>1508</v>
      </c>
      <c r="C24" s="33" t="s">
        <v>1192</v>
      </c>
      <c r="D24" s="14">
        <v>859967</v>
      </c>
      <c r="E24" s="15">
        <v>11907.53</v>
      </c>
      <c r="F24" s="16">
        <v>1.61E-2</v>
      </c>
      <c r="G24" s="16"/>
    </row>
    <row r="25" spans="1:7" x14ac:dyDescent="0.25">
      <c r="A25" s="13" t="s">
        <v>1223</v>
      </c>
      <c r="B25" s="33" t="s">
        <v>1224</v>
      </c>
      <c r="C25" s="33" t="s">
        <v>1203</v>
      </c>
      <c r="D25" s="14">
        <v>417585</v>
      </c>
      <c r="E25" s="15">
        <v>11747.92</v>
      </c>
      <c r="F25" s="16">
        <v>1.5900000000000001E-2</v>
      </c>
      <c r="G25" s="16"/>
    </row>
    <row r="26" spans="1:7" x14ac:dyDescent="0.25">
      <c r="A26" s="13" t="s">
        <v>1809</v>
      </c>
      <c r="B26" s="33" t="s">
        <v>1810</v>
      </c>
      <c r="C26" s="33" t="s">
        <v>1292</v>
      </c>
      <c r="D26" s="14">
        <v>232383</v>
      </c>
      <c r="E26" s="15">
        <v>11736.74</v>
      </c>
      <c r="F26" s="16">
        <v>1.5900000000000001E-2</v>
      </c>
      <c r="G26" s="16"/>
    </row>
    <row r="27" spans="1:7" x14ac:dyDescent="0.25">
      <c r="A27" s="13" t="s">
        <v>1371</v>
      </c>
      <c r="B27" s="33" t="s">
        <v>1372</v>
      </c>
      <c r="C27" s="33" t="s">
        <v>1254</v>
      </c>
      <c r="D27" s="14">
        <v>3908999</v>
      </c>
      <c r="E27" s="15">
        <v>11357.6</v>
      </c>
      <c r="F27" s="16">
        <v>1.5299999999999999E-2</v>
      </c>
      <c r="G27" s="16"/>
    </row>
    <row r="28" spans="1:7" x14ac:dyDescent="0.25">
      <c r="A28" s="13" t="s">
        <v>2007</v>
      </c>
      <c r="B28" s="33" t="s">
        <v>2008</v>
      </c>
      <c r="C28" s="33" t="s">
        <v>1227</v>
      </c>
      <c r="D28" s="14">
        <v>253527</v>
      </c>
      <c r="E28" s="15">
        <v>11291.84</v>
      </c>
      <c r="F28" s="16">
        <v>1.5299999999999999E-2</v>
      </c>
      <c r="G28" s="16"/>
    </row>
    <row r="29" spans="1:7" x14ac:dyDescent="0.25">
      <c r="A29" s="13" t="s">
        <v>1888</v>
      </c>
      <c r="B29" s="33" t="s">
        <v>1889</v>
      </c>
      <c r="C29" s="33" t="s">
        <v>1289</v>
      </c>
      <c r="D29" s="14">
        <v>863662</v>
      </c>
      <c r="E29" s="15">
        <v>11252.65</v>
      </c>
      <c r="F29" s="16">
        <v>1.52E-2</v>
      </c>
      <c r="G29" s="16"/>
    </row>
    <row r="30" spans="1:7" x14ac:dyDescent="0.25">
      <c r="A30" s="13" t="s">
        <v>1418</v>
      </c>
      <c r="B30" s="33" t="s">
        <v>1419</v>
      </c>
      <c r="C30" s="33" t="s">
        <v>1386</v>
      </c>
      <c r="D30" s="14">
        <v>253369</v>
      </c>
      <c r="E30" s="15">
        <v>11200.18</v>
      </c>
      <c r="F30" s="16">
        <v>1.5100000000000001E-2</v>
      </c>
      <c r="G30" s="16"/>
    </row>
    <row r="31" spans="1:7" x14ac:dyDescent="0.25">
      <c r="A31" s="13" t="s">
        <v>2178</v>
      </c>
      <c r="B31" s="33" t="s">
        <v>2179</v>
      </c>
      <c r="C31" s="33" t="s">
        <v>1265</v>
      </c>
      <c r="D31" s="14">
        <v>15881891</v>
      </c>
      <c r="E31" s="15">
        <v>11185.62</v>
      </c>
      <c r="F31" s="16">
        <v>1.5100000000000001E-2</v>
      </c>
      <c r="G31" s="16"/>
    </row>
    <row r="32" spans="1:7" x14ac:dyDescent="0.25">
      <c r="A32" s="13" t="s">
        <v>1539</v>
      </c>
      <c r="B32" s="33" t="s">
        <v>1540</v>
      </c>
      <c r="C32" s="33" t="s">
        <v>1323</v>
      </c>
      <c r="D32" s="14">
        <v>383557</v>
      </c>
      <c r="E32" s="15">
        <v>11158.63</v>
      </c>
      <c r="F32" s="16">
        <v>1.5100000000000001E-2</v>
      </c>
      <c r="G32" s="16"/>
    </row>
    <row r="33" spans="1:7" x14ac:dyDescent="0.25">
      <c r="A33" s="13" t="s">
        <v>1963</v>
      </c>
      <c r="B33" s="33" t="s">
        <v>1964</v>
      </c>
      <c r="C33" s="33" t="s">
        <v>1265</v>
      </c>
      <c r="D33" s="14">
        <v>448137</v>
      </c>
      <c r="E33" s="15">
        <v>11087.13</v>
      </c>
      <c r="F33" s="16">
        <v>1.4999999999999999E-2</v>
      </c>
      <c r="G33" s="16"/>
    </row>
    <row r="34" spans="1:7" x14ac:dyDescent="0.25">
      <c r="A34" s="13" t="s">
        <v>1967</v>
      </c>
      <c r="B34" s="33" t="s">
        <v>1968</v>
      </c>
      <c r="C34" s="33" t="s">
        <v>1192</v>
      </c>
      <c r="D34" s="14">
        <v>551711</v>
      </c>
      <c r="E34" s="15">
        <v>10779.33</v>
      </c>
      <c r="F34" s="16">
        <v>1.46E-2</v>
      </c>
      <c r="G34" s="16"/>
    </row>
    <row r="35" spans="1:7" x14ac:dyDescent="0.25">
      <c r="A35" s="13" t="s">
        <v>1947</v>
      </c>
      <c r="B35" s="33" t="s">
        <v>1948</v>
      </c>
      <c r="C35" s="33" t="s">
        <v>1417</v>
      </c>
      <c r="D35" s="14">
        <v>534716</v>
      </c>
      <c r="E35" s="15">
        <v>10384.450000000001</v>
      </c>
      <c r="F35" s="16">
        <v>1.4E-2</v>
      </c>
      <c r="G35" s="16"/>
    </row>
    <row r="36" spans="1:7" x14ac:dyDescent="0.25">
      <c r="A36" s="13" t="s">
        <v>1894</v>
      </c>
      <c r="B36" s="33" t="s">
        <v>1895</v>
      </c>
      <c r="C36" s="33" t="s">
        <v>1386</v>
      </c>
      <c r="D36" s="14">
        <v>361854</v>
      </c>
      <c r="E36" s="15">
        <v>10250.06</v>
      </c>
      <c r="F36" s="16">
        <v>1.3899999999999999E-2</v>
      </c>
      <c r="G36" s="16"/>
    </row>
    <row r="37" spans="1:7" x14ac:dyDescent="0.25">
      <c r="A37" s="13" t="s">
        <v>1803</v>
      </c>
      <c r="B37" s="33" t="s">
        <v>1804</v>
      </c>
      <c r="C37" s="33" t="s">
        <v>1323</v>
      </c>
      <c r="D37" s="14">
        <v>263270</v>
      </c>
      <c r="E37" s="15">
        <v>9923.7000000000007</v>
      </c>
      <c r="F37" s="16">
        <v>1.34E-2</v>
      </c>
      <c r="G37" s="16"/>
    </row>
    <row r="38" spans="1:7" x14ac:dyDescent="0.25">
      <c r="A38" s="13" t="s">
        <v>1340</v>
      </c>
      <c r="B38" s="33" t="s">
        <v>1341</v>
      </c>
      <c r="C38" s="33" t="s">
        <v>1289</v>
      </c>
      <c r="D38" s="14">
        <v>3290162</v>
      </c>
      <c r="E38" s="15">
        <v>9847.4500000000007</v>
      </c>
      <c r="F38" s="16">
        <v>1.3299999999999999E-2</v>
      </c>
      <c r="G38" s="16"/>
    </row>
    <row r="39" spans="1:7" x14ac:dyDescent="0.25">
      <c r="A39" s="13" t="s">
        <v>1951</v>
      </c>
      <c r="B39" s="33" t="s">
        <v>1952</v>
      </c>
      <c r="C39" s="33" t="s">
        <v>1240</v>
      </c>
      <c r="D39" s="14">
        <v>724016</v>
      </c>
      <c r="E39" s="15">
        <v>9780.3700000000008</v>
      </c>
      <c r="F39" s="16">
        <v>1.32E-2</v>
      </c>
      <c r="G39" s="16"/>
    </row>
    <row r="40" spans="1:7" x14ac:dyDescent="0.25">
      <c r="A40" s="13" t="s">
        <v>1884</v>
      </c>
      <c r="B40" s="33" t="s">
        <v>1885</v>
      </c>
      <c r="C40" s="33" t="s">
        <v>1251</v>
      </c>
      <c r="D40" s="14">
        <v>1308399</v>
      </c>
      <c r="E40" s="15">
        <v>9695.24</v>
      </c>
      <c r="F40" s="16">
        <v>1.3100000000000001E-2</v>
      </c>
      <c r="G40" s="16"/>
    </row>
    <row r="41" spans="1:7" x14ac:dyDescent="0.25">
      <c r="A41" s="13" t="s">
        <v>1434</v>
      </c>
      <c r="B41" s="33" t="s">
        <v>1435</v>
      </c>
      <c r="C41" s="33" t="s">
        <v>1304</v>
      </c>
      <c r="D41" s="14">
        <v>305494</v>
      </c>
      <c r="E41" s="15">
        <v>9485.44</v>
      </c>
      <c r="F41" s="16">
        <v>1.2800000000000001E-2</v>
      </c>
      <c r="G41" s="16"/>
    </row>
    <row r="42" spans="1:7" x14ac:dyDescent="0.25">
      <c r="A42" s="13" t="s">
        <v>1393</v>
      </c>
      <c r="B42" s="33" t="s">
        <v>1394</v>
      </c>
      <c r="C42" s="33" t="s">
        <v>1292</v>
      </c>
      <c r="D42" s="14">
        <v>637708</v>
      </c>
      <c r="E42" s="15">
        <v>9282.48</v>
      </c>
      <c r="F42" s="16">
        <v>1.2500000000000001E-2</v>
      </c>
      <c r="G42" s="16"/>
    </row>
    <row r="43" spans="1:7" x14ac:dyDescent="0.25">
      <c r="A43" s="13" t="s">
        <v>1313</v>
      </c>
      <c r="B43" s="33" t="s">
        <v>1314</v>
      </c>
      <c r="C43" s="33" t="s">
        <v>1195</v>
      </c>
      <c r="D43" s="14">
        <v>2014050</v>
      </c>
      <c r="E43" s="15">
        <v>9234.42</v>
      </c>
      <c r="F43" s="16">
        <v>1.2500000000000001E-2</v>
      </c>
      <c r="G43" s="16"/>
    </row>
    <row r="44" spans="1:7" x14ac:dyDescent="0.25">
      <c r="A44" s="13" t="s">
        <v>1533</v>
      </c>
      <c r="B44" s="33" t="s">
        <v>1534</v>
      </c>
      <c r="C44" s="33" t="s">
        <v>1227</v>
      </c>
      <c r="D44" s="14">
        <v>487250</v>
      </c>
      <c r="E44" s="15">
        <v>9214.14</v>
      </c>
      <c r="F44" s="16">
        <v>1.2500000000000001E-2</v>
      </c>
      <c r="G44" s="16"/>
    </row>
    <row r="45" spans="1:7" x14ac:dyDescent="0.25">
      <c r="A45" s="13" t="s">
        <v>1401</v>
      </c>
      <c r="B45" s="33" t="s">
        <v>1402</v>
      </c>
      <c r="C45" s="33" t="s">
        <v>1386</v>
      </c>
      <c r="D45" s="14">
        <v>174093</v>
      </c>
      <c r="E45" s="15">
        <v>9022.89</v>
      </c>
      <c r="F45" s="16">
        <v>1.2200000000000001E-2</v>
      </c>
      <c r="G45" s="16"/>
    </row>
    <row r="46" spans="1:7" x14ac:dyDescent="0.25">
      <c r="A46" s="13" t="s">
        <v>1988</v>
      </c>
      <c r="B46" s="33" t="s">
        <v>1989</v>
      </c>
      <c r="C46" s="33" t="s">
        <v>1524</v>
      </c>
      <c r="D46" s="14">
        <v>1037360</v>
      </c>
      <c r="E46" s="15">
        <v>8946.7099999999991</v>
      </c>
      <c r="F46" s="16">
        <v>1.21E-2</v>
      </c>
      <c r="G46" s="16"/>
    </row>
    <row r="47" spans="1:7" x14ac:dyDescent="0.25">
      <c r="A47" s="13" t="s">
        <v>1375</v>
      </c>
      <c r="B47" s="33" t="s">
        <v>1376</v>
      </c>
      <c r="C47" s="33" t="s">
        <v>1377</v>
      </c>
      <c r="D47" s="14">
        <v>3954644</v>
      </c>
      <c r="E47" s="15">
        <v>8805.41</v>
      </c>
      <c r="F47" s="16">
        <v>1.1900000000000001E-2</v>
      </c>
      <c r="G47" s="16"/>
    </row>
    <row r="48" spans="1:7" x14ac:dyDescent="0.25">
      <c r="A48" s="13" t="s">
        <v>1366</v>
      </c>
      <c r="B48" s="33" t="s">
        <v>1367</v>
      </c>
      <c r="C48" s="33" t="s">
        <v>1292</v>
      </c>
      <c r="D48" s="14">
        <v>272901</v>
      </c>
      <c r="E48" s="15">
        <v>8745.11</v>
      </c>
      <c r="F48" s="16">
        <v>1.18E-2</v>
      </c>
      <c r="G48" s="16"/>
    </row>
    <row r="49" spans="1:7" x14ac:dyDescent="0.25">
      <c r="A49" s="13" t="s">
        <v>1898</v>
      </c>
      <c r="B49" s="33" t="s">
        <v>1899</v>
      </c>
      <c r="C49" s="33" t="s">
        <v>1248</v>
      </c>
      <c r="D49" s="14">
        <v>177401</v>
      </c>
      <c r="E49" s="15">
        <v>8177.83</v>
      </c>
      <c r="F49" s="16">
        <v>1.11E-2</v>
      </c>
      <c r="G49" s="16"/>
    </row>
    <row r="50" spans="1:7" x14ac:dyDescent="0.25">
      <c r="A50" s="13" t="s">
        <v>1380</v>
      </c>
      <c r="B50" s="33" t="s">
        <v>1381</v>
      </c>
      <c r="C50" s="33" t="s">
        <v>1192</v>
      </c>
      <c r="D50" s="14">
        <v>131759</v>
      </c>
      <c r="E50" s="15">
        <v>8129.99</v>
      </c>
      <c r="F50" s="16">
        <v>1.0999999999999999E-2</v>
      </c>
      <c r="G50" s="16"/>
    </row>
    <row r="51" spans="1:7" x14ac:dyDescent="0.25">
      <c r="A51" s="13" t="s">
        <v>1953</v>
      </c>
      <c r="B51" s="33" t="s">
        <v>1954</v>
      </c>
      <c r="C51" s="33" t="s">
        <v>1240</v>
      </c>
      <c r="D51" s="14">
        <v>361613</v>
      </c>
      <c r="E51" s="15">
        <v>7895.82</v>
      </c>
      <c r="F51" s="16">
        <v>1.0699999999999999E-2</v>
      </c>
      <c r="G51" s="16"/>
    </row>
    <row r="52" spans="1:7" x14ac:dyDescent="0.25">
      <c r="A52" s="13" t="s">
        <v>1537</v>
      </c>
      <c r="B52" s="33" t="s">
        <v>1538</v>
      </c>
      <c r="C52" s="33" t="s">
        <v>1344</v>
      </c>
      <c r="D52" s="14">
        <v>1204398</v>
      </c>
      <c r="E52" s="15">
        <v>7832.2</v>
      </c>
      <c r="F52" s="16">
        <v>1.06E-2</v>
      </c>
      <c r="G52" s="16"/>
    </row>
    <row r="53" spans="1:7" x14ac:dyDescent="0.25">
      <c r="A53" s="13" t="s">
        <v>1943</v>
      </c>
      <c r="B53" s="33" t="s">
        <v>1944</v>
      </c>
      <c r="C53" s="33" t="s">
        <v>1212</v>
      </c>
      <c r="D53" s="14">
        <v>940695</v>
      </c>
      <c r="E53" s="15">
        <v>7761.67</v>
      </c>
      <c r="F53" s="16">
        <v>1.0500000000000001E-2</v>
      </c>
      <c r="G53" s="16"/>
    </row>
    <row r="54" spans="1:7" x14ac:dyDescent="0.25">
      <c r="A54" s="13" t="s">
        <v>1912</v>
      </c>
      <c r="B54" s="33" t="s">
        <v>1913</v>
      </c>
      <c r="C54" s="33" t="s">
        <v>1800</v>
      </c>
      <c r="D54" s="14">
        <v>542164</v>
      </c>
      <c r="E54" s="15">
        <v>7719.33</v>
      </c>
      <c r="F54" s="16">
        <v>1.04E-2</v>
      </c>
      <c r="G54" s="16"/>
    </row>
    <row r="55" spans="1:7" x14ac:dyDescent="0.25">
      <c r="A55" s="13" t="s">
        <v>1984</v>
      </c>
      <c r="B55" s="33" t="s">
        <v>1985</v>
      </c>
      <c r="C55" s="33" t="s">
        <v>1248</v>
      </c>
      <c r="D55" s="14">
        <v>500294</v>
      </c>
      <c r="E55" s="15">
        <v>7314.8</v>
      </c>
      <c r="F55" s="16">
        <v>9.9000000000000008E-3</v>
      </c>
      <c r="G55" s="16"/>
    </row>
    <row r="56" spans="1:7" x14ac:dyDescent="0.25">
      <c r="A56" s="13" t="s">
        <v>1965</v>
      </c>
      <c r="B56" s="33" t="s">
        <v>1966</v>
      </c>
      <c r="C56" s="33" t="s">
        <v>1292</v>
      </c>
      <c r="D56" s="14">
        <v>774966</v>
      </c>
      <c r="E56" s="15">
        <v>6692.22</v>
      </c>
      <c r="F56" s="16">
        <v>8.9999999999999993E-3</v>
      </c>
      <c r="G56" s="16"/>
    </row>
    <row r="57" spans="1:7" x14ac:dyDescent="0.25">
      <c r="A57" s="13" t="s">
        <v>1551</v>
      </c>
      <c r="B57" s="33" t="s">
        <v>1552</v>
      </c>
      <c r="C57" s="33" t="s">
        <v>1248</v>
      </c>
      <c r="D57" s="14">
        <v>345898</v>
      </c>
      <c r="E57" s="15">
        <v>6638.99</v>
      </c>
      <c r="F57" s="16">
        <v>8.9999999999999993E-3</v>
      </c>
      <c r="G57" s="16"/>
    </row>
    <row r="58" spans="1:7" x14ac:dyDescent="0.25">
      <c r="A58" s="13" t="s">
        <v>1957</v>
      </c>
      <c r="B58" s="33" t="s">
        <v>1958</v>
      </c>
      <c r="C58" s="33" t="s">
        <v>1200</v>
      </c>
      <c r="D58" s="14">
        <v>2906404</v>
      </c>
      <c r="E58" s="15">
        <v>6458.61</v>
      </c>
      <c r="F58" s="16">
        <v>8.6999999999999994E-3</v>
      </c>
      <c r="G58" s="16"/>
    </row>
    <row r="59" spans="1:7" x14ac:dyDescent="0.25">
      <c r="A59" s="13" t="s">
        <v>1461</v>
      </c>
      <c r="B59" s="33" t="s">
        <v>1462</v>
      </c>
      <c r="C59" s="33" t="s">
        <v>1307</v>
      </c>
      <c r="D59" s="14">
        <v>641623</v>
      </c>
      <c r="E59" s="15">
        <v>6226.31</v>
      </c>
      <c r="F59" s="16">
        <v>8.3999999999999995E-3</v>
      </c>
      <c r="G59" s="16"/>
    </row>
    <row r="60" spans="1:7" x14ac:dyDescent="0.25">
      <c r="A60" s="13" t="s">
        <v>1961</v>
      </c>
      <c r="B60" s="33" t="s">
        <v>1962</v>
      </c>
      <c r="C60" s="33" t="s">
        <v>1524</v>
      </c>
      <c r="D60" s="14">
        <v>1096886</v>
      </c>
      <c r="E60" s="15">
        <v>6052.62</v>
      </c>
      <c r="F60" s="16">
        <v>8.2000000000000007E-3</v>
      </c>
      <c r="G60" s="16"/>
    </row>
    <row r="61" spans="1:7" x14ac:dyDescent="0.25">
      <c r="A61" s="13" t="s">
        <v>1535</v>
      </c>
      <c r="B61" s="33" t="s">
        <v>1536</v>
      </c>
      <c r="C61" s="33" t="s">
        <v>1351</v>
      </c>
      <c r="D61" s="14">
        <v>72745</v>
      </c>
      <c r="E61" s="15">
        <v>5585.94</v>
      </c>
      <c r="F61" s="16">
        <v>7.4999999999999997E-3</v>
      </c>
      <c r="G61" s="16"/>
    </row>
    <row r="62" spans="1:7" x14ac:dyDescent="0.25">
      <c r="A62" s="13" t="s">
        <v>1432</v>
      </c>
      <c r="B62" s="33" t="s">
        <v>1433</v>
      </c>
      <c r="C62" s="33" t="s">
        <v>1265</v>
      </c>
      <c r="D62" s="14">
        <v>314444</v>
      </c>
      <c r="E62" s="15">
        <v>4990.2299999999996</v>
      </c>
      <c r="F62" s="16">
        <v>6.7000000000000002E-3</v>
      </c>
      <c r="G62" s="16"/>
    </row>
    <row r="63" spans="1:7" x14ac:dyDescent="0.25">
      <c r="A63" s="13" t="s">
        <v>1311</v>
      </c>
      <c r="B63" s="33" t="s">
        <v>1312</v>
      </c>
      <c r="C63" s="33" t="s">
        <v>1292</v>
      </c>
      <c r="D63" s="14">
        <v>898813</v>
      </c>
      <c r="E63" s="15">
        <v>4939.43</v>
      </c>
      <c r="F63" s="16">
        <v>6.7000000000000002E-3</v>
      </c>
      <c r="G63" s="16"/>
    </row>
    <row r="64" spans="1:7" x14ac:dyDescent="0.25">
      <c r="A64" s="13" t="s">
        <v>2033</v>
      </c>
      <c r="B64" s="33" t="s">
        <v>2034</v>
      </c>
      <c r="C64" s="33" t="s">
        <v>1254</v>
      </c>
      <c r="D64" s="14">
        <v>32992</v>
      </c>
      <c r="E64" s="15">
        <v>4653.34</v>
      </c>
      <c r="F64" s="16">
        <v>6.3E-3</v>
      </c>
      <c r="G64" s="16"/>
    </row>
    <row r="65" spans="1:7" x14ac:dyDescent="0.25">
      <c r="A65" s="13" t="s">
        <v>1511</v>
      </c>
      <c r="B65" s="33" t="s">
        <v>1512</v>
      </c>
      <c r="C65" s="33" t="s">
        <v>1265</v>
      </c>
      <c r="D65" s="14">
        <v>164398</v>
      </c>
      <c r="E65" s="15">
        <v>4652.05</v>
      </c>
      <c r="F65" s="16">
        <v>6.3E-3</v>
      </c>
      <c r="G65" s="16"/>
    </row>
    <row r="66" spans="1:7" x14ac:dyDescent="0.25">
      <c r="A66" s="13" t="s">
        <v>2011</v>
      </c>
      <c r="B66" s="33" t="s">
        <v>2012</v>
      </c>
      <c r="C66" s="33" t="s">
        <v>1254</v>
      </c>
      <c r="D66" s="14">
        <v>638586</v>
      </c>
      <c r="E66" s="15">
        <v>4598.78</v>
      </c>
      <c r="F66" s="16">
        <v>6.1999999999999998E-3</v>
      </c>
      <c r="G66" s="16"/>
    </row>
    <row r="67" spans="1:7" x14ac:dyDescent="0.25">
      <c r="A67" s="13" t="s">
        <v>1959</v>
      </c>
      <c r="B67" s="33" t="s">
        <v>1960</v>
      </c>
      <c r="C67" s="33" t="s">
        <v>1232</v>
      </c>
      <c r="D67" s="14">
        <v>63167</v>
      </c>
      <c r="E67" s="15">
        <v>4281.96</v>
      </c>
      <c r="F67" s="16">
        <v>5.7999999999999996E-3</v>
      </c>
      <c r="G67" s="16"/>
    </row>
    <row r="68" spans="1:7" x14ac:dyDescent="0.25">
      <c r="A68" s="13" t="s">
        <v>1520</v>
      </c>
      <c r="B68" s="33" t="s">
        <v>1521</v>
      </c>
      <c r="C68" s="33" t="s">
        <v>1237</v>
      </c>
      <c r="D68" s="14">
        <v>373457</v>
      </c>
      <c r="E68" s="15">
        <v>4014.1</v>
      </c>
      <c r="F68" s="16">
        <v>5.4000000000000003E-3</v>
      </c>
      <c r="G68" s="16"/>
    </row>
    <row r="69" spans="1:7" x14ac:dyDescent="0.25">
      <c r="A69" s="13" t="s">
        <v>1982</v>
      </c>
      <c r="B69" s="33" t="s">
        <v>1983</v>
      </c>
      <c r="C69" s="33" t="s">
        <v>1800</v>
      </c>
      <c r="D69" s="14">
        <v>84183</v>
      </c>
      <c r="E69" s="15">
        <v>4001.89</v>
      </c>
      <c r="F69" s="16">
        <v>5.4000000000000003E-3</v>
      </c>
      <c r="G69" s="16"/>
    </row>
    <row r="70" spans="1:7" x14ac:dyDescent="0.25">
      <c r="A70" s="13" t="s">
        <v>1332</v>
      </c>
      <c r="B70" s="33" t="s">
        <v>1333</v>
      </c>
      <c r="C70" s="33" t="s">
        <v>1323</v>
      </c>
      <c r="D70" s="14">
        <v>222949</v>
      </c>
      <c r="E70" s="15">
        <v>3951.44</v>
      </c>
      <c r="F70" s="16">
        <v>5.3E-3</v>
      </c>
      <c r="G70" s="16"/>
    </row>
    <row r="71" spans="1:7" x14ac:dyDescent="0.25">
      <c r="A71" s="13" t="s">
        <v>1974</v>
      </c>
      <c r="B71" s="33" t="s">
        <v>1975</v>
      </c>
      <c r="C71" s="33" t="s">
        <v>1192</v>
      </c>
      <c r="D71" s="14">
        <v>236232</v>
      </c>
      <c r="E71" s="15">
        <v>3935.39</v>
      </c>
      <c r="F71" s="16">
        <v>5.3E-3</v>
      </c>
      <c r="G71" s="16"/>
    </row>
    <row r="72" spans="1:7" x14ac:dyDescent="0.25">
      <c r="A72" s="13" t="s">
        <v>1801</v>
      </c>
      <c r="B72" s="33" t="s">
        <v>1802</v>
      </c>
      <c r="C72" s="33" t="s">
        <v>1452</v>
      </c>
      <c r="D72" s="14">
        <v>1501479</v>
      </c>
      <c r="E72" s="15">
        <v>3850.54</v>
      </c>
      <c r="F72" s="16">
        <v>5.1999999999999998E-3</v>
      </c>
      <c r="G72" s="16"/>
    </row>
    <row r="73" spans="1:7" x14ac:dyDescent="0.25">
      <c r="A73" s="13" t="s">
        <v>1945</v>
      </c>
      <c r="B73" s="33" t="s">
        <v>1946</v>
      </c>
      <c r="C73" s="33" t="s">
        <v>1292</v>
      </c>
      <c r="D73" s="14">
        <v>322545</v>
      </c>
      <c r="E73" s="15">
        <v>3718.94</v>
      </c>
      <c r="F73" s="16">
        <v>5.0000000000000001E-3</v>
      </c>
      <c r="G73" s="16"/>
    </row>
    <row r="74" spans="1:7" x14ac:dyDescent="0.25">
      <c r="A74" s="13" t="s">
        <v>1949</v>
      </c>
      <c r="B74" s="33" t="s">
        <v>1950</v>
      </c>
      <c r="C74" s="33" t="s">
        <v>1192</v>
      </c>
      <c r="D74" s="14">
        <v>350586</v>
      </c>
      <c r="E74" s="15">
        <v>3713.06</v>
      </c>
      <c r="F74" s="16">
        <v>5.0000000000000001E-3</v>
      </c>
      <c r="G74" s="16"/>
    </row>
    <row r="75" spans="1:7" x14ac:dyDescent="0.25">
      <c r="A75" s="13" t="s">
        <v>1927</v>
      </c>
      <c r="B75" s="33" t="s">
        <v>1928</v>
      </c>
      <c r="C75" s="33" t="s">
        <v>1386</v>
      </c>
      <c r="D75" s="14">
        <v>256916</v>
      </c>
      <c r="E75" s="15">
        <v>3686.49</v>
      </c>
      <c r="F75" s="16">
        <v>5.0000000000000001E-3</v>
      </c>
      <c r="G75" s="16"/>
    </row>
    <row r="76" spans="1:7" x14ac:dyDescent="0.25">
      <c r="A76" s="13" t="s">
        <v>1326</v>
      </c>
      <c r="B76" s="33" t="s">
        <v>1327</v>
      </c>
      <c r="C76" s="33" t="s">
        <v>1215</v>
      </c>
      <c r="D76" s="14">
        <v>879594</v>
      </c>
      <c r="E76" s="15">
        <v>3685.94</v>
      </c>
      <c r="F76" s="16">
        <v>5.0000000000000001E-3</v>
      </c>
      <c r="G76" s="16"/>
    </row>
    <row r="77" spans="1:7" x14ac:dyDescent="0.25">
      <c r="A77" s="13" t="s">
        <v>1368</v>
      </c>
      <c r="B77" s="33" t="s">
        <v>1369</v>
      </c>
      <c r="C77" s="33" t="s">
        <v>1370</v>
      </c>
      <c r="D77" s="14">
        <v>45421</v>
      </c>
      <c r="E77" s="15">
        <v>3618.9</v>
      </c>
      <c r="F77" s="16">
        <v>4.8999999999999998E-3</v>
      </c>
      <c r="G77" s="16"/>
    </row>
    <row r="78" spans="1:7" x14ac:dyDescent="0.25">
      <c r="A78" s="13" t="s">
        <v>1994</v>
      </c>
      <c r="B78" s="33" t="s">
        <v>1995</v>
      </c>
      <c r="C78" s="33" t="s">
        <v>1344</v>
      </c>
      <c r="D78" s="14">
        <v>192511</v>
      </c>
      <c r="E78" s="15">
        <v>3410.72</v>
      </c>
      <c r="F78" s="16">
        <v>4.5999999999999999E-3</v>
      </c>
      <c r="G78" s="16"/>
    </row>
    <row r="79" spans="1:7" x14ac:dyDescent="0.25">
      <c r="A79" s="13" t="s">
        <v>1798</v>
      </c>
      <c r="B79" s="33" t="s">
        <v>1799</v>
      </c>
      <c r="C79" s="33" t="s">
        <v>1800</v>
      </c>
      <c r="D79" s="14">
        <v>265444</v>
      </c>
      <c r="E79" s="15">
        <v>3297.21</v>
      </c>
      <c r="F79" s="16">
        <v>4.4999999999999997E-3</v>
      </c>
      <c r="G79" s="16"/>
    </row>
    <row r="80" spans="1:7" x14ac:dyDescent="0.25">
      <c r="A80" s="13" t="s">
        <v>1495</v>
      </c>
      <c r="B80" s="33" t="s">
        <v>1496</v>
      </c>
      <c r="C80" s="33" t="s">
        <v>1370</v>
      </c>
      <c r="D80" s="14">
        <v>495931</v>
      </c>
      <c r="E80" s="15">
        <v>3109.74</v>
      </c>
      <c r="F80" s="16">
        <v>4.1999999999999997E-3</v>
      </c>
      <c r="G80" s="16"/>
    </row>
    <row r="81" spans="1:7" x14ac:dyDescent="0.25">
      <c r="A81" s="13" t="s">
        <v>2207</v>
      </c>
      <c r="B81" s="33" t="s">
        <v>2208</v>
      </c>
      <c r="C81" s="33" t="s">
        <v>1351</v>
      </c>
      <c r="D81" s="14">
        <v>113534</v>
      </c>
      <c r="E81" s="15">
        <v>1419.63</v>
      </c>
      <c r="F81" s="16">
        <v>1.9E-3</v>
      </c>
      <c r="G81" s="16"/>
    </row>
    <row r="82" spans="1:7" x14ac:dyDescent="0.25">
      <c r="A82" s="13" t="s">
        <v>1890</v>
      </c>
      <c r="B82" s="33" t="s">
        <v>1891</v>
      </c>
      <c r="C82" s="33" t="s">
        <v>1800</v>
      </c>
      <c r="D82" s="14">
        <v>23269</v>
      </c>
      <c r="E82" s="15">
        <v>986.94</v>
      </c>
      <c r="F82" s="16">
        <v>1.2999999999999999E-3</v>
      </c>
      <c r="G82" s="16"/>
    </row>
    <row r="83" spans="1:7" x14ac:dyDescent="0.25">
      <c r="A83" s="13" t="s">
        <v>2051</v>
      </c>
      <c r="B83" s="33" t="s">
        <v>2052</v>
      </c>
      <c r="C83" s="33" t="s">
        <v>1797</v>
      </c>
      <c r="D83" s="14">
        <v>55898</v>
      </c>
      <c r="E83" s="15">
        <v>473.34</v>
      </c>
      <c r="F83" s="16">
        <v>5.9999999999999995E-4</v>
      </c>
      <c r="G83" s="16"/>
    </row>
    <row r="84" spans="1:7" x14ac:dyDescent="0.25">
      <c r="A84" s="13" t="s">
        <v>1933</v>
      </c>
      <c r="B84" s="33" t="s">
        <v>1934</v>
      </c>
      <c r="C84" s="33" t="s">
        <v>1192</v>
      </c>
      <c r="D84" s="14">
        <v>38588</v>
      </c>
      <c r="E84" s="15">
        <v>333.42</v>
      </c>
      <c r="F84" s="16">
        <v>5.0000000000000001E-4</v>
      </c>
      <c r="G84" s="16"/>
    </row>
    <row r="85" spans="1:7" x14ac:dyDescent="0.25">
      <c r="A85" s="17" t="s">
        <v>125</v>
      </c>
      <c r="B85" s="34"/>
      <c r="C85" s="34"/>
      <c r="D85" s="20"/>
      <c r="E85" s="37">
        <v>718678.51</v>
      </c>
      <c r="F85" s="38">
        <v>0.97109999999999996</v>
      </c>
      <c r="G85" s="23"/>
    </row>
    <row r="86" spans="1:7" x14ac:dyDescent="0.25">
      <c r="A86" s="17" t="s">
        <v>1268</v>
      </c>
      <c r="B86" s="33"/>
      <c r="C86" s="33"/>
      <c r="D86" s="14"/>
      <c r="E86" s="15"/>
      <c r="F86" s="16"/>
      <c r="G86" s="16"/>
    </row>
    <row r="87" spans="1:7" x14ac:dyDescent="0.25">
      <c r="A87" s="17" t="s">
        <v>125</v>
      </c>
      <c r="B87" s="33"/>
      <c r="C87" s="33"/>
      <c r="D87" s="14"/>
      <c r="E87" s="39" t="s">
        <v>122</v>
      </c>
      <c r="F87" s="40" t="s">
        <v>122</v>
      </c>
      <c r="G87" s="16"/>
    </row>
    <row r="88" spans="1:7" x14ac:dyDescent="0.25">
      <c r="A88" s="24" t="s">
        <v>132</v>
      </c>
      <c r="B88" s="35"/>
      <c r="C88" s="35"/>
      <c r="D88" s="25"/>
      <c r="E88" s="30">
        <v>718678.51</v>
      </c>
      <c r="F88" s="31">
        <v>0.97109999999999996</v>
      </c>
      <c r="G88" s="23"/>
    </row>
    <row r="89" spans="1:7" x14ac:dyDescent="0.25">
      <c r="A89" s="13"/>
      <c r="B89" s="33"/>
      <c r="C89" s="33"/>
      <c r="D89" s="14"/>
      <c r="E89" s="15"/>
      <c r="F89" s="16"/>
      <c r="G89" s="16"/>
    </row>
    <row r="90" spans="1:7" x14ac:dyDescent="0.25">
      <c r="A90" s="13"/>
      <c r="B90" s="33"/>
      <c r="C90" s="33"/>
      <c r="D90" s="14"/>
      <c r="E90" s="15"/>
      <c r="F90" s="16"/>
      <c r="G90" s="16"/>
    </row>
    <row r="91" spans="1:7" x14ac:dyDescent="0.25">
      <c r="A91" s="17" t="s">
        <v>196</v>
      </c>
      <c r="B91" s="33"/>
      <c r="C91" s="33"/>
      <c r="D91" s="14"/>
      <c r="E91" s="15"/>
      <c r="F91" s="16"/>
      <c r="G91" s="16"/>
    </row>
    <row r="92" spans="1:7" x14ac:dyDescent="0.25">
      <c r="A92" s="13" t="s">
        <v>197</v>
      </c>
      <c r="B92" s="33"/>
      <c r="C92" s="33"/>
      <c r="D92" s="14"/>
      <c r="E92" s="15">
        <v>23808.1</v>
      </c>
      <c r="F92" s="16">
        <v>3.2199999999999999E-2</v>
      </c>
      <c r="G92" s="16">
        <v>6.5936999999999996E-2</v>
      </c>
    </row>
    <row r="93" spans="1:7" x14ac:dyDescent="0.25">
      <c r="A93" s="17" t="s">
        <v>125</v>
      </c>
      <c r="B93" s="34"/>
      <c r="C93" s="34"/>
      <c r="D93" s="20"/>
      <c r="E93" s="37">
        <v>23808.1</v>
      </c>
      <c r="F93" s="38">
        <v>3.2199999999999999E-2</v>
      </c>
      <c r="G93" s="23"/>
    </row>
    <row r="94" spans="1:7" x14ac:dyDescent="0.25">
      <c r="A94" s="13"/>
      <c r="B94" s="33"/>
      <c r="C94" s="33"/>
      <c r="D94" s="14"/>
      <c r="E94" s="15"/>
      <c r="F94" s="16"/>
      <c r="G94" s="16"/>
    </row>
    <row r="95" spans="1:7" x14ac:dyDescent="0.25">
      <c r="A95" s="24" t="s">
        <v>132</v>
      </c>
      <c r="B95" s="35"/>
      <c r="C95" s="35"/>
      <c r="D95" s="25"/>
      <c r="E95" s="21">
        <v>23808.1</v>
      </c>
      <c r="F95" s="22">
        <v>3.2199999999999999E-2</v>
      </c>
      <c r="G95" s="23"/>
    </row>
    <row r="96" spans="1:7" x14ac:dyDescent="0.25">
      <c r="A96" s="13" t="s">
        <v>198</v>
      </c>
      <c r="B96" s="33"/>
      <c r="C96" s="33"/>
      <c r="D96" s="14"/>
      <c r="E96" s="15">
        <v>8.6018329999999992</v>
      </c>
      <c r="F96" s="16">
        <v>1.1E-5</v>
      </c>
      <c r="G96" s="16"/>
    </row>
    <row r="97" spans="1:7" x14ac:dyDescent="0.25">
      <c r="A97" s="13" t="s">
        <v>199</v>
      </c>
      <c r="B97" s="33"/>
      <c r="C97" s="33"/>
      <c r="D97" s="14"/>
      <c r="E97" s="26">
        <v>-2435.8118330000002</v>
      </c>
      <c r="F97" s="27">
        <v>-3.3110000000000001E-3</v>
      </c>
      <c r="G97" s="16">
        <v>6.5936999999999996E-2</v>
      </c>
    </row>
    <row r="98" spans="1:7" x14ac:dyDescent="0.25">
      <c r="A98" s="28" t="s">
        <v>200</v>
      </c>
      <c r="B98" s="36"/>
      <c r="C98" s="36"/>
      <c r="D98" s="29"/>
      <c r="E98" s="30">
        <v>740059.4</v>
      </c>
      <c r="F98" s="31">
        <v>1</v>
      </c>
      <c r="G98" s="31"/>
    </row>
    <row r="103" spans="1:7" x14ac:dyDescent="0.25">
      <c r="A103" s="1" t="s">
        <v>203</v>
      </c>
    </row>
    <row r="104" spans="1:7" x14ac:dyDescent="0.25">
      <c r="A104" s="47" t="s">
        <v>204</v>
      </c>
      <c r="B104" s="3" t="s">
        <v>122</v>
      </c>
    </row>
    <row r="105" spans="1:7" x14ac:dyDescent="0.25">
      <c r="A105" t="s">
        <v>205</v>
      </c>
    </row>
    <row r="106" spans="1:7" x14ac:dyDescent="0.25">
      <c r="A106" t="s">
        <v>206</v>
      </c>
      <c r="B106" t="s">
        <v>207</v>
      </c>
      <c r="C106" t="s">
        <v>207</v>
      </c>
    </row>
    <row r="107" spans="1:7" x14ac:dyDescent="0.25">
      <c r="B107" s="48">
        <v>45504</v>
      </c>
      <c r="C107" s="48">
        <v>45534</v>
      </c>
    </row>
    <row r="108" spans="1:7" x14ac:dyDescent="0.25">
      <c r="A108" t="s">
        <v>211</v>
      </c>
      <c r="B108">
        <v>111.01900000000001</v>
      </c>
      <c r="C108">
        <v>114.988</v>
      </c>
      <c r="E108" s="2"/>
    </row>
    <row r="109" spans="1:7" x14ac:dyDescent="0.25">
      <c r="A109" t="s">
        <v>212</v>
      </c>
      <c r="B109">
        <v>80.953000000000003</v>
      </c>
      <c r="C109">
        <v>83.846999999999994</v>
      </c>
      <c r="E109" s="2"/>
    </row>
    <row r="110" spans="1:7" x14ac:dyDescent="0.25">
      <c r="A110" t="s">
        <v>688</v>
      </c>
      <c r="B110">
        <v>96.323999999999998</v>
      </c>
      <c r="C110">
        <v>99.656999999999996</v>
      </c>
      <c r="E110" s="2"/>
    </row>
    <row r="111" spans="1:7" x14ac:dyDescent="0.25">
      <c r="A111" t="s">
        <v>689</v>
      </c>
      <c r="B111">
        <v>55.533999999999999</v>
      </c>
      <c r="C111">
        <v>57.454999999999998</v>
      </c>
      <c r="E111" s="2"/>
    </row>
    <row r="112" spans="1:7" x14ac:dyDescent="0.25">
      <c r="E112" s="2"/>
    </row>
    <row r="113" spans="1:4" x14ac:dyDescent="0.25">
      <c r="A113" t="s">
        <v>222</v>
      </c>
      <c r="B113" s="3" t="s">
        <v>122</v>
      </c>
    </row>
    <row r="114" spans="1:4" x14ac:dyDescent="0.25">
      <c r="A114" t="s">
        <v>223</v>
      </c>
      <c r="B114" s="3" t="s">
        <v>122</v>
      </c>
    </row>
    <row r="115" spans="1:4" ht="30" customHeight="1" x14ac:dyDescent="0.25">
      <c r="A115" s="47" t="s">
        <v>224</v>
      </c>
      <c r="B115" s="3" t="s">
        <v>122</v>
      </c>
    </row>
    <row r="116" spans="1:4" ht="30" customHeight="1" x14ac:dyDescent="0.25">
      <c r="A116" s="47" t="s">
        <v>225</v>
      </c>
      <c r="B116" s="3" t="s">
        <v>122</v>
      </c>
    </row>
    <row r="117" spans="1:4" x14ac:dyDescent="0.25">
      <c r="A117" t="s">
        <v>1269</v>
      </c>
      <c r="B117" s="49">
        <v>0.4798</v>
      </c>
    </row>
    <row r="118" spans="1:4" ht="45" customHeight="1" x14ac:dyDescent="0.25">
      <c r="A118" s="47" t="s">
        <v>227</v>
      </c>
      <c r="B118" s="3" t="s">
        <v>122</v>
      </c>
    </row>
    <row r="119" spans="1:4" ht="45" customHeight="1" x14ac:dyDescent="0.25">
      <c r="A119" s="47" t="s">
        <v>228</v>
      </c>
      <c r="B119" s="3" t="s">
        <v>122</v>
      </c>
    </row>
    <row r="120" spans="1:4" ht="30" customHeight="1" x14ac:dyDescent="0.25">
      <c r="A120" s="47" t="s">
        <v>229</v>
      </c>
      <c r="B120" s="3" t="s">
        <v>122</v>
      </c>
    </row>
    <row r="121" spans="1:4" x14ac:dyDescent="0.25">
      <c r="A121" t="s">
        <v>230</v>
      </c>
      <c r="B121" s="3" t="s">
        <v>122</v>
      </c>
    </row>
    <row r="122" spans="1:4" x14ac:dyDescent="0.25">
      <c r="A122" t="s">
        <v>231</v>
      </c>
      <c r="B122" s="3" t="s">
        <v>122</v>
      </c>
    </row>
    <row r="124" spans="1:4" ht="69.95" customHeight="1" x14ac:dyDescent="0.25">
      <c r="A124" s="63" t="s">
        <v>241</v>
      </c>
      <c r="B124" s="63" t="s">
        <v>242</v>
      </c>
      <c r="C124" s="63" t="s">
        <v>5</v>
      </c>
      <c r="D124" s="63" t="s">
        <v>6</v>
      </c>
    </row>
    <row r="125" spans="1:4" ht="69.95" customHeight="1" x14ac:dyDescent="0.25">
      <c r="A125" s="63" t="s">
        <v>2728</v>
      </c>
      <c r="B125" s="63"/>
      <c r="C125" s="63" t="s">
        <v>86</v>
      </c>
      <c r="D125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128"/>
  <sheetViews>
    <sheetView showGridLines="0" workbookViewId="0">
      <pane ySplit="4" topLeftCell="A105" activePane="bottomLeft" state="frozen"/>
      <selection pane="bottomLeft" activeCell="B120" sqref="B120"/>
    </sheetView>
  </sheetViews>
  <sheetFormatPr defaultRowHeight="15" x14ac:dyDescent="0.25"/>
  <cols>
    <col min="1" max="1" width="52.140625" bestFit="1" customWidth="1"/>
    <col min="2" max="2" width="22" customWidth="1"/>
    <col min="3" max="3" width="31.42578125" bestFit="1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2729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2730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1302</v>
      </c>
      <c r="B8" s="33" t="s">
        <v>1303</v>
      </c>
      <c r="C8" s="33" t="s">
        <v>1304</v>
      </c>
      <c r="D8" s="14">
        <v>304945</v>
      </c>
      <c r="E8" s="15">
        <v>5927.22</v>
      </c>
      <c r="F8" s="16">
        <v>9.35E-2</v>
      </c>
      <c r="G8" s="16"/>
    </row>
    <row r="9" spans="1:8" x14ac:dyDescent="0.25">
      <c r="A9" s="13" t="s">
        <v>1193</v>
      </c>
      <c r="B9" s="33" t="s">
        <v>1194</v>
      </c>
      <c r="C9" s="33" t="s">
        <v>1195</v>
      </c>
      <c r="D9" s="14">
        <v>342540</v>
      </c>
      <c r="E9" s="15">
        <v>5443.13</v>
      </c>
      <c r="F9" s="16">
        <v>8.5800000000000001E-2</v>
      </c>
      <c r="G9" s="16"/>
    </row>
    <row r="10" spans="1:8" x14ac:dyDescent="0.25">
      <c r="A10" s="13" t="s">
        <v>1485</v>
      </c>
      <c r="B10" s="33" t="s">
        <v>1486</v>
      </c>
      <c r="C10" s="33" t="s">
        <v>1304</v>
      </c>
      <c r="D10" s="14">
        <v>178046</v>
      </c>
      <c r="E10" s="15">
        <v>2913.72</v>
      </c>
      <c r="F10" s="16">
        <v>4.5999999999999999E-2</v>
      </c>
      <c r="G10" s="16"/>
    </row>
    <row r="11" spans="1:8" x14ac:dyDescent="0.25">
      <c r="A11" s="13" t="s">
        <v>1399</v>
      </c>
      <c r="B11" s="33" t="s">
        <v>1400</v>
      </c>
      <c r="C11" s="33" t="s">
        <v>1304</v>
      </c>
      <c r="D11" s="14">
        <v>153304</v>
      </c>
      <c r="E11" s="15">
        <v>2687.8</v>
      </c>
      <c r="F11" s="16">
        <v>4.24E-2</v>
      </c>
      <c r="G11" s="16"/>
    </row>
    <row r="12" spans="1:8" x14ac:dyDescent="0.25">
      <c r="A12" s="13" t="s">
        <v>1776</v>
      </c>
      <c r="B12" s="33" t="s">
        <v>1777</v>
      </c>
      <c r="C12" s="33" t="s">
        <v>1351</v>
      </c>
      <c r="D12" s="14">
        <v>1000972</v>
      </c>
      <c r="E12" s="15">
        <v>2507.7399999999998</v>
      </c>
      <c r="F12" s="16">
        <v>3.9600000000000003E-2</v>
      </c>
      <c r="G12" s="16"/>
    </row>
    <row r="13" spans="1:8" x14ac:dyDescent="0.25">
      <c r="A13" s="13" t="s">
        <v>1364</v>
      </c>
      <c r="B13" s="33" t="s">
        <v>1365</v>
      </c>
      <c r="C13" s="33" t="s">
        <v>1304</v>
      </c>
      <c r="D13" s="14">
        <v>50605</v>
      </c>
      <c r="E13" s="15">
        <v>2304.4299999999998</v>
      </c>
      <c r="F13" s="16">
        <v>3.6299999999999999E-2</v>
      </c>
      <c r="G13" s="16"/>
    </row>
    <row r="14" spans="1:8" x14ac:dyDescent="0.25">
      <c r="A14" s="13" t="s">
        <v>1788</v>
      </c>
      <c r="B14" s="33" t="s">
        <v>1789</v>
      </c>
      <c r="C14" s="33" t="s">
        <v>1790</v>
      </c>
      <c r="D14" s="14">
        <v>123287</v>
      </c>
      <c r="E14" s="15">
        <v>2184.9499999999998</v>
      </c>
      <c r="F14" s="16">
        <v>3.4500000000000003E-2</v>
      </c>
      <c r="G14" s="16"/>
    </row>
    <row r="15" spans="1:8" x14ac:dyDescent="0.25">
      <c r="A15" s="13" t="s">
        <v>1389</v>
      </c>
      <c r="B15" s="33" t="s">
        <v>1390</v>
      </c>
      <c r="C15" s="33" t="s">
        <v>1304</v>
      </c>
      <c r="D15" s="14">
        <v>39719</v>
      </c>
      <c r="E15" s="15">
        <v>2053.81</v>
      </c>
      <c r="F15" s="16">
        <v>3.2399999999999998E-2</v>
      </c>
      <c r="G15" s="16"/>
    </row>
    <row r="16" spans="1:8" x14ac:dyDescent="0.25">
      <c r="A16" s="13" t="s">
        <v>1426</v>
      </c>
      <c r="B16" s="33" t="s">
        <v>1427</v>
      </c>
      <c r="C16" s="33" t="s">
        <v>1304</v>
      </c>
      <c r="D16" s="14">
        <v>31622</v>
      </c>
      <c r="E16" s="15">
        <v>1946.67</v>
      </c>
      <c r="F16" s="16">
        <v>3.0700000000000002E-2</v>
      </c>
      <c r="G16" s="16"/>
    </row>
    <row r="17" spans="1:7" x14ac:dyDescent="0.25">
      <c r="A17" s="13" t="s">
        <v>1358</v>
      </c>
      <c r="B17" s="33" t="s">
        <v>1359</v>
      </c>
      <c r="C17" s="33" t="s">
        <v>1304</v>
      </c>
      <c r="D17" s="14">
        <v>28604</v>
      </c>
      <c r="E17" s="15">
        <v>1814.65</v>
      </c>
      <c r="F17" s="16">
        <v>2.86E-2</v>
      </c>
      <c r="G17" s="16"/>
    </row>
    <row r="18" spans="1:7" x14ac:dyDescent="0.25">
      <c r="A18" s="13" t="s">
        <v>1434</v>
      </c>
      <c r="B18" s="33" t="s">
        <v>1435</v>
      </c>
      <c r="C18" s="33" t="s">
        <v>1304</v>
      </c>
      <c r="D18" s="14">
        <v>58118</v>
      </c>
      <c r="E18" s="15">
        <v>1804.53</v>
      </c>
      <c r="F18" s="16">
        <v>2.8500000000000001E-2</v>
      </c>
      <c r="G18" s="16"/>
    </row>
    <row r="19" spans="1:7" x14ac:dyDescent="0.25">
      <c r="A19" s="13" t="s">
        <v>2380</v>
      </c>
      <c r="B19" s="33" t="s">
        <v>2381</v>
      </c>
      <c r="C19" s="33" t="s">
        <v>2017</v>
      </c>
      <c r="D19" s="14">
        <v>80821</v>
      </c>
      <c r="E19" s="15">
        <v>1598.03</v>
      </c>
      <c r="F19" s="16">
        <v>2.52E-2</v>
      </c>
      <c r="G19" s="16"/>
    </row>
    <row r="20" spans="1:7" x14ac:dyDescent="0.25">
      <c r="A20" s="13" t="s">
        <v>1328</v>
      </c>
      <c r="B20" s="33" t="s">
        <v>1329</v>
      </c>
      <c r="C20" s="33" t="s">
        <v>1240</v>
      </c>
      <c r="D20" s="14">
        <v>9161</v>
      </c>
      <c r="E20" s="15">
        <v>1206.5899999999999</v>
      </c>
      <c r="F20" s="16">
        <v>1.9E-2</v>
      </c>
      <c r="G20" s="16"/>
    </row>
    <row r="21" spans="1:7" x14ac:dyDescent="0.25">
      <c r="A21" s="13" t="s">
        <v>1972</v>
      </c>
      <c r="B21" s="33" t="s">
        <v>1973</v>
      </c>
      <c r="C21" s="33" t="s">
        <v>1304</v>
      </c>
      <c r="D21" s="14">
        <v>155315</v>
      </c>
      <c r="E21" s="15">
        <v>1192.6600000000001</v>
      </c>
      <c r="F21" s="16">
        <v>1.8800000000000001E-2</v>
      </c>
      <c r="G21" s="16"/>
    </row>
    <row r="22" spans="1:7" x14ac:dyDescent="0.25">
      <c r="A22" s="13" t="s">
        <v>2037</v>
      </c>
      <c r="B22" s="33" t="s">
        <v>2038</v>
      </c>
      <c r="C22" s="33" t="s">
        <v>2039</v>
      </c>
      <c r="D22" s="14">
        <v>36879</v>
      </c>
      <c r="E22" s="15">
        <v>1160.93</v>
      </c>
      <c r="F22" s="16">
        <v>1.83E-2</v>
      </c>
      <c r="G22" s="16"/>
    </row>
    <row r="23" spans="1:7" x14ac:dyDescent="0.25">
      <c r="A23" s="13" t="s">
        <v>1876</v>
      </c>
      <c r="B23" s="33" t="s">
        <v>1877</v>
      </c>
      <c r="C23" s="33" t="s">
        <v>1220</v>
      </c>
      <c r="D23" s="14">
        <v>156049</v>
      </c>
      <c r="E23" s="15">
        <v>1109.74</v>
      </c>
      <c r="F23" s="16">
        <v>1.7500000000000002E-2</v>
      </c>
      <c r="G23" s="16"/>
    </row>
    <row r="24" spans="1:7" x14ac:dyDescent="0.25">
      <c r="A24" s="13" t="s">
        <v>1505</v>
      </c>
      <c r="B24" s="33" t="s">
        <v>1506</v>
      </c>
      <c r="C24" s="33" t="s">
        <v>1304</v>
      </c>
      <c r="D24" s="14">
        <v>133810</v>
      </c>
      <c r="E24" s="15">
        <v>897.26</v>
      </c>
      <c r="F24" s="16">
        <v>1.4200000000000001E-2</v>
      </c>
      <c r="G24" s="16"/>
    </row>
    <row r="25" spans="1:7" x14ac:dyDescent="0.25">
      <c r="A25" s="13" t="s">
        <v>1999</v>
      </c>
      <c r="B25" s="33" t="s">
        <v>2000</v>
      </c>
      <c r="C25" s="33" t="s">
        <v>1265</v>
      </c>
      <c r="D25" s="14">
        <v>129707</v>
      </c>
      <c r="E25" s="15">
        <v>886.35</v>
      </c>
      <c r="F25" s="16">
        <v>1.4E-2</v>
      </c>
      <c r="G25" s="16"/>
    </row>
    <row r="26" spans="1:7" x14ac:dyDescent="0.25">
      <c r="A26" s="13" t="s">
        <v>1230</v>
      </c>
      <c r="B26" s="33" t="s">
        <v>1231</v>
      </c>
      <c r="C26" s="33" t="s">
        <v>1232</v>
      </c>
      <c r="D26" s="14">
        <v>22624</v>
      </c>
      <c r="E26" s="15">
        <v>838.14</v>
      </c>
      <c r="F26" s="16">
        <v>1.32E-2</v>
      </c>
      <c r="G26" s="16"/>
    </row>
    <row r="27" spans="1:7" x14ac:dyDescent="0.25">
      <c r="A27" s="13" t="s">
        <v>1228</v>
      </c>
      <c r="B27" s="33" t="s">
        <v>1229</v>
      </c>
      <c r="C27" s="33" t="s">
        <v>1203</v>
      </c>
      <c r="D27" s="14">
        <v>74746</v>
      </c>
      <c r="E27" s="15">
        <v>830.69</v>
      </c>
      <c r="F27" s="16">
        <v>1.3100000000000001E-2</v>
      </c>
      <c r="G27" s="16"/>
    </row>
    <row r="28" spans="1:7" x14ac:dyDescent="0.25">
      <c r="A28" s="13" t="s">
        <v>2042</v>
      </c>
      <c r="B28" s="33" t="s">
        <v>2043</v>
      </c>
      <c r="C28" s="33" t="s">
        <v>2044</v>
      </c>
      <c r="D28" s="14">
        <v>58830</v>
      </c>
      <c r="E28" s="15">
        <v>775.47</v>
      </c>
      <c r="F28" s="16">
        <v>1.2200000000000001E-2</v>
      </c>
      <c r="G28" s="16"/>
    </row>
    <row r="29" spans="1:7" x14ac:dyDescent="0.25">
      <c r="A29" s="13" t="s">
        <v>1945</v>
      </c>
      <c r="B29" s="33" t="s">
        <v>1946</v>
      </c>
      <c r="C29" s="33" t="s">
        <v>1292</v>
      </c>
      <c r="D29" s="14">
        <v>65909</v>
      </c>
      <c r="E29" s="15">
        <v>759.93</v>
      </c>
      <c r="F29" s="16">
        <v>1.2E-2</v>
      </c>
      <c r="G29" s="16"/>
    </row>
    <row r="30" spans="1:7" x14ac:dyDescent="0.25">
      <c r="A30" s="13" t="s">
        <v>1457</v>
      </c>
      <c r="B30" s="33" t="s">
        <v>1458</v>
      </c>
      <c r="C30" s="33" t="s">
        <v>1254</v>
      </c>
      <c r="D30" s="14">
        <v>9504</v>
      </c>
      <c r="E30" s="15">
        <v>754.24</v>
      </c>
      <c r="F30" s="16">
        <v>1.1900000000000001E-2</v>
      </c>
      <c r="G30" s="16"/>
    </row>
    <row r="31" spans="1:7" x14ac:dyDescent="0.25">
      <c r="A31" s="13" t="s">
        <v>1338</v>
      </c>
      <c r="B31" s="33" t="s">
        <v>1339</v>
      </c>
      <c r="C31" s="33" t="s">
        <v>1304</v>
      </c>
      <c r="D31" s="14">
        <v>6757</v>
      </c>
      <c r="E31" s="15">
        <v>742.51</v>
      </c>
      <c r="F31" s="16">
        <v>1.17E-2</v>
      </c>
      <c r="G31" s="16"/>
    </row>
    <row r="32" spans="1:7" x14ac:dyDescent="0.25">
      <c r="A32" s="13" t="s">
        <v>2469</v>
      </c>
      <c r="B32" s="33" t="s">
        <v>2470</v>
      </c>
      <c r="C32" s="33" t="s">
        <v>1289</v>
      </c>
      <c r="D32" s="14">
        <v>26423</v>
      </c>
      <c r="E32" s="15">
        <v>740.99</v>
      </c>
      <c r="F32" s="16">
        <v>1.17E-2</v>
      </c>
      <c r="G32" s="16"/>
    </row>
    <row r="33" spans="1:7" x14ac:dyDescent="0.25">
      <c r="A33" s="13" t="s">
        <v>1827</v>
      </c>
      <c r="B33" s="33" t="s">
        <v>1828</v>
      </c>
      <c r="C33" s="33" t="s">
        <v>1800</v>
      </c>
      <c r="D33" s="14">
        <v>94573</v>
      </c>
      <c r="E33" s="15">
        <v>706.6</v>
      </c>
      <c r="F33" s="16">
        <v>1.11E-2</v>
      </c>
      <c r="G33" s="16"/>
    </row>
    <row r="34" spans="1:7" x14ac:dyDescent="0.25">
      <c r="A34" s="13" t="s">
        <v>1805</v>
      </c>
      <c r="B34" s="33" t="s">
        <v>1806</v>
      </c>
      <c r="C34" s="33" t="s">
        <v>1304</v>
      </c>
      <c r="D34" s="14">
        <v>38638</v>
      </c>
      <c r="E34" s="15">
        <v>701.34</v>
      </c>
      <c r="F34" s="16">
        <v>1.11E-2</v>
      </c>
      <c r="G34" s="16"/>
    </row>
    <row r="35" spans="1:7" x14ac:dyDescent="0.25">
      <c r="A35" s="13" t="s">
        <v>1422</v>
      </c>
      <c r="B35" s="33" t="s">
        <v>1423</v>
      </c>
      <c r="C35" s="33" t="s">
        <v>1195</v>
      </c>
      <c r="D35" s="14">
        <v>32449</v>
      </c>
      <c r="E35" s="15">
        <v>636.6</v>
      </c>
      <c r="F35" s="16">
        <v>0.01</v>
      </c>
      <c r="G35" s="16"/>
    </row>
    <row r="36" spans="1:7" x14ac:dyDescent="0.25">
      <c r="A36" s="13" t="s">
        <v>2055</v>
      </c>
      <c r="B36" s="33" t="s">
        <v>2056</v>
      </c>
      <c r="C36" s="33" t="s">
        <v>1304</v>
      </c>
      <c r="D36" s="14">
        <v>83655</v>
      </c>
      <c r="E36" s="15">
        <v>617.08000000000004</v>
      </c>
      <c r="F36" s="16">
        <v>9.7000000000000003E-3</v>
      </c>
      <c r="G36" s="16"/>
    </row>
    <row r="37" spans="1:7" x14ac:dyDescent="0.25">
      <c r="A37" s="13" t="s">
        <v>1994</v>
      </c>
      <c r="B37" s="33" t="s">
        <v>1995</v>
      </c>
      <c r="C37" s="33" t="s">
        <v>1344</v>
      </c>
      <c r="D37" s="14">
        <v>16647</v>
      </c>
      <c r="E37" s="15">
        <v>294.93</v>
      </c>
      <c r="F37" s="16">
        <v>4.7000000000000002E-3</v>
      </c>
      <c r="G37" s="16"/>
    </row>
    <row r="38" spans="1:7" x14ac:dyDescent="0.25">
      <c r="A38" s="17" t="s">
        <v>125</v>
      </c>
      <c r="B38" s="34"/>
      <c r="C38" s="34"/>
      <c r="D38" s="20"/>
      <c r="E38" s="37">
        <f>SUM(E8:E37)</f>
        <v>48038.729999999996</v>
      </c>
      <c r="F38" s="38">
        <f>SUM(F8:F37)</f>
        <v>0.75770000000000026</v>
      </c>
      <c r="G38" s="23"/>
    </row>
    <row r="39" spans="1:7" x14ac:dyDescent="0.25">
      <c r="A39" s="17" t="s">
        <v>1268</v>
      </c>
      <c r="B39" s="33"/>
      <c r="C39" s="33"/>
      <c r="D39" s="14"/>
      <c r="E39" s="15"/>
      <c r="F39" s="16"/>
      <c r="G39" s="16"/>
    </row>
    <row r="40" spans="1:7" x14ac:dyDescent="0.25">
      <c r="A40" s="17" t="s">
        <v>125</v>
      </c>
      <c r="B40" s="33"/>
      <c r="C40" s="33"/>
      <c r="D40" s="14"/>
      <c r="E40" s="39" t="s">
        <v>122</v>
      </c>
      <c r="F40" s="40" t="s">
        <v>122</v>
      </c>
      <c r="G40" s="16"/>
    </row>
    <row r="41" spans="1:7" x14ac:dyDescent="0.25">
      <c r="A41" s="17" t="s">
        <v>2731</v>
      </c>
      <c r="B41" s="33"/>
      <c r="C41" s="33"/>
      <c r="D41" s="14"/>
      <c r="E41" s="15"/>
      <c r="F41" s="16"/>
      <c r="G41" s="16"/>
    </row>
    <row r="42" spans="1:7" x14ac:dyDescent="0.25">
      <c r="A42" s="13" t="s">
        <v>2732</v>
      </c>
      <c r="B42" s="33" t="s">
        <v>2733</v>
      </c>
      <c r="C42" s="33" t="s">
        <v>2734</v>
      </c>
      <c r="D42" s="14">
        <v>16958</v>
      </c>
      <c r="E42" s="15">
        <v>3257.03</v>
      </c>
      <c r="F42" s="16">
        <v>5.1400000000000001E-2</v>
      </c>
      <c r="G42" s="16"/>
    </row>
    <row r="43" spans="1:7" x14ac:dyDescent="0.25">
      <c r="A43" s="13" t="s">
        <v>2735</v>
      </c>
      <c r="B43" s="33" t="s">
        <v>2736</v>
      </c>
      <c r="C43" s="33" t="s">
        <v>2737</v>
      </c>
      <c r="D43" s="14">
        <v>8155</v>
      </c>
      <c r="E43" s="15">
        <v>2853.1</v>
      </c>
      <c r="F43" s="16">
        <v>4.4999999999999998E-2</v>
      </c>
      <c r="G43" s="16"/>
    </row>
    <row r="44" spans="1:7" x14ac:dyDescent="0.25">
      <c r="A44" s="13" t="s">
        <v>2738</v>
      </c>
      <c r="B44" s="33" t="s">
        <v>2739</v>
      </c>
      <c r="C44" s="33" t="s">
        <v>2737</v>
      </c>
      <c r="D44" s="14">
        <v>25610</v>
      </c>
      <c r="E44" s="15">
        <v>2563.9899999999998</v>
      </c>
      <c r="F44" s="16">
        <v>4.0399999999999998E-2</v>
      </c>
      <c r="G44" s="16"/>
    </row>
    <row r="45" spans="1:7" x14ac:dyDescent="0.25">
      <c r="A45" s="13" t="s">
        <v>2740</v>
      </c>
      <c r="B45" s="33" t="s">
        <v>2741</v>
      </c>
      <c r="C45" s="33" t="s">
        <v>2044</v>
      </c>
      <c r="D45" s="14">
        <v>5240</v>
      </c>
      <c r="E45" s="15">
        <v>715.57</v>
      </c>
      <c r="F45" s="16">
        <v>1.1299999999999999E-2</v>
      </c>
      <c r="G45" s="16"/>
    </row>
    <row r="46" spans="1:7" x14ac:dyDescent="0.25">
      <c r="A46" s="13" t="s">
        <v>2742</v>
      </c>
      <c r="B46" s="33" t="s">
        <v>2743</v>
      </c>
      <c r="C46" s="33" t="s">
        <v>2734</v>
      </c>
      <c r="D46" s="14">
        <v>529</v>
      </c>
      <c r="E46" s="15">
        <v>254.85</v>
      </c>
      <c r="F46" s="16">
        <v>4.0000000000000001E-3</v>
      </c>
      <c r="G46" s="16"/>
    </row>
    <row r="47" spans="1:7" x14ac:dyDescent="0.25">
      <c r="A47" s="13" t="s">
        <v>2744</v>
      </c>
      <c r="B47" s="33" t="s">
        <v>2745</v>
      </c>
      <c r="C47" s="33" t="s">
        <v>2737</v>
      </c>
      <c r="D47" s="14">
        <v>1099</v>
      </c>
      <c r="E47" s="15">
        <v>233.11</v>
      </c>
      <c r="F47" s="16">
        <v>3.7000000000000002E-3</v>
      </c>
      <c r="G47" s="16"/>
    </row>
    <row r="48" spans="1:7" x14ac:dyDescent="0.25">
      <c r="A48" s="13" t="s">
        <v>2746</v>
      </c>
      <c r="B48" s="33" t="s">
        <v>2747</v>
      </c>
      <c r="C48" s="33" t="s">
        <v>2734</v>
      </c>
      <c r="D48" s="14">
        <v>1767</v>
      </c>
      <c r="E48" s="15">
        <v>220.17</v>
      </c>
      <c r="F48" s="16">
        <v>3.5000000000000001E-3</v>
      </c>
      <c r="G48" s="16"/>
    </row>
    <row r="49" spans="1:7" x14ac:dyDescent="0.25">
      <c r="A49" s="13" t="s">
        <v>2748</v>
      </c>
      <c r="B49" s="33" t="s">
        <v>2749</v>
      </c>
      <c r="C49" s="33" t="s">
        <v>2734</v>
      </c>
      <c r="D49" s="14">
        <v>755</v>
      </c>
      <c r="E49" s="15">
        <v>216.53</v>
      </c>
      <c r="F49" s="16">
        <v>3.3999999999999998E-3</v>
      </c>
      <c r="G49" s="16"/>
    </row>
    <row r="50" spans="1:7" x14ac:dyDescent="0.25">
      <c r="A50" s="13" t="s">
        <v>2750</v>
      </c>
      <c r="B50" s="33" t="s">
        <v>2751</v>
      </c>
      <c r="C50" s="33" t="s">
        <v>2737</v>
      </c>
      <c r="D50" s="14">
        <v>1826</v>
      </c>
      <c r="E50" s="15">
        <v>216.38</v>
      </c>
      <c r="F50" s="16">
        <v>3.3999999999999998E-3</v>
      </c>
      <c r="G50" s="16"/>
    </row>
    <row r="51" spans="1:7" x14ac:dyDescent="0.25">
      <c r="A51" s="13" t="s">
        <v>2752</v>
      </c>
      <c r="B51" s="33" t="s">
        <v>2753</v>
      </c>
      <c r="C51" s="33" t="s">
        <v>2737</v>
      </c>
      <c r="D51" s="14">
        <v>1017</v>
      </c>
      <c r="E51" s="15">
        <v>182.82</v>
      </c>
      <c r="F51" s="16">
        <v>2.8999999999999998E-3</v>
      </c>
      <c r="G51" s="16"/>
    </row>
    <row r="52" spans="1:7" x14ac:dyDescent="0.25">
      <c r="A52" s="13" t="s">
        <v>2754</v>
      </c>
      <c r="B52" s="33" t="s">
        <v>2755</v>
      </c>
      <c r="C52" s="33" t="s">
        <v>2737</v>
      </c>
      <c r="D52" s="14">
        <v>1222</v>
      </c>
      <c r="E52" s="15">
        <v>179.67</v>
      </c>
      <c r="F52" s="16">
        <v>2.8E-3</v>
      </c>
      <c r="G52" s="16"/>
    </row>
    <row r="53" spans="1:7" x14ac:dyDescent="0.25">
      <c r="A53" s="13" t="s">
        <v>2756</v>
      </c>
      <c r="B53" s="33" t="s">
        <v>2757</v>
      </c>
      <c r="C53" s="33" t="s">
        <v>2044</v>
      </c>
      <c r="D53" s="14">
        <v>4179</v>
      </c>
      <c r="E53" s="15">
        <v>177.14</v>
      </c>
      <c r="F53" s="16">
        <v>2.8E-3</v>
      </c>
      <c r="G53" s="16"/>
    </row>
    <row r="54" spans="1:7" x14ac:dyDescent="0.25">
      <c r="A54" s="13" t="s">
        <v>2758</v>
      </c>
      <c r="B54" s="33" t="s">
        <v>2759</v>
      </c>
      <c r="C54" s="33" t="s">
        <v>2760</v>
      </c>
      <c r="D54" s="14">
        <v>241</v>
      </c>
      <c r="E54" s="15">
        <v>172.82</v>
      </c>
      <c r="F54" s="16">
        <v>2.7000000000000001E-3</v>
      </c>
      <c r="G54" s="16"/>
    </row>
    <row r="55" spans="1:7" x14ac:dyDescent="0.25">
      <c r="A55" s="13" t="s">
        <v>2761</v>
      </c>
      <c r="B55" s="33" t="s">
        <v>2762</v>
      </c>
      <c r="C55" s="33" t="s">
        <v>2760</v>
      </c>
      <c r="D55" s="14">
        <v>1019</v>
      </c>
      <c r="E55" s="15">
        <v>172.75</v>
      </c>
      <c r="F55" s="16">
        <v>2.7000000000000001E-3</v>
      </c>
      <c r="G55" s="16"/>
    </row>
    <row r="56" spans="1:7" x14ac:dyDescent="0.25">
      <c r="A56" s="13" t="s">
        <v>2763</v>
      </c>
      <c r="B56" s="33" t="s">
        <v>2764</v>
      </c>
      <c r="C56" s="33" t="s">
        <v>2760</v>
      </c>
      <c r="D56" s="14">
        <v>316</v>
      </c>
      <c r="E56" s="15">
        <v>167.04</v>
      </c>
      <c r="F56" s="16">
        <v>2.5999999999999999E-3</v>
      </c>
      <c r="G56" s="16"/>
    </row>
    <row r="57" spans="1:7" x14ac:dyDescent="0.25">
      <c r="A57" s="13" t="s">
        <v>2765</v>
      </c>
      <c r="B57" s="33" t="s">
        <v>2766</v>
      </c>
      <c r="C57" s="33" t="s">
        <v>2734</v>
      </c>
      <c r="D57" s="14">
        <v>921</v>
      </c>
      <c r="E57" s="15">
        <v>152.37</v>
      </c>
      <c r="F57" s="16">
        <v>2.3999999999999998E-3</v>
      </c>
      <c r="G57" s="16"/>
    </row>
    <row r="58" spans="1:7" x14ac:dyDescent="0.25">
      <c r="A58" s="13" t="s">
        <v>2767</v>
      </c>
      <c r="B58" s="33" t="s">
        <v>2768</v>
      </c>
      <c r="C58" s="33" t="s">
        <v>2737</v>
      </c>
      <c r="D58" s="14">
        <v>372</v>
      </c>
      <c r="E58" s="15">
        <v>113.17</v>
      </c>
      <c r="F58" s="16">
        <v>1.8E-3</v>
      </c>
      <c r="G58" s="16"/>
    </row>
    <row r="59" spans="1:7" x14ac:dyDescent="0.25">
      <c r="A59" s="13" t="s">
        <v>2769</v>
      </c>
      <c r="B59" s="33" t="s">
        <v>2770</v>
      </c>
      <c r="C59" s="33" t="s">
        <v>2734</v>
      </c>
      <c r="D59" s="14">
        <v>557</v>
      </c>
      <c r="E59" s="15">
        <v>109.71</v>
      </c>
      <c r="F59" s="16">
        <v>1.6999999999999999E-3</v>
      </c>
      <c r="G59" s="16"/>
    </row>
    <row r="60" spans="1:7" x14ac:dyDescent="0.25">
      <c r="A60" s="13" t="s">
        <v>2771</v>
      </c>
      <c r="B60" s="33" t="s">
        <v>2772</v>
      </c>
      <c r="C60" s="33" t="s">
        <v>2737</v>
      </c>
      <c r="D60" s="14">
        <v>152</v>
      </c>
      <c r="E60" s="15">
        <v>104.46</v>
      </c>
      <c r="F60" s="16">
        <v>1.6000000000000001E-3</v>
      </c>
      <c r="G60" s="16"/>
    </row>
    <row r="61" spans="1:7" x14ac:dyDescent="0.25">
      <c r="A61" s="13" t="s">
        <v>2773</v>
      </c>
      <c r="B61" s="33" t="s">
        <v>2774</v>
      </c>
      <c r="C61" s="33" t="s">
        <v>2737</v>
      </c>
      <c r="D61" s="14">
        <v>145</v>
      </c>
      <c r="E61" s="15">
        <v>99.85</v>
      </c>
      <c r="F61" s="16">
        <v>1.6000000000000001E-3</v>
      </c>
      <c r="G61" s="16"/>
    </row>
    <row r="62" spans="1:7" x14ac:dyDescent="0.25">
      <c r="A62" s="13" t="s">
        <v>2775</v>
      </c>
      <c r="B62" s="33" t="s">
        <v>2776</v>
      </c>
      <c r="C62" s="33" t="s">
        <v>2737</v>
      </c>
      <c r="D62" s="14">
        <v>1224</v>
      </c>
      <c r="E62" s="15">
        <v>98.8</v>
      </c>
      <c r="F62" s="16">
        <v>1.6000000000000001E-3</v>
      </c>
      <c r="G62" s="16"/>
    </row>
    <row r="63" spans="1:7" x14ac:dyDescent="0.25">
      <c r="A63" s="13" t="s">
        <v>2777</v>
      </c>
      <c r="B63" s="33" t="s">
        <v>2778</v>
      </c>
      <c r="C63" s="33" t="s">
        <v>2760</v>
      </c>
      <c r="D63" s="14">
        <v>4805</v>
      </c>
      <c r="E63" s="15">
        <v>88.82</v>
      </c>
      <c r="F63" s="16">
        <v>1.4E-3</v>
      </c>
      <c r="G63" s="16"/>
    </row>
    <row r="64" spans="1:7" x14ac:dyDescent="0.25">
      <c r="A64" s="13" t="s">
        <v>2779</v>
      </c>
      <c r="B64" s="33" t="s">
        <v>2780</v>
      </c>
      <c r="C64" s="33" t="s">
        <v>2734</v>
      </c>
      <c r="D64" s="14">
        <v>276</v>
      </c>
      <c r="E64" s="15">
        <v>81.8</v>
      </c>
      <c r="F64" s="16">
        <v>1.2999999999999999E-3</v>
      </c>
      <c r="G64" s="16"/>
    </row>
    <row r="65" spans="1:7" x14ac:dyDescent="0.25">
      <c r="A65" s="13" t="s">
        <v>2781</v>
      </c>
      <c r="B65" s="33" t="s">
        <v>2782</v>
      </c>
      <c r="C65" s="33" t="s">
        <v>2734</v>
      </c>
      <c r="D65" s="14">
        <v>1360</v>
      </c>
      <c r="E65" s="15">
        <v>76.94</v>
      </c>
      <c r="F65" s="16">
        <v>1.1999999999999999E-3</v>
      </c>
      <c r="G65" s="16"/>
    </row>
    <row r="66" spans="1:7" x14ac:dyDescent="0.25">
      <c r="A66" s="13" t="s">
        <v>2783</v>
      </c>
      <c r="B66" s="33" t="s">
        <v>2784</v>
      </c>
      <c r="C66" s="33" t="s">
        <v>2760</v>
      </c>
      <c r="D66" s="14">
        <v>175</v>
      </c>
      <c r="E66" s="15">
        <v>76.260000000000005</v>
      </c>
      <c r="F66" s="16">
        <v>1.1999999999999999E-3</v>
      </c>
      <c r="G66" s="16"/>
    </row>
    <row r="67" spans="1:7" x14ac:dyDescent="0.25">
      <c r="A67" s="13" t="s">
        <v>2785</v>
      </c>
      <c r="B67" s="33" t="s">
        <v>2786</v>
      </c>
      <c r="C67" s="33" t="s">
        <v>2044</v>
      </c>
      <c r="D67" s="14">
        <v>306</v>
      </c>
      <c r="E67" s="15">
        <v>69.02</v>
      </c>
      <c r="F67" s="16">
        <v>1.1000000000000001E-3</v>
      </c>
      <c r="G67" s="16"/>
    </row>
    <row r="68" spans="1:7" x14ac:dyDescent="0.25">
      <c r="A68" s="13" t="s">
        <v>2787</v>
      </c>
      <c r="B68" s="33" t="s">
        <v>2788</v>
      </c>
      <c r="C68" s="33" t="s">
        <v>2737</v>
      </c>
      <c r="D68" s="14">
        <v>186</v>
      </c>
      <c r="E68" s="15">
        <v>68.959999999999994</v>
      </c>
      <c r="F68" s="16">
        <v>1.1000000000000001E-3</v>
      </c>
      <c r="G68" s="16"/>
    </row>
    <row r="69" spans="1:7" x14ac:dyDescent="0.25">
      <c r="A69" s="13" t="s">
        <v>2789</v>
      </c>
      <c r="B69" s="33" t="s">
        <v>2790</v>
      </c>
      <c r="C69" s="33" t="s">
        <v>2737</v>
      </c>
      <c r="D69" s="14">
        <v>285</v>
      </c>
      <c r="E69" s="15">
        <v>61.28</v>
      </c>
      <c r="F69" s="16">
        <v>1E-3</v>
      </c>
      <c r="G69" s="16"/>
    </row>
    <row r="70" spans="1:7" x14ac:dyDescent="0.25">
      <c r="A70" s="13" t="s">
        <v>2791</v>
      </c>
      <c r="B70" s="33" t="s">
        <v>2792</v>
      </c>
      <c r="C70" s="33" t="s">
        <v>2737</v>
      </c>
      <c r="D70" s="14">
        <v>121</v>
      </c>
      <c r="E70" s="15">
        <v>56.26</v>
      </c>
      <c r="F70" s="16">
        <v>8.9999999999999998E-4</v>
      </c>
      <c r="G70" s="16"/>
    </row>
    <row r="71" spans="1:7" x14ac:dyDescent="0.25">
      <c r="A71" s="13" t="s">
        <v>2793</v>
      </c>
      <c r="B71" s="33" t="s">
        <v>2794</v>
      </c>
      <c r="C71" s="33" t="s">
        <v>2734</v>
      </c>
      <c r="D71" s="14">
        <v>249</v>
      </c>
      <c r="E71" s="15">
        <v>53.96</v>
      </c>
      <c r="F71" s="16">
        <v>8.9999999999999998E-4</v>
      </c>
      <c r="G71" s="16"/>
    </row>
    <row r="72" spans="1:7" x14ac:dyDescent="0.25">
      <c r="A72" s="13" t="s">
        <v>2795</v>
      </c>
      <c r="B72" s="33" t="s">
        <v>2796</v>
      </c>
      <c r="C72" s="33" t="s">
        <v>2737</v>
      </c>
      <c r="D72" s="14">
        <v>708</v>
      </c>
      <c r="E72" s="15">
        <v>45.55</v>
      </c>
      <c r="F72" s="16">
        <v>6.9999999999999999E-4</v>
      </c>
      <c r="G72" s="16"/>
    </row>
    <row r="73" spans="1:7" x14ac:dyDescent="0.25">
      <c r="A73" s="13" t="s">
        <v>2797</v>
      </c>
      <c r="B73" s="33" t="s">
        <v>2798</v>
      </c>
      <c r="C73" s="33" t="s">
        <v>2760</v>
      </c>
      <c r="D73" s="14">
        <v>351</v>
      </c>
      <c r="E73" s="15">
        <v>45.22</v>
      </c>
      <c r="F73" s="16">
        <v>6.9999999999999999E-4</v>
      </c>
      <c r="G73" s="16"/>
    </row>
    <row r="74" spans="1:7" x14ac:dyDescent="0.25">
      <c r="A74" s="13" t="s">
        <v>2799</v>
      </c>
      <c r="B74" s="33" t="s">
        <v>2800</v>
      </c>
      <c r="C74" s="33" t="s">
        <v>2737</v>
      </c>
      <c r="D74" s="14">
        <v>51</v>
      </c>
      <c r="E74" s="15">
        <v>39.979999999999997</v>
      </c>
      <c r="F74" s="16">
        <v>5.9999999999999995E-4</v>
      </c>
      <c r="G74" s="16"/>
    </row>
    <row r="75" spans="1:7" x14ac:dyDescent="0.25">
      <c r="A75" s="13" t="s">
        <v>2801</v>
      </c>
      <c r="B75" s="33" t="s">
        <v>2802</v>
      </c>
      <c r="C75" s="33" t="s">
        <v>2737</v>
      </c>
      <c r="D75" s="14">
        <v>573</v>
      </c>
      <c r="E75" s="15">
        <v>39.479999999999997</v>
      </c>
      <c r="F75" s="16">
        <v>5.9999999999999995E-4</v>
      </c>
      <c r="G75" s="16"/>
    </row>
    <row r="76" spans="1:7" x14ac:dyDescent="0.25">
      <c r="A76" s="13" t="s">
        <v>2803</v>
      </c>
      <c r="B76" s="33" t="s">
        <v>2804</v>
      </c>
      <c r="C76" s="33" t="s">
        <v>2737</v>
      </c>
      <c r="D76" s="14">
        <v>27</v>
      </c>
      <c r="E76" s="15">
        <v>39.18</v>
      </c>
      <c r="F76" s="16">
        <v>5.9999999999999995E-4</v>
      </c>
      <c r="G76" s="16"/>
    </row>
    <row r="77" spans="1:7" x14ac:dyDescent="0.25">
      <c r="A77" s="13" t="s">
        <v>2805</v>
      </c>
      <c r="B77" s="33" t="s">
        <v>2806</v>
      </c>
      <c r="C77" s="33" t="s">
        <v>2044</v>
      </c>
      <c r="D77" s="14">
        <v>572</v>
      </c>
      <c r="E77" s="15">
        <v>37.31</v>
      </c>
      <c r="F77" s="16">
        <v>5.9999999999999995E-4</v>
      </c>
      <c r="G77" s="16"/>
    </row>
    <row r="78" spans="1:7" x14ac:dyDescent="0.25">
      <c r="A78" s="13" t="s">
        <v>2807</v>
      </c>
      <c r="B78" s="33" t="s">
        <v>2808</v>
      </c>
      <c r="C78" s="33" t="s">
        <v>2737</v>
      </c>
      <c r="D78" s="14">
        <v>85</v>
      </c>
      <c r="E78" s="15">
        <v>35.07</v>
      </c>
      <c r="F78" s="16">
        <v>5.9999999999999995E-4</v>
      </c>
      <c r="G78" s="16"/>
    </row>
    <row r="79" spans="1:7" x14ac:dyDescent="0.25">
      <c r="A79" s="13" t="s">
        <v>2809</v>
      </c>
      <c r="B79" s="33" t="s">
        <v>2810</v>
      </c>
      <c r="C79" s="33" t="s">
        <v>2760</v>
      </c>
      <c r="D79" s="14">
        <v>1036</v>
      </c>
      <c r="E79" s="15">
        <v>31.44</v>
      </c>
      <c r="F79" s="16">
        <v>5.0000000000000001E-4</v>
      </c>
      <c r="G79" s="16"/>
    </row>
    <row r="80" spans="1:7" x14ac:dyDescent="0.25">
      <c r="A80" s="13" t="s">
        <v>2811</v>
      </c>
      <c r="B80" s="33" t="s">
        <v>2812</v>
      </c>
      <c r="C80" s="33" t="s">
        <v>2737</v>
      </c>
      <c r="D80" s="14">
        <v>887</v>
      </c>
      <c r="E80" s="15">
        <v>31.13</v>
      </c>
      <c r="F80" s="16">
        <v>5.0000000000000001E-4</v>
      </c>
      <c r="G80" s="16"/>
    </row>
    <row r="81" spans="1:7" x14ac:dyDescent="0.25">
      <c r="A81" s="13" t="s">
        <v>2813</v>
      </c>
      <c r="B81" s="33" t="s">
        <v>2814</v>
      </c>
      <c r="C81" s="33" t="s">
        <v>2737</v>
      </c>
      <c r="D81" s="14">
        <v>474</v>
      </c>
      <c r="E81" s="15">
        <v>30.96</v>
      </c>
      <c r="F81" s="16">
        <v>5.0000000000000001E-4</v>
      </c>
      <c r="G81" s="16"/>
    </row>
    <row r="82" spans="1:7" x14ac:dyDescent="0.25">
      <c r="A82" s="13" t="s">
        <v>2815</v>
      </c>
      <c r="B82" s="33" t="s">
        <v>2816</v>
      </c>
      <c r="C82" s="33" t="s">
        <v>2044</v>
      </c>
      <c r="D82" s="14">
        <v>151</v>
      </c>
      <c r="E82" s="15">
        <v>28.58</v>
      </c>
      <c r="F82" s="16">
        <v>5.0000000000000001E-4</v>
      </c>
      <c r="G82" s="16"/>
    </row>
    <row r="83" spans="1:7" x14ac:dyDescent="0.25">
      <c r="A83" s="13" t="s">
        <v>2817</v>
      </c>
      <c r="B83" s="33" t="s">
        <v>2818</v>
      </c>
      <c r="C83" s="33" t="s">
        <v>2734</v>
      </c>
      <c r="D83" s="14">
        <v>99</v>
      </c>
      <c r="E83" s="15">
        <v>26.69</v>
      </c>
      <c r="F83" s="16">
        <v>4.0000000000000002E-4</v>
      </c>
      <c r="G83" s="16"/>
    </row>
    <row r="84" spans="1:7" x14ac:dyDescent="0.25">
      <c r="A84" s="13" t="s">
        <v>2819</v>
      </c>
      <c r="B84" s="33" t="s">
        <v>2820</v>
      </c>
      <c r="C84" s="33" t="s">
        <v>2737</v>
      </c>
      <c r="D84" s="14">
        <v>196</v>
      </c>
      <c r="E84" s="15">
        <v>25.34</v>
      </c>
      <c r="F84" s="16">
        <v>4.0000000000000002E-4</v>
      </c>
      <c r="G84" s="16"/>
    </row>
    <row r="85" spans="1:7" x14ac:dyDescent="0.25">
      <c r="A85" s="13" t="s">
        <v>2821</v>
      </c>
      <c r="B85" s="33" t="s">
        <v>2822</v>
      </c>
      <c r="C85" s="33" t="s">
        <v>2737</v>
      </c>
      <c r="D85" s="14">
        <v>228</v>
      </c>
      <c r="E85" s="15">
        <v>23.08</v>
      </c>
      <c r="F85" s="16">
        <v>4.0000000000000002E-4</v>
      </c>
      <c r="G85" s="16"/>
    </row>
    <row r="86" spans="1:7" x14ac:dyDescent="0.25">
      <c r="A86" s="13" t="s">
        <v>2823</v>
      </c>
      <c r="B86" s="33" t="s">
        <v>2824</v>
      </c>
      <c r="C86" s="33" t="s">
        <v>2825</v>
      </c>
      <c r="D86" s="14">
        <v>1338</v>
      </c>
      <c r="E86" s="15">
        <v>21.74</v>
      </c>
      <c r="F86" s="16">
        <v>2.9999999999999997E-4</v>
      </c>
      <c r="G86" s="16"/>
    </row>
    <row r="87" spans="1:7" x14ac:dyDescent="0.25">
      <c r="A87" s="13" t="s">
        <v>2826</v>
      </c>
      <c r="B87" s="33" t="s">
        <v>2827</v>
      </c>
      <c r="C87" s="33" t="s">
        <v>2737</v>
      </c>
      <c r="D87" s="14">
        <v>363</v>
      </c>
      <c r="E87" s="15">
        <v>19.97</v>
      </c>
      <c r="F87" s="16">
        <v>2.9999999999999997E-4</v>
      </c>
      <c r="G87" s="16"/>
    </row>
    <row r="88" spans="1:7" x14ac:dyDescent="0.25">
      <c r="A88" s="13" t="s">
        <v>2828</v>
      </c>
      <c r="B88" s="33" t="s">
        <v>2829</v>
      </c>
      <c r="C88" s="33" t="s">
        <v>2760</v>
      </c>
      <c r="D88" s="14">
        <v>235</v>
      </c>
      <c r="E88" s="15">
        <v>19.62</v>
      </c>
      <c r="F88" s="16">
        <v>2.9999999999999997E-4</v>
      </c>
      <c r="G88" s="16"/>
    </row>
    <row r="89" spans="1:7" x14ac:dyDescent="0.25">
      <c r="A89" s="13" t="s">
        <v>2830</v>
      </c>
      <c r="B89" s="33" t="s">
        <v>2831</v>
      </c>
      <c r="C89" s="33" t="s">
        <v>2737</v>
      </c>
      <c r="D89" s="14">
        <v>129</v>
      </c>
      <c r="E89" s="15">
        <v>19.38</v>
      </c>
      <c r="F89" s="16">
        <v>2.9999999999999997E-4</v>
      </c>
      <c r="G89" s="16"/>
    </row>
    <row r="90" spans="1:7" x14ac:dyDescent="0.25">
      <c r="A90" s="13" t="s">
        <v>2832</v>
      </c>
      <c r="B90" s="33" t="s">
        <v>2833</v>
      </c>
      <c r="C90" s="33" t="s">
        <v>2760</v>
      </c>
      <c r="D90" s="14">
        <v>53</v>
      </c>
      <c r="E90" s="15">
        <v>19.239999999999998</v>
      </c>
      <c r="F90" s="16">
        <v>2.9999999999999997E-4</v>
      </c>
      <c r="G90" s="16"/>
    </row>
    <row r="91" spans="1:7" x14ac:dyDescent="0.25">
      <c r="A91" s="13" t="s">
        <v>2834</v>
      </c>
      <c r="B91" s="33" t="s">
        <v>2835</v>
      </c>
      <c r="C91" s="33" t="s">
        <v>2737</v>
      </c>
      <c r="D91" s="14">
        <v>99</v>
      </c>
      <c r="E91" s="15">
        <v>15.27</v>
      </c>
      <c r="F91" s="16">
        <v>2.0000000000000001E-4</v>
      </c>
      <c r="G91" s="16"/>
    </row>
    <row r="92" spans="1:7" x14ac:dyDescent="0.25">
      <c r="A92" s="17" t="s">
        <v>125</v>
      </c>
      <c r="B92" s="34"/>
      <c r="C92" s="34"/>
      <c r="D92" s="20"/>
      <c r="E92" s="37">
        <v>13488.85999999999</v>
      </c>
      <c r="F92" s="38">
        <v>0.2127</v>
      </c>
      <c r="G92" s="16"/>
    </row>
    <row r="93" spans="1:7" x14ac:dyDescent="0.25">
      <c r="A93" s="17"/>
      <c r="B93" s="33"/>
      <c r="C93" s="33"/>
      <c r="D93" s="14"/>
      <c r="E93" s="55"/>
      <c r="F93" s="56"/>
      <c r="G93" s="16"/>
    </row>
    <row r="94" spans="1:7" x14ac:dyDescent="0.25">
      <c r="A94" s="24" t="s">
        <v>132</v>
      </c>
      <c r="B94" s="35"/>
      <c r="C94" s="35"/>
      <c r="D94" s="25"/>
      <c r="E94" s="30">
        <v>61527.59</v>
      </c>
      <c r="F94" s="31">
        <v>0.97040000000000004</v>
      </c>
      <c r="G94" s="23"/>
    </row>
    <row r="95" spans="1:7" x14ac:dyDescent="0.25">
      <c r="A95" s="13"/>
      <c r="B95" s="33"/>
      <c r="C95" s="33"/>
      <c r="D95" s="14"/>
      <c r="E95" s="15"/>
      <c r="F95" s="16"/>
      <c r="G95" s="16"/>
    </row>
    <row r="96" spans="1:7" x14ac:dyDescent="0.25">
      <c r="A96" s="13"/>
      <c r="B96" s="33"/>
      <c r="C96" s="33"/>
      <c r="D96" s="14"/>
      <c r="E96" s="15"/>
      <c r="F96" s="16"/>
      <c r="G96" s="16"/>
    </row>
    <row r="97" spans="1:7" x14ac:dyDescent="0.25">
      <c r="A97" s="17" t="s">
        <v>196</v>
      </c>
      <c r="B97" s="33"/>
      <c r="C97" s="33"/>
      <c r="D97" s="14"/>
      <c r="E97" s="15"/>
      <c r="F97" s="16"/>
      <c r="G97" s="16"/>
    </row>
    <row r="98" spans="1:7" x14ac:dyDescent="0.25">
      <c r="A98" s="13" t="s">
        <v>197</v>
      </c>
      <c r="B98" s="33"/>
      <c r="C98" s="33"/>
      <c r="D98" s="14"/>
      <c r="E98" s="15">
        <v>1786.03</v>
      </c>
      <c r="F98" s="16">
        <v>2.8199999999999999E-2</v>
      </c>
      <c r="G98" s="16">
        <v>6.5936999999999996E-2</v>
      </c>
    </row>
    <row r="99" spans="1:7" x14ac:dyDescent="0.25">
      <c r="A99" s="17" t="s">
        <v>125</v>
      </c>
      <c r="B99" s="34"/>
      <c r="C99" s="34"/>
      <c r="D99" s="20"/>
      <c r="E99" s="37">
        <v>1786.03</v>
      </c>
      <c r="F99" s="38">
        <v>2.8199999999999999E-2</v>
      </c>
      <c r="G99" s="23"/>
    </row>
    <row r="100" spans="1:7" x14ac:dyDescent="0.25">
      <c r="A100" s="13"/>
      <c r="B100" s="33"/>
      <c r="C100" s="33"/>
      <c r="D100" s="14"/>
      <c r="E100" s="15"/>
      <c r="F100" s="16"/>
      <c r="G100" s="16"/>
    </row>
    <row r="101" spans="1:7" x14ac:dyDescent="0.25">
      <c r="A101" s="24" t="s">
        <v>132</v>
      </c>
      <c r="B101" s="35"/>
      <c r="C101" s="35"/>
      <c r="D101" s="25"/>
      <c r="E101" s="21">
        <v>1786.03</v>
      </c>
      <c r="F101" s="22">
        <v>2.8199999999999999E-2</v>
      </c>
      <c r="G101" s="23"/>
    </row>
    <row r="102" spans="1:7" x14ac:dyDescent="0.25">
      <c r="A102" s="13" t="s">
        <v>198</v>
      </c>
      <c r="B102" s="33"/>
      <c r="C102" s="33"/>
      <c r="D102" s="14"/>
      <c r="E102" s="15">
        <v>0.6452909</v>
      </c>
      <c r="F102" s="16">
        <v>1.0000000000000001E-5</v>
      </c>
      <c r="G102" s="16"/>
    </row>
    <row r="103" spans="1:7" x14ac:dyDescent="0.25">
      <c r="A103" s="13" t="s">
        <v>199</v>
      </c>
      <c r="B103" s="33"/>
      <c r="C103" s="33"/>
      <c r="D103" s="14"/>
      <c r="E103" s="15">
        <v>90.524709099999995</v>
      </c>
      <c r="F103" s="16">
        <v>1.39E-3</v>
      </c>
      <c r="G103" s="16">
        <v>6.5936999999999996E-2</v>
      </c>
    </row>
    <row r="104" spans="1:7" x14ac:dyDescent="0.25">
      <c r="A104" s="28" t="s">
        <v>200</v>
      </c>
      <c r="B104" s="36"/>
      <c r="C104" s="36"/>
      <c r="D104" s="29"/>
      <c r="E104" s="30">
        <v>63404.79</v>
      </c>
      <c r="F104" s="31">
        <v>1</v>
      </c>
      <c r="G104" s="31"/>
    </row>
    <row r="106" spans="1:7" x14ac:dyDescent="0.25">
      <c r="A106" s="1" t="s">
        <v>203</v>
      </c>
    </row>
    <row r="107" spans="1:7" x14ac:dyDescent="0.25">
      <c r="A107" s="47" t="s">
        <v>204</v>
      </c>
      <c r="B107" s="3" t="s">
        <v>122</v>
      </c>
    </row>
    <row r="108" spans="1:7" x14ac:dyDescent="0.25">
      <c r="A108" t="s">
        <v>205</v>
      </c>
    </row>
    <row r="109" spans="1:7" x14ac:dyDescent="0.25">
      <c r="A109" t="s">
        <v>206</v>
      </c>
      <c r="B109" t="s">
        <v>207</v>
      </c>
      <c r="C109" t="s">
        <v>207</v>
      </c>
    </row>
    <row r="110" spans="1:7" x14ac:dyDescent="0.25">
      <c r="B110" s="48">
        <v>45504</v>
      </c>
      <c r="C110" s="48">
        <v>45534</v>
      </c>
    </row>
    <row r="111" spans="1:7" x14ac:dyDescent="0.25">
      <c r="A111" t="s">
        <v>722</v>
      </c>
      <c r="B111">
        <v>11.6355</v>
      </c>
      <c r="C111">
        <v>12.0344</v>
      </c>
      <c r="E111" s="2"/>
    </row>
    <row r="112" spans="1:7" x14ac:dyDescent="0.25">
      <c r="A112" t="s">
        <v>212</v>
      </c>
      <c r="B112">
        <v>11.6355</v>
      </c>
      <c r="C112">
        <v>12.0344</v>
      </c>
      <c r="E112" s="2"/>
    </row>
    <row r="113" spans="1:5" x14ac:dyDescent="0.25">
      <c r="A113" t="s">
        <v>723</v>
      </c>
      <c r="B113">
        <v>11.5511</v>
      </c>
      <c r="C113">
        <v>11.9299</v>
      </c>
      <c r="E113" s="2"/>
    </row>
    <row r="114" spans="1:5" x14ac:dyDescent="0.25">
      <c r="A114" t="s">
        <v>689</v>
      </c>
      <c r="B114">
        <v>11.5511</v>
      </c>
      <c r="C114">
        <v>11.9299</v>
      </c>
      <c r="E114" s="2"/>
    </row>
    <row r="115" spans="1:5" x14ac:dyDescent="0.25">
      <c r="E115" s="2"/>
    </row>
    <row r="116" spans="1:5" x14ac:dyDescent="0.25">
      <c r="A116" t="s">
        <v>222</v>
      </c>
      <c r="B116" s="3" t="s">
        <v>122</v>
      </c>
    </row>
    <row r="117" spans="1:5" x14ac:dyDescent="0.25">
      <c r="A117" t="s">
        <v>223</v>
      </c>
      <c r="B117" s="3" t="s">
        <v>122</v>
      </c>
    </row>
    <row r="118" spans="1:5" ht="30" customHeight="1" x14ac:dyDescent="0.25">
      <c r="A118" s="47" t="s">
        <v>224</v>
      </c>
      <c r="B118" s="3" t="s">
        <v>122</v>
      </c>
    </row>
    <row r="119" spans="1:5" ht="30" customHeight="1" x14ac:dyDescent="0.25">
      <c r="A119" s="47" t="s">
        <v>225</v>
      </c>
      <c r="B119" s="49">
        <v>13488.85999999999</v>
      </c>
    </row>
    <row r="120" spans="1:5" x14ac:dyDescent="0.25">
      <c r="A120" t="s">
        <v>1269</v>
      </c>
      <c r="B120" s="49">
        <v>0</v>
      </c>
    </row>
    <row r="121" spans="1:5" ht="45" customHeight="1" x14ac:dyDescent="0.25">
      <c r="A121" s="47" t="s">
        <v>227</v>
      </c>
      <c r="B121" s="3" t="s">
        <v>122</v>
      </c>
    </row>
    <row r="122" spans="1:5" ht="30" customHeight="1" x14ac:dyDescent="0.25">
      <c r="A122" s="47" t="s">
        <v>228</v>
      </c>
      <c r="B122" s="3" t="s">
        <v>122</v>
      </c>
    </row>
    <row r="123" spans="1:5" ht="30" customHeight="1" x14ac:dyDescent="0.25">
      <c r="A123" s="47" t="s">
        <v>229</v>
      </c>
      <c r="B123" s="3" t="s">
        <v>122</v>
      </c>
    </row>
    <row r="124" spans="1:5" x14ac:dyDescent="0.25">
      <c r="A124" t="s">
        <v>230</v>
      </c>
      <c r="B124" s="3" t="s">
        <v>122</v>
      </c>
    </row>
    <row r="125" spans="1:5" x14ac:dyDescent="0.25">
      <c r="A125" t="s">
        <v>231</v>
      </c>
      <c r="B125" s="3" t="s">
        <v>122</v>
      </c>
    </row>
    <row r="127" spans="1:5" ht="69.95" customHeight="1" x14ac:dyDescent="0.25">
      <c r="A127" s="63" t="s">
        <v>241</v>
      </c>
      <c r="B127" s="63" t="s">
        <v>242</v>
      </c>
      <c r="C127" s="63" t="s">
        <v>5</v>
      </c>
      <c r="D127" s="63" t="s">
        <v>6</v>
      </c>
    </row>
    <row r="128" spans="1:5" ht="69.95" customHeight="1" x14ac:dyDescent="0.25">
      <c r="A128" s="63" t="s">
        <v>2836</v>
      </c>
      <c r="B128" s="63"/>
      <c r="C128" s="63" t="s">
        <v>88</v>
      </c>
      <c r="D128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43"/>
  <sheetViews>
    <sheetView showGridLines="0" workbookViewId="0">
      <pane ySplit="4" topLeftCell="A20" activePane="bottomLeft" state="frozen"/>
      <selection pane="bottomLeft" activeCell="E16" sqref="E16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2837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2838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121</v>
      </c>
      <c r="B7" s="33"/>
      <c r="C7" s="33"/>
      <c r="D7" s="14"/>
      <c r="E7" s="15" t="s">
        <v>122</v>
      </c>
      <c r="F7" s="16" t="s">
        <v>122</v>
      </c>
      <c r="G7" s="16"/>
    </row>
    <row r="8" spans="1:8" x14ac:dyDescent="0.25">
      <c r="A8" s="52" t="s">
        <v>132</v>
      </c>
      <c r="B8" s="53"/>
      <c r="C8" s="53"/>
      <c r="D8" s="54"/>
      <c r="E8" s="37">
        <f>+E5</f>
        <v>0</v>
      </c>
      <c r="F8" s="38">
        <f>+F5</f>
        <v>0</v>
      </c>
      <c r="G8" s="16"/>
    </row>
    <row r="9" spans="1:8" x14ac:dyDescent="0.25">
      <c r="A9" s="13"/>
      <c r="B9" s="33"/>
      <c r="C9" s="33"/>
      <c r="D9" s="14"/>
      <c r="E9" s="15"/>
      <c r="F9" s="16"/>
      <c r="G9" s="16"/>
    </row>
    <row r="10" spans="1:8" x14ac:dyDescent="0.25">
      <c r="A10" s="17" t="s">
        <v>2266</v>
      </c>
      <c r="B10" s="34"/>
      <c r="C10" s="34"/>
      <c r="D10" s="20"/>
      <c r="E10" s="46"/>
      <c r="F10" s="23"/>
      <c r="G10" s="16"/>
    </row>
    <row r="11" spans="1:8" x14ac:dyDescent="0.25">
      <c r="A11" s="17" t="s">
        <v>2839</v>
      </c>
      <c r="B11" s="34"/>
      <c r="C11" s="34"/>
      <c r="D11" s="20"/>
      <c r="E11" s="46"/>
      <c r="F11" s="23"/>
      <c r="G11" s="16"/>
    </row>
    <row r="12" spans="1:8" x14ac:dyDescent="0.25">
      <c r="A12" s="13" t="s">
        <v>2271</v>
      </c>
      <c r="B12" s="33" t="s">
        <v>2272</v>
      </c>
      <c r="C12" s="34"/>
      <c r="D12" s="15">
        <v>80</v>
      </c>
      <c r="E12" s="15">
        <v>5734.32</v>
      </c>
      <c r="F12" s="16">
        <f>+E12/$E$22</f>
        <v>0.97203232242414783</v>
      </c>
      <c r="G12" s="16"/>
    </row>
    <row r="13" spans="1:8" x14ac:dyDescent="0.25">
      <c r="A13" s="52" t="s">
        <v>132</v>
      </c>
      <c r="B13" s="53"/>
      <c r="C13" s="53"/>
      <c r="D13" s="54"/>
      <c r="E13" s="37">
        <f>SUM(E12)</f>
        <v>5734.32</v>
      </c>
      <c r="F13" s="38">
        <f>SUM(F12)</f>
        <v>0.97203232242414783</v>
      </c>
      <c r="G13" s="16"/>
    </row>
    <row r="14" spans="1:8" x14ac:dyDescent="0.25">
      <c r="A14" s="13"/>
      <c r="B14" s="33"/>
      <c r="C14" s="33"/>
      <c r="D14" s="14"/>
      <c r="E14" s="15"/>
      <c r="F14" s="16"/>
      <c r="G14" s="16"/>
    </row>
    <row r="15" spans="1:8" x14ac:dyDescent="0.25">
      <c r="A15" s="17" t="s">
        <v>196</v>
      </c>
      <c r="B15" s="33"/>
      <c r="C15" s="33"/>
      <c r="D15" s="14"/>
      <c r="E15" s="15"/>
      <c r="F15" s="16"/>
      <c r="G15" s="16"/>
    </row>
    <row r="16" spans="1:8" x14ac:dyDescent="0.25">
      <c r="A16" s="13" t="s">
        <v>197</v>
      </c>
      <c r="B16" s="33"/>
      <c r="C16" s="33"/>
      <c r="D16" s="14"/>
      <c r="E16" s="15">
        <v>9</v>
      </c>
      <c r="F16" s="16">
        <v>1.5250000000000001E-3</v>
      </c>
      <c r="G16" s="16">
        <v>6.5936999999999996E-2</v>
      </c>
    </row>
    <row r="17" spans="1:7" x14ac:dyDescent="0.25">
      <c r="A17" s="17" t="s">
        <v>125</v>
      </c>
      <c r="B17" s="34"/>
      <c r="C17" s="34"/>
      <c r="D17" s="20"/>
      <c r="E17" s="21">
        <v>9</v>
      </c>
      <c r="F17" s="22">
        <v>1.524E-3</v>
      </c>
      <c r="G17" s="23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24" t="s">
        <v>132</v>
      </c>
      <c r="B19" s="35"/>
      <c r="C19" s="35"/>
      <c r="D19" s="25"/>
      <c r="E19" s="21">
        <v>9</v>
      </c>
      <c r="F19" s="22">
        <v>1.5250000000000001E-3</v>
      </c>
      <c r="G19" s="23"/>
    </row>
    <row r="20" spans="1:7" x14ac:dyDescent="0.25">
      <c r="A20" s="13" t="s">
        <v>198</v>
      </c>
      <c r="B20" s="33"/>
      <c r="C20" s="33"/>
      <c r="D20" s="14"/>
      <c r="E20" s="15">
        <v>3.2499E-3</v>
      </c>
      <c r="F20" s="16">
        <v>0</v>
      </c>
      <c r="G20" s="16"/>
    </row>
    <row r="21" spans="1:7" x14ac:dyDescent="0.25">
      <c r="A21" s="13" t="s">
        <v>199</v>
      </c>
      <c r="B21" s="33"/>
      <c r="C21" s="33"/>
      <c r="D21" s="14"/>
      <c r="E21" s="15">
        <v>155.98675009999999</v>
      </c>
      <c r="F21" s="16">
        <v>2.6499999999999999E-2</v>
      </c>
      <c r="G21" s="16">
        <v>6.5936999999999996E-2</v>
      </c>
    </row>
    <row r="22" spans="1:7" x14ac:dyDescent="0.25">
      <c r="A22" s="28" t="s">
        <v>200</v>
      </c>
      <c r="B22" s="36"/>
      <c r="C22" s="36"/>
      <c r="D22" s="29"/>
      <c r="E22" s="30">
        <v>5899.31</v>
      </c>
      <c r="F22" s="31">
        <v>1</v>
      </c>
      <c r="G22" s="31"/>
    </row>
    <row r="25" spans="1:7" x14ac:dyDescent="0.25">
      <c r="A25" s="1" t="s">
        <v>203</v>
      </c>
    </row>
    <row r="26" spans="1:7" x14ac:dyDescent="0.25">
      <c r="A26" s="47" t="s">
        <v>204</v>
      </c>
      <c r="B26" s="3" t="s">
        <v>122</v>
      </c>
    </row>
    <row r="27" spans="1:7" x14ac:dyDescent="0.25">
      <c r="A27" t="s">
        <v>205</v>
      </c>
    </row>
    <row r="28" spans="1:7" x14ac:dyDescent="0.25">
      <c r="A28" t="s">
        <v>206</v>
      </c>
      <c r="B28" t="s">
        <v>207</v>
      </c>
      <c r="C28" t="s">
        <v>207</v>
      </c>
    </row>
    <row r="29" spans="1:7" x14ac:dyDescent="0.25">
      <c r="B29" s="48">
        <v>45504</v>
      </c>
      <c r="C29" s="48">
        <v>45534</v>
      </c>
    </row>
    <row r="30" spans="1:7" x14ac:dyDescent="0.25">
      <c r="A30" t="s">
        <v>723</v>
      </c>
      <c r="B30">
        <v>70.708600000000004</v>
      </c>
      <c r="C30">
        <v>73.305400000000006</v>
      </c>
      <c r="E30" s="2"/>
    </row>
    <row r="32" spans="1:7" x14ac:dyDescent="0.25">
      <c r="A32" t="s">
        <v>222</v>
      </c>
      <c r="B32" s="3" t="s">
        <v>122</v>
      </c>
    </row>
    <row r="33" spans="1:4" x14ac:dyDescent="0.25">
      <c r="A33" t="s">
        <v>223</v>
      </c>
      <c r="B33" s="3" t="s">
        <v>122</v>
      </c>
    </row>
    <row r="34" spans="1:4" ht="30" customHeight="1" x14ac:dyDescent="0.25">
      <c r="A34" s="47" t="s">
        <v>224</v>
      </c>
      <c r="B34" s="3" t="s">
        <v>122</v>
      </c>
    </row>
    <row r="35" spans="1:4" ht="30" customHeight="1" x14ac:dyDescent="0.25">
      <c r="A35" s="47" t="s">
        <v>225</v>
      </c>
      <c r="B35" s="3" t="s">
        <v>122</v>
      </c>
    </row>
    <row r="36" spans="1:4" ht="45" customHeight="1" x14ac:dyDescent="0.25">
      <c r="A36" s="47" t="s">
        <v>227</v>
      </c>
      <c r="B36" s="3" t="s">
        <v>122</v>
      </c>
    </row>
    <row r="37" spans="1:4" ht="45" customHeight="1" x14ac:dyDescent="0.25">
      <c r="A37" s="47" t="s">
        <v>228</v>
      </c>
      <c r="B37" s="3" t="s">
        <v>122</v>
      </c>
    </row>
    <row r="38" spans="1:4" ht="30" customHeight="1" x14ac:dyDescent="0.25">
      <c r="A38" s="47" t="s">
        <v>229</v>
      </c>
      <c r="B38" s="49">
        <v>5687.8009265000001</v>
      </c>
    </row>
    <row r="39" spans="1:4" x14ac:dyDescent="0.25">
      <c r="A39" t="s">
        <v>230</v>
      </c>
      <c r="B39" s="3" t="s">
        <v>122</v>
      </c>
    </row>
    <row r="40" spans="1:4" x14ac:dyDescent="0.25">
      <c r="A40" t="s">
        <v>231</v>
      </c>
      <c r="B40" s="3" t="s">
        <v>122</v>
      </c>
    </row>
    <row r="42" spans="1:4" ht="69.95" customHeight="1" x14ac:dyDescent="0.25">
      <c r="A42" s="63" t="s">
        <v>241</v>
      </c>
      <c r="B42" s="63" t="s">
        <v>242</v>
      </c>
      <c r="C42" s="63" t="s">
        <v>5</v>
      </c>
      <c r="D42" s="63" t="s">
        <v>6</v>
      </c>
    </row>
    <row r="43" spans="1:4" ht="69.95" customHeight="1" x14ac:dyDescent="0.25">
      <c r="A43" s="63" t="s">
        <v>2840</v>
      </c>
      <c r="B43" s="63"/>
      <c r="C43" s="63" t="s">
        <v>90</v>
      </c>
      <c r="D43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49"/>
  <sheetViews>
    <sheetView showGridLines="0" workbookViewId="0">
      <pane ySplit="4" topLeftCell="A27" activePane="bottomLeft" state="frozen"/>
      <selection pane="bottomLeft" activeCell="H46" sqref="H46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2841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2842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193</v>
      </c>
      <c r="B8" s="33"/>
      <c r="C8" s="33"/>
      <c r="D8" s="14"/>
      <c r="E8" s="15"/>
      <c r="F8" s="16"/>
      <c r="G8" s="16"/>
    </row>
    <row r="9" spans="1:8" x14ac:dyDescent="0.25">
      <c r="A9" s="13" t="s">
        <v>2843</v>
      </c>
      <c r="B9" s="33" t="s">
        <v>2844</v>
      </c>
      <c r="C9" s="33"/>
      <c r="D9" s="14">
        <v>6548627</v>
      </c>
      <c r="E9" s="15">
        <v>5696.65</v>
      </c>
      <c r="F9" s="16">
        <v>0.49990000000000001</v>
      </c>
      <c r="G9" s="16"/>
    </row>
    <row r="10" spans="1:8" x14ac:dyDescent="0.25">
      <c r="A10" s="13" t="s">
        <v>2845</v>
      </c>
      <c r="B10" s="33" t="s">
        <v>2846</v>
      </c>
      <c r="C10" s="33"/>
      <c r="D10" s="14">
        <v>7775531</v>
      </c>
      <c r="E10" s="15">
        <v>5687.8</v>
      </c>
      <c r="F10" s="16">
        <v>0.49909999999999999</v>
      </c>
      <c r="G10" s="16"/>
    </row>
    <row r="11" spans="1:8" x14ac:dyDescent="0.25">
      <c r="A11" s="17" t="s">
        <v>125</v>
      </c>
      <c r="B11" s="34"/>
      <c r="C11" s="34"/>
      <c r="D11" s="20"/>
      <c r="E11" s="21">
        <v>11384.45</v>
      </c>
      <c r="F11" s="22">
        <v>0.999</v>
      </c>
      <c r="G11" s="23"/>
    </row>
    <row r="12" spans="1:8" x14ac:dyDescent="0.25">
      <c r="A12" s="13"/>
      <c r="B12" s="33"/>
      <c r="C12" s="33"/>
      <c r="D12" s="14"/>
      <c r="E12" s="15"/>
      <c r="F12" s="16"/>
      <c r="G12" s="16"/>
    </row>
    <row r="13" spans="1:8" x14ac:dyDescent="0.25">
      <c r="A13" s="24" t="s">
        <v>132</v>
      </c>
      <c r="B13" s="35"/>
      <c r="C13" s="35"/>
      <c r="D13" s="25"/>
      <c r="E13" s="21">
        <v>11384.45</v>
      </c>
      <c r="F13" s="22">
        <v>0.999</v>
      </c>
      <c r="G13" s="23"/>
    </row>
    <row r="14" spans="1:8" x14ac:dyDescent="0.25">
      <c r="A14" s="13"/>
      <c r="B14" s="33"/>
      <c r="C14" s="33"/>
      <c r="D14" s="14"/>
      <c r="E14" s="15"/>
      <c r="F14" s="16"/>
      <c r="G14" s="16"/>
    </row>
    <row r="15" spans="1:8" x14ac:dyDescent="0.25">
      <c r="A15" s="17" t="s">
        <v>196</v>
      </c>
      <c r="B15" s="33"/>
      <c r="C15" s="33"/>
      <c r="D15" s="14"/>
      <c r="E15" s="15"/>
      <c r="F15" s="16"/>
      <c r="G15" s="16"/>
    </row>
    <row r="16" spans="1:8" x14ac:dyDescent="0.25">
      <c r="A16" s="13" t="s">
        <v>197</v>
      </c>
      <c r="B16" s="33"/>
      <c r="C16" s="33"/>
      <c r="D16" s="14"/>
      <c r="E16" s="15">
        <v>51.97</v>
      </c>
      <c r="F16" s="16">
        <v>4.5999999999999999E-3</v>
      </c>
      <c r="G16" s="16">
        <v>6.5936999999999996E-2</v>
      </c>
    </row>
    <row r="17" spans="1:7" x14ac:dyDescent="0.25">
      <c r="A17" s="17" t="s">
        <v>125</v>
      </c>
      <c r="B17" s="34"/>
      <c r="C17" s="34"/>
      <c r="D17" s="20"/>
      <c r="E17" s="21">
        <v>51.97</v>
      </c>
      <c r="F17" s="22">
        <v>4.5999999999999999E-3</v>
      </c>
      <c r="G17" s="23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24" t="s">
        <v>132</v>
      </c>
      <c r="B19" s="35"/>
      <c r="C19" s="35"/>
      <c r="D19" s="25"/>
      <c r="E19" s="21">
        <v>51.97</v>
      </c>
      <c r="F19" s="22">
        <v>4.5999999999999999E-3</v>
      </c>
      <c r="G19" s="23"/>
    </row>
    <row r="20" spans="1:7" x14ac:dyDescent="0.25">
      <c r="A20" s="13" t="s">
        <v>198</v>
      </c>
      <c r="B20" s="33"/>
      <c r="C20" s="33"/>
      <c r="D20" s="14"/>
      <c r="E20" s="15">
        <v>1.87774E-2</v>
      </c>
      <c r="F20" s="16">
        <v>9.9999999999999995E-7</v>
      </c>
      <c r="G20" s="16"/>
    </row>
    <row r="21" spans="1:7" x14ac:dyDescent="0.25">
      <c r="A21" s="13" t="s">
        <v>199</v>
      </c>
      <c r="B21" s="33"/>
      <c r="C21" s="33"/>
      <c r="D21" s="14"/>
      <c r="E21" s="26">
        <v>-40.5787774</v>
      </c>
      <c r="F21" s="27">
        <v>-3.601E-3</v>
      </c>
      <c r="G21" s="16">
        <v>6.5936999999999996E-2</v>
      </c>
    </row>
    <row r="22" spans="1:7" x14ac:dyDescent="0.25">
      <c r="A22" s="28" t="s">
        <v>200</v>
      </c>
      <c r="B22" s="36"/>
      <c r="C22" s="36"/>
      <c r="D22" s="29"/>
      <c r="E22" s="30">
        <v>11395.86</v>
      </c>
      <c r="F22" s="31">
        <v>1</v>
      </c>
      <c r="G22" s="31"/>
    </row>
    <row r="27" spans="1:7" x14ac:dyDescent="0.25">
      <c r="A27" s="1" t="s">
        <v>203</v>
      </c>
    </row>
    <row r="28" spans="1:7" x14ac:dyDescent="0.25">
      <c r="A28" s="47" t="s">
        <v>204</v>
      </c>
      <c r="B28" s="3" t="s">
        <v>122</v>
      </c>
    </row>
    <row r="29" spans="1:7" x14ac:dyDescent="0.25">
      <c r="A29" t="s">
        <v>205</v>
      </c>
    </row>
    <row r="30" spans="1:7" x14ac:dyDescent="0.25">
      <c r="A30" t="s">
        <v>206</v>
      </c>
      <c r="B30" t="s">
        <v>207</v>
      </c>
      <c r="C30" t="s">
        <v>207</v>
      </c>
    </row>
    <row r="31" spans="1:7" x14ac:dyDescent="0.25">
      <c r="B31" s="48">
        <v>45504</v>
      </c>
      <c r="C31" s="48">
        <v>45534</v>
      </c>
    </row>
    <row r="32" spans="1:7" x14ac:dyDescent="0.25">
      <c r="A32" t="s">
        <v>211</v>
      </c>
      <c r="B32">
        <v>13.981</v>
      </c>
      <c r="C32">
        <v>14.333</v>
      </c>
      <c r="E32" s="2"/>
    </row>
    <row r="33" spans="1:5" x14ac:dyDescent="0.25">
      <c r="A33" t="s">
        <v>212</v>
      </c>
      <c r="B33">
        <v>13.981999999999999</v>
      </c>
      <c r="C33">
        <v>14.334</v>
      </c>
      <c r="E33" s="2"/>
    </row>
    <row r="34" spans="1:5" x14ac:dyDescent="0.25">
      <c r="A34" t="s">
        <v>688</v>
      </c>
      <c r="B34">
        <v>13.877000000000001</v>
      </c>
      <c r="C34">
        <v>14.22</v>
      </c>
      <c r="E34" s="2"/>
    </row>
    <row r="35" spans="1:5" x14ac:dyDescent="0.25">
      <c r="A35" t="s">
        <v>689</v>
      </c>
      <c r="B35">
        <v>13.875999999999999</v>
      </c>
      <c r="C35">
        <v>14.22</v>
      </c>
      <c r="E35" s="2"/>
    </row>
    <row r="36" spans="1:5" x14ac:dyDescent="0.25">
      <c r="E36" s="2"/>
    </row>
    <row r="37" spans="1:5" x14ac:dyDescent="0.25">
      <c r="A37" t="s">
        <v>222</v>
      </c>
      <c r="B37" s="3" t="s">
        <v>122</v>
      </c>
    </row>
    <row r="38" spans="1:5" x14ac:dyDescent="0.25">
      <c r="A38" t="s">
        <v>223</v>
      </c>
      <c r="B38" s="3" t="s">
        <v>122</v>
      </c>
    </row>
    <row r="39" spans="1:5" ht="30" customHeight="1" x14ac:dyDescent="0.25">
      <c r="A39" s="47" t="s">
        <v>224</v>
      </c>
      <c r="B39" s="3" t="s">
        <v>122</v>
      </c>
    </row>
    <row r="40" spans="1:5" ht="30" customHeight="1" x14ac:dyDescent="0.25">
      <c r="A40" s="47" t="s">
        <v>225</v>
      </c>
      <c r="B40" s="3" t="s">
        <v>122</v>
      </c>
    </row>
    <row r="41" spans="1:5" ht="45" customHeight="1" x14ac:dyDescent="0.25">
      <c r="A41" s="47" t="s">
        <v>875</v>
      </c>
      <c r="B41" s="3" t="s">
        <v>122</v>
      </c>
    </row>
    <row r="42" spans="1:5" ht="45" customHeight="1" x14ac:dyDescent="0.25">
      <c r="A42" s="47" t="s">
        <v>876</v>
      </c>
      <c r="B42" s="3" t="s">
        <v>122</v>
      </c>
    </row>
    <row r="43" spans="1:5" ht="30" customHeight="1" x14ac:dyDescent="0.25">
      <c r="A43" s="47" t="s">
        <v>877</v>
      </c>
      <c r="B43" s="3" t="s">
        <v>122</v>
      </c>
    </row>
    <row r="44" spans="1:5" ht="30" customHeight="1" x14ac:dyDescent="0.25">
      <c r="A44" s="47" t="s">
        <v>229</v>
      </c>
      <c r="B44" s="3" t="s">
        <v>122</v>
      </c>
    </row>
    <row r="45" spans="1:5" x14ac:dyDescent="0.25">
      <c r="A45" t="s">
        <v>230</v>
      </c>
      <c r="B45" s="3" t="s">
        <v>122</v>
      </c>
    </row>
    <row r="46" spans="1:5" x14ac:dyDescent="0.25">
      <c r="A46" t="s">
        <v>231</v>
      </c>
      <c r="B46" s="3" t="s">
        <v>122</v>
      </c>
    </row>
    <row r="48" spans="1:5" ht="69.95" customHeight="1" x14ac:dyDescent="0.25">
      <c r="A48" s="63" t="s">
        <v>241</v>
      </c>
      <c r="B48" s="63" t="s">
        <v>242</v>
      </c>
      <c r="C48" s="63" t="s">
        <v>5</v>
      </c>
      <c r="D48" s="63" t="s">
        <v>6</v>
      </c>
    </row>
    <row r="49" spans="1:4" ht="69.95" customHeight="1" x14ac:dyDescent="0.25">
      <c r="A49" s="63" t="s">
        <v>2847</v>
      </c>
      <c r="B49" s="63"/>
      <c r="C49" s="63" t="s">
        <v>92</v>
      </c>
      <c r="D49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171"/>
  <sheetViews>
    <sheetView showGridLines="0" workbookViewId="0">
      <pane ySplit="4" topLeftCell="A142" activePane="bottomLeft" state="frozen"/>
      <selection pane="bottomLeft" activeCell="C163" sqref="C163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2848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2849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121</v>
      </c>
      <c r="B7" s="33"/>
      <c r="C7" s="33"/>
      <c r="D7" s="14"/>
      <c r="E7" s="15" t="s">
        <v>122</v>
      </c>
      <c r="F7" s="16" t="s">
        <v>122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133</v>
      </c>
      <c r="B9" s="33"/>
      <c r="C9" s="33"/>
      <c r="D9" s="14"/>
      <c r="E9" s="15"/>
      <c r="F9" s="16"/>
      <c r="G9" s="16"/>
    </row>
    <row r="10" spans="1:8" x14ac:dyDescent="0.25">
      <c r="A10" s="13"/>
      <c r="B10" s="33"/>
      <c r="C10" s="33"/>
      <c r="D10" s="14"/>
      <c r="E10" s="15"/>
      <c r="F10" s="16"/>
      <c r="G10" s="16"/>
    </row>
    <row r="11" spans="1:8" x14ac:dyDescent="0.25">
      <c r="A11" s="17" t="s">
        <v>134</v>
      </c>
      <c r="B11" s="33"/>
      <c r="C11" s="33"/>
      <c r="D11" s="14"/>
      <c r="E11" s="15"/>
      <c r="F11" s="16"/>
      <c r="G11" s="16"/>
    </row>
    <row r="12" spans="1:8" x14ac:dyDescent="0.25">
      <c r="A12" s="13" t="s">
        <v>2850</v>
      </c>
      <c r="B12" s="33" t="s">
        <v>2851</v>
      </c>
      <c r="C12" s="33" t="s">
        <v>129</v>
      </c>
      <c r="D12" s="14">
        <v>32500000</v>
      </c>
      <c r="E12" s="15">
        <v>32354.86</v>
      </c>
      <c r="F12" s="16">
        <v>5.6500000000000002E-2</v>
      </c>
      <c r="G12" s="16">
        <v>6.5495999999999999E-2</v>
      </c>
    </row>
    <row r="13" spans="1:8" x14ac:dyDescent="0.25">
      <c r="A13" s="13" t="s">
        <v>2852</v>
      </c>
      <c r="B13" s="33" t="s">
        <v>2853</v>
      </c>
      <c r="C13" s="33" t="s">
        <v>129</v>
      </c>
      <c r="D13" s="14">
        <v>17500000</v>
      </c>
      <c r="E13" s="15">
        <v>17352.41</v>
      </c>
      <c r="F13" s="16">
        <v>3.0300000000000001E-2</v>
      </c>
      <c r="G13" s="16">
        <v>6.6059000000000007E-2</v>
      </c>
    </row>
    <row r="14" spans="1:8" x14ac:dyDescent="0.25">
      <c r="A14" s="13" t="s">
        <v>2854</v>
      </c>
      <c r="B14" s="33" t="s">
        <v>2855</v>
      </c>
      <c r="C14" s="33" t="s">
        <v>129</v>
      </c>
      <c r="D14" s="14">
        <v>15000000</v>
      </c>
      <c r="E14" s="15">
        <v>14838.41</v>
      </c>
      <c r="F14" s="16">
        <v>2.5899999999999999E-2</v>
      </c>
      <c r="G14" s="16">
        <v>6.6249000000000002E-2</v>
      </c>
    </row>
    <row r="15" spans="1:8" x14ac:dyDescent="0.25">
      <c r="A15" s="13" t="s">
        <v>2856</v>
      </c>
      <c r="B15" s="33" t="s">
        <v>2857</v>
      </c>
      <c r="C15" s="33" t="s">
        <v>129</v>
      </c>
      <c r="D15" s="14">
        <v>12500000</v>
      </c>
      <c r="E15" s="15">
        <v>12319.56</v>
      </c>
      <c r="F15" s="16">
        <v>2.1499999999999998E-2</v>
      </c>
      <c r="G15" s="16">
        <v>6.6002000000000005E-2</v>
      </c>
    </row>
    <row r="16" spans="1:8" x14ac:dyDescent="0.25">
      <c r="A16" s="13" t="s">
        <v>2858</v>
      </c>
      <c r="B16" s="33" t="s">
        <v>2859</v>
      </c>
      <c r="C16" s="33" t="s">
        <v>129</v>
      </c>
      <c r="D16" s="14">
        <v>10000000</v>
      </c>
      <c r="E16" s="15">
        <v>9942.32</v>
      </c>
      <c r="F16" s="16">
        <v>1.7399999999999999E-2</v>
      </c>
      <c r="G16" s="16">
        <v>6.6172999999999996E-2</v>
      </c>
    </row>
    <row r="17" spans="1:7" x14ac:dyDescent="0.25">
      <c r="A17" s="13" t="s">
        <v>2860</v>
      </c>
      <c r="B17" s="33" t="s">
        <v>2861</v>
      </c>
      <c r="C17" s="33" t="s">
        <v>129</v>
      </c>
      <c r="D17" s="14">
        <v>10000000</v>
      </c>
      <c r="E17" s="15">
        <v>9905.25</v>
      </c>
      <c r="F17" s="16">
        <v>1.7299999999999999E-2</v>
      </c>
      <c r="G17" s="16">
        <v>6.5877000000000005E-2</v>
      </c>
    </row>
    <row r="18" spans="1:7" x14ac:dyDescent="0.25">
      <c r="A18" s="13" t="s">
        <v>2862</v>
      </c>
      <c r="B18" s="33" t="s">
        <v>2863</v>
      </c>
      <c r="C18" s="33" t="s">
        <v>129</v>
      </c>
      <c r="D18" s="14">
        <v>10000000</v>
      </c>
      <c r="E18" s="15">
        <v>9892.5400000000009</v>
      </c>
      <c r="F18" s="16">
        <v>1.7299999999999999E-2</v>
      </c>
      <c r="G18" s="16">
        <v>6.4998E-2</v>
      </c>
    </row>
    <row r="19" spans="1:7" x14ac:dyDescent="0.25">
      <c r="A19" s="13" t="s">
        <v>2864</v>
      </c>
      <c r="B19" s="33" t="s">
        <v>2865</v>
      </c>
      <c r="C19" s="33" t="s">
        <v>129</v>
      </c>
      <c r="D19" s="14">
        <v>5000000</v>
      </c>
      <c r="E19" s="15">
        <v>4952.63</v>
      </c>
      <c r="F19" s="16">
        <v>8.6999999999999994E-3</v>
      </c>
      <c r="G19" s="16">
        <v>6.5877000000000005E-2</v>
      </c>
    </row>
    <row r="20" spans="1:7" x14ac:dyDescent="0.25">
      <c r="A20" s="13" t="s">
        <v>2866</v>
      </c>
      <c r="B20" s="33" t="s">
        <v>2867</v>
      </c>
      <c r="C20" s="33" t="s">
        <v>129</v>
      </c>
      <c r="D20" s="14">
        <v>5000000</v>
      </c>
      <c r="E20" s="15">
        <v>4940.1499999999996</v>
      </c>
      <c r="F20" s="16">
        <v>8.6E-3</v>
      </c>
      <c r="G20" s="16">
        <v>6.6000000000000003E-2</v>
      </c>
    </row>
    <row r="21" spans="1:7" x14ac:dyDescent="0.25">
      <c r="A21" s="13" t="s">
        <v>2868</v>
      </c>
      <c r="B21" s="33" t="s">
        <v>2869</v>
      </c>
      <c r="C21" s="33" t="s">
        <v>129</v>
      </c>
      <c r="D21" s="14">
        <v>5000000</v>
      </c>
      <c r="E21" s="15">
        <v>4933.8599999999997</v>
      </c>
      <c r="F21" s="16">
        <v>8.6E-3</v>
      </c>
      <c r="G21" s="16">
        <v>6.5243999999999996E-2</v>
      </c>
    </row>
    <row r="22" spans="1:7" x14ac:dyDescent="0.25">
      <c r="A22" s="17" t="s">
        <v>125</v>
      </c>
      <c r="B22" s="34"/>
      <c r="C22" s="34"/>
      <c r="D22" s="20"/>
      <c r="E22" s="21">
        <v>121431.99</v>
      </c>
      <c r="F22" s="22">
        <v>0.21210000000000001</v>
      </c>
      <c r="G22" s="23"/>
    </row>
    <row r="23" spans="1:7" x14ac:dyDescent="0.25">
      <c r="A23" s="17" t="s">
        <v>139</v>
      </c>
      <c r="B23" s="33"/>
      <c r="C23" s="33"/>
      <c r="D23" s="14"/>
      <c r="E23" s="15"/>
      <c r="F23" s="16"/>
      <c r="G23" s="16"/>
    </row>
    <row r="24" spans="1:7" x14ac:dyDescent="0.25">
      <c r="A24" s="13" t="s">
        <v>2870</v>
      </c>
      <c r="B24" s="33" t="s">
        <v>2871</v>
      </c>
      <c r="C24" s="33" t="s">
        <v>145</v>
      </c>
      <c r="D24" s="14">
        <v>20000000</v>
      </c>
      <c r="E24" s="15">
        <v>19789.78</v>
      </c>
      <c r="F24" s="16">
        <v>3.4599999999999999E-2</v>
      </c>
      <c r="G24" s="16">
        <v>7.1801000000000004E-2</v>
      </c>
    </row>
    <row r="25" spans="1:7" x14ac:dyDescent="0.25">
      <c r="A25" s="13" t="s">
        <v>2872</v>
      </c>
      <c r="B25" s="33" t="s">
        <v>2873</v>
      </c>
      <c r="C25" s="33" t="s">
        <v>145</v>
      </c>
      <c r="D25" s="14">
        <v>20000000</v>
      </c>
      <c r="E25" s="15">
        <v>19665.46</v>
      </c>
      <c r="F25" s="16">
        <v>3.44E-2</v>
      </c>
      <c r="G25" s="16">
        <v>7.22E-2</v>
      </c>
    </row>
    <row r="26" spans="1:7" x14ac:dyDescent="0.25">
      <c r="A26" s="13" t="s">
        <v>2874</v>
      </c>
      <c r="B26" s="33" t="s">
        <v>2875</v>
      </c>
      <c r="C26" s="33" t="s">
        <v>145</v>
      </c>
      <c r="D26" s="14">
        <v>15000000</v>
      </c>
      <c r="E26" s="15">
        <v>14937.12</v>
      </c>
      <c r="F26" s="16">
        <v>2.6100000000000002E-2</v>
      </c>
      <c r="G26" s="16">
        <v>6.9849999999999995E-2</v>
      </c>
    </row>
    <row r="27" spans="1:7" x14ac:dyDescent="0.25">
      <c r="A27" s="13" t="s">
        <v>2876</v>
      </c>
      <c r="B27" s="33" t="s">
        <v>2877</v>
      </c>
      <c r="C27" s="33" t="s">
        <v>142</v>
      </c>
      <c r="D27" s="14">
        <v>12500000</v>
      </c>
      <c r="E27" s="15">
        <v>12442.4</v>
      </c>
      <c r="F27" s="16">
        <v>2.1700000000000001E-2</v>
      </c>
      <c r="G27" s="16">
        <v>7.0403999999999994E-2</v>
      </c>
    </row>
    <row r="28" spans="1:7" x14ac:dyDescent="0.25">
      <c r="A28" s="13" t="s">
        <v>2878</v>
      </c>
      <c r="B28" s="33" t="s">
        <v>2879</v>
      </c>
      <c r="C28" s="33" t="s">
        <v>145</v>
      </c>
      <c r="D28" s="14">
        <v>10000000</v>
      </c>
      <c r="E28" s="15">
        <v>9967.74</v>
      </c>
      <c r="F28" s="16">
        <v>1.7399999999999999E-2</v>
      </c>
      <c r="G28" s="16">
        <v>6.9499000000000005E-2</v>
      </c>
    </row>
    <row r="29" spans="1:7" x14ac:dyDescent="0.25">
      <c r="A29" s="13" t="s">
        <v>2880</v>
      </c>
      <c r="B29" s="33" t="s">
        <v>2881</v>
      </c>
      <c r="C29" s="33" t="s">
        <v>145</v>
      </c>
      <c r="D29" s="14">
        <v>10000000</v>
      </c>
      <c r="E29" s="15">
        <v>9952.39</v>
      </c>
      <c r="F29" s="16">
        <v>1.7399999999999999E-2</v>
      </c>
      <c r="G29" s="16">
        <v>6.9849999999999995E-2</v>
      </c>
    </row>
    <row r="30" spans="1:7" x14ac:dyDescent="0.25">
      <c r="A30" s="13" t="s">
        <v>2882</v>
      </c>
      <c r="B30" s="33" t="s">
        <v>2883</v>
      </c>
      <c r="C30" s="33" t="s">
        <v>142</v>
      </c>
      <c r="D30" s="14">
        <v>10000000</v>
      </c>
      <c r="E30" s="15">
        <v>9936.0400000000009</v>
      </c>
      <c r="F30" s="16">
        <v>1.7399999999999999E-2</v>
      </c>
      <c r="G30" s="16">
        <v>7.1198999999999998E-2</v>
      </c>
    </row>
    <row r="31" spans="1:7" x14ac:dyDescent="0.25">
      <c r="A31" s="13" t="s">
        <v>2884</v>
      </c>
      <c r="B31" s="33" t="s">
        <v>2885</v>
      </c>
      <c r="C31" s="33" t="s">
        <v>142</v>
      </c>
      <c r="D31" s="14">
        <v>10000000</v>
      </c>
      <c r="E31" s="15">
        <v>9902.06</v>
      </c>
      <c r="F31" s="16">
        <v>1.7299999999999999E-2</v>
      </c>
      <c r="G31" s="16">
        <v>7.2203000000000003E-2</v>
      </c>
    </row>
    <row r="32" spans="1:7" x14ac:dyDescent="0.25">
      <c r="A32" s="13" t="s">
        <v>2886</v>
      </c>
      <c r="B32" s="33" t="s">
        <v>2887</v>
      </c>
      <c r="C32" s="33" t="s">
        <v>145</v>
      </c>
      <c r="D32" s="14">
        <v>10000000</v>
      </c>
      <c r="E32" s="15">
        <v>9894.31</v>
      </c>
      <c r="F32" s="16">
        <v>1.7299999999999999E-2</v>
      </c>
      <c r="G32" s="16">
        <v>7.2202000000000002E-2</v>
      </c>
    </row>
    <row r="33" spans="1:7" x14ac:dyDescent="0.25">
      <c r="A33" s="13" t="s">
        <v>2888</v>
      </c>
      <c r="B33" s="33" t="s">
        <v>2889</v>
      </c>
      <c r="C33" s="33" t="s">
        <v>142</v>
      </c>
      <c r="D33" s="14">
        <v>10000000</v>
      </c>
      <c r="E33" s="15">
        <v>9884.23</v>
      </c>
      <c r="F33" s="16">
        <v>1.7299999999999999E-2</v>
      </c>
      <c r="G33" s="16">
        <v>7.1251999999999996E-2</v>
      </c>
    </row>
    <row r="34" spans="1:7" x14ac:dyDescent="0.25">
      <c r="A34" s="13" t="s">
        <v>2890</v>
      </c>
      <c r="B34" s="33" t="s">
        <v>2891</v>
      </c>
      <c r="C34" s="33" t="s">
        <v>142</v>
      </c>
      <c r="D34" s="14">
        <v>10000000</v>
      </c>
      <c r="E34" s="15">
        <v>9855.93</v>
      </c>
      <c r="F34" s="16">
        <v>1.72E-2</v>
      </c>
      <c r="G34" s="16">
        <v>7.2099999999999997E-2</v>
      </c>
    </row>
    <row r="35" spans="1:7" x14ac:dyDescent="0.25">
      <c r="A35" s="13" t="s">
        <v>2892</v>
      </c>
      <c r="B35" s="33" t="s">
        <v>2893</v>
      </c>
      <c r="C35" s="33" t="s">
        <v>154</v>
      </c>
      <c r="D35" s="14">
        <v>10000000</v>
      </c>
      <c r="E35" s="15">
        <v>9841.8700000000008</v>
      </c>
      <c r="F35" s="16">
        <v>1.72E-2</v>
      </c>
      <c r="G35" s="16">
        <v>7.2400999999999993E-2</v>
      </c>
    </row>
    <row r="36" spans="1:7" x14ac:dyDescent="0.25">
      <c r="A36" s="13" t="s">
        <v>2894</v>
      </c>
      <c r="B36" s="33" t="s">
        <v>2895</v>
      </c>
      <c r="C36" s="33" t="s">
        <v>145</v>
      </c>
      <c r="D36" s="14">
        <v>10000000</v>
      </c>
      <c r="E36" s="15">
        <v>9834.19</v>
      </c>
      <c r="F36" s="16">
        <v>1.72E-2</v>
      </c>
      <c r="G36" s="16">
        <v>7.2400999999999993E-2</v>
      </c>
    </row>
    <row r="37" spans="1:7" x14ac:dyDescent="0.25">
      <c r="A37" s="13" t="s">
        <v>2896</v>
      </c>
      <c r="B37" s="33" t="s">
        <v>2897</v>
      </c>
      <c r="C37" s="33" t="s">
        <v>154</v>
      </c>
      <c r="D37" s="14">
        <v>7500000</v>
      </c>
      <c r="E37" s="15">
        <v>7436</v>
      </c>
      <c r="F37" s="16">
        <v>1.2999999999999999E-2</v>
      </c>
      <c r="G37" s="16">
        <v>7.1402999999999994E-2</v>
      </c>
    </row>
    <row r="38" spans="1:7" x14ac:dyDescent="0.25">
      <c r="A38" s="13" t="s">
        <v>2898</v>
      </c>
      <c r="B38" s="33" t="s">
        <v>2899</v>
      </c>
      <c r="C38" s="33" t="s">
        <v>145</v>
      </c>
      <c r="D38" s="14">
        <v>7500000</v>
      </c>
      <c r="E38" s="15">
        <v>7414.93</v>
      </c>
      <c r="F38" s="16">
        <v>1.2999999999999999E-2</v>
      </c>
      <c r="G38" s="16">
        <v>7.2202000000000002E-2</v>
      </c>
    </row>
    <row r="39" spans="1:7" x14ac:dyDescent="0.25">
      <c r="A39" s="13" t="s">
        <v>2900</v>
      </c>
      <c r="B39" s="33" t="s">
        <v>2901</v>
      </c>
      <c r="C39" s="33" t="s">
        <v>154</v>
      </c>
      <c r="D39" s="14">
        <v>5000000</v>
      </c>
      <c r="E39" s="15">
        <v>4997.13</v>
      </c>
      <c r="F39" s="16">
        <v>8.6999999999999994E-3</v>
      </c>
      <c r="G39" s="16">
        <v>6.9876999999999995E-2</v>
      </c>
    </row>
    <row r="40" spans="1:7" x14ac:dyDescent="0.25">
      <c r="A40" s="13" t="s">
        <v>2902</v>
      </c>
      <c r="B40" s="33" t="s">
        <v>2903</v>
      </c>
      <c r="C40" s="33" t="s">
        <v>145</v>
      </c>
      <c r="D40" s="14">
        <v>5000000</v>
      </c>
      <c r="E40" s="15">
        <v>4961.62</v>
      </c>
      <c r="F40" s="16">
        <v>8.6999999999999994E-3</v>
      </c>
      <c r="G40" s="16">
        <v>7.2400000000000006E-2</v>
      </c>
    </row>
    <row r="41" spans="1:7" x14ac:dyDescent="0.25">
      <c r="A41" s="13" t="s">
        <v>2904</v>
      </c>
      <c r="B41" s="33" t="s">
        <v>2905</v>
      </c>
      <c r="C41" s="33" t="s">
        <v>142</v>
      </c>
      <c r="D41" s="14">
        <v>5000000</v>
      </c>
      <c r="E41" s="15">
        <v>4944.26</v>
      </c>
      <c r="F41" s="16">
        <v>8.6E-3</v>
      </c>
      <c r="G41" s="16">
        <v>7.2197999999999998E-2</v>
      </c>
    </row>
    <row r="42" spans="1:7" x14ac:dyDescent="0.25">
      <c r="A42" s="13" t="s">
        <v>2906</v>
      </c>
      <c r="B42" s="33" t="s">
        <v>2907</v>
      </c>
      <c r="C42" s="33" t="s">
        <v>142</v>
      </c>
      <c r="D42" s="14">
        <v>5000000</v>
      </c>
      <c r="E42" s="15">
        <v>4924.13</v>
      </c>
      <c r="F42" s="16">
        <v>8.6E-3</v>
      </c>
      <c r="G42" s="16">
        <v>7.2100999999999998E-2</v>
      </c>
    </row>
    <row r="43" spans="1:7" x14ac:dyDescent="0.25">
      <c r="A43" s="13" t="s">
        <v>2908</v>
      </c>
      <c r="B43" s="33" t="s">
        <v>2909</v>
      </c>
      <c r="C43" s="33" t="s">
        <v>145</v>
      </c>
      <c r="D43" s="14">
        <v>2500000</v>
      </c>
      <c r="E43" s="15">
        <v>2487.6</v>
      </c>
      <c r="F43" s="16">
        <v>4.3E-3</v>
      </c>
      <c r="G43" s="16">
        <v>6.9991999999999999E-2</v>
      </c>
    </row>
    <row r="44" spans="1:7" x14ac:dyDescent="0.25">
      <c r="A44" s="17" t="s">
        <v>125</v>
      </c>
      <c r="B44" s="34"/>
      <c r="C44" s="34"/>
      <c r="D44" s="20"/>
      <c r="E44" s="21">
        <v>193069.19</v>
      </c>
      <c r="F44" s="22">
        <v>0.33739999999999998</v>
      </c>
      <c r="G44" s="23"/>
    </row>
    <row r="45" spans="1:7" x14ac:dyDescent="0.25">
      <c r="A45" s="13"/>
      <c r="B45" s="33"/>
      <c r="C45" s="33"/>
      <c r="D45" s="14"/>
      <c r="E45" s="15"/>
      <c r="F45" s="16"/>
      <c r="G45" s="16"/>
    </row>
    <row r="46" spans="1:7" x14ac:dyDescent="0.25">
      <c r="A46" s="17" t="s">
        <v>178</v>
      </c>
      <c r="B46" s="33"/>
      <c r="C46" s="33"/>
      <c r="D46" s="14"/>
      <c r="E46" s="15"/>
      <c r="F46" s="16"/>
      <c r="G46" s="16"/>
    </row>
    <row r="47" spans="1:7" x14ac:dyDescent="0.25">
      <c r="A47" s="13" t="s">
        <v>2910</v>
      </c>
      <c r="B47" s="33" t="s">
        <v>2911</v>
      </c>
      <c r="C47" s="33" t="s">
        <v>145</v>
      </c>
      <c r="D47" s="14">
        <v>20000000</v>
      </c>
      <c r="E47" s="15">
        <v>19995.900000000001</v>
      </c>
      <c r="F47" s="16">
        <v>3.49E-2</v>
      </c>
      <c r="G47" s="16">
        <v>7.4840000000000004E-2</v>
      </c>
    </row>
    <row r="48" spans="1:7" x14ac:dyDescent="0.25">
      <c r="A48" s="13" t="s">
        <v>2912</v>
      </c>
      <c r="B48" s="33" t="s">
        <v>2913</v>
      </c>
      <c r="C48" s="33" t="s">
        <v>145</v>
      </c>
      <c r="D48" s="14">
        <v>20000000</v>
      </c>
      <c r="E48" s="15">
        <v>19904.64</v>
      </c>
      <c r="F48" s="16">
        <v>3.4799999999999998E-2</v>
      </c>
      <c r="G48" s="16">
        <v>6.9945999999999994E-2</v>
      </c>
    </row>
    <row r="49" spans="1:7" x14ac:dyDescent="0.25">
      <c r="A49" s="13" t="s">
        <v>2914</v>
      </c>
      <c r="B49" s="33" t="s">
        <v>2915</v>
      </c>
      <c r="C49" s="33" t="s">
        <v>142</v>
      </c>
      <c r="D49" s="14">
        <v>20000000</v>
      </c>
      <c r="E49" s="15">
        <v>19813.64</v>
      </c>
      <c r="F49" s="16">
        <v>3.4599999999999999E-2</v>
      </c>
      <c r="G49" s="16">
        <v>7.3048000000000002E-2</v>
      </c>
    </row>
    <row r="50" spans="1:7" x14ac:dyDescent="0.25">
      <c r="A50" s="13" t="s">
        <v>2916</v>
      </c>
      <c r="B50" s="33" t="s">
        <v>2917</v>
      </c>
      <c r="C50" s="33" t="s">
        <v>145</v>
      </c>
      <c r="D50" s="14">
        <v>10000000</v>
      </c>
      <c r="E50" s="15">
        <v>9998.1299999999992</v>
      </c>
      <c r="F50" s="16">
        <v>1.7500000000000002E-2</v>
      </c>
      <c r="G50" s="16">
        <v>6.8267999999999995E-2</v>
      </c>
    </row>
    <row r="51" spans="1:7" x14ac:dyDescent="0.25">
      <c r="A51" s="13" t="s">
        <v>2918</v>
      </c>
      <c r="B51" s="33" t="s">
        <v>2919</v>
      </c>
      <c r="C51" s="33" t="s">
        <v>145</v>
      </c>
      <c r="D51" s="14">
        <v>10000000</v>
      </c>
      <c r="E51" s="15">
        <v>9995.92</v>
      </c>
      <c r="F51" s="16">
        <v>1.7500000000000002E-2</v>
      </c>
      <c r="G51" s="16">
        <v>7.4490000000000001E-2</v>
      </c>
    </row>
    <row r="52" spans="1:7" x14ac:dyDescent="0.25">
      <c r="A52" s="13" t="s">
        <v>2920</v>
      </c>
      <c r="B52" s="33" t="s">
        <v>2921</v>
      </c>
      <c r="C52" s="33" t="s">
        <v>145</v>
      </c>
      <c r="D52" s="14">
        <v>10000000</v>
      </c>
      <c r="E52" s="15">
        <v>9957.2199999999993</v>
      </c>
      <c r="F52" s="16">
        <v>1.7399999999999999E-2</v>
      </c>
      <c r="G52" s="16">
        <v>7.1280999999999997E-2</v>
      </c>
    </row>
    <row r="53" spans="1:7" x14ac:dyDescent="0.25">
      <c r="A53" s="13" t="s">
        <v>2922</v>
      </c>
      <c r="B53" s="33" t="s">
        <v>2923</v>
      </c>
      <c r="C53" s="33" t="s">
        <v>145</v>
      </c>
      <c r="D53" s="14">
        <v>10000000</v>
      </c>
      <c r="E53" s="15">
        <v>9952.4599999999991</v>
      </c>
      <c r="F53" s="16">
        <v>1.7399999999999999E-2</v>
      </c>
      <c r="G53" s="16">
        <v>6.9747000000000003E-2</v>
      </c>
    </row>
    <row r="54" spans="1:7" x14ac:dyDescent="0.25">
      <c r="A54" s="13" t="s">
        <v>2924</v>
      </c>
      <c r="B54" s="33" t="s">
        <v>2925</v>
      </c>
      <c r="C54" s="33" t="s">
        <v>145</v>
      </c>
      <c r="D54" s="14">
        <v>10000000</v>
      </c>
      <c r="E54" s="15">
        <v>9952.08</v>
      </c>
      <c r="F54" s="16">
        <v>1.7399999999999999E-2</v>
      </c>
      <c r="G54" s="16">
        <v>7.0300000000000001E-2</v>
      </c>
    </row>
    <row r="55" spans="1:7" x14ac:dyDescent="0.25">
      <c r="A55" s="13" t="s">
        <v>2926</v>
      </c>
      <c r="B55" s="33" t="s">
        <v>2927</v>
      </c>
      <c r="C55" s="33" t="s">
        <v>145</v>
      </c>
      <c r="D55" s="14">
        <v>10000000</v>
      </c>
      <c r="E55" s="15">
        <v>9901.25</v>
      </c>
      <c r="F55" s="16">
        <v>1.7299999999999999E-2</v>
      </c>
      <c r="G55" s="16">
        <v>7.7453999999999995E-2</v>
      </c>
    </row>
    <row r="56" spans="1:7" x14ac:dyDescent="0.25">
      <c r="A56" s="13" t="s">
        <v>2928</v>
      </c>
      <c r="B56" s="33" t="s">
        <v>2929</v>
      </c>
      <c r="C56" s="33" t="s">
        <v>145</v>
      </c>
      <c r="D56" s="14">
        <v>10000000</v>
      </c>
      <c r="E56" s="15">
        <v>9899.92</v>
      </c>
      <c r="F56" s="16">
        <v>1.7299999999999999E-2</v>
      </c>
      <c r="G56" s="16">
        <v>7.2349999999999998E-2</v>
      </c>
    </row>
    <row r="57" spans="1:7" x14ac:dyDescent="0.25">
      <c r="A57" s="13" t="s">
        <v>2930</v>
      </c>
      <c r="B57" s="33" t="s">
        <v>2931</v>
      </c>
      <c r="C57" s="33" t="s">
        <v>145</v>
      </c>
      <c r="D57" s="14">
        <v>10000000</v>
      </c>
      <c r="E57" s="15">
        <v>9880.42</v>
      </c>
      <c r="F57" s="16">
        <v>1.7299999999999999E-2</v>
      </c>
      <c r="G57" s="16">
        <v>7.7499999999999999E-2</v>
      </c>
    </row>
    <row r="58" spans="1:7" x14ac:dyDescent="0.25">
      <c r="A58" s="13" t="s">
        <v>2932</v>
      </c>
      <c r="B58" s="33" t="s">
        <v>2933</v>
      </c>
      <c r="C58" s="33" t="s">
        <v>145</v>
      </c>
      <c r="D58" s="14">
        <v>10000000</v>
      </c>
      <c r="E58" s="15">
        <v>9858.91</v>
      </c>
      <c r="F58" s="16">
        <v>1.72E-2</v>
      </c>
      <c r="G58" s="16">
        <v>7.2548000000000001E-2</v>
      </c>
    </row>
    <row r="59" spans="1:7" x14ac:dyDescent="0.25">
      <c r="A59" s="13" t="s">
        <v>2934</v>
      </c>
      <c r="B59" s="33" t="s">
        <v>2935</v>
      </c>
      <c r="C59" s="33" t="s">
        <v>145</v>
      </c>
      <c r="D59" s="14">
        <v>10000000</v>
      </c>
      <c r="E59" s="15">
        <v>9858.6200000000008</v>
      </c>
      <c r="F59" s="16">
        <v>1.72E-2</v>
      </c>
      <c r="G59" s="16">
        <v>7.2702000000000003E-2</v>
      </c>
    </row>
    <row r="60" spans="1:7" x14ac:dyDescent="0.25">
      <c r="A60" s="13" t="s">
        <v>2936</v>
      </c>
      <c r="B60" s="33" t="s">
        <v>2937</v>
      </c>
      <c r="C60" s="33" t="s">
        <v>145</v>
      </c>
      <c r="D60" s="14">
        <v>10000000</v>
      </c>
      <c r="E60" s="15">
        <v>9842.7900000000009</v>
      </c>
      <c r="F60" s="16">
        <v>1.72E-2</v>
      </c>
      <c r="G60" s="16">
        <v>7.2874999999999995E-2</v>
      </c>
    </row>
    <row r="61" spans="1:7" x14ac:dyDescent="0.25">
      <c r="A61" s="13" t="s">
        <v>2938</v>
      </c>
      <c r="B61" s="33" t="s">
        <v>2939</v>
      </c>
      <c r="C61" s="33" t="s">
        <v>145</v>
      </c>
      <c r="D61" s="14">
        <v>10000000</v>
      </c>
      <c r="E61" s="15">
        <v>9830.25</v>
      </c>
      <c r="F61" s="16">
        <v>1.72E-2</v>
      </c>
      <c r="G61" s="16">
        <v>7.2449E-2</v>
      </c>
    </row>
    <row r="62" spans="1:7" x14ac:dyDescent="0.25">
      <c r="A62" s="13" t="s">
        <v>2940</v>
      </c>
      <c r="B62" s="33" t="s">
        <v>2941</v>
      </c>
      <c r="C62" s="33" t="s">
        <v>142</v>
      </c>
      <c r="D62" s="14">
        <v>10000000</v>
      </c>
      <c r="E62" s="15">
        <v>9821.15</v>
      </c>
      <c r="F62" s="16">
        <v>1.72E-2</v>
      </c>
      <c r="G62" s="16">
        <v>7.6400999999999997E-2</v>
      </c>
    </row>
    <row r="63" spans="1:7" x14ac:dyDescent="0.25">
      <c r="A63" s="13" t="s">
        <v>2942</v>
      </c>
      <c r="B63" s="33" t="s">
        <v>2943</v>
      </c>
      <c r="C63" s="33" t="s">
        <v>145</v>
      </c>
      <c r="D63" s="14">
        <v>10000000</v>
      </c>
      <c r="E63" s="15">
        <v>9818.6200000000008</v>
      </c>
      <c r="F63" s="16">
        <v>1.72E-2</v>
      </c>
      <c r="G63" s="16">
        <v>7.7502000000000001E-2</v>
      </c>
    </row>
    <row r="64" spans="1:7" x14ac:dyDescent="0.25">
      <c r="A64" s="13" t="s">
        <v>2944</v>
      </c>
      <c r="B64" s="33" t="s">
        <v>2945</v>
      </c>
      <c r="C64" s="33" t="s">
        <v>145</v>
      </c>
      <c r="D64" s="14">
        <v>7500000</v>
      </c>
      <c r="E64" s="15">
        <v>7486.56</v>
      </c>
      <c r="F64" s="16">
        <v>1.3100000000000001E-2</v>
      </c>
      <c r="G64" s="16">
        <v>7.2805999999999996E-2</v>
      </c>
    </row>
    <row r="65" spans="1:7" x14ac:dyDescent="0.25">
      <c r="A65" s="13" t="s">
        <v>2946</v>
      </c>
      <c r="B65" s="33" t="s">
        <v>2947</v>
      </c>
      <c r="C65" s="33" t="s">
        <v>145</v>
      </c>
      <c r="D65" s="14">
        <v>7500000</v>
      </c>
      <c r="E65" s="15">
        <v>7485.86</v>
      </c>
      <c r="F65" s="16">
        <v>1.3100000000000001E-2</v>
      </c>
      <c r="G65" s="16">
        <v>7.6652999999999999E-2</v>
      </c>
    </row>
    <row r="66" spans="1:7" x14ac:dyDescent="0.25">
      <c r="A66" s="13" t="s">
        <v>2948</v>
      </c>
      <c r="B66" s="33" t="s">
        <v>2949</v>
      </c>
      <c r="C66" s="33" t="s">
        <v>145</v>
      </c>
      <c r="D66" s="14">
        <v>7500000</v>
      </c>
      <c r="E66" s="15">
        <v>7485.55</v>
      </c>
      <c r="F66" s="16">
        <v>1.3100000000000001E-2</v>
      </c>
      <c r="G66" s="16">
        <v>7.0471000000000006E-2</v>
      </c>
    </row>
    <row r="67" spans="1:7" x14ac:dyDescent="0.25">
      <c r="A67" s="13" t="s">
        <v>2950</v>
      </c>
      <c r="B67" s="33" t="s">
        <v>2951</v>
      </c>
      <c r="C67" s="33" t="s">
        <v>145</v>
      </c>
      <c r="D67" s="14">
        <v>5000000</v>
      </c>
      <c r="E67" s="15">
        <v>4996.9799999999996</v>
      </c>
      <c r="F67" s="16">
        <v>8.6999999999999994E-3</v>
      </c>
      <c r="G67" s="16">
        <v>7.3652999999999996E-2</v>
      </c>
    </row>
    <row r="68" spans="1:7" x14ac:dyDescent="0.25">
      <c r="A68" s="13" t="s">
        <v>2952</v>
      </c>
      <c r="B68" s="33" t="s">
        <v>2953</v>
      </c>
      <c r="C68" s="33" t="s">
        <v>145</v>
      </c>
      <c r="D68" s="14">
        <v>5000000</v>
      </c>
      <c r="E68" s="15">
        <v>4987.95</v>
      </c>
      <c r="F68" s="16">
        <v>8.6999999999999994E-3</v>
      </c>
      <c r="G68" s="16">
        <v>7.3526999999999995E-2</v>
      </c>
    </row>
    <row r="69" spans="1:7" x14ac:dyDescent="0.25">
      <c r="A69" s="13" t="s">
        <v>2954</v>
      </c>
      <c r="B69" s="33" t="s">
        <v>2955</v>
      </c>
      <c r="C69" s="33" t="s">
        <v>145</v>
      </c>
      <c r="D69" s="14">
        <v>5000000</v>
      </c>
      <c r="E69" s="15">
        <v>4987.79</v>
      </c>
      <c r="F69" s="16">
        <v>8.6999999999999994E-3</v>
      </c>
      <c r="G69" s="16">
        <v>7.4505000000000002E-2</v>
      </c>
    </row>
    <row r="70" spans="1:7" x14ac:dyDescent="0.25">
      <c r="A70" s="13" t="s">
        <v>2956</v>
      </c>
      <c r="B70" s="33" t="s">
        <v>2957</v>
      </c>
      <c r="C70" s="33" t="s">
        <v>145</v>
      </c>
      <c r="D70" s="14">
        <v>5000000</v>
      </c>
      <c r="E70" s="15">
        <v>4978.91</v>
      </c>
      <c r="F70" s="16">
        <v>8.6999999999999994E-3</v>
      </c>
      <c r="G70" s="16">
        <v>7.0302000000000003E-2</v>
      </c>
    </row>
    <row r="71" spans="1:7" x14ac:dyDescent="0.25">
      <c r="A71" s="13" t="s">
        <v>2958</v>
      </c>
      <c r="B71" s="33" t="s">
        <v>2959</v>
      </c>
      <c r="C71" s="33" t="s">
        <v>142</v>
      </c>
      <c r="D71" s="14">
        <v>5000000</v>
      </c>
      <c r="E71" s="15">
        <v>4967.47</v>
      </c>
      <c r="F71" s="16">
        <v>8.6999999999999994E-3</v>
      </c>
      <c r="G71" s="16">
        <v>7.2447999999999999E-2</v>
      </c>
    </row>
    <row r="72" spans="1:7" x14ac:dyDescent="0.25">
      <c r="A72" s="13" t="s">
        <v>2960</v>
      </c>
      <c r="B72" s="33" t="s">
        <v>2961</v>
      </c>
      <c r="C72" s="33" t="s">
        <v>145</v>
      </c>
      <c r="D72" s="14">
        <v>5000000</v>
      </c>
      <c r="E72" s="15">
        <v>4952.63</v>
      </c>
      <c r="F72" s="16">
        <v>8.6999999999999994E-3</v>
      </c>
      <c r="G72" s="16">
        <v>7.5900999999999996E-2</v>
      </c>
    </row>
    <row r="73" spans="1:7" x14ac:dyDescent="0.25">
      <c r="A73" s="13" t="s">
        <v>2962</v>
      </c>
      <c r="B73" s="33" t="s">
        <v>2963</v>
      </c>
      <c r="C73" s="33" t="s">
        <v>145</v>
      </c>
      <c r="D73" s="14">
        <v>5000000</v>
      </c>
      <c r="E73" s="15">
        <v>4945.43</v>
      </c>
      <c r="F73" s="16">
        <v>8.6E-3</v>
      </c>
      <c r="G73" s="16">
        <v>7.7452999999999994E-2</v>
      </c>
    </row>
    <row r="74" spans="1:7" x14ac:dyDescent="0.25">
      <c r="A74" s="13" t="s">
        <v>2964</v>
      </c>
      <c r="B74" s="33" t="s">
        <v>2965</v>
      </c>
      <c r="C74" s="33" t="s">
        <v>145</v>
      </c>
      <c r="D74" s="14">
        <v>5000000</v>
      </c>
      <c r="E74" s="15">
        <v>4932.84</v>
      </c>
      <c r="F74" s="16">
        <v>8.6E-3</v>
      </c>
      <c r="G74" s="16">
        <v>7.4176000000000006E-2</v>
      </c>
    </row>
    <row r="75" spans="1:7" x14ac:dyDescent="0.25">
      <c r="A75" s="13" t="s">
        <v>2966</v>
      </c>
      <c r="B75" s="33" t="s">
        <v>2967</v>
      </c>
      <c r="C75" s="33" t="s">
        <v>142</v>
      </c>
      <c r="D75" s="14">
        <v>5000000</v>
      </c>
      <c r="E75" s="15">
        <v>4926.78</v>
      </c>
      <c r="F75" s="16">
        <v>8.6E-3</v>
      </c>
      <c r="G75" s="16">
        <v>7.6400999999999997E-2</v>
      </c>
    </row>
    <row r="76" spans="1:7" x14ac:dyDescent="0.25">
      <c r="A76" s="13" t="s">
        <v>2968</v>
      </c>
      <c r="B76" s="33" t="s">
        <v>2969</v>
      </c>
      <c r="C76" s="33" t="s">
        <v>145</v>
      </c>
      <c r="D76" s="14">
        <v>5000000</v>
      </c>
      <c r="E76" s="15">
        <v>4923.7299999999996</v>
      </c>
      <c r="F76" s="16">
        <v>8.6E-3</v>
      </c>
      <c r="G76" s="16">
        <v>7.7451000000000006E-2</v>
      </c>
    </row>
    <row r="77" spans="1:7" x14ac:dyDescent="0.25">
      <c r="A77" s="13" t="s">
        <v>2970</v>
      </c>
      <c r="B77" s="33" t="s">
        <v>2971</v>
      </c>
      <c r="C77" s="33" t="s">
        <v>145</v>
      </c>
      <c r="D77" s="14">
        <v>5000000</v>
      </c>
      <c r="E77" s="15">
        <v>4914.49</v>
      </c>
      <c r="F77" s="16">
        <v>8.6E-3</v>
      </c>
      <c r="G77" s="16">
        <v>7.7449000000000004E-2</v>
      </c>
    </row>
    <row r="78" spans="1:7" x14ac:dyDescent="0.25">
      <c r="A78" s="17" t="s">
        <v>125</v>
      </c>
      <c r="B78" s="34"/>
      <c r="C78" s="34"/>
      <c r="D78" s="20"/>
      <c r="E78" s="21">
        <v>275254.89</v>
      </c>
      <c r="F78" s="22">
        <v>0.48110000000000003</v>
      </c>
      <c r="G78" s="23"/>
    </row>
    <row r="79" spans="1:7" x14ac:dyDescent="0.25">
      <c r="A79" s="13"/>
      <c r="B79" s="33"/>
      <c r="C79" s="33"/>
      <c r="D79" s="14"/>
      <c r="E79" s="15"/>
      <c r="F79" s="16"/>
      <c r="G79" s="16"/>
    </row>
    <row r="80" spans="1:7" x14ac:dyDescent="0.25">
      <c r="A80" s="24" t="s">
        <v>132</v>
      </c>
      <c r="B80" s="35"/>
      <c r="C80" s="35"/>
      <c r="D80" s="25"/>
      <c r="E80" s="21">
        <v>589756.06999999995</v>
      </c>
      <c r="F80" s="22">
        <v>1.0306</v>
      </c>
      <c r="G80" s="23"/>
    </row>
    <row r="81" spans="1:7" x14ac:dyDescent="0.25">
      <c r="A81" s="13"/>
      <c r="B81" s="33"/>
      <c r="C81" s="33"/>
      <c r="D81" s="14"/>
      <c r="E81" s="15"/>
      <c r="F81" s="16"/>
      <c r="G81" s="16"/>
    </row>
    <row r="82" spans="1:7" x14ac:dyDescent="0.25">
      <c r="A82" s="13"/>
      <c r="B82" s="33"/>
      <c r="C82" s="33"/>
      <c r="D82" s="14"/>
      <c r="E82" s="15"/>
      <c r="F82" s="16"/>
      <c r="G82" s="16"/>
    </row>
    <row r="83" spans="1:7" x14ac:dyDescent="0.25">
      <c r="A83" s="17" t="s">
        <v>193</v>
      </c>
      <c r="B83" s="33"/>
      <c r="C83" s="33"/>
      <c r="D83" s="14"/>
      <c r="E83" s="15"/>
      <c r="F83" s="16"/>
      <c r="G83" s="16"/>
    </row>
    <row r="84" spans="1:7" x14ac:dyDescent="0.25">
      <c r="A84" s="13" t="s">
        <v>194</v>
      </c>
      <c r="B84" s="33" t="s">
        <v>195</v>
      </c>
      <c r="C84" s="33"/>
      <c r="D84" s="14">
        <v>13229.966</v>
      </c>
      <c r="E84" s="15">
        <v>1371.55</v>
      </c>
      <c r="F84" s="16">
        <v>2.3999999999999998E-3</v>
      </c>
      <c r="G84" s="16"/>
    </row>
    <row r="85" spans="1:7" x14ac:dyDescent="0.25">
      <c r="A85" s="13"/>
      <c r="B85" s="33"/>
      <c r="C85" s="33"/>
      <c r="D85" s="14"/>
      <c r="E85" s="15"/>
      <c r="F85" s="16"/>
      <c r="G85" s="16"/>
    </row>
    <row r="86" spans="1:7" x14ac:dyDescent="0.25">
      <c r="A86" s="24" t="s">
        <v>132</v>
      </c>
      <c r="B86" s="35"/>
      <c r="C86" s="35"/>
      <c r="D86" s="25"/>
      <c r="E86" s="21">
        <v>1371.55</v>
      </c>
      <c r="F86" s="22">
        <v>2.3999999999999998E-3</v>
      </c>
      <c r="G86" s="23"/>
    </row>
    <row r="87" spans="1:7" x14ac:dyDescent="0.25">
      <c r="A87" s="13"/>
      <c r="B87" s="33"/>
      <c r="C87" s="33"/>
      <c r="D87" s="14"/>
      <c r="E87" s="15"/>
      <c r="F87" s="16"/>
      <c r="G87" s="16"/>
    </row>
    <row r="88" spans="1:7" x14ac:dyDescent="0.25">
      <c r="A88" s="17" t="s">
        <v>196</v>
      </c>
      <c r="B88" s="33"/>
      <c r="C88" s="33"/>
      <c r="D88" s="14"/>
      <c r="E88" s="15"/>
      <c r="F88" s="16"/>
      <c r="G88" s="16"/>
    </row>
    <row r="89" spans="1:7" x14ac:dyDescent="0.25">
      <c r="A89" s="13" t="s">
        <v>197</v>
      </c>
      <c r="B89" s="33"/>
      <c r="C89" s="33"/>
      <c r="D89" s="14"/>
      <c r="E89" s="15">
        <v>85.95</v>
      </c>
      <c r="F89" s="16">
        <v>2.0000000000000001E-4</v>
      </c>
      <c r="G89" s="16">
        <v>6.5936999999999996E-2</v>
      </c>
    </row>
    <row r="90" spans="1:7" x14ac:dyDescent="0.25">
      <c r="A90" s="17" t="s">
        <v>125</v>
      </c>
      <c r="B90" s="34"/>
      <c r="C90" s="34"/>
      <c r="D90" s="20"/>
      <c r="E90" s="21">
        <v>85.95</v>
      </c>
      <c r="F90" s="22">
        <v>2.0000000000000001E-4</v>
      </c>
      <c r="G90" s="23"/>
    </row>
    <row r="91" spans="1:7" x14ac:dyDescent="0.25">
      <c r="A91" s="13"/>
      <c r="B91" s="33"/>
      <c r="C91" s="33"/>
      <c r="D91" s="14"/>
      <c r="E91" s="15"/>
      <c r="F91" s="16"/>
      <c r="G91" s="16"/>
    </row>
    <row r="92" spans="1:7" x14ac:dyDescent="0.25">
      <c r="A92" s="24" t="s">
        <v>132</v>
      </c>
      <c r="B92" s="35"/>
      <c r="C92" s="35"/>
      <c r="D92" s="25"/>
      <c r="E92" s="21">
        <v>85.95</v>
      </c>
      <c r="F92" s="22">
        <v>2.0000000000000001E-4</v>
      </c>
      <c r="G92" s="23"/>
    </row>
    <row r="93" spans="1:7" x14ac:dyDescent="0.25">
      <c r="A93" s="13" t="s">
        <v>198</v>
      </c>
      <c r="B93" s="33"/>
      <c r="C93" s="33"/>
      <c r="D93" s="14"/>
      <c r="E93" s="15">
        <v>3.10549E-2</v>
      </c>
      <c r="F93" s="16">
        <v>0</v>
      </c>
      <c r="G93" s="16"/>
    </row>
    <row r="94" spans="1:7" x14ac:dyDescent="0.25">
      <c r="A94" s="13" t="s">
        <v>199</v>
      </c>
      <c r="B94" s="33"/>
      <c r="C94" s="33"/>
      <c r="D94" s="14"/>
      <c r="E94" s="26">
        <v>-18968.461054899999</v>
      </c>
      <c r="F94" s="27">
        <v>-3.32E-2</v>
      </c>
      <c r="G94" s="16">
        <v>6.5936999999999996E-2</v>
      </c>
    </row>
    <row r="95" spans="1:7" x14ac:dyDescent="0.25">
      <c r="A95" s="28" t="s">
        <v>200</v>
      </c>
      <c r="B95" s="36"/>
      <c r="C95" s="36"/>
      <c r="D95" s="29"/>
      <c r="E95" s="30">
        <v>572245.14</v>
      </c>
      <c r="F95" s="31">
        <v>1</v>
      </c>
      <c r="G95" s="31"/>
    </row>
    <row r="97" spans="1:5" x14ac:dyDescent="0.25">
      <c r="A97" s="1" t="s">
        <v>201</v>
      </c>
    </row>
    <row r="98" spans="1:5" x14ac:dyDescent="0.25">
      <c r="A98" s="1" t="s">
        <v>202</v>
      </c>
    </row>
    <row r="100" spans="1:5" x14ac:dyDescent="0.25">
      <c r="A100" s="1" t="s">
        <v>203</v>
      </c>
    </row>
    <row r="101" spans="1:5" x14ac:dyDescent="0.25">
      <c r="A101" s="47" t="s">
        <v>204</v>
      </c>
      <c r="B101" s="3" t="s">
        <v>122</v>
      </c>
    </row>
    <row r="102" spans="1:5" x14ac:dyDescent="0.25">
      <c r="A102" t="s">
        <v>205</v>
      </c>
    </row>
    <row r="103" spans="1:5" x14ac:dyDescent="0.25">
      <c r="A103" t="s">
        <v>327</v>
      </c>
      <c r="B103" t="s">
        <v>207</v>
      </c>
      <c r="C103" t="s">
        <v>207</v>
      </c>
    </row>
    <row r="104" spans="1:5" x14ac:dyDescent="0.25">
      <c r="B104" s="48">
        <v>45504</v>
      </c>
      <c r="C104" s="48">
        <v>45535</v>
      </c>
    </row>
    <row r="105" spans="1:5" x14ac:dyDescent="0.25">
      <c r="A105" t="s">
        <v>208</v>
      </c>
      <c r="B105">
        <v>3195.3308999999999</v>
      </c>
      <c r="C105">
        <v>3214.1828999999998</v>
      </c>
      <c r="E105" s="2"/>
    </row>
    <row r="106" spans="1:5" x14ac:dyDescent="0.25">
      <c r="A106" t="s">
        <v>209</v>
      </c>
      <c r="B106">
        <v>1858.9974</v>
      </c>
      <c r="C106">
        <v>1869.9650999999999</v>
      </c>
      <c r="E106" s="2"/>
    </row>
    <row r="107" spans="1:5" x14ac:dyDescent="0.25">
      <c r="A107" t="s">
        <v>1171</v>
      </c>
      <c r="B107">
        <v>1081.5974000000001</v>
      </c>
      <c r="C107">
        <v>1087.9781</v>
      </c>
      <c r="E107" s="2"/>
    </row>
    <row r="108" spans="1:5" x14ac:dyDescent="0.25">
      <c r="A108" t="s">
        <v>684</v>
      </c>
      <c r="B108">
        <v>2474.3901999999998</v>
      </c>
      <c r="C108">
        <v>2474.3705</v>
      </c>
      <c r="E108" s="2"/>
    </row>
    <row r="109" spans="1:5" x14ac:dyDescent="0.25">
      <c r="A109" t="s">
        <v>211</v>
      </c>
      <c r="B109">
        <v>3195.3521000000001</v>
      </c>
      <c r="C109">
        <v>3214.2042999999999</v>
      </c>
      <c r="E109" s="2"/>
    </row>
    <row r="110" spans="1:5" x14ac:dyDescent="0.25">
      <c r="A110" t="s">
        <v>212</v>
      </c>
      <c r="B110">
        <v>3195.3656999999998</v>
      </c>
      <c r="C110">
        <v>3214.2179000000001</v>
      </c>
      <c r="E110" s="2"/>
    </row>
    <row r="111" spans="1:5" x14ac:dyDescent="0.25">
      <c r="A111" t="s">
        <v>685</v>
      </c>
      <c r="B111">
        <v>1005.4116</v>
      </c>
      <c r="C111">
        <v>1005.3913</v>
      </c>
      <c r="E111" s="2"/>
    </row>
    <row r="112" spans="1:5" x14ac:dyDescent="0.25">
      <c r="A112" t="s">
        <v>686</v>
      </c>
      <c r="B112">
        <v>2173.4553999999998</v>
      </c>
      <c r="C112">
        <v>2174.6624999999999</v>
      </c>
      <c r="E112" s="2"/>
    </row>
    <row r="113" spans="1:5" x14ac:dyDescent="0.25">
      <c r="A113" t="s">
        <v>2972</v>
      </c>
      <c r="B113">
        <v>2168.7465000000002</v>
      </c>
      <c r="C113">
        <v>2181.2395999999999</v>
      </c>
      <c r="E113" s="2"/>
    </row>
    <row r="114" spans="1:5" x14ac:dyDescent="0.25">
      <c r="A114" t="s">
        <v>220</v>
      </c>
      <c r="B114">
        <v>1825.7601</v>
      </c>
      <c r="C114">
        <v>1836.2841000000001</v>
      </c>
      <c r="E114" s="2"/>
    </row>
    <row r="115" spans="1:5" x14ac:dyDescent="0.25">
      <c r="A115" t="s">
        <v>2973</v>
      </c>
      <c r="B115">
        <v>1160.586</v>
      </c>
      <c r="C115">
        <v>1167.2705000000001</v>
      </c>
      <c r="E115" s="2"/>
    </row>
    <row r="116" spans="1:5" x14ac:dyDescent="0.25">
      <c r="A116" t="s">
        <v>700</v>
      </c>
      <c r="B116">
        <v>2153.8807000000002</v>
      </c>
      <c r="C116">
        <v>2153.8688999999999</v>
      </c>
      <c r="E116" s="2"/>
    </row>
    <row r="117" spans="1:5" x14ac:dyDescent="0.25">
      <c r="A117" t="s">
        <v>2974</v>
      </c>
      <c r="B117">
        <v>3134.4222</v>
      </c>
      <c r="C117">
        <v>3152.4751000000001</v>
      </c>
      <c r="E117" s="2"/>
    </row>
    <row r="118" spans="1:5" x14ac:dyDescent="0.25">
      <c r="A118" t="s">
        <v>2372</v>
      </c>
      <c r="B118">
        <v>3134.4241999999999</v>
      </c>
      <c r="C118">
        <v>3152.4771000000001</v>
      </c>
      <c r="E118" s="2"/>
    </row>
    <row r="119" spans="1:5" x14ac:dyDescent="0.25">
      <c r="A119" t="s">
        <v>701</v>
      </c>
      <c r="B119">
        <v>1083.6215</v>
      </c>
      <c r="C119">
        <v>1083.605</v>
      </c>
      <c r="E119" s="2"/>
    </row>
    <row r="120" spans="1:5" x14ac:dyDescent="0.25">
      <c r="A120" t="s">
        <v>702</v>
      </c>
      <c r="B120">
        <v>1172.4422999999999</v>
      </c>
      <c r="C120">
        <v>1177.6382000000001</v>
      </c>
      <c r="E120" s="2"/>
    </row>
    <row r="121" spans="1:5" x14ac:dyDescent="0.25">
      <c r="A121" t="s">
        <v>2975</v>
      </c>
      <c r="B121" t="s">
        <v>210</v>
      </c>
      <c r="C121" t="s">
        <v>210</v>
      </c>
      <c r="E121" s="2"/>
    </row>
    <row r="122" spans="1:5" x14ac:dyDescent="0.25">
      <c r="A122" t="s">
        <v>2976</v>
      </c>
      <c r="B122" t="s">
        <v>210</v>
      </c>
      <c r="C122" t="s">
        <v>210</v>
      </c>
      <c r="E122" s="2"/>
    </row>
    <row r="123" spans="1:5" x14ac:dyDescent="0.25">
      <c r="A123" t="s">
        <v>2977</v>
      </c>
      <c r="B123">
        <v>1057.9812999999999</v>
      </c>
      <c r="C123">
        <v>1057.9812999999999</v>
      </c>
      <c r="E123" s="2"/>
    </row>
    <row r="124" spans="1:5" x14ac:dyDescent="0.25">
      <c r="A124" t="s">
        <v>2978</v>
      </c>
      <c r="B124" t="s">
        <v>210</v>
      </c>
      <c r="C124" t="s">
        <v>210</v>
      </c>
      <c r="E124" s="2"/>
    </row>
    <row r="125" spans="1:5" x14ac:dyDescent="0.25">
      <c r="A125" t="s">
        <v>2979</v>
      </c>
      <c r="B125">
        <v>2850.498</v>
      </c>
      <c r="C125">
        <v>2866.9160999999999</v>
      </c>
      <c r="E125" s="2"/>
    </row>
    <row r="126" spans="1:5" x14ac:dyDescent="0.25">
      <c r="A126" t="s">
        <v>2980</v>
      </c>
      <c r="B126" t="s">
        <v>210</v>
      </c>
      <c r="C126" t="s">
        <v>210</v>
      </c>
      <c r="E126" s="2"/>
    </row>
    <row r="127" spans="1:5" x14ac:dyDescent="0.25">
      <c r="A127" t="s">
        <v>2981</v>
      </c>
      <c r="B127">
        <v>1244.9530999999999</v>
      </c>
      <c r="C127">
        <v>1244.9347</v>
      </c>
      <c r="E127" s="2"/>
    </row>
    <row r="128" spans="1:5" x14ac:dyDescent="0.25">
      <c r="A128" t="s">
        <v>2982</v>
      </c>
      <c r="B128">
        <v>1231.1867</v>
      </c>
      <c r="C128">
        <v>1231.8572999999999</v>
      </c>
      <c r="E128" s="2"/>
    </row>
    <row r="129" spans="1:5" x14ac:dyDescent="0.25">
      <c r="A129" t="s">
        <v>1174</v>
      </c>
      <c r="B129" t="s">
        <v>210</v>
      </c>
      <c r="C129" t="s">
        <v>210</v>
      </c>
      <c r="E129" s="2"/>
    </row>
    <row r="130" spans="1:5" x14ac:dyDescent="0.25">
      <c r="A130" t="s">
        <v>1175</v>
      </c>
      <c r="B130" t="s">
        <v>210</v>
      </c>
      <c r="C130" t="s">
        <v>210</v>
      </c>
      <c r="E130" s="2"/>
    </row>
    <row r="131" spans="1:5" x14ac:dyDescent="0.25">
      <c r="A131" t="s">
        <v>1176</v>
      </c>
      <c r="B131" t="s">
        <v>210</v>
      </c>
      <c r="C131" t="s">
        <v>210</v>
      </c>
      <c r="E131" s="2"/>
    </row>
    <row r="132" spans="1:5" x14ac:dyDescent="0.25">
      <c r="A132" t="s">
        <v>1177</v>
      </c>
      <c r="B132" t="s">
        <v>210</v>
      </c>
      <c r="C132" t="s">
        <v>210</v>
      </c>
      <c r="E132" s="2"/>
    </row>
    <row r="133" spans="1:5" x14ac:dyDescent="0.25">
      <c r="A133" t="s">
        <v>221</v>
      </c>
      <c r="E133" s="2"/>
    </row>
    <row r="135" spans="1:5" x14ac:dyDescent="0.25">
      <c r="A135" t="s">
        <v>692</v>
      </c>
    </row>
    <row r="137" spans="1:5" x14ac:dyDescent="0.25">
      <c r="A137" s="50" t="s">
        <v>693</v>
      </c>
      <c r="B137" s="50" t="s">
        <v>694</v>
      </c>
      <c r="C137" s="50" t="s">
        <v>695</v>
      </c>
      <c r="D137" s="50" t="s">
        <v>696</v>
      </c>
    </row>
    <row r="138" spans="1:5" x14ac:dyDescent="0.25">
      <c r="A138" s="50" t="s">
        <v>697</v>
      </c>
      <c r="B138" s="50"/>
      <c r="C138" s="50">
        <v>14.588765799999999</v>
      </c>
      <c r="D138" s="50">
        <v>14.588765799999999</v>
      </c>
    </row>
    <row r="139" spans="1:5" x14ac:dyDescent="0.25">
      <c r="A139" s="50" t="s">
        <v>698</v>
      </c>
      <c r="B139" s="50"/>
      <c r="C139" s="50">
        <v>5.9453695</v>
      </c>
      <c r="D139" s="50">
        <v>5.9453695</v>
      </c>
    </row>
    <row r="140" spans="1:5" x14ac:dyDescent="0.25">
      <c r="A140" s="50" t="s">
        <v>699</v>
      </c>
      <c r="B140" s="50"/>
      <c r="C140" s="50">
        <v>11.5852833</v>
      </c>
      <c r="D140" s="50">
        <v>11.5852833</v>
      </c>
    </row>
    <row r="141" spans="1:5" x14ac:dyDescent="0.25">
      <c r="A141" s="50" t="s">
        <v>700</v>
      </c>
      <c r="B141" s="50"/>
      <c r="C141" s="50">
        <v>12.3994286</v>
      </c>
      <c r="D141" s="50">
        <v>12.3994286</v>
      </c>
    </row>
    <row r="142" spans="1:5" x14ac:dyDescent="0.25">
      <c r="A142" s="50" t="s">
        <v>701</v>
      </c>
      <c r="B142" s="50"/>
      <c r="C142" s="50">
        <v>6.2508534999999998</v>
      </c>
      <c r="D142" s="50">
        <v>6.2508534999999998</v>
      </c>
    </row>
    <row r="143" spans="1:5" x14ac:dyDescent="0.25">
      <c r="A143" s="50" t="s">
        <v>702</v>
      </c>
      <c r="B143" s="50"/>
      <c r="C143" s="50">
        <v>1.5550543999999999</v>
      </c>
      <c r="D143" s="50">
        <v>1.5550543999999999</v>
      </c>
    </row>
    <row r="144" spans="1:5" x14ac:dyDescent="0.25">
      <c r="A144" s="50" t="s">
        <v>2983</v>
      </c>
      <c r="B144" s="50"/>
      <c r="C144" s="50">
        <v>6.0766067000000001</v>
      </c>
      <c r="D144" s="50">
        <v>6.0766067000000001</v>
      </c>
    </row>
    <row r="145" spans="1:4" x14ac:dyDescent="0.25">
      <c r="A145" s="50" t="s">
        <v>2984</v>
      </c>
      <c r="B145" s="50"/>
      <c r="C145" s="50">
        <v>7.1803688000000001</v>
      </c>
      <c r="D145" s="50">
        <v>7.1803688000000001</v>
      </c>
    </row>
    <row r="146" spans="1:4" x14ac:dyDescent="0.25">
      <c r="A146" s="50" t="s">
        <v>2985</v>
      </c>
      <c r="B146" s="50"/>
      <c r="C146" s="50">
        <v>6.4042472000000004</v>
      </c>
      <c r="D146" s="50">
        <v>6.4042472000000004</v>
      </c>
    </row>
    <row r="148" spans="1:4" x14ac:dyDescent="0.25">
      <c r="A148" t="s">
        <v>223</v>
      </c>
      <c r="B148" s="3" t="s">
        <v>122</v>
      </c>
    </row>
    <row r="149" spans="1:4" ht="30" customHeight="1" x14ac:dyDescent="0.25">
      <c r="A149" s="47" t="s">
        <v>224</v>
      </c>
      <c r="B149" s="3" t="s">
        <v>122</v>
      </c>
    </row>
    <row r="150" spans="1:4" ht="30" customHeight="1" x14ac:dyDescent="0.25">
      <c r="A150" s="47" t="s">
        <v>225</v>
      </c>
      <c r="B150" s="3" t="s">
        <v>122</v>
      </c>
    </row>
    <row r="151" spans="1:4" x14ac:dyDescent="0.25">
      <c r="A151" t="s">
        <v>226</v>
      </c>
      <c r="B151" s="49">
        <v>0.12822600000000001</v>
      </c>
    </row>
    <row r="152" spans="1:4" ht="45" customHeight="1" x14ac:dyDescent="0.25">
      <c r="A152" s="47" t="s">
        <v>227</v>
      </c>
      <c r="B152" s="3" t="s">
        <v>122</v>
      </c>
    </row>
    <row r="153" spans="1:4" ht="45" customHeight="1" x14ac:dyDescent="0.25">
      <c r="A153" s="47" t="s">
        <v>228</v>
      </c>
      <c r="B153" s="3" t="s">
        <v>122</v>
      </c>
    </row>
    <row r="154" spans="1:4" ht="30" customHeight="1" x14ac:dyDescent="0.25">
      <c r="A154" s="47" t="s">
        <v>229</v>
      </c>
      <c r="B154" s="49">
        <v>90410.331225900009</v>
      </c>
    </row>
    <row r="155" spans="1:4" x14ac:dyDescent="0.25">
      <c r="A155" t="s">
        <v>230</v>
      </c>
      <c r="B155" s="3" t="s">
        <v>122</v>
      </c>
    </row>
    <row r="156" spans="1:4" x14ac:dyDescent="0.25">
      <c r="A156" t="s">
        <v>231</v>
      </c>
      <c r="B156" s="3" t="s">
        <v>122</v>
      </c>
    </row>
    <row r="159" spans="1:4" x14ac:dyDescent="0.25">
      <c r="A159" t="s">
        <v>232</v>
      </c>
    </row>
    <row r="160" spans="1:4" ht="30" customHeight="1" x14ac:dyDescent="0.25">
      <c r="A160" s="58" t="s">
        <v>233</v>
      </c>
      <c r="B160" s="59" t="s">
        <v>2986</v>
      </c>
    </row>
    <row r="161" spans="1:6" x14ac:dyDescent="0.25">
      <c r="A161" s="58" t="s">
        <v>235</v>
      </c>
      <c r="B161" s="58" t="s">
        <v>2987</v>
      </c>
    </row>
    <row r="162" spans="1:6" x14ac:dyDescent="0.25">
      <c r="A162" s="58"/>
      <c r="B162" s="58"/>
    </row>
    <row r="163" spans="1:6" x14ac:dyDescent="0.25">
      <c r="A163" s="58" t="s">
        <v>237</v>
      </c>
      <c r="B163" s="60">
        <v>7.121360604043188</v>
      </c>
    </row>
    <row r="164" spans="1:6" x14ac:dyDescent="0.25">
      <c r="A164" s="58"/>
      <c r="B164" s="58"/>
    </row>
    <row r="165" spans="1:6" x14ac:dyDescent="0.25">
      <c r="A165" s="58" t="s">
        <v>238</v>
      </c>
      <c r="B165" s="61">
        <v>0.13120000000000001</v>
      </c>
    </row>
    <row r="166" spans="1:6" x14ac:dyDescent="0.25">
      <c r="A166" s="58" t="s">
        <v>239</v>
      </c>
      <c r="B166" s="61">
        <v>0.128339739891045</v>
      </c>
    </row>
    <row r="167" spans="1:6" x14ac:dyDescent="0.25">
      <c r="A167" s="58"/>
      <c r="B167" s="58"/>
    </row>
    <row r="168" spans="1:6" x14ac:dyDescent="0.25">
      <c r="A168" s="58" t="s">
        <v>240</v>
      </c>
      <c r="B168" s="62">
        <v>45535</v>
      </c>
    </row>
    <row r="170" spans="1:6" ht="69.95" customHeight="1" x14ac:dyDescent="0.25">
      <c r="A170" s="63" t="s">
        <v>241</v>
      </c>
      <c r="B170" s="63" t="s">
        <v>242</v>
      </c>
      <c r="C170" s="63" t="s">
        <v>5</v>
      </c>
      <c r="D170" s="63" t="s">
        <v>6</v>
      </c>
      <c r="E170" s="63" t="s">
        <v>5</v>
      </c>
      <c r="F170" s="63" t="s">
        <v>6</v>
      </c>
    </row>
    <row r="171" spans="1:6" ht="69.95" customHeight="1" x14ac:dyDescent="0.25">
      <c r="A171" s="63" t="s">
        <v>2986</v>
      </c>
      <c r="B171" s="63"/>
      <c r="C171" s="63" t="s">
        <v>94</v>
      </c>
      <c r="D171" s="63"/>
      <c r="E171" s="63" t="s">
        <v>95</v>
      </c>
      <c r="F171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46"/>
  <sheetViews>
    <sheetView showGridLines="0" workbookViewId="0">
      <pane ySplit="4" topLeftCell="A24" activePane="bottomLeft" state="frozen"/>
      <selection pane="bottomLeft" activeCell="C32" sqref="C32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2988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2989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2990</v>
      </c>
      <c r="B7" s="33"/>
      <c r="C7" s="33"/>
      <c r="D7" s="14"/>
      <c r="E7" s="15"/>
      <c r="F7" s="16"/>
      <c r="G7" s="16"/>
    </row>
    <row r="8" spans="1:8" x14ac:dyDescent="0.25">
      <c r="A8" s="17" t="s">
        <v>2991</v>
      </c>
      <c r="B8" s="34"/>
      <c r="C8" s="34"/>
      <c r="D8" s="20"/>
      <c r="E8" s="46"/>
      <c r="F8" s="23"/>
      <c r="G8" s="23"/>
    </row>
    <row r="9" spans="1:8" x14ac:dyDescent="0.25">
      <c r="A9" s="13" t="s">
        <v>2992</v>
      </c>
      <c r="B9" s="33" t="s">
        <v>2993</v>
      </c>
      <c r="C9" s="33"/>
      <c r="D9" s="14">
        <v>48805.118999999999</v>
      </c>
      <c r="E9" s="15">
        <v>7716.74</v>
      </c>
      <c r="F9" s="16">
        <v>0.96660000000000001</v>
      </c>
      <c r="G9" s="16"/>
    </row>
    <row r="10" spans="1:8" x14ac:dyDescent="0.25">
      <c r="A10" s="17" t="s">
        <v>125</v>
      </c>
      <c r="B10" s="34"/>
      <c r="C10" s="34"/>
      <c r="D10" s="20"/>
      <c r="E10" s="21">
        <v>7716.74</v>
      </c>
      <c r="F10" s="22">
        <v>0.96660000000000001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132</v>
      </c>
      <c r="B12" s="35"/>
      <c r="C12" s="35"/>
      <c r="D12" s="25"/>
      <c r="E12" s="21">
        <v>7716.74</v>
      </c>
      <c r="F12" s="22">
        <v>0.96660000000000001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196</v>
      </c>
      <c r="B14" s="33"/>
      <c r="C14" s="33"/>
      <c r="D14" s="14"/>
      <c r="E14" s="15"/>
      <c r="F14" s="16"/>
      <c r="G14" s="16"/>
    </row>
    <row r="15" spans="1:8" x14ac:dyDescent="0.25">
      <c r="A15" s="13" t="s">
        <v>197</v>
      </c>
      <c r="B15" s="33"/>
      <c r="C15" s="33"/>
      <c r="D15" s="14"/>
      <c r="E15" s="15">
        <v>262.86</v>
      </c>
      <c r="F15" s="16">
        <v>3.2899999999999999E-2</v>
      </c>
      <c r="G15" s="16">
        <v>6.5936999999999996E-2</v>
      </c>
    </row>
    <row r="16" spans="1:8" x14ac:dyDescent="0.25">
      <c r="A16" s="17" t="s">
        <v>125</v>
      </c>
      <c r="B16" s="34"/>
      <c r="C16" s="34"/>
      <c r="D16" s="20"/>
      <c r="E16" s="21">
        <v>262.86</v>
      </c>
      <c r="F16" s="22">
        <v>3.2899999999999999E-2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132</v>
      </c>
      <c r="B18" s="35"/>
      <c r="C18" s="35"/>
      <c r="D18" s="25"/>
      <c r="E18" s="21">
        <v>262.86</v>
      </c>
      <c r="F18" s="22">
        <v>3.2899999999999999E-2</v>
      </c>
      <c r="G18" s="23"/>
    </row>
    <row r="19" spans="1:7" x14ac:dyDescent="0.25">
      <c r="A19" s="13" t="s">
        <v>198</v>
      </c>
      <c r="B19" s="33"/>
      <c r="C19" s="33"/>
      <c r="D19" s="14"/>
      <c r="E19" s="15">
        <v>9.4970100000000002E-2</v>
      </c>
      <c r="F19" s="16">
        <v>1.1E-5</v>
      </c>
      <c r="G19" s="16"/>
    </row>
    <row r="20" spans="1:7" x14ac:dyDescent="0.25">
      <c r="A20" s="13" t="s">
        <v>199</v>
      </c>
      <c r="B20" s="33"/>
      <c r="C20" s="33"/>
      <c r="D20" s="14"/>
      <c r="E20" s="15">
        <v>3.9750299</v>
      </c>
      <c r="F20" s="16">
        <v>4.8899999999999996E-4</v>
      </c>
      <c r="G20" s="16">
        <v>6.5936999999999996E-2</v>
      </c>
    </row>
    <row r="21" spans="1:7" x14ac:dyDescent="0.25">
      <c r="A21" s="28" t="s">
        <v>200</v>
      </c>
      <c r="B21" s="36"/>
      <c r="C21" s="36"/>
      <c r="D21" s="29"/>
      <c r="E21" s="30">
        <v>7983.67</v>
      </c>
      <c r="F21" s="31">
        <v>1</v>
      </c>
      <c r="G21" s="31"/>
    </row>
    <row r="26" spans="1:7" x14ac:dyDescent="0.25">
      <c r="A26" s="1" t="s">
        <v>203</v>
      </c>
    </row>
    <row r="27" spans="1:7" x14ac:dyDescent="0.25">
      <c r="A27" s="47" t="s">
        <v>204</v>
      </c>
      <c r="B27" s="3" t="s">
        <v>122</v>
      </c>
    </row>
    <row r="28" spans="1:7" x14ac:dyDescent="0.25">
      <c r="A28" t="s">
        <v>205</v>
      </c>
    </row>
    <row r="29" spans="1:7" x14ac:dyDescent="0.25">
      <c r="A29" t="s">
        <v>206</v>
      </c>
      <c r="B29" t="s">
        <v>207</v>
      </c>
      <c r="C29" t="s">
        <v>207</v>
      </c>
    </row>
    <row r="30" spans="1:7" x14ac:dyDescent="0.25">
      <c r="B30" s="48">
        <v>45504</v>
      </c>
      <c r="C30" s="48">
        <v>45534</v>
      </c>
    </row>
    <row r="31" spans="1:7" x14ac:dyDescent="0.25">
      <c r="A31" t="s">
        <v>211</v>
      </c>
      <c r="B31">
        <v>28.218</v>
      </c>
      <c r="C31">
        <v>30.183</v>
      </c>
      <c r="E31" s="2"/>
    </row>
    <row r="32" spans="1:7" x14ac:dyDescent="0.25">
      <c r="A32" t="s">
        <v>688</v>
      </c>
      <c r="B32">
        <v>25.454000000000001</v>
      </c>
      <c r="C32">
        <v>27.21</v>
      </c>
      <c r="E32" s="2"/>
    </row>
    <row r="33" spans="1:5" x14ac:dyDescent="0.25">
      <c r="E33" s="2"/>
    </row>
    <row r="34" spans="1:5" x14ac:dyDescent="0.25">
      <c r="A34" t="s">
        <v>222</v>
      </c>
      <c r="B34" s="3" t="s">
        <v>122</v>
      </c>
    </row>
    <row r="35" spans="1:5" x14ac:dyDescent="0.25">
      <c r="A35" t="s">
        <v>223</v>
      </c>
      <c r="B35" s="3" t="s">
        <v>122</v>
      </c>
    </row>
    <row r="36" spans="1:5" ht="30" customHeight="1" x14ac:dyDescent="0.25">
      <c r="A36" s="47" t="s">
        <v>224</v>
      </c>
      <c r="B36" s="3" t="s">
        <v>122</v>
      </c>
    </row>
    <row r="37" spans="1:5" ht="30" customHeight="1" x14ac:dyDescent="0.25">
      <c r="A37" s="47" t="s">
        <v>225</v>
      </c>
      <c r="B37" s="49">
        <v>7716.7443085000004</v>
      </c>
    </row>
    <row r="38" spans="1:5" ht="45" customHeight="1" x14ac:dyDescent="0.25">
      <c r="A38" s="47" t="s">
        <v>875</v>
      </c>
      <c r="B38" s="3" t="s">
        <v>122</v>
      </c>
    </row>
    <row r="39" spans="1:5" ht="45" customHeight="1" x14ac:dyDescent="0.25">
      <c r="A39" s="47" t="s">
        <v>876</v>
      </c>
      <c r="B39" s="3" t="s">
        <v>122</v>
      </c>
    </row>
    <row r="40" spans="1:5" ht="30" customHeight="1" x14ac:dyDescent="0.25">
      <c r="A40" s="47" t="s">
        <v>877</v>
      </c>
      <c r="B40" s="3" t="s">
        <v>122</v>
      </c>
    </row>
    <row r="41" spans="1:5" x14ac:dyDescent="0.25">
      <c r="A41" t="s">
        <v>2994</v>
      </c>
      <c r="B41" s="3" t="s">
        <v>122</v>
      </c>
    </row>
    <row r="42" spans="1:5" x14ac:dyDescent="0.25">
      <c r="A42" t="s">
        <v>2995</v>
      </c>
      <c r="B42" s="3" t="s">
        <v>122</v>
      </c>
    </row>
    <row r="43" spans="1:5" x14ac:dyDescent="0.25">
      <c r="B43" s="3"/>
    </row>
    <row r="45" spans="1:5" ht="69.95" customHeight="1" x14ac:dyDescent="0.25">
      <c r="A45" s="63" t="s">
        <v>241</v>
      </c>
      <c r="B45" s="63" t="s">
        <v>242</v>
      </c>
      <c r="C45" s="63" t="s">
        <v>5</v>
      </c>
      <c r="D45" s="63" t="s">
        <v>6</v>
      </c>
    </row>
    <row r="46" spans="1:5" ht="69.95" customHeight="1" x14ac:dyDescent="0.25">
      <c r="A46" s="63" t="s">
        <v>2996</v>
      </c>
      <c r="B46" s="63"/>
      <c r="C46" s="63" t="s">
        <v>97</v>
      </c>
      <c r="D46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9"/>
  <sheetViews>
    <sheetView showGridLines="0" workbookViewId="0">
      <pane ySplit="4" topLeftCell="A99" activePane="bottomLeft" state="frozen"/>
      <selection pane="bottomLeft" activeCell="B100" sqref="B100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483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484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121</v>
      </c>
      <c r="B7" s="33"/>
      <c r="C7" s="33"/>
      <c r="D7" s="14"/>
      <c r="E7" s="15" t="s">
        <v>122</v>
      </c>
      <c r="F7" s="16" t="s">
        <v>122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123</v>
      </c>
      <c r="B9" s="33"/>
      <c r="C9" s="33"/>
      <c r="D9" s="14"/>
      <c r="E9" s="15"/>
      <c r="F9" s="16"/>
      <c r="G9" s="16"/>
    </row>
    <row r="10" spans="1:8" x14ac:dyDescent="0.25">
      <c r="A10" s="17" t="s">
        <v>245</v>
      </c>
      <c r="B10" s="33"/>
      <c r="C10" s="33"/>
      <c r="D10" s="14"/>
      <c r="E10" s="15"/>
      <c r="F10" s="16"/>
      <c r="G10" s="16"/>
    </row>
    <row r="11" spans="1:8" x14ac:dyDescent="0.25">
      <c r="A11" s="13" t="s">
        <v>485</v>
      </c>
      <c r="B11" s="33" t="s">
        <v>486</v>
      </c>
      <c r="C11" s="33" t="s">
        <v>251</v>
      </c>
      <c r="D11" s="14">
        <v>104500000</v>
      </c>
      <c r="E11" s="15">
        <v>99729.47</v>
      </c>
      <c r="F11" s="16">
        <v>7.1099999999999997E-2</v>
      </c>
      <c r="G11" s="16">
        <v>7.2950000000000001E-2</v>
      </c>
    </row>
    <row r="12" spans="1:8" x14ac:dyDescent="0.25">
      <c r="A12" s="13" t="s">
        <v>487</v>
      </c>
      <c r="B12" s="33" t="s">
        <v>488</v>
      </c>
      <c r="C12" s="33" t="s">
        <v>251</v>
      </c>
      <c r="D12" s="14">
        <v>97500000</v>
      </c>
      <c r="E12" s="15">
        <v>94924.44</v>
      </c>
      <c r="F12" s="16">
        <v>6.7599999999999993E-2</v>
      </c>
      <c r="G12" s="16">
        <v>7.4249999999999997E-2</v>
      </c>
    </row>
    <row r="13" spans="1:8" x14ac:dyDescent="0.25">
      <c r="A13" s="13" t="s">
        <v>489</v>
      </c>
      <c r="B13" s="33" t="s">
        <v>490</v>
      </c>
      <c r="C13" s="33" t="s">
        <v>262</v>
      </c>
      <c r="D13" s="14">
        <v>100000000</v>
      </c>
      <c r="E13" s="15">
        <v>94674.7</v>
      </c>
      <c r="F13" s="16">
        <v>6.7500000000000004E-2</v>
      </c>
      <c r="G13" s="16">
        <v>7.4899999999999994E-2</v>
      </c>
    </row>
    <row r="14" spans="1:8" x14ac:dyDescent="0.25">
      <c r="A14" s="13" t="s">
        <v>491</v>
      </c>
      <c r="B14" s="33" t="s">
        <v>492</v>
      </c>
      <c r="C14" s="33" t="s">
        <v>251</v>
      </c>
      <c r="D14" s="14">
        <v>98500000</v>
      </c>
      <c r="E14" s="15">
        <v>94161.96</v>
      </c>
      <c r="F14" s="16">
        <v>6.7100000000000007E-2</v>
      </c>
      <c r="G14" s="16">
        <v>7.3687000000000002E-2</v>
      </c>
    </row>
    <row r="15" spans="1:8" x14ac:dyDescent="0.25">
      <c r="A15" s="13" t="s">
        <v>493</v>
      </c>
      <c r="B15" s="33" t="s">
        <v>494</v>
      </c>
      <c r="C15" s="33" t="s">
        <v>262</v>
      </c>
      <c r="D15" s="14">
        <v>96000000</v>
      </c>
      <c r="E15" s="15">
        <v>93404.26</v>
      </c>
      <c r="F15" s="16">
        <v>6.6600000000000006E-2</v>
      </c>
      <c r="G15" s="16">
        <v>7.3228000000000001E-2</v>
      </c>
    </row>
    <row r="16" spans="1:8" x14ac:dyDescent="0.25">
      <c r="A16" s="13" t="s">
        <v>495</v>
      </c>
      <c r="B16" s="33" t="s">
        <v>496</v>
      </c>
      <c r="C16" s="33" t="s">
        <v>251</v>
      </c>
      <c r="D16" s="14">
        <v>95500000</v>
      </c>
      <c r="E16" s="15">
        <v>92843.67</v>
      </c>
      <c r="F16" s="16">
        <v>6.6199999999999995E-2</v>
      </c>
      <c r="G16" s="16">
        <v>7.4300000000000005E-2</v>
      </c>
    </row>
    <row r="17" spans="1:7" x14ac:dyDescent="0.25">
      <c r="A17" s="13" t="s">
        <v>497</v>
      </c>
      <c r="B17" s="33" t="s">
        <v>498</v>
      </c>
      <c r="C17" s="33" t="s">
        <v>262</v>
      </c>
      <c r="D17" s="14">
        <v>82000000</v>
      </c>
      <c r="E17" s="15">
        <v>77959.37</v>
      </c>
      <c r="F17" s="16">
        <v>5.5599999999999997E-2</v>
      </c>
      <c r="G17" s="16">
        <v>7.3724999999999999E-2</v>
      </c>
    </row>
    <row r="18" spans="1:7" x14ac:dyDescent="0.25">
      <c r="A18" s="13" t="s">
        <v>499</v>
      </c>
      <c r="B18" s="33" t="s">
        <v>500</v>
      </c>
      <c r="C18" s="33" t="s">
        <v>251</v>
      </c>
      <c r="D18" s="14">
        <v>80000000</v>
      </c>
      <c r="E18" s="15">
        <v>77399.12</v>
      </c>
      <c r="F18" s="16">
        <v>5.5199999999999999E-2</v>
      </c>
      <c r="G18" s="16">
        <v>7.2588E-2</v>
      </c>
    </row>
    <row r="19" spans="1:7" x14ac:dyDescent="0.25">
      <c r="A19" s="13" t="s">
        <v>501</v>
      </c>
      <c r="B19" s="33" t="s">
        <v>502</v>
      </c>
      <c r="C19" s="33" t="s">
        <v>251</v>
      </c>
      <c r="D19" s="14">
        <v>80000000</v>
      </c>
      <c r="E19" s="15">
        <v>75889.600000000006</v>
      </c>
      <c r="F19" s="16">
        <v>5.4100000000000002E-2</v>
      </c>
      <c r="G19" s="16">
        <v>7.2999999999999995E-2</v>
      </c>
    </row>
    <row r="20" spans="1:7" x14ac:dyDescent="0.25">
      <c r="A20" s="13" t="s">
        <v>503</v>
      </c>
      <c r="B20" s="33" t="s">
        <v>504</v>
      </c>
      <c r="C20" s="33" t="s">
        <v>505</v>
      </c>
      <c r="D20" s="14">
        <v>66500000</v>
      </c>
      <c r="E20" s="15">
        <v>63943.47</v>
      </c>
      <c r="F20" s="16">
        <v>4.5600000000000002E-2</v>
      </c>
      <c r="G20" s="16">
        <v>7.4464000000000002E-2</v>
      </c>
    </row>
    <row r="21" spans="1:7" x14ac:dyDescent="0.25">
      <c r="A21" s="13" t="s">
        <v>506</v>
      </c>
      <c r="B21" s="33" t="s">
        <v>507</v>
      </c>
      <c r="C21" s="33" t="s">
        <v>251</v>
      </c>
      <c r="D21" s="14">
        <v>59000000</v>
      </c>
      <c r="E21" s="15">
        <v>59590.18</v>
      </c>
      <c r="F21" s="16">
        <v>4.2500000000000003E-2</v>
      </c>
      <c r="G21" s="16">
        <v>7.3550000000000004E-2</v>
      </c>
    </row>
    <row r="22" spans="1:7" x14ac:dyDescent="0.25">
      <c r="A22" s="13" t="s">
        <v>508</v>
      </c>
      <c r="B22" s="33" t="s">
        <v>509</v>
      </c>
      <c r="C22" s="33" t="s">
        <v>248</v>
      </c>
      <c r="D22" s="14">
        <v>50000000</v>
      </c>
      <c r="E22" s="15">
        <v>50368.15</v>
      </c>
      <c r="F22" s="16">
        <v>3.5900000000000001E-2</v>
      </c>
      <c r="G22" s="16">
        <v>7.3550000000000004E-2</v>
      </c>
    </row>
    <row r="23" spans="1:7" x14ac:dyDescent="0.25">
      <c r="A23" s="13" t="s">
        <v>510</v>
      </c>
      <c r="B23" s="33" t="s">
        <v>511</v>
      </c>
      <c r="C23" s="33" t="s">
        <v>251</v>
      </c>
      <c r="D23" s="14">
        <v>38500000</v>
      </c>
      <c r="E23" s="15">
        <v>36503.39</v>
      </c>
      <c r="F23" s="16">
        <v>2.5999999999999999E-2</v>
      </c>
      <c r="G23" s="16">
        <v>7.2999999999999995E-2</v>
      </c>
    </row>
    <row r="24" spans="1:7" x14ac:dyDescent="0.25">
      <c r="A24" s="13" t="s">
        <v>512</v>
      </c>
      <c r="B24" s="33" t="s">
        <v>513</v>
      </c>
      <c r="C24" s="33" t="s">
        <v>251</v>
      </c>
      <c r="D24" s="14">
        <v>33500000</v>
      </c>
      <c r="E24" s="15">
        <v>33662.04</v>
      </c>
      <c r="F24" s="16">
        <v>2.4E-2</v>
      </c>
      <c r="G24" s="16">
        <v>7.4300000000000005E-2</v>
      </c>
    </row>
    <row r="25" spans="1:7" x14ac:dyDescent="0.25">
      <c r="A25" s="13" t="s">
        <v>514</v>
      </c>
      <c r="B25" s="33" t="s">
        <v>515</v>
      </c>
      <c r="C25" s="33" t="s">
        <v>251</v>
      </c>
      <c r="D25" s="14">
        <v>27000000</v>
      </c>
      <c r="E25" s="15">
        <v>27510.79</v>
      </c>
      <c r="F25" s="16">
        <v>1.9599999999999999E-2</v>
      </c>
      <c r="G25" s="16">
        <v>7.4300000000000005E-2</v>
      </c>
    </row>
    <row r="26" spans="1:7" x14ac:dyDescent="0.25">
      <c r="A26" s="13" t="s">
        <v>516</v>
      </c>
      <c r="B26" s="33" t="s">
        <v>517</v>
      </c>
      <c r="C26" s="33" t="s">
        <v>251</v>
      </c>
      <c r="D26" s="14">
        <v>28000000</v>
      </c>
      <c r="E26" s="15">
        <v>27509.360000000001</v>
      </c>
      <c r="F26" s="16">
        <v>1.9599999999999999E-2</v>
      </c>
      <c r="G26" s="16">
        <v>7.4227000000000001E-2</v>
      </c>
    </row>
    <row r="27" spans="1:7" x14ac:dyDescent="0.25">
      <c r="A27" s="13" t="s">
        <v>518</v>
      </c>
      <c r="B27" s="33" t="s">
        <v>519</v>
      </c>
      <c r="C27" s="33" t="s">
        <v>251</v>
      </c>
      <c r="D27" s="14">
        <v>27500000</v>
      </c>
      <c r="E27" s="15">
        <v>26638.59</v>
      </c>
      <c r="F27" s="16">
        <v>1.9E-2</v>
      </c>
      <c r="G27" s="16">
        <v>7.4300000000000005E-2</v>
      </c>
    </row>
    <row r="28" spans="1:7" x14ac:dyDescent="0.25">
      <c r="A28" s="13" t="s">
        <v>333</v>
      </c>
      <c r="B28" s="33" t="s">
        <v>334</v>
      </c>
      <c r="C28" s="33" t="s">
        <v>251</v>
      </c>
      <c r="D28" s="14">
        <v>13500000</v>
      </c>
      <c r="E28" s="15">
        <v>13766.1</v>
      </c>
      <c r="F28" s="16">
        <v>9.7999999999999997E-3</v>
      </c>
      <c r="G28" s="16">
        <v>7.4300000000000005E-2</v>
      </c>
    </row>
    <row r="29" spans="1:7" x14ac:dyDescent="0.25">
      <c r="A29" s="13" t="s">
        <v>520</v>
      </c>
      <c r="B29" s="33" t="s">
        <v>521</v>
      </c>
      <c r="C29" s="33" t="s">
        <v>251</v>
      </c>
      <c r="D29" s="14">
        <v>12500000</v>
      </c>
      <c r="E29" s="15">
        <v>12482.25</v>
      </c>
      <c r="F29" s="16">
        <v>8.8999999999999999E-3</v>
      </c>
      <c r="G29" s="16">
        <v>7.3688000000000003E-2</v>
      </c>
    </row>
    <row r="30" spans="1:7" x14ac:dyDescent="0.25">
      <c r="A30" s="13" t="s">
        <v>522</v>
      </c>
      <c r="B30" s="33" t="s">
        <v>523</v>
      </c>
      <c r="C30" s="33" t="s">
        <v>251</v>
      </c>
      <c r="D30" s="14">
        <v>12500000</v>
      </c>
      <c r="E30" s="15">
        <v>12269.55</v>
      </c>
      <c r="F30" s="16">
        <v>8.6999999999999994E-3</v>
      </c>
      <c r="G30" s="16">
        <v>7.4227000000000001E-2</v>
      </c>
    </row>
    <row r="31" spans="1:7" x14ac:dyDescent="0.25">
      <c r="A31" s="13" t="s">
        <v>524</v>
      </c>
      <c r="B31" s="33" t="s">
        <v>525</v>
      </c>
      <c r="C31" s="33" t="s">
        <v>251</v>
      </c>
      <c r="D31" s="14">
        <v>11500000</v>
      </c>
      <c r="E31" s="15">
        <v>11193.55</v>
      </c>
      <c r="F31" s="16">
        <v>8.0000000000000002E-3</v>
      </c>
      <c r="G31" s="16">
        <v>7.4249999999999997E-2</v>
      </c>
    </row>
    <row r="32" spans="1:7" x14ac:dyDescent="0.25">
      <c r="A32" s="13" t="s">
        <v>457</v>
      </c>
      <c r="B32" s="33" t="s">
        <v>458</v>
      </c>
      <c r="C32" s="33" t="s">
        <v>251</v>
      </c>
      <c r="D32" s="14">
        <v>9500000</v>
      </c>
      <c r="E32" s="15">
        <v>9863.7199999999993</v>
      </c>
      <c r="F32" s="16">
        <v>7.0000000000000001E-3</v>
      </c>
      <c r="G32" s="16">
        <v>7.2999999999999995E-2</v>
      </c>
    </row>
    <row r="33" spans="1:7" x14ac:dyDescent="0.25">
      <c r="A33" s="13" t="s">
        <v>526</v>
      </c>
      <c r="B33" s="33" t="s">
        <v>527</v>
      </c>
      <c r="C33" s="33" t="s">
        <v>251</v>
      </c>
      <c r="D33" s="14">
        <v>7000000</v>
      </c>
      <c r="E33" s="15">
        <v>7101.19</v>
      </c>
      <c r="F33" s="16">
        <v>5.1000000000000004E-3</v>
      </c>
      <c r="G33" s="16">
        <v>7.4227000000000001E-2</v>
      </c>
    </row>
    <row r="34" spans="1:7" x14ac:dyDescent="0.25">
      <c r="A34" s="13" t="s">
        <v>528</v>
      </c>
      <c r="B34" s="33" t="s">
        <v>529</v>
      </c>
      <c r="C34" s="33" t="s">
        <v>251</v>
      </c>
      <c r="D34" s="14">
        <v>6000000</v>
      </c>
      <c r="E34" s="15">
        <v>6388.18</v>
      </c>
      <c r="F34" s="16">
        <v>4.5999999999999999E-3</v>
      </c>
      <c r="G34" s="16">
        <v>7.4227000000000001E-2</v>
      </c>
    </row>
    <row r="35" spans="1:7" x14ac:dyDescent="0.25">
      <c r="A35" s="13" t="s">
        <v>530</v>
      </c>
      <c r="B35" s="33" t="s">
        <v>531</v>
      </c>
      <c r="C35" s="33" t="s">
        <v>251</v>
      </c>
      <c r="D35" s="14">
        <v>6000000</v>
      </c>
      <c r="E35" s="15">
        <v>6094.37</v>
      </c>
      <c r="F35" s="16">
        <v>4.3E-3</v>
      </c>
      <c r="G35" s="16">
        <v>7.4300000000000005E-2</v>
      </c>
    </row>
    <row r="36" spans="1:7" x14ac:dyDescent="0.25">
      <c r="A36" s="13" t="s">
        <v>532</v>
      </c>
      <c r="B36" s="33" t="s">
        <v>533</v>
      </c>
      <c r="C36" s="33" t="s">
        <v>251</v>
      </c>
      <c r="D36" s="14">
        <v>3300000</v>
      </c>
      <c r="E36" s="15">
        <v>3463.39</v>
      </c>
      <c r="F36" s="16">
        <v>2.5000000000000001E-3</v>
      </c>
      <c r="G36" s="16">
        <v>7.2999999999999995E-2</v>
      </c>
    </row>
    <row r="37" spans="1:7" x14ac:dyDescent="0.25">
      <c r="A37" s="13" t="s">
        <v>534</v>
      </c>
      <c r="B37" s="33" t="s">
        <v>535</v>
      </c>
      <c r="C37" s="33" t="s">
        <v>251</v>
      </c>
      <c r="D37" s="14">
        <v>3500000</v>
      </c>
      <c r="E37" s="15">
        <v>3346.61</v>
      </c>
      <c r="F37" s="16">
        <v>2.3999999999999998E-3</v>
      </c>
      <c r="G37" s="16">
        <v>7.2999999999999995E-2</v>
      </c>
    </row>
    <row r="38" spans="1:7" x14ac:dyDescent="0.25">
      <c r="A38" s="13" t="s">
        <v>536</v>
      </c>
      <c r="B38" s="33" t="s">
        <v>537</v>
      </c>
      <c r="C38" s="33" t="s">
        <v>251</v>
      </c>
      <c r="D38" s="14">
        <v>3000000</v>
      </c>
      <c r="E38" s="15">
        <v>3144.11</v>
      </c>
      <c r="F38" s="16">
        <v>2.2000000000000001E-3</v>
      </c>
      <c r="G38" s="16">
        <v>7.3273000000000005E-2</v>
      </c>
    </row>
    <row r="39" spans="1:7" x14ac:dyDescent="0.25">
      <c r="A39" s="13" t="s">
        <v>538</v>
      </c>
      <c r="B39" s="33" t="s">
        <v>539</v>
      </c>
      <c r="C39" s="33" t="s">
        <v>251</v>
      </c>
      <c r="D39" s="14">
        <v>2500000</v>
      </c>
      <c r="E39" s="15">
        <v>2591.67</v>
      </c>
      <c r="F39" s="16">
        <v>1.8E-3</v>
      </c>
      <c r="G39" s="16">
        <v>7.2999999999999995E-2</v>
      </c>
    </row>
    <row r="40" spans="1:7" x14ac:dyDescent="0.25">
      <c r="A40" s="13" t="s">
        <v>335</v>
      </c>
      <c r="B40" s="33" t="s">
        <v>336</v>
      </c>
      <c r="C40" s="33" t="s">
        <v>251</v>
      </c>
      <c r="D40" s="14">
        <v>2500000</v>
      </c>
      <c r="E40" s="15">
        <v>2547.94</v>
      </c>
      <c r="F40" s="16">
        <v>1.8E-3</v>
      </c>
      <c r="G40" s="16">
        <v>7.4227000000000001E-2</v>
      </c>
    </row>
    <row r="41" spans="1:7" x14ac:dyDescent="0.25">
      <c r="A41" s="13" t="s">
        <v>540</v>
      </c>
      <c r="B41" s="33" t="s">
        <v>541</v>
      </c>
      <c r="C41" s="33" t="s">
        <v>251</v>
      </c>
      <c r="D41" s="14">
        <v>2500000</v>
      </c>
      <c r="E41" s="15">
        <v>2528.9299999999998</v>
      </c>
      <c r="F41" s="16">
        <v>1.8E-3</v>
      </c>
      <c r="G41" s="16">
        <v>7.4227000000000001E-2</v>
      </c>
    </row>
    <row r="42" spans="1:7" x14ac:dyDescent="0.25">
      <c r="A42" s="13" t="s">
        <v>542</v>
      </c>
      <c r="B42" s="33" t="s">
        <v>543</v>
      </c>
      <c r="C42" s="33" t="s">
        <v>251</v>
      </c>
      <c r="D42" s="14">
        <v>2000000</v>
      </c>
      <c r="E42" s="15">
        <v>1996.81</v>
      </c>
      <c r="F42" s="16">
        <v>1.4E-3</v>
      </c>
      <c r="G42" s="16">
        <v>7.4227000000000001E-2</v>
      </c>
    </row>
    <row r="43" spans="1:7" x14ac:dyDescent="0.25">
      <c r="A43" s="13" t="s">
        <v>544</v>
      </c>
      <c r="B43" s="33" t="s">
        <v>545</v>
      </c>
      <c r="C43" s="33" t="s">
        <v>251</v>
      </c>
      <c r="D43" s="14">
        <v>1500000</v>
      </c>
      <c r="E43" s="15">
        <v>1625.83</v>
      </c>
      <c r="F43" s="16">
        <v>1.1999999999999999E-3</v>
      </c>
      <c r="G43" s="16">
        <v>7.2849999999999998E-2</v>
      </c>
    </row>
    <row r="44" spans="1:7" x14ac:dyDescent="0.25">
      <c r="A44" s="13" t="s">
        <v>546</v>
      </c>
      <c r="B44" s="33" t="s">
        <v>547</v>
      </c>
      <c r="C44" s="33" t="s">
        <v>251</v>
      </c>
      <c r="D44" s="14">
        <v>1500000</v>
      </c>
      <c r="E44" s="15">
        <v>1525.08</v>
      </c>
      <c r="F44" s="16">
        <v>1.1000000000000001E-3</v>
      </c>
      <c r="G44" s="16">
        <v>7.4227000000000001E-2</v>
      </c>
    </row>
    <row r="45" spans="1:7" x14ac:dyDescent="0.25">
      <c r="A45" s="13" t="s">
        <v>447</v>
      </c>
      <c r="B45" s="33" t="s">
        <v>448</v>
      </c>
      <c r="C45" s="33" t="s">
        <v>251</v>
      </c>
      <c r="D45" s="14">
        <v>1000000</v>
      </c>
      <c r="E45" s="15">
        <v>1082.08</v>
      </c>
      <c r="F45" s="16">
        <v>8.0000000000000004E-4</v>
      </c>
      <c r="G45" s="16">
        <v>7.2849999999999998E-2</v>
      </c>
    </row>
    <row r="46" spans="1:7" x14ac:dyDescent="0.25">
      <c r="A46" s="13" t="s">
        <v>548</v>
      </c>
      <c r="B46" s="33" t="s">
        <v>549</v>
      </c>
      <c r="C46" s="33" t="s">
        <v>251</v>
      </c>
      <c r="D46" s="14">
        <v>1000000</v>
      </c>
      <c r="E46" s="15">
        <v>1049.51</v>
      </c>
      <c r="F46" s="16">
        <v>6.9999999999999999E-4</v>
      </c>
      <c r="G46" s="16">
        <v>7.2999999999999995E-2</v>
      </c>
    </row>
    <row r="47" spans="1:7" x14ac:dyDescent="0.25">
      <c r="A47" s="13" t="s">
        <v>443</v>
      </c>
      <c r="B47" s="33" t="s">
        <v>444</v>
      </c>
      <c r="C47" s="33" t="s">
        <v>251</v>
      </c>
      <c r="D47" s="14">
        <v>1000000</v>
      </c>
      <c r="E47" s="15">
        <v>1036.79</v>
      </c>
      <c r="F47" s="16">
        <v>6.9999999999999999E-4</v>
      </c>
      <c r="G47" s="16">
        <v>7.2999999999999995E-2</v>
      </c>
    </row>
    <row r="48" spans="1:7" x14ac:dyDescent="0.25">
      <c r="A48" s="13" t="s">
        <v>550</v>
      </c>
      <c r="B48" s="33" t="s">
        <v>551</v>
      </c>
      <c r="C48" s="33" t="s">
        <v>251</v>
      </c>
      <c r="D48" s="14">
        <v>1000000</v>
      </c>
      <c r="E48" s="15">
        <v>1033.79</v>
      </c>
      <c r="F48" s="16">
        <v>6.9999999999999999E-4</v>
      </c>
      <c r="G48" s="16">
        <v>7.3772000000000004E-2</v>
      </c>
    </row>
    <row r="49" spans="1:7" x14ac:dyDescent="0.25">
      <c r="A49" s="13" t="s">
        <v>552</v>
      </c>
      <c r="B49" s="33" t="s">
        <v>553</v>
      </c>
      <c r="C49" s="33" t="s">
        <v>251</v>
      </c>
      <c r="D49" s="14">
        <v>1000000</v>
      </c>
      <c r="E49" s="15">
        <v>1001.23</v>
      </c>
      <c r="F49" s="16">
        <v>6.9999999999999999E-4</v>
      </c>
      <c r="G49" s="16">
        <v>7.3524999999999993E-2</v>
      </c>
    </row>
    <row r="50" spans="1:7" x14ac:dyDescent="0.25">
      <c r="A50" s="13" t="s">
        <v>554</v>
      </c>
      <c r="B50" s="33" t="s">
        <v>555</v>
      </c>
      <c r="C50" s="33" t="s">
        <v>251</v>
      </c>
      <c r="D50" s="14">
        <v>1000000</v>
      </c>
      <c r="E50" s="15">
        <v>978.14</v>
      </c>
      <c r="F50" s="16">
        <v>6.9999999999999999E-4</v>
      </c>
      <c r="G50" s="16">
        <v>7.4300000000000005E-2</v>
      </c>
    </row>
    <row r="51" spans="1:7" x14ac:dyDescent="0.25">
      <c r="A51" s="13" t="s">
        <v>556</v>
      </c>
      <c r="B51" s="33" t="s">
        <v>557</v>
      </c>
      <c r="C51" s="33" t="s">
        <v>251</v>
      </c>
      <c r="D51" s="14">
        <v>500000</v>
      </c>
      <c r="E51" s="15">
        <v>548.34</v>
      </c>
      <c r="F51" s="16">
        <v>4.0000000000000002E-4</v>
      </c>
      <c r="G51" s="16">
        <v>7.2999999999999995E-2</v>
      </c>
    </row>
    <row r="52" spans="1:7" x14ac:dyDescent="0.25">
      <c r="A52" s="13" t="s">
        <v>558</v>
      </c>
      <c r="B52" s="33" t="s">
        <v>559</v>
      </c>
      <c r="C52" s="33" t="s">
        <v>357</v>
      </c>
      <c r="D52" s="14">
        <v>500000</v>
      </c>
      <c r="E52" s="15">
        <v>526.69000000000005</v>
      </c>
      <c r="F52" s="16">
        <v>4.0000000000000002E-4</v>
      </c>
      <c r="G52" s="16">
        <v>7.3397000000000004E-2</v>
      </c>
    </row>
    <row r="53" spans="1:7" x14ac:dyDescent="0.25">
      <c r="A53" s="13" t="s">
        <v>560</v>
      </c>
      <c r="B53" s="33" t="s">
        <v>561</v>
      </c>
      <c r="C53" s="33" t="s">
        <v>262</v>
      </c>
      <c r="D53" s="14">
        <v>500000</v>
      </c>
      <c r="E53" s="15">
        <v>523.03</v>
      </c>
      <c r="F53" s="16">
        <v>4.0000000000000002E-4</v>
      </c>
      <c r="G53" s="16">
        <v>7.2886999999999993E-2</v>
      </c>
    </row>
    <row r="54" spans="1:7" x14ac:dyDescent="0.25">
      <c r="A54" s="13" t="s">
        <v>441</v>
      </c>
      <c r="B54" s="33" t="s">
        <v>442</v>
      </c>
      <c r="C54" s="33" t="s">
        <v>251</v>
      </c>
      <c r="D54" s="14">
        <v>500000</v>
      </c>
      <c r="E54" s="15">
        <v>520.69000000000005</v>
      </c>
      <c r="F54" s="16">
        <v>4.0000000000000002E-4</v>
      </c>
      <c r="G54" s="16">
        <v>7.3524999999999993E-2</v>
      </c>
    </row>
    <row r="55" spans="1:7" x14ac:dyDescent="0.25">
      <c r="A55" s="13" t="s">
        <v>413</v>
      </c>
      <c r="B55" s="33" t="s">
        <v>414</v>
      </c>
      <c r="C55" s="33" t="s">
        <v>251</v>
      </c>
      <c r="D55" s="14">
        <v>500000</v>
      </c>
      <c r="E55" s="15">
        <v>518.47</v>
      </c>
      <c r="F55" s="16">
        <v>4.0000000000000002E-4</v>
      </c>
      <c r="G55" s="16">
        <v>7.2650000000000006E-2</v>
      </c>
    </row>
    <row r="56" spans="1:7" x14ac:dyDescent="0.25">
      <c r="A56" s="13" t="s">
        <v>473</v>
      </c>
      <c r="B56" s="33" t="s">
        <v>474</v>
      </c>
      <c r="C56" s="33" t="s">
        <v>251</v>
      </c>
      <c r="D56" s="14">
        <v>500000</v>
      </c>
      <c r="E56" s="15">
        <v>515.84</v>
      </c>
      <c r="F56" s="16">
        <v>4.0000000000000002E-4</v>
      </c>
      <c r="G56" s="16">
        <v>7.2849999999999998E-2</v>
      </c>
    </row>
    <row r="57" spans="1:7" x14ac:dyDescent="0.25">
      <c r="A57" s="13" t="s">
        <v>562</v>
      </c>
      <c r="B57" s="33" t="s">
        <v>563</v>
      </c>
      <c r="C57" s="33" t="s">
        <v>251</v>
      </c>
      <c r="D57" s="14">
        <v>500000</v>
      </c>
      <c r="E57" s="15">
        <v>513.15</v>
      </c>
      <c r="F57" s="16">
        <v>4.0000000000000002E-4</v>
      </c>
      <c r="G57" s="16">
        <v>7.4098999999999998E-2</v>
      </c>
    </row>
    <row r="58" spans="1:7" x14ac:dyDescent="0.25">
      <c r="A58" s="13" t="s">
        <v>564</v>
      </c>
      <c r="B58" s="33" t="s">
        <v>565</v>
      </c>
      <c r="C58" s="33" t="s">
        <v>248</v>
      </c>
      <c r="D58" s="14">
        <v>500000</v>
      </c>
      <c r="E58" s="15">
        <v>487.6</v>
      </c>
      <c r="F58" s="16">
        <v>2.9999999999999997E-4</v>
      </c>
      <c r="G58" s="16">
        <v>7.3400000000000007E-2</v>
      </c>
    </row>
    <row r="59" spans="1:7" x14ac:dyDescent="0.25">
      <c r="A59" s="13" t="s">
        <v>566</v>
      </c>
      <c r="B59" s="33" t="s">
        <v>567</v>
      </c>
      <c r="C59" s="33" t="s">
        <v>262</v>
      </c>
      <c r="D59" s="14">
        <v>500000</v>
      </c>
      <c r="E59" s="15">
        <v>486.04</v>
      </c>
      <c r="F59" s="16">
        <v>2.9999999999999997E-4</v>
      </c>
      <c r="G59" s="16">
        <v>7.3535000000000003E-2</v>
      </c>
    </row>
    <row r="60" spans="1:7" x14ac:dyDescent="0.25">
      <c r="A60" s="17" t="s">
        <v>125</v>
      </c>
      <c r="B60" s="34"/>
      <c r="C60" s="34"/>
      <c r="D60" s="20"/>
      <c r="E60" s="21">
        <v>1239463.23</v>
      </c>
      <c r="F60" s="22">
        <v>0.88349999999999995</v>
      </c>
      <c r="G60" s="23"/>
    </row>
    <row r="61" spans="1:7" x14ac:dyDescent="0.25">
      <c r="A61" s="13"/>
      <c r="B61" s="33"/>
      <c r="C61" s="33"/>
      <c r="D61" s="14"/>
      <c r="E61" s="15"/>
      <c r="F61" s="16"/>
      <c r="G61" s="16"/>
    </row>
    <row r="62" spans="1:7" x14ac:dyDescent="0.25">
      <c r="A62" s="17" t="s">
        <v>479</v>
      </c>
      <c r="B62" s="33"/>
      <c r="C62" s="33"/>
      <c r="D62" s="14"/>
      <c r="E62" s="15"/>
      <c r="F62" s="16"/>
      <c r="G62" s="16"/>
    </row>
    <row r="63" spans="1:7" x14ac:dyDescent="0.25">
      <c r="A63" s="13" t="s">
        <v>568</v>
      </c>
      <c r="B63" s="33" t="s">
        <v>569</v>
      </c>
      <c r="C63" s="33" t="s">
        <v>129</v>
      </c>
      <c r="D63" s="14">
        <v>89500000</v>
      </c>
      <c r="E63" s="15">
        <v>91709.84</v>
      </c>
      <c r="F63" s="16">
        <v>6.54E-2</v>
      </c>
      <c r="G63" s="16">
        <v>6.9383492099999999E-2</v>
      </c>
    </row>
    <row r="64" spans="1:7" x14ac:dyDescent="0.25">
      <c r="A64" s="13" t="s">
        <v>570</v>
      </c>
      <c r="B64" s="33" t="s">
        <v>571</v>
      </c>
      <c r="C64" s="33" t="s">
        <v>129</v>
      </c>
      <c r="D64" s="14">
        <v>25000000</v>
      </c>
      <c r="E64" s="15">
        <v>25898.05</v>
      </c>
      <c r="F64" s="16">
        <v>1.8499999999999999E-2</v>
      </c>
      <c r="G64" s="16">
        <v>6.9508623069999997E-2</v>
      </c>
    </row>
    <row r="65" spans="1:7" x14ac:dyDescent="0.25">
      <c r="A65" s="13" t="s">
        <v>572</v>
      </c>
      <c r="B65" s="33" t="s">
        <v>573</v>
      </c>
      <c r="C65" s="33" t="s">
        <v>129</v>
      </c>
      <c r="D65" s="14">
        <v>15000000</v>
      </c>
      <c r="E65" s="15">
        <v>15234.21</v>
      </c>
      <c r="F65" s="16">
        <v>1.09E-2</v>
      </c>
      <c r="G65" s="16">
        <v>6.9452778591999997E-2</v>
      </c>
    </row>
    <row r="66" spans="1:7" x14ac:dyDescent="0.25">
      <c r="A66" s="17" t="s">
        <v>125</v>
      </c>
      <c r="B66" s="34"/>
      <c r="C66" s="34"/>
      <c r="D66" s="20"/>
      <c r="E66" s="21">
        <v>132842.1</v>
      </c>
      <c r="F66" s="22">
        <v>9.4799999999999995E-2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17" t="s">
        <v>130</v>
      </c>
      <c r="B68" s="33"/>
      <c r="C68" s="33"/>
      <c r="D68" s="14"/>
      <c r="E68" s="15"/>
      <c r="F68" s="16"/>
      <c r="G68" s="16"/>
    </row>
    <row r="69" spans="1:7" x14ac:dyDescent="0.25">
      <c r="A69" s="17" t="s">
        <v>125</v>
      </c>
      <c r="B69" s="33"/>
      <c r="C69" s="33"/>
      <c r="D69" s="14"/>
      <c r="E69" s="18" t="s">
        <v>122</v>
      </c>
      <c r="F69" s="19" t="s">
        <v>122</v>
      </c>
      <c r="G69" s="16"/>
    </row>
    <row r="70" spans="1:7" x14ac:dyDescent="0.25">
      <c r="A70" s="13"/>
      <c r="B70" s="33"/>
      <c r="C70" s="33"/>
      <c r="D70" s="14"/>
      <c r="E70" s="15"/>
      <c r="F70" s="16"/>
      <c r="G70" s="16"/>
    </row>
    <row r="71" spans="1:7" x14ac:dyDescent="0.25">
      <c r="A71" s="17" t="s">
        <v>131</v>
      </c>
      <c r="B71" s="33"/>
      <c r="C71" s="33"/>
      <c r="D71" s="14"/>
      <c r="E71" s="15"/>
      <c r="F71" s="16"/>
      <c r="G71" s="16"/>
    </row>
    <row r="72" spans="1:7" x14ac:dyDescent="0.25">
      <c r="A72" s="17" t="s">
        <v>125</v>
      </c>
      <c r="B72" s="33"/>
      <c r="C72" s="33"/>
      <c r="D72" s="14"/>
      <c r="E72" s="18" t="s">
        <v>122</v>
      </c>
      <c r="F72" s="19" t="s">
        <v>122</v>
      </c>
      <c r="G72" s="16"/>
    </row>
    <row r="73" spans="1:7" x14ac:dyDescent="0.25">
      <c r="A73" s="13"/>
      <c r="B73" s="33"/>
      <c r="C73" s="33"/>
      <c r="D73" s="14"/>
      <c r="E73" s="15"/>
      <c r="F73" s="16"/>
      <c r="G73" s="16"/>
    </row>
    <row r="74" spans="1:7" x14ac:dyDescent="0.25">
      <c r="A74" s="24" t="s">
        <v>132</v>
      </c>
      <c r="B74" s="35"/>
      <c r="C74" s="35"/>
      <c r="D74" s="25"/>
      <c r="E74" s="21">
        <v>1372305.33</v>
      </c>
      <c r="F74" s="22">
        <v>0.97829999999999995</v>
      </c>
      <c r="G74" s="23"/>
    </row>
    <row r="75" spans="1:7" x14ac:dyDescent="0.25">
      <c r="A75" s="13"/>
      <c r="B75" s="33"/>
      <c r="C75" s="33"/>
      <c r="D75" s="14"/>
      <c r="E75" s="15"/>
      <c r="F75" s="16"/>
      <c r="G75" s="16"/>
    </row>
    <row r="76" spans="1:7" x14ac:dyDescent="0.25">
      <c r="A76" s="13"/>
      <c r="B76" s="33"/>
      <c r="C76" s="33"/>
      <c r="D76" s="14"/>
      <c r="E76" s="15"/>
      <c r="F76" s="16"/>
      <c r="G76" s="16"/>
    </row>
    <row r="77" spans="1:7" x14ac:dyDescent="0.25">
      <c r="A77" s="17" t="s">
        <v>196</v>
      </c>
      <c r="B77" s="33"/>
      <c r="C77" s="33"/>
      <c r="D77" s="14"/>
      <c r="E77" s="15"/>
      <c r="F77" s="16"/>
      <c r="G77" s="16"/>
    </row>
    <row r="78" spans="1:7" x14ac:dyDescent="0.25">
      <c r="A78" s="13" t="s">
        <v>197</v>
      </c>
      <c r="B78" s="33"/>
      <c r="C78" s="33"/>
      <c r="D78" s="14"/>
      <c r="E78" s="15">
        <v>421.77</v>
      </c>
      <c r="F78" s="16">
        <v>2.9999999999999997E-4</v>
      </c>
      <c r="G78" s="16">
        <v>6.5936999999999996E-2</v>
      </c>
    </row>
    <row r="79" spans="1:7" x14ac:dyDescent="0.25">
      <c r="A79" s="17" t="s">
        <v>125</v>
      </c>
      <c r="B79" s="34"/>
      <c r="C79" s="34"/>
      <c r="D79" s="20"/>
      <c r="E79" s="21">
        <v>421.77</v>
      </c>
      <c r="F79" s="22">
        <v>2.9999999999999997E-4</v>
      </c>
      <c r="G79" s="23"/>
    </row>
    <row r="80" spans="1:7" x14ac:dyDescent="0.25">
      <c r="A80" s="13"/>
      <c r="B80" s="33"/>
      <c r="C80" s="33"/>
      <c r="D80" s="14"/>
      <c r="E80" s="15"/>
      <c r="F80" s="16"/>
      <c r="G80" s="16"/>
    </row>
    <row r="81" spans="1:7" x14ac:dyDescent="0.25">
      <c r="A81" s="24" t="s">
        <v>132</v>
      </c>
      <c r="B81" s="35"/>
      <c r="C81" s="35"/>
      <c r="D81" s="25"/>
      <c r="E81" s="21">
        <v>421.77</v>
      </c>
      <c r="F81" s="22">
        <v>2.9999999999999997E-4</v>
      </c>
      <c r="G81" s="23"/>
    </row>
    <row r="82" spans="1:7" x14ac:dyDescent="0.25">
      <c r="A82" s="13" t="s">
        <v>198</v>
      </c>
      <c r="B82" s="33"/>
      <c r="C82" s="33"/>
      <c r="D82" s="14"/>
      <c r="E82" s="15">
        <v>30469.359549600002</v>
      </c>
      <c r="F82" s="16">
        <v>2.1713E-2</v>
      </c>
      <c r="G82" s="16"/>
    </row>
    <row r="83" spans="1:7" x14ac:dyDescent="0.25">
      <c r="A83" s="13" t="s">
        <v>199</v>
      </c>
      <c r="B83" s="33"/>
      <c r="C83" s="33"/>
      <c r="D83" s="14"/>
      <c r="E83" s="15">
        <v>29.390450399999999</v>
      </c>
      <c r="F83" s="27">
        <v>-3.1300000000000002E-4</v>
      </c>
      <c r="G83" s="16">
        <v>6.5936999999999996E-2</v>
      </c>
    </row>
    <row r="84" spans="1:7" x14ac:dyDescent="0.25">
      <c r="A84" s="28" t="s">
        <v>200</v>
      </c>
      <c r="B84" s="36"/>
      <c r="C84" s="36"/>
      <c r="D84" s="29"/>
      <c r="E84" s="30">
        <v>1403225.85</v>
      </c>
      <c r="F84" s="31">
        <v>1</v>
      </c>
      <c r="G84" s="31"/>
    </row>
    <row r="86" spans="1:7" x14ac:dyDescent="0.25">
      <c r="A86" s="1" t="s">
        <v>202</v>
      </c>
    </row>
    <row r="89" spans="1:7" x14ac:dyDescent="0.25">
      <c r="A89" s="1" t="s">
        <v>203</v>
      </c>
    </row>
    <row r="90" spans="1:7" x14ac:dyDescent="0.25">
      <c r="A90" s="47" t="s">
        <v>204</v>
      </c>
      <c r="B90" s="3" t="s">
        <v>122</v>
      </c>
    </row>
    <row r="91" spans="1:7" x14ac:dyDescent="0.25">
      <c r="A91" t="s">
        <v>205</v>
      </c>
    </row>
    <row r="92" spans="1:7" x14ac:dyDescent="0.25">
      <c r="A92" t="s">
        <v>327</v>
      </c>
      <c r="B92" t="s">
        <v>207</v>
      </c>
      <c r="C92" t="s">
        <v>207</v>
      </c>
    </row>
    <row r="93" spans="1:7" x14ac:dyDescent="0.25">
      <c r="B93" s="48">
        <v>45504</v>
      </c>
      <c r="C93" s="48">
        <v>45534</v>
      </c>
    </row>
    <row r="94" spans="1:7" x14ac:dyDescent="0.25">
      <c r="A94" t="s">
        <v>328</v>
      </c>
      <c r="B94">
        <v>1245.1088</v>
      </c>
      <c r="C94">
        <v>1253.8597</v>
      </c>
      <c r="E94" s="2"/>
    </row>
    <row r="95" spans="1:7" x14ac:dyDescent="0.25">
      <c r="E95" s="2"/>
    </row>
    <row r="96" spans="1:7" x14ac:dyDescent="0.25">
      <c r="A96" t="s">
        <v>222</v>
      </c>
      <c r="B96" s="3" t="s">
        <v>122</v>
      </c>
    </row>
    <row r="97" spans="1:2" x14ac:dyDescent="0.25">
      <c r="A97" t="s">
        <v>223</v>
      </c>
      <c r="B97" s="3" t="s">
        <v>122</v>
      </c>
    </row>
    <row r="98" spans="1:2" ht="30" customHeight="1" x14ac:dyDescent="0.25">
      <c r="A98" s="47" t="s">
        <v>224</v>
      </c>
      <c r="B98" s="3" t="s">
        <v>122</v>
      </c>
    </row>
    <row r="99" spans="1:2" ht="30" customHeight="1" x14ac:dyDescent="0.25">
      <c r="A99" s="47" t="s">
        <v>225</v>
      </c>
      <c r="B99" s="3" t="s">
        <v>122</v>
      </c>
    </row>
    <row r="100" spans="1:2" x14ac:dyDescent="0.25">
      <c r="A100" t="s">
        <v>226</v>
      </c>
      <c r="B100" s="49">
        <f>+B114</f>
        <v>6.4040997480195507</v>
      </c>
    </row>
    <row r="101" spans="1:2" ht="45" customHeight="1" x14ac:dyDescent="0.25">
      <c r="A101" s="47" t="s">
        <v>227</v>
      </c>
      <c r="B101" s="3" t="s">
        <v>122</v>
      </c>
    </row>
    <row r="102" spans="1:2" ht="45" customHeight="1" x14ac:dyDescent="0.25">
      <c r="A102" s="47" t="s">
        <v>228</v>
      </c>
      <c r="B102" s="3" t="s">
        <v>122</v>
      </c>
    </row>
    <row r="103" spans="1:2" ht="30" customHeight="1" x14ac:dyDescent="0.25">
      <c r="A103" s="47" t="s">
        <v>229</v>
      </c>
      <c r="B103" s="49">
        <v>456091.4427975</v>
      </c>
    </row>
    <row r="104" spans="1:2" x14ac:dyDescent="0.25">
      <c r="A104" t="s">
        <v>230</v>
      </c>
      <c r="B104" s="3" t="s">
        <v>122</v>
      </c>
    </row>
    <row r="105" spans="1:2" x14ac:dyDescent="0.25">
      <c r="A105" t="s">
        <v>231</v>
      </c>
      <c r="B105" s="3" t="s">
        <v>122</v>
      </c>
    </row>
    <row r="107" spans="1:2" x14ac:dyDescent="0.25">
      <c r="A107" t="s">
        <v>232</v>
      </c>
    </row>
    <row r="108" spans="1:2" ht="30" customHeight="1" x14ac:dyDescent="0.25">
      <c r="A108" s="58" t="s">
        <v>233</v>
      </c>
      <c r="B108" s="59" t="s">
        <v>574</v>
      </c>
    </row>
    <row r="109" spans="1:2" x14ac:dyDescent="0.25">
      <c r="A109" s="58" t="s">
        <v>235</v>
      </c>
      <c r="B109" s="59" t="s">
        <v>330</v>
      </c>
    </row>
    <row r="110" spans="1:2" x14ac:dyDescent="0.25">
      <c r="A110" s="58"/>
      <c r="B110" s="58"/>
    </row>
    <row r="111" spans="1:2" x14ac:dyDescent="0.25">
      <c r="A111" s="58" t="s">
        <v>237</v>
      </c>
      <c r="B111" s="60">
        <v>7.3324869518013944</v>
      </c>
    </row>
    <row r="112" spans="1:2" x14ac:dyDescent="0.25">
      <c r="A112" s="58"/>
      <c r="B112" s="58"/>
    </row>
    <row r="113" spans="1:4" x14ac:dyDescent="0.25">
      <c r="A113" s="58" t="s">
        <v>238</v>
      </c>
      <c r="B113" s="61">
        <v>5.2548000000000004</v>
      </c>
    </row>
    <row r="114" spans="1:4" x14ac:dyDescent="0.25">
      <c r="A114" s="58" t="s">
        <v>239</v>
      </c>
      <c r="B114" s="61">
        <v>6.4040997480195507</v>
      </c>
    </row>
    <row r="115" spans="1:4" x14ac:dyDescent="0.25">
      <c r="A115" s="58"/>
      <c r="B115" s="58"/>
    </row>
    <row r="116" spans="1:4" x14ac:dyDescent="0.25">
      <c r="A116" s="58" t="s">
        <v>240</v>
      </c>
      <c r="B116" s="62">
        <v>45535</v>
      </c>
    </row>
    <row r="118" spans="1:4" ht="69.95" customHeight="1" x14ac:dyDescent="0.25">
      <c r="A118" s="63" t="s">
        <v>241</v>
      </c>
      <c r="B118" s="63" t="s">
        <v>242</v>
      </c>
      <c r="C118" s="63" t="s">
        <v>5</v>
      </c>
      <c r="D118" s="63" t="s">
        <v>6</v>
      </c>
    </row>
    <row r="119" spans="1:4" ht="69.95" customHeight="1" x14ac:dyDescent="0.25">
      <c r="A119" s="63" t="s">
        <v>574</v>
      </c>
      <c r="B119" s="63"/>
      <c r="C119" s="63" t="s">
        <v>16</v>
      </c>
      <c r="D119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6"/>
  <sheetViews>
    <sheetView showGridLines="0" workbookViewId="0">
      <pane ySplit="4" topLeftCell="A5" activePane="bottomLeft" state="frozen"/>
      <selection pane="bottomLeft" activeCell="C32" sqref="C32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2997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2998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2990</v>
      </c>
      <c r="B7" s="33"/>
      <c r="C7" s="33"/>
      <c r="D7" s="14"/>
      <c r="E7" s="15"/>
      <c r="F7" s="16"/>
      <c r="G7" s="16"/>
    </row>
    <row r="8" spans="1:8" x14ac:dyDescent="0.25">
      <c r="A8" s="17" t="s">
        <v>2991</v>
      </c>
      <c r="B8" s="34"/>
      <c r="C8" s="34"/>
      <c r="D8" s="20"/>
      <c r="E8" s="46"/>
      <c r="F8" s="23"/>
      <c r="G8" s="23"/>
    </row>
    <row r="9" spans="1:8" x14ac:dyDescent="0.25">
      <c r="A9" s="13" t="s">
        <v>2999</v>
      </c>
      <c r="B9" s="33" t="s">
        <v>3000</v>
      </c>
      <c r="C9" s="33"/>
      <c r="D9" s="14">
        <v>1104891.2279999999</v>
      </c>
      <c r="E9" s="15">
        <v>124258.82</v>
      </c>
      <c r="F9" s="16">
        <v>0.99860000000000004</v>
      </c>
      <c r="G9" s="16"/>
    </row>
    <row r="10" spans="1:8" x14ac:dyDescent="0.25">
      <c r="A10" s="17" t="s">
        <v>125</v>
      </c>
      <c r="B10" s="34"/>
      <c r="C10" s="34"/>
      <c r="D10" s="20"/>
      <c r="E10" s="21">
        <v>124258.82</v>
      </c>
      <c r="F10" s="22">
        <v>0.99860000000000004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132</v>
      </c>
      <c r="B12" s="35"/>
      <c r="C12" s="35"/>
      <c r="D12" s="25"/>
      <c r="E12" s="21">
        <v>124258.82</v>
      </c>
      <c r="F12" s="22">
        <v>0.99860000000000004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196</v>
      </c>
      <c r="B14" s="33"/>
      <c r="C14" s="33"/>
      <c r="D14" s="14"/>
      <c r="E14" s="15"/>
      <c r="F14" s="16"/>
      <c r="G14" s="16"/>
    </row>
    <row r="15" spans="1:8" x14ac:dyDescent="0.25">
      <c r="A15" s="13" t="s">
        <v>197</v>
      </c>
      <c r="B15" s="33"/>
      <c r="C15" s="33"/>
      <c r="D15" s="14"/>
      <c r="E15" s="15">
        <v>952.48</v>
      </c>
      <c r="F15" s="16">
        <v>7.7000000000000002E-3</v>
      </c>
      <c r="G15" s="16">
        <v>6.5936999999999996E-2</v>
      </c>
    </row>
    <row r="16" spans="1:8" x14ac:dyDescent="0.25">
      <c r="A16" s="17" t="s">
        <v>125</v>
      </c>
      <c r="B16" s="34"/>
      <c r="C16" s="34"/>
      <c r="D16" s="20"/>
      <c r="E16" s="21">
        <v>952.48</v>
      </c>
      <c r="F16" s="22">
        <v>7.7000000000000002E-3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132</v>
      </c>
      <c r="B18" s="35"/>
      <c r="C18" s="35"/>
      <c r="D18" s="25"/>
      <c r="E18" s="21">
        <v>952.48</v>
      </c>
      <c r="F18" s="22">
        <v>7.7000000000000002E-3</v>
      </c>
      <c r="G18" s="23"/>
    </row>
    <row r="19" spans="1:7" x14ac:dyDescent="0.25">
      <c r="A19" s="13" t="s">
        <v>198</v>
      </c>
      <c r="B19" s="33"/>
      <c r="C19" s="33"/>
      <c r="D19" s="14"/>
      <c r="E19" s="15">
        <v>0.34413110000000002</v>
      </c>
      <c r="F19" s="16">
        <v>1.9999999999999999E-6</v>
      </c>
      <c r="G19" s="16"/>
    </row>
    <row r="20" spans="1:7" x14ac:dyDescent="0.25">
      <c r="A20" s="13" t="s">
        <v>199</v>
      </c>
      <c r="B20" s="33"/>
      <c r="C20" s="33"/>
      <c r="D20" s="14"/>
      <c r="E20" s="26">
        <v>-780.7541311</v>
      </c>
      <c r="F20" s="27">
        <v>-6.3020000000000003E-3</v>
      </c>
      <c r="G20" s="16">
        <v>6.5936999999999996E-2</v>
      </c>
    </row>
    <row r="21" spans="1:7" x14ac:dyDescent="0.25">
      <c r="A21" s="28" t="s">
        <v>200</v>
      </c>
      <c r="B21" s="36"/>
      <c r="C21" s="36"/>
      <c r="D21" s="29"/>
      <c r="E21" s="30">
        <v>124430.89</v>
      </c>
      <c r="F21" s="31">
        <v>1</v>
      </c>
      <c r="G21" s="31"/>
    </row>
    <row r="26" spans="1:7" x14ac:dyDescent="0.25">
      <c r="A26" s="1" t="s">
        <v>203</v>
      </c>
    </row>
    <row r="27" spans="1:7" x14ac:dyDescent="0.25">
      <c r="A27" s="47" t="s">
        <v>204</v>
      </c>
      <c r="B27" s="3" t="s">
        <v>122</v>
      </c>
    </row>
    <row r="28" spans="1:7" x14ac:dyDescent="0.25">
      <c r="A28" t="s">
        <v>205</v>
      </c>
    </row>
    <row r="29" spans="1:7" x14ac:dyDescent="0.25">
      <c r="A29" t="s">
        <v>206</v>
      </c>
      <c r="B29" t="s">
        <v>207</v>
      </c>
      <c r="C29" t="s">
        <v>207</v>
      </c>
    </row>
    <row r="30" spans="1:7" x14ac:dyDescent="0.25">
      <c r="B30" s="48">
        <v>45504</v>
      </c>
      <c r="C30" s="48">
        <v>45534</v>
      </c>
    </row>
    <row r="31" spans="1:7" x14ac:dyDescent="0.25">
      <c r="A31" t="s">
        <v>211</v>
      </c>
      <c r="B31">
        <v>37.075000000000003</v>
      </c>
      <c r="C31">
        <v>37.765000000000001</v>
      </c>
      <c r="E31" s="2"/>
    </row>
    <row r="32" spans="1:7" x14ac:dyDescent="0.25">
      <c r="A32" t="s">
        <v>688</v>
      </c>
      <c r="B32">
        <v>33.279000000000003</v>
      </c>
      <c r="C32">
        <v>33.872999999999998</v>
      </c>
      <c r="E32" s="2"/>
    </row>
    <row r="33" spans="1:5" x14ac:dyDescent="0.25">
      <c r="E33" s="2"/>
    </row>
    <row r="34" spans="1:5" x14ac:dyDescent="0.25">
      <c r="A34" t="s">
        <v>222</v>
      </c>
      <c r="B34" s="3" t="s">
        <v>122</v>
      </c>
    </row>
    <row r="35" spans="1:5" x14ac:dyDescent="0.25">
      <c r="A35" t="s">
        <v>223</v>
      </c>
      <c r="B35" s="3" t="s">
        <v>122</v>
      </c>
    </row>
    <row r="36" spans="1:5" ht="30" customHeight="1" x14ac:dyDescent="0.25">
      <c r="A36" s="47" t="s">
        <v>224</v>
      </c>
      <c r="B36" s="3" t="s">
        <v>122</v>
      </c>
    </row>
    <row r="37" spans="1:5" ht="30" customHeight="1" x14ac:dyDescent="0.25">
      <c r="A37" s="47" t="s">
        <v>225</v>
      </c>
      <c r="B37" s="49">
        <v>124258.818468</v>
      </c>
    </row>
    <row r="38" spans="1:5" ht="45" customHeight="1" x14ac:dyDescent="0.25">
      <c r="A38" s="47" t="s">
        <v>875</v>
      </c>
      <c r="B38" s="3" t="s">
        <v>122</v>
      </c>
    </row>
    <row r="39" spans="1:5" ht="45" customHeight="1" x14ac:dyDescent="0.25">
      <c r="A39" s="47" t="s">
        <v>876</v>
      </c>
      <c r="B39" s="3" t="s">
        <v>122</v>
      </c>
    </row>
    <row r="40" spans="1:5" ht="30" customHeight="1" x14ac:dyDescent="0.25">
      <c r="A40" s="47" t="s">
        <v>877</v>
      </c>
      <c r="B40" s="3" t="s">
        <v>122</v>
      </c>
    </row>
    <row r="41" spans="1:5" x14ac:dyDescent="0.25">
      <c r="A41" t="s">
        <v>2994</v>
      </c>
      <c r="B41" s="3" t="s">
        <v>122</v>
      </c>
    </row>
    <row r="42" spans="1:5" x14ac:dyDescent="0.25">
      <c r="A42" t="s">
        <v>2995</v>
      </c>
      <c r="B42" s="3" t="s">
        <v>122</v>
      </c>
    </row>
    <row r="43" spans="1:5" x14ac:dyDescent="0.25">
      <c r="B43" s="3"/>
    </row>
    <row r="45" spans="1:5" ht="69.95" customHeight="1" x14ac:dyDescent="0.25">
      <c r="A45" s="63" t="s">
        <v>241</v>
      </c>
      <c r="B45" s="63" t="s">
        <v>242</v>
      </c>
      <c r="C45" s="63" t="s">
        <v>5</v>
      </c>
      <c r="D45" s="63" t="s">
        <v>6</v>
      </c>
    </row>
    <row r="46" spans="1:5" ht="69.95" customHeight="1" x14ac:dyDescent="0.25">
      <c r="A46" s="63" t="s">
        <v>3001</v>
      </c>
      <c r="B46" s="63"/>
      <c r="C46" s="63" t="s">
        <v>99</v>
      </c>
      <c r="D46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99"/>
  <sheetViews>
    <sheetView showGridLines="0" workbookViewId="0">
      <pane ySplit="4" topLeftCell="A66" activePane="bottomLeft" state="frozen"/>
      <selection pane="bottomLeft" activeCell="B90" sqref="B90"/>
    </sheetView>
  </sheetViews>
  <sheetFormatPr defaultRowHeight="15" x14ac:dyDescent="0.25"/>
  <cols>
    <col min="1" max="1" width="52.140625" bestFit="1" customWidth="1"/>
    <col min="2" max="2" width="22" customWidth="1"/>
    <col min="3" max="3" width="28.7109375" bestFit="1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3002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3003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121</v>
      </c>
      <c r="B6" s="33"/>
      <c r="C6" s="33"/>
      <c r="D6" s="14"/>
      <c r="E6" s="15"/>
      <c r="F6" s="16"/>
      <c r="G6" s="16"/>
    </row>
    <row r="7" spans="1:8" x14ac:dyDescent="0.25">
      <c r="A7" s="17" t="s">
        <v>1189</v>
      </c>
      <c r="B7" s="33"/>
      <c r="C7" s="33"/>
      <c r="D7" s="14"/>
      <c r="E7" s="15"/>
      <c r="F7" s="16"/>
      <c r="G7" s="16"/>
    </row>
    <row r="8" spans="1:8" x14ac:dyDescent="0.25">
      <c r="A8" s="13" t="s">
        <v>1190</v>
      </c>
      <c r="B8" s="33" t="s">
        <v>1191</v>
      </c>
      <c r="C8" s="33" t="s">
        <v>1192</v>
      </c>
      <c r="D8" s="14">
        <v>119619</v>
      </c>
      <c r="E8" s="15">
        <v>2179.04</v>
      </c>
      <c r="F8" s="16">
        <v>0.13650000000000001</v>
      </c>
      <c r="G8" s="16"/>
    </row>
    <row r="9" spans="1:8" x14ac:dyDescent="0.25">
      <c r="A9" s="13" t="s">
        <v>1405</v>
      </c>
      <c r="B9" s="33" t="s">
        <v>1406</v>
      </c>
      <c r="C9" s="33" t="s">
        <v>1192</v>
      </c>
      <c r="D9" s="14">
        <v>64946</v>
      </c>
      <c r="E9" s="15">
        <v>1074.79</v>
      </c>
      <c r="F9" s="16">
        <v>6.7400000000000002E-2</v>
      </c>
      <c r="G9" s="16"/>
    </row>
    <row r="10" spans="1:8" x14ac:dyDescent="0.25">
      <c r="A10" s="13" t="s">
        <v>1216</v>
      </c>
      <c r="B10" s="33" t="s">
        <v>1217</v>
      </c>
      <c r="C10" s="33" t="s">
        <v>1192</v>
      </c>
      <c r="D10" s="14">
        <v>14702</v>
      </c>
      <c r="E10" s="15">
        <v>1033.75</v>
      </c>
      <c r="F10" s="16">
        <v>6.4799999999999996E-2</v>
      </c>
      <c r="G10" s="16"/>
    </row>
    <row r="11" spans="1:8" x14ac:dyDescent="0.25">
      <c r="A11" s="13" t="s">
        <v>1541</v>
      </c>
      <c r="B11" s="33" t="s">
        <v>1542</v>
      </c>
      <c r="C11" s="33" t="s">
        <v>1524</v>
      </c>
      <c r="D11" s="14">
        <v>12474</v>
      </c>
      <c r="E11" s="15">
        <v>864.14</v>
      </c>
      <c r="F11" s="16">
        <v>5.4199999999999998E-2</v>
      </c>
      <c r="G11" s="16"/>
    </row>
    <row r="12" spans="1:8" x14ac:dyDescent="0.25">
      <c r="A12" s="13" t="s">
        <v>1988</v>
      </c>
      <c r="B12" s="33" t="s">
        <v>1989</v>
      </c>
      <c r="C12" s="33" t="s">
        <v>1524</v>
      </c>
      <c r="D12" s="14">
        <v>96063</v>
      </c>
      <c r="E12" s="15">
        <v>828.5</v>
      </c>
      <c r="F12" s="16">
        <v>5.1900000000000002E-2</v>
      </c>
      <c r="G12" s="16"/>
    </row>
    <row r="13" spans="1:8" x14ac:dyDescent="0.25">
      <c r="A13" s="13" t="s">
        <v>1529</v>
      </c>
      <c r="B13" s="33" t="s">
        <v>1530</v>
      </c>
      <c r="C13" s="33" t="s">
        <v>1192</v>
      </c>
      <c r="D13" s="14">
        <v>14642</v>
      </c>
      <c r="E13" s="15">
        <v>745.85</v>
      </c>
      <c r="F13" s="16">
        <v>4.6699999999999998E-2</v>
      </c>
      <c r="G13" s="16"/>
    </row>
    <row r="14" spans="1:8" x14ac:dyDescent="0.25">
      <c r="A14" s="13" t="s">
        <v>1196</v>
      </c>
      <c r="B14" s="33" t="s">
        <v>1197</v>
      </c>
      <c r="C14" s="33" t="s">
        <v>1192</v>
      </c>
      <c r="D14" s="14">
        <v>28281</v>
      </c>
      <c r="E14" s="15">
        <v>633.54999999999995</v>
      </c>
      <c r="F14" s="16">
        <v>3.9699999999999999E-2</v>
      </c>
      <c r="G14" s="16"/>
    </row>
    <row r="15" spans="1:8" x14ac:dyDescent="0.25">
      <c r="A15" s="13" t="s">
        <v>1382</v>
      </c>
      <c r="B15" s="33" t="s">
        <v>1383</v>
      </c>
      <c r="C15" s="33" t="s">
        <v>1192</v>
      </c>
      <c r="D15" s="14">
        <v>32807</v>
      </c>
      <c r="E15" s="15">
        <v>514.87</v>
      </c>
      <c r="F15" s="16">
        <v>3.2300000000000002E-2</v>
      </c>
      <c r="G15" s="16"/>
    </row>
    <row r="16" spans="1:8" x14ac:dyDescent="0.25">
      <c r="A16" s="13" t="s">
        <v>1257</v>
      </c>
      <c r="B16" s="33" t="s">
        <v>1258</v>
      </c>
      <c r="C16" s="33" t="s">
        <v>1192</v>
      </c>
      <c r="D16" s="14">
        <v>12455</v>
      </c>
      <c r="E16" s="15">
        <v>434.08</v>
      </c>
      <c r="F16" s="16">
        <v>2.7199999999999998E-2</v>
      </c>
      <c r="G16" s="16"/>
    </row>
    <row r="17" spans="1:7" x14ac:dyDescent="0.25">
      <c r="A17" s="13" t="s">
        <v>1961</v>
      </c>
      <c r="B17" s="33" t="s">
        <v>1962</v>
      </c>
      <c r="C17" s="33" t="s">
        <v>1524</v>
      </c>
      <c r="D17" s="14">
        <v>61600</v>
      </c>
      <c r="E17" s="15">
        <v>339.91</v>
      </c>
      <c r="F17" s="16">
        <v>2.1299999999999999E-2</v>
      </c>
      <c r="G17" s="16"/>
    </row>
    <row r="18" spans="1:7" x14ac:dyDescent="0.25">
      <c r="A18" s="13" t="s">
        <v>1929</v>
      </c>
      <c r="B18" s="33" t="s">
        <v>1930</v>
      </c>
      <c r="C18" s="33" t="s">
        <v>1192</v>
      </c>
      <c r="D18" s="14">
        <v>12558</v>
      </c>
      <c r="E18" s="15">
        <v>312.41000000000003</v>
      </c>
      <c r="F18" s="16">
        <v>1.9599999999999999E-2</v>
      </c>
      <c r="G18" s="16"/>
    </row>
    <row r="19" spans="1:7" x14ac:dyDescent="0.25">
      <c r="A19" s="13" t="s">
        <v>1439</v>
      </c>
      <c r="B19" s="33" t="s">
        <v>1440</v>
      </c>
      <c r="C19" s="33" t="s">
        <v>1192</v>
      </c>
      <c r="D19" s="14">
        <v>17849</v>
      </c>
      <c r="E19" s="15">
        <v>309.10000000000002</v>
      </c>
      <c r="F19" s="16">
        <v>1.9400000000000001E-2</v>
      </c>
      <c r="G19" s="16"/>
    </row>
    <row r="20" spans="1:7" x14ac:dyDescent="0.25">
      <c r="A20" s="13" t="s">
        <v>1507</v>
      </c>
      <c r="B20" s="33" t="s">
        <v>1508</v>
      </c>
      <c r="C20" s="33" t="s">
        <v>1192</v>
      </c>
      <c r="D20" s="14">
        <v>17812</v>
      </c>
      <c r="E20" s="15">
        <v>246.63</v>
      </c>
      <c r="F20" s="16">
        <v>1.55E-2</v>
      </c>
      <c r="G20" s="16"/>
    </row>
    <row r="21" spans="1:7" x14ac:dyDescent="0.25">
      <c r="A21" s="13" t="s">
        <v>1387</v>
      </c>
      <c r="B21" s="33" t="s">
        <v>1388</v>
      </c>
      <c r="C21" s="33" t="s">
        <v>1192</v>
      </c>
      <c r="D21" s="14">
        <v>43463</v>
      </c>
      <c r="E21" s="15">
        <v>204.34</v>
      </c>
      <c r="F21" s="16">
        <v>1.2800000000000001E-2</v>
      </c>
      <c r="G21" s="16"/>
    </row>
    <row r="22" spans="1:7" x14ac:dyDescent="0.25">
      <c r="A22" s="13" t="s">
        <v>1553</v>
      </c>
      <c r="B22" s="33" t="s">
        <v>1554</v>
      </c>
      <c r="C22" s="33" t="s">
        <v>1524</v>
      </c>
      <c r="D22" s="14">
        <v>21970</v>
      </c>
      <c r="E22" s="15">
        <v>190.86</v>
      </c>
      <c r="F22" s="16">
        <v>1.2E-2</v>
      </c>
      <c r="G22" s="16"/>
    </row>
    <row r="23" spans="1:7" x14ac:dyDescent="0.25">
      <c r="A23" s="13" t="s">
        <v>1373</v>
      </c>
      <c r="B23" s="33" t="s">
        <v>1374</v>
      </c>
      <c r="C23" s="33" t="s">
        <v>1192</v>
      </c>
      <c r="D23" s="14">
        <v>52003</v>
      </c>
      <c r="E23" s="15">
        <v>186.74</v>
      </c>
      <c r="F23" s="16">
        <v>1.17E-2</v>
      </c>
      <c r="G23" s="16"/>
    </row>
    <row r="24" spans="1:7" x14ac:dyDescent="0.25">
      <c r="A24" s="13" t="s">
        <v>2168</v>
      </c>
      <c r="B24" s="33" t="s">
        <v>2169</v>
      </c>
      <c r="C24" s="33" t="s">
        <v>1192</v>
      </c>
      <c r="D24" s="14">
        <v>9413</v>
      </c>
      <c r="E24" s="15">
        <v>173.06</v>
      </c>
      <c r="F24" s="16">
        <v>1.0800000000000001E-2</v>
      </c>
      <c r="G24" s="16"/>
    </row>
    <row r="25" spans="1:7" x14ac:dyDescent="0.25">
      <c r="A25" s="13" t="s">
        <v>1967</v>
      </c>
      <c r="B25" s="33" t="s">
        <v>1968</v>
      </c>
      <c r="C25" s="33" t="s">
        <v>1192</v>
      </c>
      <c r="D25" s="14">
        <v>8739</v>
      </c>
      <c r="E25" s="15">
        <v>170.74</v>
      </c>
      <c r="F25" s="16">
        <v>1.0699999999999999E-2</v>
      </c>
      <c r="G25" s="16"/>
    </row>
    <row r="26" spans="1:7" x14ac:dyDescent="0.25">
      <c r="A26" s="13" t="s">
        <v>1986</v>
      </c>
      <c r="B26" s="33" t="s">
        <v>1987</v>
      </c>
      <c r="C26" s="33" t="s">
        <v>1192</v>
      </c>
      <c r="D26" s="14">
        <v>5206</v>
      </c>
      <c r="E26" s="15">
        <v>168.86</v>
      </c>
      <c r="F26" s="16">
        <v>1.06E-2</v>
      </c>
      <c r="G26" s="16"/>
    </row>
    <row r="27" spans="1:7" x14ac:dyDescent="0.25">
      <c r="A27" s="13" t="s">
        <v>2172</v>
      </c>
      <c r="B27" s="33" t="s">
        <v>2173</v>
      </c>
      <c r="C27" s="33" t="s">
        <v>1524</v>
      </c>
      <c r="D27" s="14">
        <v>4689</v>
      </c>
      <c r="E27" s="15">
        <v>160.24</v>
      </c>
      <c r="F27" s="16">
        <v>0.01</v>
      </c>
      <c r="G27" s="16"/>
    </row>
    <row r="28" spans="1:7" x14ac:dyDescent="0.25">
      <c r="A28" s="13" t="s">
        <v>1811</v>
      </c>
      <c r="B28" s="33" t="s">
        <v>1812</v>
      </c>
      <c r="C28" s="33" t="s">
        <v>1192</v>
      </c>
      <c r="D28" s="14">
        <v>5513</v>
      </c>
      <c r="E28" s="15">
        <v>151.34</v>
      </c>
      <c r="F28" s="16">
        <v>9.4999999999999998E-3</v>
      </c>
      <c r="G28" s="16"/>
    </row>
    <row r="29" spans="1:7" x14ac:dyDescent="0.25">
      <c r="A29" s="13" t="s">
        <v>2045</v>
      </c>
      <c r="B29" s="33" t="s">
        <v>2046</v>
      </c>
      <c r="C29" s="33" t="s">
        <v>1192</v>
      </c>
      <c r="D29" s="14">
        <v>12801</v>
      </c>
      <c r="E29" s="15">
        <v>137.43</v>
      </c>
      <c r="F29" s="16">
        <v>8.6E-3</v>
      </c>
      <c r="G29" s="16"/>
    </row>
    <row r="30" spans="1:7" x14ac:dyDescent="0.25">
      <c r="A30" s="13" t="s">
        <v>2467</v>
      </c>
      <c r="B30" s="33" t="s">
        <v>2468</v>
      </c>
      <c r="C30" s="33" t="s">
        <v>1524</v>
      </c>
      <c r="D30" s="14">
        <v>8917</v>
      </c>
      <c r="E30" s="15">
        <v>113.15</v>
      </c>
      <c r="F30" s="16">
        <v>7.1000000000000004E-3</v>
      </c>
      <c r="G30" s="16"/>
    </row>
    <row r="31" spans="1:7" x14ac:dyDescent="0.25">
      <c r="A31" s="13" t="s">
        <v>1900</v>
      </c>
      <c r="B31" s="33" t="s">
        <v>1901</v>
      </c>
      <c r="C31" s="33" t="s">
        <v>1524</v>
      </c>
      <c r="D31" s="14">
        <v>9647</v>
      </c>
      <c r="E31" s="15">
        <v>109.46</v>
      </c>
      <c r="F31" s="16">
        <v>6.8999999999999999E-3</v>
      </c>
      <c r="G31" s="16"/>
    </row>
    <row r="32" spans="1:7" x14ac:dyDescent="0.25">
      <c r="A32" s="13" t="s">
        <v>3004</v>
      </c>
      <c r="B32" s="33" t="s">
        <v>3005</v>
      </c>
      <c r="C32" s="33" t="s">
        <v>1192</v>
      </c>
      <c r="D32" s="14">
        <v>1694</v>
      </c>
      <c r="E32" s="15">
        <v>102.74</v>
      </c>
      <c r="F32" s="16">
        <v>6.4000000000000003E-3</v>
      </c>
      <c r="G32" s="16"/>
    </row>
    <row r="33" spans="1:7" x14ac:dyDescent="0.25">
      <c r="A33" s="17" t="s">
        <v>125</v>
      </c>
      <c r="B33" s="34"/>
      <c r="C33" s="34"/>
      <c r="D33" s="20"/>
      <c r="E33" s="37">
        <f>SUM(E8:E32)</f>
        <v>11385.58</v>
      </c>
      <c r="F33" s="38">
        <f>SUM(F8:F32)</f>
        <v>0.71360000000000012</v>
      </c>
      <c r="G33" s="23"/>
    </row>
    <row r="34" spans="1:7" x14ac:dyDescent="0.25">
      <c r="A34" s="13"/>
      <c r="B34" s="33"/>
      <c r="C34" s="33"/>
      <c r="D34" s="14"/>
      <c r="E34" s="15"/>
      <c r="F34" s="16"/>
      <c r="G34" s="16"/>
    </row>
    <row r="35" spans="1:7" x14ac:dyDescent="0.25">
      <c r="A35" s="17" t="s">
        <v>1268</v>
      </c>
      <c r="B35" s="33"/>
      <c r="C35" s="33"/>
      <c r="D35" s="14"/>
      <c r="E35" s="15"/>
      <c r="F35" s="16"/>
      <c r="G35" s="16"/>
    </row>
    <row r="36" spans="1:7" x14ac:dyDescent="0.25">
      <c r="A36" s="13" t="s">
        <v>3006</v>
      </c>
      <c r="B36" s="33" t="s">
        <v>2724</v>
      </c>
      <c r="C36" s="33" t="s">
        <v>1192</v>
      </c>
      <c r="D36" s="14">
        <v>1057</v>
      </c>
      <c r="E36" s="15">
        <v>34.090000000000003</v>
      </c>
      <c r="F36" s="16">
        <v>2.0999999999999999E-3</v>
      </c>
      <c r="G36" s="16"/>
    </row>
    <row r="37" spans="1:7" x14ac:dyDescent="0.25">
      <c r="A37" s="17" t="s">
        <v>125</v>
      </c>
      <c r="B37" s="34"/>
      <c r="C37" s="34"/>
      <c r="D37" s="20"/>
      <c r="E37" s="37">
        <f>SUM(E36)</f>
        <v>34.090000000000003</v>
      </c>
      <c r="F37" s="38">
        <f>SUM(F36)</f>
        <v>2.0999999999999999E-3</v>
      </c>
      <c r="G37" s="23"/>
    </row>
    <row r="38" spans="1:7" x14ac:dyDescent="0.25">
      <c r="A38" s="17" t="s">
        <v>2731</v>
      </c>
      <c r="B38" s="34"/>
      <c r="C38" s="34"/>
      <c r="D38" s="20"/>
      <c r="E38" s="15"/>
      <c r="F38" s="16"/>
      <c r="G38" s="23"/>
    </row>
    <row r="39" spans="1:7" x14ac:dyDescent="0.25">
      <c r="A39" s="13" t="s">
        <v>3007</v>
      </c>
      <c r="B39" s="33" t="s">
        <v>3008</v>
      </c>
      <c r="C39" s="33" t="s">
        <v>3009</v>
      </c>
      <c r="D39" s="14">
        <v>1049</v>
      </c>
      <c r="E39" s="15">
        <v>844.63</v>
      </c>
      <c r="F39" s="16">
        <v>5.2900000000000003E-2</v>
      </c>
      <c r="G39" s="23"/>
    </row>
    <row r="40" spans="1:7" x14ac:dyDescent="0.25">
      <c r="A40" s="13" t="s">
        <v>3010</v>
      </c>
      <c r="B40" s="33" t="s">
        <v>3011</v>
      </c>
      <c r="C40" s="33" t="s">
        <v>1192</v>
      </c>
      <c r="D40" s="14">
        <v>4174</v>
      </c>
      <c r="E40" s="15">
        <v>487.17</v>
      </c>
      <c r="F40" s="16">
        <v>3.0499999999999999E-2</v>
      </c>
      <c r="G40" s="23"/>
    </row>
    <row r="41" spans="1:7" x14ac:dyDescent="0.25">
      <c r="A41" s="13" t="s">
        <v>3012</v>
      </c>
      <c r="B41" s="33" t="s">
        <v>3013</v>
      </c>
      <c r="C41" s="33" t="s">
        <v>3009</v>
      </c>
      <c r="D41" s="14">
        <v>3088</v>
      </c>
      <c r="E41" s="15">
        <v>429.57</v>
      </c>
      <c r="F41" s="16">
        <v>2.69E-2</v>
      </c>
      <c r="G41" s="23"/>
    </row>
    <row r="42" spans="1:7" x14ac:dyDescent="0.25">
      <c r="A42" s="13" t="s">
        <v>3014</v>
      </c>
      <c r="B42" s="33" t="s">
        <v>3015</v>
      </c>
      <c r="C42" s="33" t="s">
        <v>3016</v>
      </c>
      <c r="D42" s="14">
        <v>2283</v>
      </c>
      <c r="E42" s="15">
        <v>375.89</v>
      </c>
      <c r="F42" s="16">
        <v>2.3599999999999999E-2</v>
      </c>
      <c r="G42" s="23"/>
    </row>
    <row r="43" spans="1:7" x14ac:dyDescent="0.25">
      <c r="A43" s="13" t="s">
        <v>3017</v>
      </c>
      <c r="B43" s="33" t="s">
        <v>3018</v>
      </c>
      <c r="C43" s="33" t="s">
        <v>3009</v>
      </c>
      <c r="D43" s="14">
        <v>3246</v>
      </c>
      <c r="E43" s="15">
        <v>322.47000000000003</v>
      </c>
      <c r="F43" s="16">
        <v>2.0199999999999999E-2</v>
      </c>
      <c r="G43" s="23"/>
    </row>
    <row r="44" spans="1:7" x14ac:dyDescent="0.25">
      <c r="A44" s="13" t="s">
        <v>3019</v>
      </c>
      <c r="B44" s="33" t="s">
        <v>3020</v>
      </c>
      <c r="C44" s="33" t="s">
        <v>3009</v>
      </c>
      <c r="D44" s="14">
        <v>2531</v>
      </c>
      <c r="E44" s="15">
        <v>256.62</v>
      </c>
      <c r="F44" s="16">
        <v>1.61E-2</v>
      </c>
      <c r="G44" s="23"/>
    </row>
    <row r="45" spans="1:7" x14ac:dyDescent="0.25">
      <c r="A45" s="13" t="s">
        <v>3021</v>
      </c>
      <c r="B45" s="33" t="s">
        <v>3022</v>
      </c>
      <c r="C45" s="33" t="s">
        <v>3023</v>
      </c>
      <c r="D45" s="14">
        <v>491</v>
      </c>
      <c r="E45" s="15">
        <v>253.29</v>
      </c>
      <c r="F45" s="16">
        <v>1.5900000000000001E-2</v>
      </c>
      <c r="G45" s="23"/>
    </row>
    <row r="46" spans="1:7" x14ac:dyDescent="0.25">
      <c r="A46" s="13" t="s">
        <v>3024</v>
      </c>
      <c r="B46" s="33" t="s">
        <v>3025</v>
      </c>
      <c r="C46" s="33" t="s">
        <v>3026</v>
      </c>
      <c r="D46" s="14">
        <v>2242</v>
      </c>
      <c r="E46" s="15">
        <v>212.99</v>
      </c>
      <c r="F46" s="16">
        <v>1.3299999999999999E-2</v>
      </c>
      <c r="G46" s="23"/>
    </row>
    <row r="47" spans="1:7" x14ac:dyDescent="0.25">
      <c r="A47" s="13" t="s">
        <v>3027</v>
      </c>
      <c r="B47" s="33" t="s">
        <v>3028</v>
      </c>
      <c r="C47" s="33" t="s">
        <v>3026</v>
      </c>
      <c r="D47" s="14">
        <v>899</v>
      </c>
      <c r="E47" s="15">
        <v>203.06</v>
      </c>
      <c r="F47" s="16">
        <v>1.2699999999999999E-2</v>
      </c>
      <c r="G47" s="23"/>
    </row>
    <row r="48" spans="1:7" x14ac:dyDescent="0.25">
      <c r="A48" s="13" t="s">
        <v>3029</v>
      </c>
      <c r="B48" s="33" t="s">
        <v>3030</v>
      </c>
      <c r="C48" s="33" t="s">
        <v>3016</v>
      </c>
      <c r="D48" s="14">
        <v>686</v>
      </c>
      <c r="E48" s="15">
        <v>192.07</v>
      </c>
      <c r="F48" s="16">
        <v>1.2E-2</v>
      </c>
      <c r="G48" s="23"/>
    </row>
    <row r="49" spans="1:7" x14ac:dyDescent="0.25">
      <c r="A49" s="13" t="s">
        <v>3031</v>
      </c>
      <c r="B49" s="33" t="s">
        <v>3032</v>
      </c>
      <c r="C49" s="33" t="s">
        <v>3026</v>
      </c>
      <c r="D49" s="14">
        <v>454</v>
      </c>
      <c r="E49" s="15">
        <v>187.58</v>
      </c>
      <c r="F49" s="16">
        <v>1.18E-2</v>
      </c>
      <c r="G49" s="23"/>
    </row>
    <row r="50" spans="1:7" x14ac:dyDescent="0.25">
      <c r="A50" s="13" t="s">
        <v>3033</v>
      </c>
      <c r="B50" s="33" t="s">
        <v>3034</v>
      </c>
      <c r="C50" s="33" t="s">
        <v>3016</v>
      </c>
      <c r="D50" s="14">
        <v>329</v>
      </c>
      <c r="E50" s="15">
        <v>136.83000000000001</v>
      </c>
      <c r="F50" s="16">
        <v>8.6E-3</v>
      </c>
      <c r="G50" s="23"/>
    </row>
    <row r="51" spans="1:7" x14ac:dyDescent="0.25">
      <c r="A51" s="13" t="s">
        <v>3035</v>
      </c>
      <c r="B51" s="33" t="s">
        <v>3036</v>
      </c>
      <c r="C51" s="33" t="s">
        <v>3026</v>
      </c>
      <c r="D51" s="14">
        <v>442</v>
      </c>
      <c r="E51" s="15">
        <v>133.61000000000001</v>
      </c>
      <c r="F51" s="16">
        <v>8.3999999999999995E-3</v>
      </c>
      <c r="G51" s="23"/>
    </row>
    <row r="52" spans="1:7" x14ac:dyDescent="0.25">
      <c r="A52" s="13" t="s">
        <v>3037</v>
      </c>
      <c r="B52" s="33" t="s">
        <v>3038</v>
      </c>
      <c r="C52" s="33" t="s">
        <v>3026</v>
      </c>
      <c r="D52" s="14">
        <v>1698</v>
      </c>
      <c r="E52" s="15">
        <v>126.15</v>
      </c>
      <c r="F52" s="16">
        <v>7.9000000000000008E-3</v>
      </c>
      <c r="G52" s="23"/>
    </row>
    <row r="53" spans="1:7" x14ac:dyDescent="0.25">
      <c r="A53" s="13" t="s">
        <v>3039</v>
      </c>
      <c r="B53" s="33" t="s">
        <v>3040</v>
      </c>
      <c r="C53" s="33" t="s">
        <v>3016</v>
      </c>
      <c r="D53" s="14">
        <v>1594</v>
      </c>
      <c r="E53" s="15">
        <v>105.62</v>
      </c>
      <c r="F53" s="16">
        <v>6.6E-3</v>
      </c>
      <c r="G53" s="23"/>
    </row>
    <row r="54" spans="1:7" x14ac:dyDescent="0.25">
      <c r="A54" s="13" t="s">
        <v>3041</v>
      </c>
      <c r="B54" s="33" t="s">
        <v>3042</v>
      </c>
      <c r="C54" s="33" t="s">
        <v>3026</v>
      </c>
      <c r="D54" s="14">
        <v>370</v>
      </c>
      <c r="E54" s="15">
        <v>75.23</v>
      </c>
      <c r="F54" s="16">
        <v>4.7000000000000002E-3</v>
      </c>
      <c r="G54" s="23"/>
    </row>
    <row r="55" spans="1:7" x14ac:dyDescent="0.25">
      <c r="A55" s="13" t="s">
        <v>3043</v>
      </c>
      <c r="B55" s="33" t="s">
        <v>3044</v>
      </c>
      <c r="C55" s="33" t="s">
        <v>3023</v>
      </c>
      <c r="D55" s="14">
        <v>233</v>
      </c>
      <c r="E55" s="15">
        <v>49.16</v>
      </c>
      <c r="F55" s="16">
        <v>3.0999999999999999E-3</v>
      </c>
      <c r="G55" s="23"/>
    </row>
    <row r="56" spans="1:7" x14ac:dyDescent="0.25">
      <c r="A56" s="13" t="s">
        <v>3045</v>
      </c>
      <c r="B56" s="33" t="s">
        <v>3046</v>
      </c>
      <c r="C56" s="33" t="s">
        <v>3023</v>
      </c>
      <c r="D56" s="14">
        <v>374</v>
      </c>
      <c r="E56" s="15">
        <v>44.83</v>
      </c>
      <c r="F56" s="16">
        <v>2.8E-3</v>
      </c>
      <c r="G56" s="23"/>
    </row>
    <row r="57" spans="1:7" x14ac:dyDescent="0.25">
      <c r="A57" s="13" t="s">
        <v>3047</v>
      </c>
      <c r="B57" s="33" t="s">
        <v>3048</v>
      </c>
      <c r="C57" s="33" t="s">
        <v>3049</v>
      </c>
      <c r="D57" s="14">
        <v>422</v>
      </c>
      <c r="E57" s="15">
        <v>27.39</v>
      </c>
      <c r="F57" s="16">
        <v>1.6999999999999999E-3</v>
      </c>
      <c r="G57" s="23"/>
    </row>
    <row r="58" spans="1:7" x14ac:dyDescent="0.25">
      <c r="A58" s="13" t="s">
        <v>3050</v>
      </c>
      <c r="B58" s="33" t="s">
        <v>3051</v>
      </c>
      <c r="C58" s="33" t="s">
        <v>3023</v>
      </c>
      <c r="D58" s="14">
        <v>203</v>
      </c>
      <c r="E58" s="15">
        <v>22.37</v>
      </c>
      <c r="F58" s="16">
        <v>1.4E-3</v>
      </c>
      <c r="G58" s="23"/>
    </row>
    <row r="59" spans="1:7" x14ac:dyDescent="0.25">
      <c r="A59" s="13" t="s">
        <v>3052</v>
      </c>
      <c r="B59" s="33" t="s">
        <v>3053</v>
      </c>
      <c r="C59" s="33" t="s">
        <v>1192</v>
      </c>
      <c r="D59" s="14">
        <v>34</v>
      </c>
      <c r="E59" s="15">
        <v>0.4</v>
      </c>
      <c r="F59" s="16">
        <v>0</v>
      </c>
      <c r="G59" s="16"/>
    </row>
    <row r="60" spans="1:7" x14ac:dyDescent="0.25">
      <c r="A60" s="17" t="s">
        <v>125</v>
      </c>
      <c r="B60" s="34"/>
      <c r="C60" s="34"/>
      <c r="D60" s="20"/>
      <c r="E60" s="37">
        <f>SUM(E39:E59)</f>
        <v>4486.9299999999985</v>
      </c>
      <c r="F60" s="38">
        <f>SUM(F39:F59)</f>
        <v>0.28110000000000002</v>
      </c>
      <c r="G60" s="23"/>
    </row>
    <row r="61" spans="1:7" x14ac:dyDescent="0.25">
      <c r="A61" s="17"/>
      <c r="B61" s="34"/>
      <c r="C61" s="34"/>
      <c r="D61" s="20"/>
      <c r="E61" s="30"/>
      <c r="F61" s="31"/>
      <c r="G61" s="23"/>
    </row>
    <row r="62" spans="1:7" x14ac:dyDescent="0.25">
      <c r="A62" s="24" t="s">
        <v>132</v>
      </c>
      <c r="B62" s="35"/>
      <c r="C62" s="35"/>
      <c r="D62" s="25"/>
      <c r="E62" s="30">
        <v>15906.6</v>
      </c>
      <c r="F62" s="31">
        <v>0.99680000000000002</v>
      </c>
      <c r="G62" s="23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3"/>
      <c r="B64" s="33"/>
      <c r="C64" s="33"/>
      <c r="D64" s="14"/>
      <c r="E64" s="15"/>
      <c r="F64" s="16"/>
      <c r="G64" s="16"/>
    </row>
    <row r="65" spans="1:7" x14ac:dyDescent="0.25">
      <c r="A65" s="17" t="s">
        <v>196</v>
      </c>
      <c r="B65" s="33"/>
      <c r="C65" s="33"/>
      <c r="D65" s="14"/>
      <c r="E65" s="15"/>
      <c r="F65" s="16"/>
      <c r="G65" s="16"/>
    </row>
    <row r="66" spans="1:7" x14ac:dyDescent="0.25">
      <c r="A66" s="13" t="s">
        <v>197</v>
      </c>
      <c r="B66" s="33"/>
      <c r="C66" s="33"/>
      <c r="D66" s="14"/>
      <c r="E66" s="15">
        <v>44.98</v>
      </c>
      <c r="F66" s="16">
        <v>2.8E-3</v>
      </c>
      <c r="G66" s="16">
        <v>6.5936999999999996E-2</v>
      </c>
    </row>
    <row r="67" spans="1:7" x14ac:dyDescent="0.25">
      <c r="A67" s="17" t="s">
        <v>125</v>
      </c>
      <c r="B67" s="34"/>
      <c r="C67" s="34"/>
      <c r="D67" s="20"/>
      <c r="E67" s="37">
        <v>44.98</v>
      </c>
      <c r="F67" s="38">
        <v>2.8E-3</v>
      </c>
      <c r="G67" s="23"/>
    </row>
    <row r="68" spans="1:7" x14ac:dyDescent="0.25">
      <c r="A68" s="13"/>
      <c r="B68" s="33"/>
      <c r="C68" s="33"/>
      <c r="D68" s="14"/>
      <c r="E68" s="15"/>
      <c r="F68" s="16"/>
      <c r="G68" s="16"/>
    </row>
    <row r="69" spans="1:7" x14ac:dyDescent="0.25">
      <c r="A69" s="24" t="s">
        <v>132</v>
      </c>
      <c r="B69" s="35"/>
      <c r="C69" s="35"/>
      <c r="D69" s="25"/>
      <c r="E69" s="21">
        <v>44.98</v>
      </c>
      <c r="F69" s="22">
        <v>2.8E-3</v>
      </c>
      <c r="G69" s="23"/>
    </row>
    <row r="70" spans="1:7" x14ac:dyDescent="0.25">
      <c r="A70" s="13" t="s">
        <v>198</v>
      </c>
      <c r="B70" s="33"/>
      <c r="C70" s="33"/>
      <c r="D70" s="14"/>
      <c r="E70" s="15">
        <v>1.6249599999999999E-2</v>
      </c>
      <c r="F70" s="16">
        <v>9.9999999999999995E-7</v>
      </c>
      <c r="G70" s="16"/>
    </row>
    <row r="71" spans="1:7" x14ac:dyDescent="0.25">
      <c r="A71" s="13" t="s">
        <v>199</v>
      </c>
      <c r="B71" s="33"/>
      <c r="C71" s="33"/>
      <c r="D71" s="14"/>
      <c r="E71" s="15">
        <v>6.4737504000000001</v>
      </c>
      <c r="F71" s="16">
        <v>3.9899999999999999E-4</v>
      </c>
      <c r="G71" s="16">
        <v>6.5936999999999996E-2</v>
      </c>
    </row>
    <row r="72" spans="1:7" x14ac:dyDescent="0.25">
      <c r="A72" s="28" t="s">
        <v>200</v>
      </c>
      <c r="B72" s="36"/>
      <c r="C72" s="36"/>
      <c r="D72" s="29"/>
      <c r="E72" s="30">
        <v>15958.07</v>
      </c>
      <c r="F72" s="31">
        <v>1</v>
      </c>
      <c r="G72" s="31"/>
    </row>
    <row r="77" spans="1:7" x14ac:dyDescent="0.25">
      <c r="A77" s="1" t="s">
        <v>203</v>
      </c>
    </row>
    <row r="78" spans="1:7" x14ac:dyDescent="0.25">
      <c r="A78" s="47" t="s">
        <v>204</v>
      </c>
      <c r="B78" s="3" t="s">
        <v>122</v>
      </c>
    </row>
    <row r="79" spans="1:7" x14ac:dyDescent="0.25">
      <c r="A79" t="s">
        <v>205</v>
      </c>
    </row>
    <row r="80" spans="1:7" x14ac:dyDescent="0.25">
      <c r="A80" t="s">
        <v>206</v>
      </c>
      <c r="B80" t="s">
        <v>207</v>
      </c>
      <c r="C80" t="s">
        <v>207</v>
      </c>
    </row>
    <row r="81" spans="1:5" x14ac:dyDescent="0.25">
      <c r="B81" s="48">
        <v>45504</v>
      </c>
      <c r="C81" s="48">
        <v>45534</v>
      </c>
    </row>
    <row r="82" spans="1:5" x14ac:dyDescent="0.25">
      <c r="A82" t="s">
        <v>211</v>
      </c>
      <c r="B82">
        <v>19.383199999999999</v>
      </c>
      <c r="C82">
        <v>20.5657</v>
      </c>
      <c r="E82" s="2"/>
    </row>
    <row r="83" spans="1:5" x14ac:dyDescent="0.25">
      <c r="A83" t="s">
        <v>212</v>
      </c>
      <c r="B83">
        <v>19.383199999999999</v>
      </c>
      <c r="C83">
        <v>20.5657</v>
      </c>
      <c r="E83" s="2"/>
    </row>
    <row r="84" spans="1:5" x14ac:dyDescent="0.25">
      <c r="A84" t="s">
        <v>688</v>
      </c>
      <c r="B84">
        <v>18.964400000000001</v>
      </c>
      <c r="C84">
        <v>20.1127</v>
      </c>
      <c r="E84" s="2"/>
    </row>
    <row r="85" spans="1:5" x14ac:dyDescent="0.25">
      <c r="A85" t="s">
        <v>689</v>
      </c>
      <c r="B85">
        <v>18.964400000000001</v>
      </c>
      <c r="C85">
        <v>20.1127</v>
      </c>
      <c r="E85" s="2"/>
    </row>
    <row r="86" spans="1:5" x14ac:dyDescent="0.25">
      <c r="E86" s="2"/>
    </row>
    <row r="87" spans="1:5" x14ac:dyDescent="0.25">
      <c r="A87" t="s">
        <v>222</v>
      </c>
      <c r="B87" s="3" t="s">
        <v>122</v>
      </c>
    </row>
    <row r="88" spans="1:5" x14ac:dyDescent="0.25">
      <c r="A88" t="s">
        <v>223</v>
      </c>
      <c r="B88" s="3" t="s">
        <v>122</v>
      </c>
    </row>
    <row r="89" spans="1:5" ht="30" customHeight="1" x14ac:dyDescent="0.25">
      <c r="A89" s="47" t="s">
        <v>224</v>
      </c>
      <c r="B89" s="3" t="s">
        <v>122</v>
      </c>
    </row>
    <row r="90" spans="1:5" ht="30" customHeight="1" x14ac:dyDescent="0.25">
      <c r="A90" s="47" t="s">
        <v>225</v>
      </c>
      <c r="B90" s="49">
        <f>+E60</f>
        <v>4486.9299999999985</v>
      </c>
    </row>
    <row r="91" spans="1:5" ht="45" customHeight="1" x14ac:dyDescent="0.25">
      <c r="A91" s="47" t="s">
        <v>875</v>
      </c>
      <c r="B91" s="3" t="s">
        <v>122</v>
      </c>
    </row>
    <row r="92" spans="1:5" ht="30" customHeight="1" x14ac:dyDescent="0.25">
      <c r="A92" s="47" t="s">
        <v>876</v>
      </c>
      <c r="B92" s="3" t="s">
        <v>122</v>
      </c>
    </row>
    <row r="93" spans="1:5" ht="30" customHeight="1" x14ac:dyDescent="0.25">
      <c r="A93" s="47" t="s">
        <v>877</v>
      </c>
      <c r="B93" s="3" t="s">
        <v>122</v>
      </c>
    </row>
    <row r="94" spans="1:5" x14ac:dyDescent="0.25">
      <c r="A94" t="s">
        <v>2994</v>
      </c>
      <c r="B94" s="3" t="s">
        <v>122</v>
      </c>
    </row>
    <row r="95" spans="1:5" x14ac:dyDescent="0.25">
      <c r="A95" t="s">
        <v>2995</v>
      </c>
      <c r="B95" s="3" t="s">
        <v>122</v>
      </c>
    </row>
    <row r="96" spans="1:5" x14ac:dyDescent="0.25">
      <c r="B96" s="3"/>
    </row>
    <row r="98" spans="1:4" ht="69.95" customHeight="1" x14ac:dyDescent="0.25">
      <c r="A98" s="63" t="s">
        <v>241</v>
      </c>
      <c r="B98" s="63" t="s">
        <v>242</v>
      </c>
      <c r="C98" s="63" t="s">
        <v>5</v>
      </c>
      <c r="D98" s="63" t="s">
        <v>6</v>
      </c>
    </row>
    <row r="99" spans="1:4" ht="69.95" customHeight="1" x14ac:dyDescent="0.25">
      <c r="A99" s="63" t="s">
        <v>3054</v>
      </c>
      <c r="B99" s="63"/>
      <c r="C99" s="63" t="s">
        <v>101</v>
      </c>
      <c r="D99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46"/>
  <sheetViews>
    <sheetView showGridLines="0" workbookViewId="0">
      <pane ySplit="4" topLeftCell="A20" activePane="bottomLeft" state="frozen"/>
      <selection pane="bottomLeft" activeCell="C32" sqref="C32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3055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3056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2990</v>
      </c>
      <c r="B7" s="33"/>
      <c r="C7" s="33"/>
      <c r="D7" s="14"/>
      <c r="E7" s="15"/>
      <c r="F7" s="16"/>
      <c r="G7" s="16"/>
    </row>
    <row r="8" spans="1:8" x14ac:dyDescent="0.25">
      <c r="A8" s="17" t="s">
        <v>2991</v>
      </c>
      <c r="B8" s="34"/>
      <c r="C8" s="34"/>
      <c r="D8" s="20"/>
      <c r="E8" s="46"/>
      <c r="F8" s="23"/>
      <c r="G8" s="23"/>
    </row>
    <row r="9" spans="1:8" x14ac:dyDescent="0.25">
      <c r="A9" s="13" t="s">
        <v>3057</v>
      </c>
      <c r="B9" s="33" t="s">
        <v>3058</v>
      </c>
      <c r="C9" s="33"/>
      <c r="D9" s="14">
        <v>172445.71799999999</v>
      </c>
      <c r="E9" s="15">
        <v>7704.8</v>
      </c>
      <c r="F9" s="16">
        <v>0.98499999999999999</v>
      </c>
      <c r="G9" s="16"/>
    </row>
    <row r="10" spans="1:8" x14ac:dyDescent="0.25">
      <c r="A10" s="17" t="s">
        <v>125</v>
      </c>
      <c r="B10" s="34"/>
      <c r="C10" s="34"/>
      <c r="D10" s="20"/>
      <c r="E10" s="21">
        <v>7704.8</v>
      </c>
      <c r="F10" s="22">
        <v>0.98499999999999999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132</v>
      </c>
      <c r="B12" s="35"/>
      <c r="C12" s="35"/>
      <c r="D12" s="25"/>
      <c r="E12" s="21">
        <v>7704.8</v>
      </c>
      <c r="F12" s="22">
        <v>0.98499999999999999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196</v>
      </c>
      <c r="B14" s="33"/>
      <c r="C14" s="33"/>
      <c r="D14" s="14"/>
      <c r="E14" s="15"/>
      <c r="F14" s="16"/>
      <c r="G14" s="16"/>
    </row>
    <row r="15" spans="1:8" x14ac:dyDescent="0.25">
      <c r="A15" s="13" t="s">
        <v>197</v>
      </c>
      <c r="B15" s="33"/>
      <c r="C15" s="33"/>
      <c r="D15" s="14"/>
      <c r="E15" s="15">
        <v>128.93</v>
      </c>
      <c r="F15" s="16">
        <v>1.6500000000000001E-2</v>
      </c>
      <c r="G15" s="16">
        <v>6.5936999999999996E-2</v>
      </c>
    </row>
    <row r="16" spans="1:8" x14ac:dyDescent="0.25">
      <c r="A16" s="17" t="s">
        <v>125</v>
      </c>
      <c r="B16" s="34"/>
      <c r="C16" s="34"/>
      <c r="D16" s="20"/>
      <c r="E16" s="21">
        <v>128.93</v>
      </c>
      <c r="F16" s="22">
        <v>1.6500000000000001E-2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132</v>
      </c>
      <c r="B18" s="35"/>
      <c r="C18" s="35"/>
      <c r="D18" s="25"/>
      <c r="E18" s="21">
        <v>128.93</v>
      </c>
      <c r="F18" s="22">
        <v>1.6500000000000001E-2</v>
      </c>
      <c r="G18" s="23"/>
    </row>
    <row r="19" spans="1:7" x14ac:dyDescent="0.25">
      <c r="A19" s="13" t="s">
        <v>198</v>
      </c>
      <c r="B19" s="33"/>
      <c r="C19" s="33"/>
      <c r="D19" s="14"/>
      <c r="E19" s="15">
        <v>4.65823E-2</v>
      </c>
      <c r="F19" s="16">
        <v>5.0000000000000004E-6</v>
      </c>
      <c r="G19" s="16"/>
    </row>
    <row r="20" spans="1:7" x14ac:dyDescent="0.25">
      <c r="A20" s="13" t="s">
        <v>199</v>
      </c>
      <c r="B20" s="33"/>
      <c r="C20" s="33"/>
      <c r="D20" s="14"/>
      <c r="E20" s="26">
        <v>-11.5665823</v>
      </c>
      <c r="F20" s="27">
        <v>-1.505E-3</v>
      </c>
      <c r="G20" s="16">
        <v>6.5936999999999996E-2</v>
      </c>
    </row>
    <row r="21" spans="1:7" x14ac:dyDescent="0.25">
      <c r="A21" s="28" t="s">
        <v>200</v>
      </c>
      <c r="B21" s="36"/>
      <c r="C21" s="36"/>
      <c r="D21" s="29"/>
      <c r="E21" s="30">
        <v>7822.21</v>
      </c>
      <c r="F21" s="31">
        <v>1</v>
      </c>
      <c r="G21" s="31"/>
    </row>
    <row r="26" spans="1:7" x14ac:dyDescent="0.25">
      <c r="A26" s="1" t="s">
        <v>203</v>
      </c>
    </row>
    <row r="27" spans="1:7" x14ac:dyDescent="0.25">
      <c r="A27" s="47" t="s">
        <v>204</v>
      </c>
      <c r="B27" s="3" t="s">
        <v>122</v>
      </c>
    </row>
    <row r="28" spans="1:7" x14ac:dyDescent="0.25">
      <c r="A28" t="s">
        <v>205</v>
      </c>
    </row>
    <row r="29" spans="1:7" x14ac:dyDescent="0.25">
      <c r="A29" t="s">
        <v>206</v>
      </c>
      <c r="B29" t="s">
        <v>207</v>
      </c>
      <c r="C29" t="s">
        <v>207</v>
      </c>
    </row>
    <row r="30" spans="1:7" x14ac:dyDescent="0.25">
      <c r="B30" s="48">
        <v>45504</v>
      </c>
      <c r="C30" s="48">
        <v>45534</v>
      </c>
    </row>
    <row r="31" spans="1:7" x14ac:dyDescent="0.25">
      <c r="A31" t="s">
        <v>211</v>
      </c>
      <c r="B31">
        <v>21.076799999999999</v>
      </c>
      <c r="C31">
        <v>21.876200000000001</v>
      </c>
      <c r="E31" s="2"/>
    </row>
    <row r="32" spans="1:7" x14ac:dyDescent="0.25">
      <c r="A32" t="s">
        <v>688</v>
      </c>
      <c r="B32">
        <v>19.258400000000002</v>
      </c>
      <c r="C32">
        <v>19.975100000000001</v>
      </c>
      <c r="E32" s="2"/>
    </row>
    <row r="33" spans="1:5" x14ac:dyDescent="0.25">
      <c r="E33" s="2"/>
    </row>
    <row r="34" spans="1:5" x14ac:dyDescent="0.25">
      <c r="A34" t="s">
        <v>222</v>
      </c>
      <c r="B34" s="3" t="s">
        <v>122</v>
      </c>
    </row>
    <row r="35" spans="1:5" x14ac:dyDescent="0.25">
      <c r="A35" t="s">
        <v>223</v>
      </c>
      <c r="B35" s="3" t="s">
        <v>122</v>
      </c>
    </row>
    <row r="36" spans="1:5" ht="30" customHeight="1" x14ac:dyDescent="0.25">
      <c r="A36" s="47" t="s">
        <v>224</v>
      </c>
      <c r="B36" s="3" t="s">
        <v>122</v>
      </c>
    </row>
    <row r="37" spans="1:5" ht="30" customHeight="1" x14ac:dyDescent="0.25">
      <c r="A37" s="47" t="s">
        <v>225</v>
      </c>
      <c r="B37" s="49">
        <v>7704.8037664000003</v>
      </c>
    </row>
    <row r="38" spans="1:5" ht="45" customHeight="1" x14ac:dyDescent="0.25">
      <c r="A38" s="47" t="s">
        <v>875</v>
      </c>
      <c r="B38" s="3" t="s">
        <v>122</v>
      </c>
    </row>
    <row r="39" spans="1:5" ht="45" customHeight="1" x14ac:dyDescent="0.25">
      <c r="A39" s="47" t="s">
        <v>876</v>
      </c>
      <c r="B39" s="3" t="s">
        <v>122</v>
      </c>
    </row>
    <row r="40" spans="1:5" ht="30" customHeight="1" x14ac:dyDescent="0.25">
      <c r="A40" s="47" t="s">
        <v>877</v>
      </c>
      <c r="B40" s="3" t="s">
        <v>122</v>
      </c>
    </row>
    <row r="41" spans="1:5" x14ac:dyDescent="0.25">
      <c r="A41" t="s">
        <v>2994</v>
      </c>
      <c r="B41" s="3" t="s">
        <v>122</v>
      </c>
    </row>
    <row r="42" spans="1:5" x14ac:dyDescent="0.25">
      <c r="A42" t="s">
        <v>2995</v>
      </c>
      <c r="B42" s="3" t="s">
        <v>122</v>
      </c>
    </row>
    <row r="43" spans="1:5" x14ac:dyDescent="0.25">
      <c r="B43" s="3"/>
    </row>
    <row r="45" spans="1:5" ht="69.95" customHeight="1" x14ac:dyDescent="0.25">
      <c r="A45" s="63" t="s">
        <v>241</v>
      </c>
      <c r="B45" s="63" t="s">
        <v>242</v>
      </c>
      <c r="C45" s="63" t="s">
        <v>5</v>
      </c>
      <c r="D45" s="63" t="s">
        <v>6</v>
      </c>
    </row>
    <row r="46" spans="1:5" ht="69.95" customHeight="1" x14ac:dyDescent="0.25">
      <c r="A46" s="63" t="s">
        <v>3059</v>
      </c>
      <c r="B46" s="63"/>
      <c r="C46" s="63" t="s">
        <v>103</v>
      </c>
      <c r="D46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6"/>
  <sheetViews>
    <sheetView showGridLines="0" workbookViewId="0">
      <pane ySplit="4" topLeftCell="A5" activePane="bottomLeft" state="frozen"/>
      <selection pane="bottomLeft" activeCell="A31" sqref="A3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3060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3061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2990</v>
      </c>
      <c r="B7" s="33"/>
      <c r="C7" s="33"/>
      <c r="D7" s="14"/>
      <c r="E7" s="15"/>
      <c r="F7" s="16"/>
      <c r="G7" s="16"/>
    </row>
    <row r="8" spans="1:8" x14ac:dyDescent="0.25">
      <c r="A8" s="17" t="s">
        <v>2991</v>
      </c>
      <c r="B8" s="34"/>
      <c r="C8" s="34"/>
      <c r="D8" s="20"/>
      <c r="E8" s="46"/>
      <c r="F8" s="23"/>
      <c r="G8" s="23"/>
    </row>
    <row r="9" spans="1:8" x14ac:dyDescent="0.25">
      <c r="A9" s="13" t="s">
        <v>3062</v>
      </c>
      <c r="B9" s="33" t="s">
        <v>3063</v>
      </c>
      <c r="C9" s="33"/>
      <c r="D9" s="14">
        <v>90897.962310000003</v>
      </c>
      <c r="E9" s="15">
        <v>10882.06</v>
      </c>
      <c r="F9" s="16">
        <v>0.99280000000000002</v>
      </c>
      <c r="G9" s="16"/>
    </row>
    <row r="10" spans="1:8" x14ac:dyDescent="0.25">
      <c r="A10" s="17" t="s">
        <v>125</v>
      </c>
      <c r="B10" s="34"/>
      <c r="C10" s="34"/>
      <c r="D10" s="20"/>
      <c r="E10" s="21">
        <v>10882.06</v>
      </c>
      <c r="F10" s="22">
        <v>0.99280000000000002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132</v>
      </c>
      <c r="B12" s="35"/>
      <c r="C12" s="35"/>
      <c r="D12" s="25"/>
      <c r="E12" s="21">
        <v>10882.06</v>
      </c>
      <c r="F12" s="22">
        <v>0.99280000000000002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196</v>
      </c>
      <c r="B14" s="33"/>
      <c r="C14" s="33"/>
      <c r="D14" s="14"/>
      <c r="E14" s="15"/>
      <c r="F14" s="16"/>
      <c r="G14" s="16"/>
    </row>
    <row r="15" spans="1:8" x14ac:dyDescent="0.25">
      <c r="A15" s="13" t="s">
        <v>197</v>
      </c>
      <c r="B15" s="33"/>
      <c r="C15" s="33"/>
      <c r="D15" s="14"/>
      <c r="E15" s="15">
        <v>118.94</v>
      </c>
      <c r="F15" s="16">
        <v>1.09E-2</v>
      </c>
      <c r="G15" s="16">
        <v>6.5936999999999996E-2</v>
      </c>
    </row>
    <row r="16" spans="1:8" x14ac:dyDescent="0.25">
      <c r="A16" s="17" t="s">
        <v>125</v>
      </c>
      <c r="B16" s="34"/>
      <c r="C16" s="34"/>
      <c r="D16" s="20"/>
      <c r="E16" s="21">
        <v>118.94</v>
      </c>
      <c r="F16" s="22">
        <v>1.09E-2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132</v>
      </c>
      <c r="B18" s="35"/>
      <c r="C18" s="35"/>
      <c r="D18" s="25"/>
      <c r="E18" s="21">
        <v>118.94</v>
      </c>
      <c r="F18" s="22">
        <v>1.09E-2</v>
      </c>
      <c r="G18" s="23"/>
    </row>
    <row r="19" spans="1:7" x14ac:dyDescent="0.25">
      <c r="A19" s="13" t="s">
        <v>198</v>
      </c>
      <c r="B19" s="33"/>
      <c r="C19" s="33"/>
      <c r="D19" s="14"/>
      <c r="E19" s="15">
        <v>4.2971200000000001E-2</v>
      </c>
      <c r="F19" s="16">
        <v>3.0000000000000001E-6</v>
      </c>
      <c r="G19" s="16"/>
    </row>
    <row r="20" spans="1:7" x14ac:dyDescent="0.25">
      <c r="A20" s="13" t="s">
        <v>199</v>
      </c>
      <c r="B20" s="33"/>
      <c r="C20" s="33"/>
      <c r="D20" s="14"/>
      <c r="E20" s="26">
        <v>-40.122971200000002</v>
      </c>
      <c r="F20" s="27">
        <v>-3.7030000000000001E-3</v>
      </c>
      <c r="G20" s="16">
        <v>6.5936999999999996E-2</v>
      </c>
    </row>
    <row r="21" spans="1:7" x14ac:dyDescent="0.25">
      <c r="A21" s="28" t="s">
        <v>200</v>
      </c>
      <c r="B21" s="36"/>
      <c r="C21" s="36"/>
      <c r="D21" s="29"/>
      <c r="E21" s="30">
        <v>10960.92</v>
      </c>
      <c r="F21" s="31">
        <v>1</v>
      </c>
      <c r="G21" s="31"/>
    </row>
    <row r="26" spans="1:7" x14ac:dyDescent="0.25">
      <c r="A26" s="1" t="s">
        <v>203</v>
      </c>
    </row>
    <row r="27" spans="1:7" x14ac:dyDescent="0.25">
      <c r="A27" s="47" t="s">
        <v>204</v>
      </c>
      <c r="B27" s="3" t="s">
        <v>122</v>
      </c>
    </row>
    <row r="28" spans="1:7" x14ac:dyDescent="0.25">
      <c r="A28" t="s">
        <v>205</v>
      </c>
    </row>
    <row r="29" spans="1:7" x14ac:dyDescent="0.25">
      <c r="A29" t="s">
        <v>206</v>
      </c>
      <c r="B29" t="s">
        <v>207</v>
      </c>
      <c r="C29" t="s">
        <v>207</v>
      </c>
    </row>
    <row r="30" spans="1:7" x14ac:dyDescent="0.25">
      <c r="B30" s="48">
        <v>45504</v>
      </c>
      <c r="C30" s="48">
        <v>45534</v>
      </c>
    </row>
    <row r="31" spans="1:7" x14ac:dyDescent="0.25">
      <c r="A31" t="s">
        <v>211</v>
      </c>
      <c r="B31">
        <v>16.394300000000001</v>
      </c>
      <c r="C31">
        <v>16.486899999999999</v>
      </c>
      <c r="E31" s="2"/>
    </row>
    <row r="32" spans="1:7" x14ac:dyDescent="0.25">
      <c r="A32" t="s">
        <v>688</v>
      </c>
      <c r="B32">
        <v>15.2158</v>
      </c>
      <c r="C32">
        <v>15.290800000000001</v>
      </c>
      <c r="E32" s="2"/>
    </row>
    <row r="33" spans="1:5" x14ac:dyDescent="0.25">
      <c r="E33" s="2"/>
    </row>
    <row r="34" spans="1:5" x14ac:dyDescent="0.25">
      <c r="A34" t="s">
        <v>222</v>
      </c>
      <c r="B34" s="3" t="s">
        <v>122</v>
      </c>
    </row>
    <row r="35" spans="1:5" x14ac:dyDescent="0.25">
      <c r="A35" t="s">
        <v>223</v>
      </c>
      <c r="B35" s="3" t="s">
        <v>122</v>
      </c>
    </row>
    <row r="36" spans="1:5" ht="30" customHeight="1" x14ac:dyDescent="0.25">
      <c r="A36" s="47" t="s">
        <v>224</v>
      </c>
      <c r="B36" s="3" t="s">
        <v>122</v>
      </c>
    </row>
    <row r="37" spans="1:5" ht="30" customHeight="1" x14ac:dyDescent="0.25">
      <c r="A37" s="47" t="s">
        <v>225</v>
      </c>
      <c r="B37" s="49">
        <v>10882.060682900001</v>
      </c>
    </row>
    <row r="38" spans="1:5" ht="45" customHeight="1" x14ac:dyDescent="0.25">
      <c r="A38" s="47" t="s">
        <v>875</v>
      </c>
      <c r="B38" s="3" t="s">
        <v>122</v>
      </c>
    </row>
    <row r="39" spans="1:5" ht="45" customHeight="1" x14ac:dyDescent="0.25">
      <c r="A39" s="47" t="s">
        <v>876</v>
      </c>
      <c r="B39" s="3" t="s">
        <v>122</v>
      </c>
    </row>
    <row r="40" spans="1:5" ht="30" customHeight="1" x14ac:dyDescent="0.25">
      <c r="A40" s="47" t="s">
        <v>877</v>
      </c>
      <c r="B40" s="3" t="s">
        <v>122</v>
      </c>
    </row>
    <row r="41" spans="1:5" x14ac:dyDescent="0.25">
      <c r="A41" t="s">
        <v>2994</v>
      </c>
      <c r="B41" s="3" t="s">
        <v>122</v>
      </c>
    </row>
    <row r="42" spans="1:5" x14ac:dyDescent="0.25">
      <c r="A42" t="s">
        <v>2995</v>
      </c>
      <c r="B42" s="3" t="s">
        <v>122</v>
      </c>
    </row>
    <row r="43" spans="1:5" x14ac:dyDescent="0.25">
      <c r="B43" s="3"/>
    </row>
    <row r="45" spans="1:5" ht="69.95" customHeight="1" x14ac:dyDescent="0.25">
      <c r="A45" s="63" t="s">
        <v>241</v>
      </c>
      <c r="B45" s="63" t="s">
        <v>242</v>
      </c>
      <c r="C45" s="63" t="s">
        <v>5</v>
      </c>
      <c r="D45" s="63" t="s">
        <v>6</v>
      </c>
    </row>
    <row r="46" spans="1:5" ht="69.95" customHeight="1" x14ac:dyDescent="0.25">
      <c r="A46" s="63" t="s">
        <v>3064</v>
      </c>
      <c r="B46" s="63"/>
      <c r="C46" s="63" t="s">
        <v>105</v>
      </c>
      <c r="D46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46"/>
  <sheetViews>
    <sheetView showGridLines="0" workbookViewId="0">
      <pane ySplit="4" topLeftCell="A5" activePane="bottomLeft" state="frozen"/>
      <selection pane="bottomLeft" activeCell="A32" sqref="A32:XFD32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3065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3066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2990</v>
      </c>
      <c r="B7" s="33"/>
      <c r="C7" s="33"/>
      <c r="D7" s="14"/>
      <c r="E7" s="15"/>
      <c r="F7" s="16"/>
      <c r="G7" s="16"/>
    </row>
    <row r="8" spans="1:8" x14ac:dyDescent="0.25">
      <c r="A8" s="17" t="s">
        <v>2991</v>
      </c>
      <c r="B8" s="34"/>
      <c r="C8" s="34"/>
      <c r="D8" s="20"/>
      <c r="E8" s="46"/>
      <c r="F8" s="23"/>
      <c r="G8" s="23"/>
    </row>
    <row r="9" spans="1:8" x14ac:dyDescent="0.25">
      <c r="A9" s="13" t="s">
        <v>3067</v>
      </c>
      <c r="B9" s="33" t="s">
        <v>3068</v>
      </c>
      <c r="C9" s="33"/>
      <c r="D9" s="14">
        <v>34864.97</v>
      </c>
      <c r="E9" s="15">
        <v>10984.89</v>
      </c>
      <c r="F9" s="16">
        <v>0.97150000000000003</v>
      </c>
      <c r="G9" s="16"/>
    </row>
    <row r="10" spans="1:8" x14ac:dyDescent="0.25">
      <c r="A10" s="17" t="s">
        <v>125</v>
      </c>
      <c r="B10" s="34"/>
      <c r="C10" s="34"/>
      <c r="D10" s="20"/>
      <c r="E10" s="21">
        <v>10984.89</v>
      </c>
      <c r="F10" s="22">
        <v>0.97150000000000003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132</v>
      </c>
      <c r="B12" s="35"/>
      <c r="C12" s="35"/>
      <c r="D12" s="25"/>
      <c r="E12" s="21">
        <v>10984.89</v>
      </c>
      <c r="F12" s="22">
        <v>0.97150000000000003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196</v>
      </c>
      <c r="B14" s="33"/>
      <c r="C14" s="33"/>
      <c r="D14" s="14"/>
      <c r="E14" s="15"/>
      <c r="F14" s="16"/>
      <c r="G14" s="16"/>
    </row>
    <row r="15" spans="1:8" x14ac:dyDescent="0.25">
      <c r="A15" s="13" t="s">
        <v>197</v>
      </c>
      <c r="B15" s="33"/>
      <c r="C15" s="33"/>
      <c r="D15" s="14"/>
      <c r="E15" s="15">
        <v>332.82</v>
      </c>
      <c r="F15" s="16">
        <v>2.9399999999999999E-2</v>
      </c>
      <c r="G15" s="16">
        <v>6.5936999999999996E-2</v>
      </c>
    </row>
    <row r="16" spans="1:8" x14ac:dyDescent="0.25">
      <c r="A16" s="17" t="s">
        <v>125</v>
      </c>
      <c r="B16" s="34"/>
      <c r="C16" s="34"/>
      <c r="D16" s="20"/>
      <c r="E16" s="21">
        <v>332.82</v>
      </c>
      <c r="F16" s="22">
        <v>2.9399999999999999E-2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132</v>
      </c>
      <c r="B18" s="35"/>
      <c r="C18" s="35"/>
      <c r="D18" s="25"/>
      <c r="E18" s="21">
        <v>332.82</v>
      </c>
      <c r="F18" s="22">
        <v>2.9399999999999999E-2</v>
      </c>
      <c r="G18" s="23"/>
    </row>
    <row r="19" spans="1:7" x14ac:dyDescent="0.25">
      <c r="A19" s="13" t="s">
        <v>198</v>
      </c>
      <c r="B19" s="33"/>
      <c r="C19" s="33"/>
      <c r="D19" s="14"/>
      <c r="E19" s="15">
        <v>0.1202473</v>
      </c>
      <c r="F19" s="16">
        <v>1.0000000000000001E-5</v>
      </c>
      <c r="G19" s="16"/>
    </row>
    <row r="20" spans="1:7" x14ac:dyDescent="0.25">
      <c r="A20" s="13" t="s">
        <v>199</v>
      </c>
      <c r="B20" s="33"/>
      <c r="C20" s="33"/>
      <c r="D20" s="14"/>
      <c r="E20" s="26">
        <v>-10.7302473</v>
      </c>
      <c r="F20" s="27">
        <v>-9.1E-4</v>
      </c>
      <c r="G20" s="16">
        <v>6.5936999999999996E-2</v>
      </c>
    </row>
    <row r="21" spans="1:7" x14ac:dyDescent="0.25">
      <c r="A21" s="28" t="s">
        <v>200</v>
      </c>
      <c r="B21" s="36"/>
      <c r="C21" s="36"/>
      <c r="D21" s="29"/>
      <c r="E21" s="30">
        <v>11307.1</v>
      </c>
      <c r="F21" s="31">
        <v>1</v>
      </c>
      <c r="G21" s="31"/>
    </row>
    <row r="26" spans="1:7" x14ac:dyDescent="0.25">
      <c r="A26" s="1" t="s">
        <v>203</v>
      </c>
    </row>
    <row r="27" spans="1:7" x14ac:dyDescent="0.25">
      <c r="A27" s="47" t="s">
        <v>204</v>
      </c>
      <c r="B27" s="3" t="s">
        <v>122</v>
      </c>
    </row>
    <row r="28" spans="1:7" x14ac:dyDescent="0.25">
      <c r="A28" t="s">
        <v>205</v>
      </c>
    </row>
    <row r="29" spans="1:7" x14ac:dyDescent="0.25">
      <c r="A29" t="s">
        <v>206</v>
      </c>
      <c r="B29" t="s">
        <v>207</v>
      </c>
      <c r="C29" t="s">
        <v>207</v>
      </c>
    </row>
    <row r="30" spans="1:7" x14ac:dyDescent="0.25">
      <c r="B30" s="48">
        <v>45504</v>
      </c>
      <c r="C30" s="48">
        <v>45534</v>
      </c>
    </row>
    <row r="31" spans="1:7" x14ac:dyDescent="0.25">
      <c r="A31" t="s">
        <v>211</v>
      </c>
      <c r="B31">
        <v>33.153100000000002</v>
      </c>
      <c r="C31">
        <v>33.8247</v>
      </c>
      <c r="E31" s="2"/>
    </row>
    <row r="32" spans="1:7" x14ac:dyDescent="0.25">
      <c r="A32" t="s">
        <v>688</v>
      </c>
      <c r="B32">
        <v>30.254100000000001</v>
      </c>
      <c r="C32">
        <v>30.8443</v>
      </c>
      <c r="E32" s="2"/>
    </row>
    <row r="33" spans="1:5" x14ac:dyDescent="0.25">
      <c r="E33" s="2"/>
    </row>
    <row r="34" spans="1:5" x14ac:dyDescent="0.25">
      <c r="A34" t="s">
        <v>222</v>
      </c>
      <c r="B34" s="3" t="s">
        <v>122</v>
      </c>
    </row>
    <row r="35" spans="1:5" x14ac:dyDescent="0.25">
      <c r="A35" t="s">
        <v>223</v>
      </c>
      <c r="B35" s="3" t="s">
        <v>122</v>
      </c>
    </row>
    <row r="36" spans="1:5" ht="30" customHeight="1" x14ac:dyDescent="0.25">
      <c r="A36" s="47" t="s">
        <v>224</v>
      </c>
      <c r="B36" s="3" t="s">
        <v>122</v>
      </c>
    </row>
    <row r="37" spans="1:5" ht="30" customHeight="1" x14ac:dyDescent="0.25">
      <c r="A37" s="47" t="s">
        <v>225</v>
      </c>
      <c r="B37" s="49">
        <v>10984.885978599999</v>
      </c>
    </row>
    <row r="38" spans="1:5" ht="45" customHeight="1" x14ac:dyDescent="0.25">
      <c r="A38" s="47" t="s">
        <v>875</v>
      </c>
      <c r="B38" s="3" t="s">
        <v>122</v>
      </c>
    </row>
    <row r="39" spans="1:5" ht="45" customHeight="1" x14ac:dyDescent="0.25">
      <c r="A39" s="47" t="s">
        <v>876</v>
      </c>
      <c r="B39" s="3" t="s">
        <v>122</v>
      </c>
    </row>
    <row r="40" spans="1:5" ht="30" customHeight="1" x14ac:dyDescent="0.25">
      <c r="A40" s="47" t="s">
        <v>877</v>
      </c>
      <c r="B40" s="3" t="s">
        <v>122</v>
      </c>
    </row>
    <row r="41" spans="1:5" x14ac:dyDescent="0.25">
      <c r="A41" t="s">
        <v>2994</v>
      </c>
      <c r="B41" s="3" t="s">
        <v>122</v>
      </c>
    </row>
    <row r="42" spans="1:5" x14ac:dyDescent="0.25">
      <c r="A42" t="s">
        <v>2995</v>
      </c>
      <c r="B42" s="3" t="s">
        <v>122</v>
      </c>
    </row>
    <row r="43" spans="1:5" x14ac:dyDescent="0.25">
      <c r="B43" s="3"/>
    </row>
    <row r="45" spans="1:5" ht="69.95" customHeight="1" x14ac:dyDescent="0.25">
      <c r="A45" s="63" t="s">
        <v>241</v>
      </c>
      <c r="B45" s="63" t="s">
        <v>242</v>
      </c>
      <c r="C45" s="63" t="s">
        <v>5</v>
      </c>
      <c r="D45" s="63" t="s">
        <v>6</v>
      </c>
    </row>
    <row r="46" spans="1:5" ht="69.95" customHeight="1" x14ac:dyDescent="0.25">
      <c r="A46" s="63" t="s">
        <v>3069</v>
      </c>
      <c r="B46" s="63"/>
      <c r="C46" s="63" t="s">
        <v>107</v>
      </c>
      <c r="D46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H46"/>
  <sheetViews>
    <sheetView showGridLines="0" workbookViewId="0">
      <pane ySplit="4" topLeftCell="A12" activePane="bottomLeft" state="frozen"/>
      <selection pane="bottomLeft" activeCell="A32" sqref="A32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3070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3071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2990</v>
      </c>
      <c r="B7" s="33"/>
      <c r="C7" s="33"/>
      <c r="D7" s="14"/>
      <c r="E7" s="15"/>
      <c r="F7" s="16"/>
      <c r="G7" s="16"/>
    </row>
    <row r="8" spans="1:8" x14ac:dyDescent="0.25">
      <c r="A8" s="17" t="s">
        <v>2991</v>
      </c>
      <c r="B8" s="34"/>
      <c r="C8" s="34"/>
      <c r="D8" s="20"/>
      <c r="E8" s="46"/>
      <c r="F8" s="23"/>
      <c r="G8" s="23"/>
    </row>
    <row r="9" spans="1:8" x14ac:dyDescent="0.25">
      <c r="A9" s="13" t="s">
        <v>3072</v>
      </c>
      <c r="B9" s="33" t="s">
        <v>3073</v>
      </c>
      <c r="C9" s="33"/>
      <c r="D9" s="14">
        <v>994695.24300000002</v>
      </c>
      <c r="E9" s="15">
        <v>218843.04</v>
      </c>
      <c r="F9" s="16">
        <v>1.0033000000000001</v>
      </c>
      <c r="G9" s="16"/>
    </row>
    <row r="10" spans="1:8" x14ac:dyDescent="0.25">
      <c r="A10" s="17" t="s">
        <v>125</v>
      </c>
      <c r="B10" s="34"/>
      <c r="C10" s="34"/>
      <c r="D10" s="20"/>
      <c r="E10" s="21">
        <v>218843.04</v>
      </c>
      <c r="F10" s="22">
        <v>1.0033000000000001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132</v>
      </c>
      <c r="B12" s="35"/>
      <c r="C12" s="35"/>
      <c r="D12" s="25"/>
      <c r="E12" s="21">
        <v>218843.04</v>
      </c>
      <c r="F12" s="22">
        <v>1.0033000000000001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196</v>
      </c>
      <c r="B14" s="33"/>
      <c r="C14" s="33"/>
      <c r="D14" s="14"/>
      <c r="E14" s="15"/>
      <c r="F14" s="16"/>
      <c r="G14" s="16"/>
    </row>
    <row r="15" spans="1:8" x14ac:dyDescent="0.25">
      <c r="A15" s="13" t="s">
        <v>197</v>
      </c>
      <c r="B15" s="33"/>
      <c r="C15" s="33"/>
      <c r="D15" s="14"/>
      <c r="E15" s="15">
        <v>1029.44</v>
      </c>
      <c r="F15" s="16">
        <v>4.7000000000000002E-3</v>
      </c>
      <c r="G15" s="16">
        <v>6.5936999999999996E-2</v>
      </c>
    </row>
    <row r="16" spans="1:8" x14ac:dyDescent="0.25">
      <c r="A16" s="17" t="s">
        <v>125</v>
      </c>
      <c r="B16" s="34"/>
      <c r="C16" s="34"/>
      <c r="D16" s="20"/>
      <c r="E16" s="21">
        <v>1029.44</v>
      </c>
      <c r="F16" s="22">
        <v>4.7000000000000002E-3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132</v>
      </c>
      <c r="B18" s="35"/>
      <c r="C18" s="35"/>
      <c r="D18" s="25"/>
      <c r="E18" s="21">
        <v>1029.44</v>
      </c>
      <c r="F18" s="22">
        <v>4.7000000000000002E-3</v>
      </c>
      <c r="G18" s="23"/>
    </row>
    <row r="19" spans="1:7" x14ac:dyDescent="0.25">
      <c r="A19" s="13" t="s">
        <v>198</v>
      </c>
      <c r="B19" s="33"/>
      <c r="C19" s="33"/>
      <c r="D19" s="14"/>
      <c r="E19" s="15">
        <v>0.37193599999999999</v>
      </c>
      <c r="F19" s="16">
        <v>9.9999999999999995E-7</v>
      </c>
      <c r="G19" s="16"/>
    </row>
    <row r="20" spans="1:7" x14ac:dyDescent="0.25">
      <c r="A20" s="13" t="s">
        <v>199</v>
      </c>
      <c r="B20" s="33"/>
      <c r="C20" s="33"/>
      <c r="D20" s="14"/>
      <c r="E20" s="26">
        <v>-1746.7919360000001</v>
      </c>
      <c r="F20" s="27">
        <v>-8.0009999999999994E-3</v>
      </c>
      <c r="G20" s="16">
        <v>6.5936999999999996E-2</v>
      </c>
    </row>
    <row r="21" spans="1:7" x14ac:dyDescent="0.25">
      <c r="A21" s="28" t="s">
        <v>200</v>
      </c>
      <c r="B21" s="36"/>
      <c r="C21" s="36"/>
      <c r="D21" s="29"/>
      <c r="E21" s="30">
        <v>218126.06</v>
      </c>
      <c r="F21" s="31">
        <v>1</v>
      </c>
      <c r="G21" s="31"/>
    </row>
    <row r="26" spans="1:7" x14ac:dyDescent="0.25">
      <c r="A26" s="1" t="s">
        <v>203</v>
      </c>
    </row>
    <row r="27" spans="1:7" x14ac:dyDescent="0.25">
      <c r="A27" s="47" t="s">
        <v>204</v>
      </c>
      <c r="B27" s="3" t="s">
        <v>122</v>
      </c>
    </row>
    <row r="28" spans="1:7" x14ac:dyDescent="0.25">
      <c r="A28" t="s">
        <v>205</v>
      </c>
    </row>
    <row r="29" spans="1:7" x14ac:dyDescent="0.25">
      <c r="A29" t="s">
        <v>206</v>
      </c>
      <c r="B29" t="s">
        <v>207</v>
      </c>
      <c r="C29" t="s">
        <v>207</v>
      </c>
    </row>
    <row r="30" spans="1:7" x14ac:dyDescent="0.25">
      <c r="B30" s="48">
        <v>45504</v>
      </c>
      <c r="C30" s="48">
        <v>45534</v>
      </c>
    </row>
    <row r="31" spans="1:7" x14ac:dyDescent="0.25">
      <c r="A31" t="s">
        <v>211</v>
      </c>
      <c r="B31">
        <v>23.290900000000001</v>
      </c>
      <c r="C31">
        <v>23.8062</v>
      </c>
      <c r="E31" s="2"/>
    </row>
    <row r="32" spans="1:7" x14ac:dyDescent="0.25">
      <c r="A32" t="s">
        <v>688</v>
      </c>
      <c r="B32">
        <v>22.308499999999999</v>
      </c>
      <c r="C32">
        <v>22.785</v>
      </c>
      <c r="E32" s="2"/>
    </row>
    <row r="33" spans="1:5" x14ac:dyDescent="0.25">
      <c r="E33" s="2"/>
    </row>
    <row r="34" spans="1:5" x14ac:dyDescent="0.25">
      <c r="A34" t="s">
        <v>222</v>
      </c>
      <c r="B34" s="3" t="s">
        <v>122</v>
      </c>
    </row>
    <row r="35" spans="1:5" x14ac:dyDescent="0.25">
      <c r="A35" t="s">
        <v>223</v>
      </c>
      <c r="B35" s="3" t="s">
        <v>122</v>
      </c>
    </row>
    <row r="36" spans="1:5" ht="30" customHeight="1" x14ac:dyDescent="0.25">
      <c r="A36" s="47" t="s">
        <v>224</v>
      </c>
      <c r="B36" s="3" t="s">
        <v>122</v>
      </c>
    </row>
    <row r="37" spans="1:5" ht="30" customHeight="1" x14ac:dyDescent="0.25">
      <c r="A37" s="47" t="s">
        <v>225</v>
      </c>
      <c r="B37" s="49">
        <v>218843.0445207</v>
      </c>
    </row>
    <row r="38" spans="1:5" ht="45" customHeight="1" x14ac:dyDescent="0.25">
      <c r="A38" s="47" t="s">
        <v>875</v>
      </c>
      <c r="B38" s="3" t="s">
        <v>122</v>
      </c>
    </row>
    <row r="39" spans="1:5" ht="45" customHeight="1" x14ac:dyDescent="0.25">
      <c r="A39" s="47" t="s">
        <v>876</v>
      </c>
      <c r="B39" s="3" t="s">
        <v>122</v>
      </c>
    </row>
    <row r="40" spans="1:5" ht="30" customHeight="1" x14ac:dyDescent="0.25">
      <c r="A40" s="47" t="s">
        <v>877</v>
      </c>
      <c r="B40" s="3" t="s">
        <v>122</v>
      </c>
    </row>
    <row r="41" spans="1:5" x14ac:dyDescent="0.25">
      <c r="A41" t="s">
        <v>2994</v>
      </c>
      <c r="B41" s="3" t="s">
        <v>122</v>
      </c>
    </row>
    <row r="42" spans="1:5" x14ac:dyDescent="0.25">
      <c r="A42" t="s">
        <v>2995</v>
      </c>
      <c r="B42" s="3" t="s">
        <v>122</v>
      </c>
    </row>
    <row r="43" spans="1:5" x14ac:dyDescent="0.25">
      <c r="B43" s="3"/>
    </row>
    <row r="45" spans="1:5" ht="69.95" customHeight="1" x14ac:dyDescent="0.25">
      <c r="A45" s="63" t="s">
        <v>241</v>
      </c>
      <c r="B45" s="63" t="s">
        <v>242</v>
      </c>
      <c r="C45" s="63" t="s">
        <v>5</v>
      </c>
      <c r="D45" s="63" t="s">
        <v>6</v>
      </c>
    </row>
    <row r="46" spans="1:5" ht="69.95" customHeight="1" x14ac:dyDescent="0.25">
      <c r="A46" s="63" t="s">
        <v>3074</v>
      </c>
      <c r="B46" s="63"/>
      <c r="C46" s="63" t="s">
        <v>109</v>
      </c>
      <c r="D46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H48"/>
  <sheetViews>
    <sheetView showGridLines="0" workbookViewId="0">
      <pane ySplit="4" topLeftCell="A5" activePane="bottomLeft" state="frozen"/>
      <selection pane="bottomLeft" activeCell="D12" sqref="D12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3075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3076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121</v>
      </c>
      <c r="B7" s="33"/>
      <c r="C7" s="33"/>
      <c r="D7" s="14"/>
      <c r="E7" s="15" t="s">
        <v>122</v>
      </c>
      <c r="F7" s="16" t="s">
        <v>122</v>
      </c>
      <c r="G7" s="16"/>
    </row>
    <row r="8" spans="1:8" x14ac:dyDescent="0.25">
      <c r="A8" s="52" t="s">
        <v>132</v>
      </c>
      <c r="B8" s="53"/>
      <c r="C8" s="53"/>
      <c r="D8" s="54"/>
      <c r="E8" s="37">
        <f>+E5</f>
        <v>0</v>
      </c>
      <c r="F8" s="38">
        <f>+F5</f>
        <v>0</v>
      </c>
      <c r="G8" s="16"/>
    </row>
    <row r="9" spans="1:8" x14ac:dyDescent="0.25">
      <c r="A9" s="13"/>
      <c r="B9" s="33"/>
      <c r="C9" s="33"/>
      <c r="D9" s="14"/>
      <c r="E9" s="15"/>
      <c r="F9" s="16"/>
      <c r="G9" s="16"/>
    </row>
    <row r="10" spans="1:8" x14ac:dyDescent="0.25">
      <c r="A10" s="17" t="s">
        <v>2266</v>
      </c>
      <c r="B10" s="33"/>
      <c r="C10" s="33"/>
      <c r="D10" s="14"/>
      <c r="E10" s="15"/>
      <c r="F10" s="16"/>
      <c r="G10" s="16"/>
    </row>
    <row r="11" spans="1:8" x14ac:dyDescent="0.25">
      <c r="A11" s="17" t="s">
        <v>3077</v>
      </c>
      <c r="B11" s="34"/>
      <c r="C11" s="34"/>
      <c r="D11" s="20"/>
      <c r="E11" s="46"/>
      <c r="F11" s="23"/>
      <c r="G11" s="16"/>
    </row>
    <row r="12" spans="1:8" x14ac:dyDescent="0.25">
      <c r="A12" s="13" t="s">
        <v>2268</v>
      </c>
      <c r="B12" s="33" t="s">
        <v>2269</v>
      </c>
      <c r="C12" s="34"/>
      <c r="D12" s="15">
        <v>6905.0406999999996</v>
      </c>
      <c r="E12" s="15">
        <v>5863.0700584000006</v>
      </c>
      <c r="F12" s="16">
        <f>+E12/$E$22</f>
        <v>0.96997305985372007</v>
      </c>
      <c r="G12" s="16"/>
    </row>
    <row r="13" spans="1:8" x14ac:dyDescent="0.25">
      <c r="A13" s="52" t="s">
        <v>132</v>
      </c>
      <c r="B13" s="53"/>
      <c r="C13" s="53"/>
      <c r="D13" s="54"/>
      <c r="E13" s="37">
        <f>SUM(E12)</f>
        <v>5863.0700584000006</v>
      </c>
      <c r="F13" s="38">
        <f>SUM(F12)</f>
        <v>0.96997305985372007</v>
      </c>
      <c r="G13" s="16"/>
    </row>
    <row r="14" spans="1:8" x14ac:dyDescent="0.25">
      <c r="A14" s="13"/>
      <c r="B14" s="33"/>
      <c r="C14" s="33"/>
      <c r="D14" s="14"/>
      <c r="E14" s="15"/>
      <c r="F14" s="16"/>
      <c r="G14" s="16"/>
    </row>
    <row r="15" spans="1:8" x14ac:dyDescent="0.25">
      <c r="A15" s="17" t="s">
        <v>196</v>
      </c>
      <c r="B15" s="33"/>
      <c r="C15" s="33"/>
      <c r="D15" s="14"/>
      <c r="E15" s="15"/>
      <c r="F15" s="16"/>
      <c r="G15" s="16"/>
    </row>
    <row r="16" spans="1:8" x14ac:dyDescent="0.25">
      <c r="A16" s="13" t="s">
        <v>197</v>
      </c>
      <c r="B16" s="33"/>
      <c r="C16" s="33"/>
      <c r="D16" s="14"/>
      <c r="E16" s="15">
        <v>18.989999999999998</v>
      </c>
      <c r="F16" s="16">
        <v>3.1419999999999998E-3</v>
      </c>
      <c r="G16" s="16">
        <v>6.5936999999999996E-2</v>
      </c>
    </row>
    <row r="17" spans="1:7" x14ac:dyDescent="0.25">
      <c r="A17" s="17" t="s">
        <v>125</v>
      </c>
      <c r="B17" s="34"/>
      <c r="C17" s="34"/>
      <c r="D17" s="20"/>
      <c r="E17" s="21">
        <v>18.989999999999998</v>
      </c>
      <c r="F17" s="22">
        <v>3.1410000000000001E-3</v>
      </c>
      <c r="G17" s="23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24" t="s">
        <v>132</v>
      </c>
      <c r="B19" s="35"/>
      <c r="C19" s="35"/>
      <c r="D19" s="25"/>
      <c r="E19" s="21">
        <v>18.989999999999998</v>
      </c>
      <c r="F19" s="22">
        <v>3.1419999999999998E-3</v>
      </c>
      <c r="G19" s="23"/>
    </row>
    <row r="20" spans="1:7" x14ac:dyDescent="0.25">
      <c r="A20" s="13" t="s">
        <v>198</v>
      </c>
      <c r="B20" s="33"/>
      <c r="C20" s="33"/>
      <c r="D20" s="14"/>
      <c r="E20" s="15">
        <v>6.8609999999999999E-3</v>
      </c>
      <c r="F20" s="16">
        <v>9.9999999999999995E-7</v>
      </c>
      <c r="G20" s="16"/>
    </row>
    <row r="21" spans="1:7" x14ac:dyDescent="0.25">
      <c r="A21" s="13" t="s">
        <v>199</v>
      </c>
      <c r="B21" s="33"/>
      <c r="C21" s="33"/>
      <c r="D21" s="14"/>
      <c r="E21" s="15">
        <v>162.503139</v>
      </c>
      <c r="F21" s="16">
        <v>2.6898999999999999E-2</v>
      </c>
      <c r="G21" s="16">
        <v>6.5936999999999996E-2</v>
      </c>
    </row>
    <row r="22" spans="1:7" x14ac:dyDescent="0.25">
      <c r="A22" s="28" t="s">
        <v>200</v>
      </c>
      <c r="B22" s="36"/>
      <c r="C22" s="36"/>
      <c r="D22" s="29"/>
      <c r="E22" s="30">
        <v>6044.57</v>
      </c>
      <c r="F22" s="31">
        <v>1</v>
      </c>
      <c r="G22" s="31"/>
    </row>
    <row r="27" spans="1:7" x14ac:dyDescent="0.25">
      <c r="A27" s="1" t="s">
        <v>203</v>
      </c>
    </row>
    <row r="28" spans="1:7" x14ac:dyDescent="0.25">
      <c r="A28" s="47" t="s">
        <v>204</v>
      </c>
      <c r="B28" s="3" t="s">
        <v>122</v>
      </c>
    </row>
    <row r="29" spans="1:7" x14ac:dyDescent="0.25">
      <c r="A29" t="s">
        <v>205</v>
      </c>
    </row>
    <row r="30" spans="1:7" x14ac:dyDescent="0.25">
      <c r="A30" t="s">
        <v>206</v>
      </c>
      <c r="B30" t="s">
        <v>207</v>
      </c>
      <c r="C30" t="s">
        <v>207</v>
      </c>
    </row>
    <row r="31" spans="1:7" x14ac:dyDescent="0.25">
      <c r="B31" s="48">
        <v>45504</v>
      </c>
      <c r="C31" s="48">
        <v>45534</v>
      </c>
    </row>
    <row r="32" spans="1:7" x14ac:dyDescent="0.25">
      <c r="A32" t="s">
        <v>723</v>
      </c>
      <c r="B32">
        <v>84.712900000000005</v>
      </c>
      <c r="C32">
        <v>86.760300000000001</v>
      </c>
      <c r="E32" s="2"/>
    </row>
    <row r="34" spans="1:4" x14ac:dyDescent="0.25">
      <c r="A34" t="s">
        <v>222</v>
      </c>
      <c r="B34" s="3" t="s">
        <v>122</v>
      </c>
    </row>
    <row r="35" spans="1:4" x14ac:dyDescent="0.25">
      <c r="A35" t="s">
        <v>223</v>
      </c>
      <c r="B35" s="3" t="s">
        <v>122</v>
      </c>
    </row>
    <row r="36" spans="1:4" ht="30" customHeight="1" x14ac:dyDescent="0.25">
      <c r="A36" s="47" t="s">
        <v>224</v>
      </c>
      <c r="B36" s="3" t="s">
        <v>122</v>
      </c>
    </row>
    <row r="37" spans="1:4" ht="30" customHeight="1" x14ac:dyDescent="0.25">
      <c r="A37" s="47" t="s">
        <v>225</v>
      </c>
      <c r="B37" s="3" t="s">
        <v>122</v>
      </c>
    </row>
    <row r="38" spans="1:4" ht="45" customHeight="1" x14ac:dyDescent="0.25">
      <c r="A38" s="47" t="s">
        <v>227</v>
      </c>
      <c r="B38" s="3" t="s">
        <v>122</v>
      </c>
    </row>
    <row r="39" spans="1:4" ht="45" customHeight="1" x14ac:dyDescent="0.25">
      <c r="A39" s="47" t="s">
        <v>228</v>
      </c>
      <c r="B39" s="3" t="s">
        <v>122</v>
      </c>
    </row>
    <row r="40" spans="1:4" ht="30" customHeight="1" x14ac:dyDescent="0.25">
      <c r="A40" s="47" t="s">
        <v>229</v>
      </c>
      <c r="B40" s="49">
        <v>5696.6506273000005</v>
      </c>
    </row>
    <row r="41" spans="1:4" x14ac:dyDescent="0.25">
      <c r="A41" t="s">
        <v>230</v>
      </c>
      <c r="B41" s="3" t="s">
        <v>122</v>
      </c>
    </row>
    <row r="42" spans="1:4" x14ac:dyDescent="0.25">
      <c r="A42" t="s">
        <v>231</v>
      </c>
      <c r="B42" s="3" t="s">
        <v>122</v>
      </c>
    </row>
    <row r="43" spans="1:4" x14ac:dyDescent="0.25">
      <c r="A43" s="47"/>
      <c r="B43" s="3"/>
    </row>
    <row r="44" spans="1:4" x14ac:dyDescent="0.25">
      <c r="B44" s="3"/>
    </row>
    <row r="45" spans="1:4" x14ac:dyDescent="0.25">
      <c r="B45" s="3"/>
    </row>
    <row r="47" spans="1:4" ht="69.95" customHeight="1" x14ac:dyDescent="0.25">
      <c r="A47" s="63" t="s">
        <v>241</v>
      </c>
      <c r="B47" s="63" t="s">
        <v>242</v>
      </c>
      <c r="C47" s="63" t="s">
        <v>5</v>
      </c>
      <c r="D47" s="63" t="s">
        <v>6</v>
      </c>
    </row>
    <row r="48" spans="1:4" ht="69.95" customHeight="1" x14ac:dyDescent="0.25">
      <c r="A48" s="63" t="s">
        <v>3078</v>
      </c>
      <c r="B48" s="63"/>
      <c r="C48" s="63" t="s">
        <v>111</v>
      </c>
      <c r="D48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5"/>
  <sheetViews>
    <sheetView showGridLines="0" workbookViewId="0">
      <pane ySplit="4" topLeftCell="A74" activePane="bottomLeft" state="frozen"/>
      <selection pane="bottomLeft" activeCell="B76" sqref="B76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575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576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121</v>
      </c>
      <c r="B7" s="33"/>
      <c r="C7" s="33"/>
      <c r="D7" s="14"/>
      <c r="E7" s="15" t="s">
        <v>122</v>
      </c>
      <c r="F7" s="16" t="s">
        <v>122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123</v>
      </c>
      <c r="B9" s="33"/>
      <c r="C9" s="33"/>
      <c r="D9" s="14"/>
      <c r="E9" s="15"/>
      <c r="F9" s="16"/>
      <c r="G9" s="16"/>
    </row>
    <row r="10" spans="1:8" x14ac:dyDescent="0.25">
      <c r="A10" s="17" t="s">
        <v>245</v>
      </c>
      <c r="B10" s="33"/>
      <c r="C10" s="33"/>
      <c r="D10" s="14"/>
      <c r="E10" s="15"/>
      <c r="F10" s="16"/>
      <c r="G10" s="16"/>
    </row>
    <row r="11" spans="1:8" x14ac:dyDescent="0.25">
      <c r="A11" s="13" t="s">
        <v>577</v>
      </c>
      <c r="B11" s="33" t="s">
        <v>578</v>
      </c>
      <c r="C11" s="33" t="s">
        <v>251</v>
      </c>
      <c r="D11" s="14">
        <v>157000000</v>
      </c>
      <c r="E11" s="15">
        <v>152574.79999999999</v>
      </c>
      <c r="F11" s="16">
        <v>0.13489999999999999</v>
      </c>
      <c r="G11" s="16">
        <v>7.4099999999999999E-2</v>
      </c>
    </row>
    <row r="12" spans="1:8" x14ac:dyDescent="0.25">
      <c r="A12" s="13" t="s">
        <v>579</v>
      </c>
      <c r="B12" s="33" t="s">
        <v>580</v>
      </c>
      <c r="C12" s="33" t="s">
        <v>251</v>
      </c>
      <c r="D12" s="14">
        <v>133500000</v>
      </c>
      <c r="E12" s="15">
        <v>129727.16</v>
      </c>
      <c r="F12" s="16">
        <v>0.1147</v>
      </c>
      <c r="G12" s="16">
        <v>7.4149999999999994E-2</v>
      </c>
    </row>
    <row r="13" spans="1:8" x14ac:dyDescent="0.25">
      <c r="A13" s="13" t="s">
        <v>581</v>
      </c>
      <c r="B13" s="33" t="s">
        <v>582</v>
      </c>
      <c r="C13" s="33" t="s">
        <v>251</v>
      </c>
      <c r="D13" s="14">
        <v>89500000</v>
      </c>
      <c r="E13" s="15">
        <v>86630.45</v>
      </c>
      <c r="F13" s="16">
        <v>7.6600000000000001E-2</v>
      </c>
      <c r="G13" s="16">
        <v>7.2999999999999995E-2</v>
      </c>
    </row>
    <row r="14" spans="1:8" x14ac:dyDescent="0.25">
      <c r="A14" s="13" t="s">
        <v>583</v>
      </c>
      <c r="B14" s="33" t="s">
        <v>584</v>
      </c>
      <c r="C14" s="33" t="s">
        <v>248</v>
      </c>
      <c r="D14" s="14">
        <v>83700000</v>
      </c>
      <c r="E14" s="15">
        <v>83629.78</v>
      </c>
      <c r="F14" s="16">
        <v>7.3999999999999996E-2</v>
      </c>
      <c r="G14" s="16">
        <v>7.4899999999999994E-2</v>
      </c>
    </row>
    <row r="15" spans="1:8" x14ac:dyDescent="0.25">
      <c r="A15" s="13" t="s">
        <v>585</v>
      </c>
      <c r="B15" s="33" t="s">
        <v>586</v>
      </c>
      <c r="C15" s="33" t="s">
        <v>251</v>
      </c>
      <c r="D15" s="14">
        <v>82000000</v>
      </c>
      <c r="E15" s="15">
        <v>79638.320000000007</v>
      </c>
      <c r="F15" s="16">
        <v>7.0400000000000004E-2</v>
      </c>
      <c r="G15" s="16">
        <v>7.3737999999999998E-2</v>
      </c>
    </row>
    <row r="16" spans="1:8" x14ac:dyDescent="0.25">
      <c r="A16" s="13" t="s">
        <v>587</v>
      </c>
      <c r="B16" s="33" t="s">
        <v>588</v>
      </c>
      <c r="C16" s="33" t="s">
        <v>251</v>
      </c>
      <c r="D16" s="14">
        <v>75000000</v>
      </c>
      <c r="E16" s="15">
        <v>73193.33</v>
      </c>
      <c r="F16" s="16">
        <v>6.4699999999999994E-2</v>
      </c>
      <c r="G16" s="16">
        <v>7.2950000000000001E-2</v>
      </c>
    </row>
    <row r="17" spans="1:7" x14ac:dyDescent="0.25">
      <c r="A17" s="13" t="s">
        <v>589</v>
      </c>
      <c r="B17" s="33" t="s">
        <v>590</v>
      </c>
      <c r="C17" s="33" t="s">
        <v>251</v>
      </c>
      <c r="D17" s="14">
        <v>50500000</v>
      </c>
      <c r="E17" s="15">
        <v>51881.83</v>
      </c>
      <c r="F17" s="16">
        <v>4.5900000000000003E-2</v>
      </c>
      <c r="G17" s="16">
        <v>7.3050000000000004E-2</v>
      </c>
    </row>
    <row r="18" spans="1:7" x14ac:dyDescent="0.25">
      <c r="A18" s="13" t="s">
        <v>591</v>
      </c>
      <c r="B18" s="33" t="s">
        <v>592</v>
      </c>
      <c r="C18" s="33" t="s">
        <v>251</v>
      </c>
      <c r="D18" s="14">
        <v>50000000</v>
      </c>
      <c r="E18" s="15">
        <v>48163.15</v>
      </c>
      <c r="F18" s="16">
        <v>4.2599999999999999E-2</v>
      </c>
      <c r="G18" s="16">
        <v>7.4899999999999994E-2</v>
      </c>
    </row>
    <row r="19" spans="1:7" x14ac:dyDescent="0.25">
      <c r="A19" s="13" t="s">
        <v>593</v>
      </c>
      <c r="B19" s="33" t="s">
        <v>594</v>
      </c>
      <c r="C19" s="33" t="s">
        <v>251</v>
      </c>
      <c r="D19" s="14">
        <v>39500000</v>
      </c>
      <c r="E19" s="15">
        <v>40686.980000000003</v>
      </c>
      <c r="F19" s="16">
        <v>3.5999999999999997E-2</v>
      </c>
      <c r="G19" s="16">
        <v>7.2787000000000004E-2</v>
      </c>
    </row>
    <row r="20" spans="1:7" x14ac:dyDescent="0.25">
      <c r="A20" s="13" t="s">
        <v>595</v>
      </c>
      <c r="B20" s="33" t="s">
        <v>596</v>
      </c>
      <c r="C20" s="33" t="s">
        <v>251</v>
      </c>
      <c r="D20" s="14">
        <v>38000000</v>
      </c>
      <c r="E20" s="15">
        <v>36743.760000000002</v>
      </c>
      <c r="F20" s="16">
        <v>3.2500000000000001E-2</v>
      </c>
      <c r="G20" s="16">
        <v>7.4302000000000007E-2</v>
      </c>
    </row>
    <row r="21" spans="1:7" x14ac:dyDescent="0.25">
      <c r="A21" s="13" t="s">
        <v>597</v>
      </c>
      <c r="B21" s="33" t="s">
        <v>598</v>
      </c>
      <c r="C21" s="33" t="s">
        <v>251</v>
      </c>
      <c r="D21" s="14">
        <v>28000000</v>
      </c>
      <c r="E21" s="15">
        <v>27434.09</v>
      </c>
      <c r="F21" s="16">
        <v>2.4299999999999999E-2</v>
      </c>
      <c r="G21" s="16">
        <v>7.2950000000000001E-2</v>
      </c>
    </row>
    <row r="22" spans="1:7" x14ac:dyDescent="0.25">
      <c r="A22" s="13" t="s">
        <v>599</v>
      </c>
      <c r="B22" s="33" t="s">
        <v>600</v>
      </c>
      <c r="C22" s="33" t="s">
        <v>251</v>
      </c>
      <c r="D22" s="14">
        <v>25000000</v>
      </c>
      <c r="E22" s="15">
        <v>25551.13</v>
      </c>
      <c r="F22" s="16">
        <v>2.2599999999999999E-2</v>
      </c>
      <c r="G22" s="16">
        <v>7.4149999999999994E-2</v>
      </c>
    </row>
    <row r="23" spans="1:7" x14ac:dyDescent="0.25">
      <c r="A23" s="13" t="s">
        <v>601</v>
      </c>
      <c r="B23" s="33" t="s">
        <v>602</v>
      </c>
      <c r="C23" s="33" t="s">
        <v>251</v>
      </c>
      <c r="D23" s="14">
        <v>14000000</v>
      </c>
      <c r="E23" s="15">
        <v>13697.68</v>
      </c>
      <c r="F23" s="16">
        <v>1.21E-2</v>
      </c>
      <c r="G23" s="16">
        <v>7.2950000000000001E-2</v>
      </c>
    </row>
    <row r="24" spans="1:7" x14ac:dyDescent="0.25">
      <c r="A24" s="13" t="s">
        <v>603</v>
      </c>
      <c r="B24" s="33" t="s">
        <v>604</v>
      </c>
      <c r="C24" s="33" t="s">
        <v>251</v>
      </c>
      <c r="D24" s="14">
        <v>11000000</v>
      </c>
      <c r="E24" s="15">
        <v>10640.18</v>
      </c>
      <c r="F24" s="16">
        <v>9.4000000000000004E-3</v>
      </c>
      <c r="G24" s="16">
        <v>7.2999999999999995E-2</v>
      </c>
    </row>
    <row r="25" spans="1:7" x14ac:dyDescent="0.25">
      <c r="A25" s="13" t="s">
        <v>605</v>
      </c>
      <c r="B25" s="33" t="s">
        <v>606</v>
      </c>
      <c r="C25" s="33" t="s">
        <v>251</v>
      </c>
      <c r="D25" s="14">
        <v>10000000</v>
      </c>
      <c r="E25" s="15">
        <v>9937.73</v>
      </c>
      <c r="F25" s="16">
        <v>8.8000000000000005E-3</v>
      </c>
      <c r="G25" s="16">
        <v>7.4899999999999994E-2</v>
      </c>
    </row>
    <row r="26" spans="1:7" x14ac:dyDescent="0.25">
      <c r="A26" s="13" t="s">
        <v>607</v>
      </c>
      <c r="B26" s="33" t="s">
        <v>608</v>
      </c>
      <c r="C26" s="33" t="s">
        <v>251</v>
      </c>
      <c r="D26" s="14">
        <v>7200000</v>
      </c>
      <c r="E26" s="15">
        <v>7295.58</v>
      </c>
      <c r="F26" s="16">
        <v>6.4999999999999997E-3</v>
      </c>
      <c r="G26" s="16">
        <v>7.2999999999999995E-2</v>
      </c>
    </row>
    <row r="27" spans="1:7" x14ac:dyDescent="0.25">
      <c r="A27" s="13" t="s">
        <v>609</v>
      </c>
      <c r="B27" s="33" t="s">
        <v>610</v>
      </c>
      <c r="C27" s="33" t="s">
        <v>251</v>
      </c>
      <c r="D27" s="14">
        <v>6500000</v>
      </c>
      <c r="E27" s="15">
        <v>6743.59</v>
      </c>
      <c r="F27" s="16">
        <v>6.0000000000000001E-3</v>
      </c>
      <c r="G27" s="16">
        <v>7.3736999999999997E-2</v>
      </c>
    </row>
    <row r="28" spans="1:7" x14ac:dyDescent="0.25">
      <c r="A28" s="13" t="s">
        <v>611</v>
      </c>
      <c r="B28" s="33" t="s">
        <v>612</v>
      </c>
      <c r="C28" s="33" t="s">
        <v>251</v>
      </c>
      <c r="D28" s="14">
        <v>6000000</v>
      </c>
      <c r="E28" s="15">
        <v>6270.62</v>
      </c>
      <c r="F28" s="16">
        <v>5.4999999999999997E-3</v>
      </c>
      <c r="G28" s="16">
        <v>7.3749999999999996E-2</v>
      </c>
    </row>
    <row r="29" spans="1:7" x14ac:dyDescent="0.25">
      <c r="A29" s="13" t="s">
        <v>613</v>
      </c>
      <c r="B29" s="33" t="s">
        <v>614</v>
      </c>
      <c r="C29" s="33" t="s">
        <v>251</v>
      </c>
      <c r="D29" s="14">
        <v>5500000</v>
      </c>
      <c r="E29" s="15">
        <v>5724.67</v>
      </c>
      <c r="F29" s="16">
        <v>5.1000000000000004E-3</v>
      </c>
      <c r="G29" s="16">
        <v>7.2999999999999995E-2</v>
      </c>
    </row>
    <row r="30" spans="1:7" x14ac:dyDescent="0.25">
      <c r="A30" s="13" t="s">
        <v>615</v>
      </c>
      <c r="B30" s="33" t="s">
        <v>616</v>
      </c>
      <c r="C30" s="33" t="s">
        <v>251</v>
      </c>
      <c r="D30" s="14">
        <v>5000000</v>
      </c>
      <c r="E30" s="15">
        <v>5209.32</v>
      </c>
      <c r="F30" s="16">
        <v>4.5999999999999999E-3</v>
      </c>
      <c r="G30" s="16">
        <v>7.2999999999999995E-2</v>
      </c>
    </row>
    <row r="31" spans="1:7" x14ac:dyDescent="0.25">
      <c r="A31" s="13" t="s">
        <v>617</v>
      </c>
      <c r="B31" s="33" t="s">
        <v>618</v>
      </c>
      <c r="C31" s="33" t="s">
        <v>251</v>
      </c>
      <c r="D31" s="14">
        <v>4500000</v>
      </c>
      <c r="E31" s="15">
        <v>4671.6000000000004</v>
      </c>
      <c r="F31" s="16">
        <v>4.1000000000000003E-3</v>
      </c>
      <c r="G31" s="16">
        <v>7.3749999999999996E-2</v>
      </c>
    </row>
    <row r="32" spans="1:7" x14ac:dyDescent="0.25">
      <c r="A32" s="13" t="s">
        <v>619</v>
      </c>
      <c r="B32" s="33" t="s">
        <v>620</v>
      </c>
      <c r="C32" s="33" t="s">
        <v>251</v>
      </c>
      <c r="D32" s="14">
        <v>3500000</v>
      </c>
      <c r="E32" s="15">
        <v>3491.59</v>
      </c>
      <c r="F32" s="16">
        <v>3.0999999999999999E-3</v>
      </c>
      <c r="G32" s="16">
        <v>7.4749999999999997E-2</v>
      </c>
    </row>
    <row r="33" spans="1:7" x14ac:dyDescent="0.25">
      <c r="A33" s="13" t="s">
        <v>621</v>
      </c>
      <c r="B33" s="33" t="s">
        <v>622</v>
      </c>
      <c r="C33" s="33" t="s">
        <v>248</v>
      </c>
      <c r="D33" s="14">
        <v>1500000</v>
      </c>
      <c r="E33" s="15">
        <v>1564.34</v>
      </c>
      <c r="F33" s="16">
        <v>1.4E-3</v>
      </c>
      <c r="G33" s="16">
        <v>7.3400000000000007E-2</v>
      </c>
    </row>
    <row r="34" spans="1:7" x14ac:dyDescent="0.25">
      <c r="A34" s="13" t="s">
        <v>623</v>
      </c>
      <c r="B34" s="33" t="s">
        <v>624</v>
      </c>
      <c r="C34" s="33" t="s">
        <v>248</v>
      </c>
      <c r="D34" s="14">
        <v>1000000</v>
      </c>
      <c r="E34" s="15">
        <v>1046.54</v>
      </c>
      <c r="F34" s="16">
        <v>8.9999999999999998E-4</v>
      </c>
      <c r="G34" s="16">
        <v>7.3400000000000007E-2</v>
      </c>
    </row>
    <row r="35" spans="1:7" x14ac:dyDescent="0.25">
      <c r="A35" s="13" t="s">
        <v>625</v>
      </c>
      <c r="B35" s="33" t="s">
        <v>626</v>
      </c>
      <c r="C35" s="33" t="s">
        <v>251</v>
      </c>
      <c r="D35" s="14">
        <v>1000000</v>
      </c>
      <c r="E35" s="15">
        <v>1009.94</v>
      </c>
      <c r="F35" s="16">
        <v>8.9999999999999998E-4</v>
      </c>
      <c r="G35" s="16">
        <v>7.2999999999999995E-2</v>
      </c>
    </row>
    <row r="36" spans="1:7" x14ac:dyDescent="0.25">
      <c r="A36" s="13" t="s">
        <v>627</v>
      </c>
      <c r="B36" s="33" t="s">
        <v>628</v>
      </c>
      <c r="C36" s="33" t="s">
        <v>251</v>
      </c>
      <c r="D36" s="14">
        <v>1000000</v>
      </c>
      <c r="E36" s="15">
        <v>980.19</v>
      </c>
      <c r="F36" s="16">
        <v>8.9999999999999998E-4</v>
      </c>
      <c r="G36" s="16">
        <v>7.3749999999999996E-2</v>
      </c>
    </row>
    <row r="37" spans="1:7" x14ac:dyDescent="0.25">
      <c r="A37" s="13" t="s">
        <v>629</v>
      </c>
      <c r="B37" s="33" t="s">
        <v>630</v>
      </c>
      <c r="C37" s="33" t="s">
        <v>251</v>
      </c>
      <c r="D37" s="14">
        <v>500000</v>
      </c>
      <c r="E37" s="15">
        <v>501.38</v>
      </c>
      <c r="F37" s="16">
        <v>4.0000000000000002E-4</v>
      </c>
      <c r="G37" s="16">
        <v>7.3275000000000007E-2</v>
      </c>
    </row>
    <row r="38" spans="1:7" x14ac:dyDescent="0.25">
      <c r="A38" s="17" t="s">
        <v>125</v>
      </c>
      <c r="B38" s="34"/>
      <c r="C38" s="34"/>
      <c r="D38" s="20"/>
      <c r="E38" s="21">
        <v>914639.73</v>
      </c>
      <c r="F38" s="22">
        <v>0.80889999999999995</v>
      </c>
      <c r="G38" s="23"/>
    </row>
    <row r="39" spans="1:7" x14ac:dyDescent="0.25">
      <c r="A39" s="13"/>
      <c r="B39" s="33"/>
      <c r="C39" s="33"/>
      <c r="D39" s="14"/>
      <c r="E39" s="15"/>
      <c r="F39" s="16"/>
      <c r="G39" s="16"/>
    </row>
    <row r="40" spans="1:7" x14ac:dyDescent="0.25">
      <c r="A40" s="17" t="s">
        <v>479</v>
      </c>
      <c r="B40" s="33"/>
      <c r="C40" s="33"/>
      <c r="D40" s="14"/>
      <c r="E40" s="15"/>
      <c r="F40" s="16"/>
      <c r="G40" s="16"/>
    </row>
    <row r="41" spans="1:7" x14ac:dyDescent="0.25">
      <c r="A41" s="13" t="s">
        <v>631</v>
      </c>
      <c r="B41" s="33" t="s">
        <v>632</v>
      </c>
      <c r="C41" s="33" t="s">
        <v>129</v>
      </c>
      <c r="D41" s="14">
        <v>179500000</v>
      </c>
      <c r="E41" s="15">
        <v>176116.07</v>
      </c>
      <c r="F41" s="16">
        <v>0.15579999999999999</v>
      </c>
      <c r="G41" s="16">
        <v>6.9861304281E-2</v>
      </c>
    </row>
    <row r="42" spans="1:7" x14ac:dyDescent="0.25">
      <c r="A42" s="17" t="s">
        <v>125</v>
      </c>
      <c r="B42" s="34"/>
      <c r="C42" s="34"/>
      <c r="D42" s="20"/>
      <c r="E42" s="21">
        <v>176116.07</v>
      </c>
      <c r="F42" s="22">
        <v>0.15579999999999999</v>
      </c>
      <c r="G42" s="23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7" t="s">
        <v>130</v>
      </c>
      <c r="B44" s="33"/>
      <c r="C44" s="33"/>
      <c r="D44" s="14"/>
      <c r="E44" s="15"/>
      <c r="F44" s="16"/>
      <c r="G44" s="16"/>
    </row>
    <row r="45" spans="1:7" x14ac:dyDescent="0.25">
      <c r="A45" s="17" t="s">
        <v>125</v>
      </c>
      <c r="B45" s="33"/>
      <c r="C45" s="33"/>
      <c r="D45" s="14"/>
      <c r="E45" s="18" t="s">
        <v>122</v>
      </c>
      <c r="F45" s="19" t="s">
        <v>122</v>
      </c>
      <c r="G45" s="16"/>
    </row>
    <row r="46" spans="1:7" x14ac:dyDescent="0.25">
      <c r="A46" s="13"/>
      <c r="B46" s="33"/>
      <c r="C46" s="33"/>
      <c r="D46" s="14"/>
      <c r="E46" s="15"/>
      <c r="F46" s="16"/>
      <c r="G46" s="16"/>
    </row>
    <row r="47" spans="1:7" x14ac:dyDescent="0.25">
      <c r="A47" s="17" t="s">
        <v>131</v>
      </c>
      <c r="B47" s="33"/>
      <c r="C47" s="33"/>
      <c r="D47" s="14"/>
      <c r="E47" s="15"/>
      <c r="F47" s="16"/>
      <c r="G47" s="16"/>
    </row>
    <row r="48" spans="1:7" x14ac:dyDescent="0.25">
      <c r="A48" s="17" t="s">
        <v>125</v>
      </c>
      <c r="B48" s="33"/>
      <c r="C48" s="33"/>
      <c r="D48" s="14"/>
      <c r="E48" s="18" t="s">
        <v>122</v>
      </c>
      <c r="F48" s="19" t="s">
        <v>122</v>
      </c>
      <c r="G48" s="16"/>
    </row>
    <row r="49" spans="1:7" x14ac:dyDescent="0.25">
      <c r="A49" s="13"/>
      <c r="B49" s="33"/>
      <c r="C49" s="33"/>
      <c r="D49" s="14"/>
      <c r="E49" s="15"/>
      <c r="F49" s="16"/>
      <c r="G49" s="16"/>
    </row>
    <row r="50" spans="1:7" x14ac:dyDescent="0.25">
      <c r="A50" s="24" t="s">
        <v>132</v>
      </c>
      <c r="B50" s="35"/>
      <c r="C50" s="35"/>
      <c r="D50" s="25"/>
      <c r="E50" s="21">
        <v>1090755.8</v>
      </c>
      <c r="F50" s="22">
        <v>0.9647</v>
      </c>
      <c r="G50" s="23"/>
    </row>
    <row r="51" spans="1:7" x14ac:dyDescent="0.25">
      <c r="A51" s="13"/>
      <c r="B51" s="33"/>
      <c r="C51" s="33"/>
      <c r="D51" s="14"/>
      <c r="E51" s="15"/>
      <c r="F51" s="16"/>
      <c r="G51" s="16"/>
    </row>
    <row r="52" spans="1:7" x14ac:dyDescent="0.25">
      <c r="A52" s="13"/>
      <c r="B52" s="33"/>
      <c r="C52" s="33"/>
      <c r="D52" s="14"/>
      <c r="E52" s="15"/>
      <c r="F52" s="16"/>
      <c r="G52" s="16"/>
    </row>
    <row r="53" spans="1:7" x14ac:dyDescent="0.25">
      <c r="A53" s="17" t="s">
        <v>196</v>
      </c>
      <c r="B53" s="33"/>
      <c r="C53" s="33"/>
      <c r="D53" s="14"/>
      <c r="E53" s="15"/>
      <c r="F53" s="16"/>
      <c r="G53" s="16"/>
    </row>
    <row r="54" spans="1:7" x14ac:dyDescent="0.25">
      <c r="A54" s="13" t="s">
        <v>197</v>
      </c>
      <c r="B54" s="33"/>
      <c r="C54" s="33"/>
      <c r="D54" s="14"/>
      <c r="E54" s="15">
        <v>910.51</v>
      </c>
      <c r="F54" s="16">
        <v>8.0000000000000004E-4</v>
      </c>
      <c r="G54" s="16">
        <v>6.5936999999999996E-2</v>
      </c>
    </row>
    <row r="55" spans="1:7" x14ac:dyDescent="0.25">
      <c r="A55" s="17" t="s">
        <v>125</v>
      </c>
      <c r="B55" s="34"/>
      <c r="C55" s="34"/>
      <c r="D55" s="20"/>
      <c r="E55" s="21">
        <v>910.51</v>
      </c>
      <c r="F55" s="22">
        <v>8.0000000000000004E-4</v>
      </c>
      <c r="G55" s="23"/>
    </row>
    <row r="56" spans="1:7" x14ac:dyDescent="0.25">
      <c r="A56" s="13"/>
      <c r="B56" s="33"/>
      <c r="C56" s="33"/>
      <c r="D56" s="14"/>
      <c r="E56" s="15"/>
      <c r="F56" s="16"/>
      <c r="G56" s="16"/>
    </row>
    <row r="57" spans="1:7" x14ac:dyDescent="0.25">
      <c r="A57" s="24" t="s">
        <v>132</v>
      </c>
      <c r="B57" s="35"/>
      <c r="C57" s="35"/>
      <c r="D57" s="25"/>
      <c r="E57" s="21">
        <v>910.51</v>
      </c>
      <c r="F57" s="22">
        <v>8.0000000000000004E-4</v>
      </c>
      <c r="G57" s="23"/>
    </row>
    <row r="58" spans="1:7" x14ac:dyDescent="0.25">
      <c r="A58" s="13" t="s">
        <v>198</v>
      </c>
      <c r="B58" s="33"/>
      <c r="C58" s="33"/>
      <c r="D58" s="14"/>
      <c r="E58" s="15">
        <v>38932.147034599999</v>
      </c>
      <c r="F58" s="16">
        <v>3.4433999999999999E-2</v>
      </c>
      <c r="G58" s="16"/>
    </row>
    <row r="59" spans="1:7" x14ac:dyDescent="0.25">
      <c r="A59" s="13" t="s">
        <v>199</v>
      </c>
      <c r="B59" s="33"/>
      <c r="C59" s="33"/>
      <c r="D59" s="14"/>
      <c r="E59" s="15">
        <v>20.1129654</v>
      </c>
      <c r="F59" s="16">
        <v>6.6000000000000005E-5</v>
      </c>
      <c r="G59" s="16">
        <v>6.5936999999999996E-2</v>
      </c>
    </row>
    <row r="60" spans="1:7" x14ac:dyDescent="0.25">
      <c r="A60" s="28" t="s">
        <v>200</v>
      </c>
      <c r="B60" s="36"/>
      <c r="C60" s="36"/>
      <c r="D60" s="29"/>
      <c r="E60" s="30">
        <v>1130618.57</v>
      </c>
      <c r="F60" s="31">
        <v>1</v>
      </c>
      <c r="G60" s="31"/>
    </row>
    <row r="62" spans="1:7" x14ac:dyDescent="0.25">
      <c r="A62" s="1" t="s">
        <v>202</v>
      </c>
    </row>
    <row r="65" spans="1:5" x14ac:dyDescent="0.25">
      <c r="A65" s="1" t="s">
        <v>203</v>
      </c>
    </row>
    <row r="66" spans="1:5" x14ac:dyDescent="0.25">
      <c r="A66" s="47" t="s">
        <v>204</v>
      </c>
      <c r="B66" s="3" t="s">
        <v>122</v>
      </c>
    </row>
    <row r="67" spans="1:5" x14ac:dyDescent="0.25">
      <c r="A67" t="s">
        <v>205</v>
      </c>
    </row>
    <row r="68" spans="1:5" x14ac:dyDescent="0.25">
      <c r="A68" t="s">
        <v>327</v>
      </c>
      <c r="B68" t="s">
        <v>207</v>
      </c>
      <c r="C68" t="s">
        <v>207</v>
      </c>
    </row>
    <row r="69" spans="1:5" x14ac:dyDescent="0.25">
      <c r="B69" s="48">
        <v>45504</v>
      </c>
      <c r="C69" s="48">
        <v>45534</v>
      </c>
    </row>
    <row r="70" spans="1:5" x14ac:dyDescent="0.25">
      <c r="A70" t="s">
        <v>328</v>
      </c>
      <c r="B70">
        <v>1169.0506</v>
      </c>
      <c r="C70">
        <v>1177.7560000000001</v>
      </c>
      <c r="E70" s="2"/>
    </row>
    <row r="71" spans="1:5" x14ac:dyDescent="0.25">
      <c r="E71" s="2"/>
    </row>
    <row r="72" spans="1:5" x14ac:dyDescent="0.25">
      <c r="A72" t="s">
        <v>222</v>
      </c>
      <c r="B72" s="3" t="s">
        <v>122</v>
      </c>
    </row>
    <row r="73" spans="1:5" x14ac:dyDescent="0.25">
      <c r="A73" t="s">
        <v>223</v>
      </c>
      <c r="B73" s="3" t="s">
        <v>122</v>
      </c>
    </row>
    <row r="74" spans="1:5" ht="30" customHeight="1" x14ac:dyDescent="0.25">
      <c r="A74" s="47" t="s">
        <v>224</v>
      </c>
      <c r="B74" s="3" t="s">
        <v>122</v>
      </c>
    </row>
    <row r="75" spans="1:5" ht="30" customHeight="1" x14ac:dyDescent="0.25">
      <c r="A75" s="47" t="s">
        <v>225</v>
      </c>
      <c r="B75" s="3" t="s">
        <v>122</v>
      </c>
    </row>
    <row r="76" spans="1:5" x14ac:dyDescent="0.25">
      <c r="A76" t="s">
        <v>226</v>
      </c>
      <c r="B76" s="49">
        <f>+B90</f>
        <v>7.4998201818345844</v>
      </c>
    </row>
    <row r="77" spans="1:5" ht="45" customHeight="1" x14ac:dyDescent="0.25">
      <c r="A77" s="47" t="s">
        <v>227</v>
      </c>
      <c r="B77" s="3" t="s">
        <v>122</v>
      </c>
    </row>
    <row r="78" spans="1:5" ht="45" customHeight="1" x14ac:dyDescent="0.25">
      <c r="A78" s="47" t="s">
        <v>228</v>
      </c>
      <c r="B78" s="3" t="s">
        <v>122</v>
      </c>
    </row>
    <row r="79" spans="1:5" ht="30" customHeight="1" x14ac:dyDescent="0.25">
      <c r="A79" s="47" t="s">
        <v>229</v>
      </c>
      <c r="B79" s="49">
        <v>444346.05724220001</v>
      </c>
    </row>
    <row r="80" spans="1:5" x14ac:dyDescent="0.25">
      <c r="A80" t="s">
        <v>230</v>
      </c>
      <c r="B80" s="3" t="s">
        <v>122</v>
      </c>
    </row>
    <row r="81" spans="1:4" x14ac:dyDescent="0.25">
      <c r="A81" t="s">
        <v>231</v>
      </c>
      <c r="B81" s="3" t="s">
        <v>122</v>
      </c>
    </row>
    <row r="83" spans="1:4" x14ac:dyDescent="0.25">
      <c r="A83" t="s">
        <v>232</v>
      </c>
    </row>
    <row r="84" spans="1:4" ht="30" customHeight="1" x14ac:dyDescent="0.25">
      <c r="A84" s="58" t="s">
        <v>233</v>
      </c>
      <c r="B84" s="59" t="s">
        <v>633</v>
      </c>
    </row>
    <row r="85" spans="1:4" x14ac:dyDescent="0.25">
      <c r="A85" s="58" t="s">
        <v>235</v>
      </c>
      <c r="B85" s="58" t="s">
        <v>330</v>
      </c>
    </row>
    <row r="86" spans="1:4" x14ac:dyDescent="0.25">
      <c r="A86" s="58"/>
      <c r="B86" s="58"/>
    </row>
    <row r="87" spans="1:4" x14ac:dyDescent="0.25">
      <c r="A87" s="58" t="s">
        <v>237</v>
      </c>
      <c r="B87" s="60">
        <v>7.3181823739112879</v>
      </c>
    </row>
    <row r="88" spans="1:4" x14ac:dyDescent="0.25">
      <c r="A88" s="58"/>
      <c r="B88" s="58"/>
    </row>
    <row r="89" spans="1:4" x14ac:dyDescent="0.25">
      <c r="A89" s="58" t="s">
        <v>238</v>
      </c>
      <c r="B89" s="61">
        <v>5.8426999999999998</v>
      </c>
    </row>
    <row r="90" spans="1:4" x14ac:dyDescent="0.25">
      <c r="A90" s="58" t="s">
        <v>239</v>
      </c>
      <c r="B90" s="61">
        <v>7.4998201818345844</v>
      </c>
    </row>
    <row r="91" spans="1:4" x14ac:dyDescent="0.25">
      <c r="A91" s="58"/>
      <c r="B91" s="58"/>
    </row>
    <row r="92" spans="1:4" x14ac:dyDescent="0.25">
      <c r="A92" s="58" t="s">
        <v>240</v>
      </c>
      <c r="B92" s="62">
        <v>45535</v>
      </c>
    </row>
    <row r="94" spans="1:4" ht="69.95" customHeight="1" x14ac:dyDescent="0.25">
      <c r="A94" s="63" t="s">
        <v>241</v>
      </c>
      <c r="B94" s="63" t="s">
        <v>242</v>
      </c>
      <c r="C94" s="63" t="s">
        <v>5</v>
      </c>
      <c r="D94" s="63" t="s">
        <v>6</v>
      </c>
    </row>
    <row r="95" spans="1:4" ht="69.95" customHeight="1" x14ac:dyDescent="0.25">
      <c r="A95" s="63" t="s">
        <v>633</v>
      </c>
      <c r="B95" s="63"/>
      <c r="C95" s="63" t="s">
        <v>18</v>
      </c>
      <c r="D95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8"/>
  <sheetViews>
    <sheetView showGridLines="0" workbookViewId="0">
      <pane ySplit="4" topLeftCell="A66" activePane="bottomLeft" state="frozen"/>
      <selection pane="bottomLeft" activeCell="B71" sqref="B71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634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635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121</v>
      </c>
      <c r="B7" s="33"/>
      <c r="C7" s="33"/>
      <c r="D7" s="14"/>
      <c r="E7" s="15" t="s">
        <v>122</v>
      </c>
      <c r="F7" s="16" t="s">
        <v>122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123</v>
      </c>
      <c r="B9" s="33"/>
      <c r="C9" s="33"/>
      <c r="D9" s="14"/>
      <c r="E9" s="15"/>
      <c r="F9" s="16"/>
      <c r="G9" s="16"/>
    </row>
    <row r="10" spans="1:8" x14ac:dyDescent="0.25">
      <c r="A10" s="17" t="s">
        <v>245</v>
      </c>
      <c r="B10" s="33"/>
      <c r="C10" s="33"/>
      <c r="D10" s="14"/>
      <c r="E10" s="15"/>
      <c r="F10" s="16"/>
      <c r="G10" s="16"/>
    </row>
    <row r="11" spans="1:8" x14ac:dyDescent="0.25">
      <c r="A11" s="13" t="s">
        <v>636</v>
      </c>
      <c r="B11" s="33" t="s">
        <v>637</v>
      </c>
      <c r="C11" s="33" t="s">
        <v>262</v>
      </c>
      <c r="D11" s="14">
        <v>53500000</v>
      </c>
      <c r="E11" s="15">
        <v>54109.37</v>
      </c>
      <c r="F11" s="16">
        <v>9.2999999999999999E-2</v>
      </c>
      <c r="G11" s="16">
        <v>7.3524999999999993E-2</v>
      </c>
    </row>
    <row r="12" spans="1:8" x14ac:dyDescent="0.25">
      <c r="A12" s="13" t="s">
        <v>638</v>
      </c>
      <c r="B12" s="33" t="s">
        <v>639</v>
      </c>
      <c r="C12" s="33" t="s">
        <v>251</v>
      </c>
      <c r="D12" s="14">
        <v>40500000</v>
      </c>
      <c r="E12" s="15">
        <v>41241.19</v>
      </c>
      <c r="F12" s="16">
        <v>7.0900000000000005E-2</v>
      </c>
      <c r="G12" s="16">
        <v>7.2436E-2</v>
      </c>
    </row>
    <row r="13" spans="1:8" x14ac:dyDescent="0.25">
      <c r="A13" s="13" t="s">
        <v>640</v>
      </c>
      <c r="B13" s="33" t="s">
        <v>641</v>
      </c>
      <c r="C13" s="33" t="s">
        <v>251</v>
      </c>
      <c r="D13" s="14">
        <v>37700000</v>
      </c>
      <c r="E13" s="15">
        <v>38110.33</v>
      </c>
      <c r="F13" s="16">
        <v>6.5500000000000003E-2</v>
      </c>
      <c r="G13" s="16">
        <v>7.4010000000000006E-2</v>
      </c>
    </row>
    <row r="14" spans="1:8" x14ac:dyDescent="0.25">
      <c r="A14" s="13" t="s">
        <v>642</v>
      </c>
      <c r="B14" s="33" t="s">
        <v>643</v>
      </c>
      <c r="C14" s="33" t="s">
        <v>251</v>
      </c>
      <c r="D14" s="14">
        <v>37500000</v>
      </c>
      <c r="E14" s="15">
        <v>37802.29</v>
      </c>
      <c r="F14" s="16">
        <v>6.5000000000000002E-2</v>
      </c>
      <c r="G14" s="16">
        <v>7.3999999999999996E-2</v>
      </c>
    </row>
    <row r="15" spans="1:8" x14ac:dyDescent="0.25">
      <c r="A15" s="13" t="s">
        <v>644</v>
      </c>
      <c r="B15" s="33" t="s">
        <v>645</v>
      </c>
      <c r="C15" s="33" t="s">
        <v>251</v>
      </c>
      <c r="D15" s="14">
        <v>37000000</v>
      </c>
      <c r="E15" s="15">
        <v>37464.910000000003</v>
      </c>
      <c r="F15" s="16">
        <v>6.4399999999999999E-2</v>
      </c>
      <c r="G15" s="16">
        <v>7.2700000000000001E-2</v>
      </c>
    </row>
    <row r="16" spans="1:8" x14ac:dyDescent="0.25">
      <c r="A16" s="13" t="s">
        <v>646</v>
      </c>
      <c r="B16" s="33" t="s">
        <v>647</v>
      </c>
      <c r="C16" s="33" t="s">
        <v>262</v>
      </c>
      <c r="D16" s="14">
        <v>35000000</v>
      </c>
      <c r="E16" s="15">
        <v>35427.74</v>
      </c>
      <c r="F16" s="16">
        <v>6.0900000000000003E-2</v>
      </c>
      <c r="G16" s="16">
        <v>7.3199E-2</v>
      </c>
    </row>
    <row r="17" spans="1:7" x14ac:dyDescent="0.25">
      <c r="A17" s="13" t="s">
        <v>648</v>
      </c>
      <c r="B17" s="33" t="s">
        <v>649</v>
      </c>
      <c r="C17" s="33" t="s">
        <v>251</v>
      </c>
      <c r="D17" s="14">
        <v>35000000</v>
      </c>
      <c r="E17" s="15">
        <v>35418.92</v>
      </c>
      <c r="F17" s="16">
        <v>6.0900000000000003E-2</v>
      </c>
      <c r="G17" s="16">
        <v>7.2449E-2</v>
      </c>
    </row>
    <row r="18" spans="1:7" x14ac:dyDescent="0.25">
      <c r="A18" s="13" t="s">
        <v>650</v>
      </c>
      <c r="B18" s="33" t="s">
        <v>651</v>
      </c>
      <c r="C18" s="33" t="s">
        <v>251</v>
      </c>
      <c r="D18" s="14">
        <v>35000000</v>
      </c>
      <c r="E18" s="15">
        <v>35247.800000000003</v>
      </c>
      <c r="F18" s="16">
        <v>6.0600000000000001E-2</v>
      </c>
      <c r="G18" s="16">
        <v>7.4050000000000005E-2</v>
      </c>
    </row>
    <row r="19" spans="1:7" x14ac:dyDescent="0.25">
      <c r="A19" s="13" t="s">
        <v>652</v>
      </c>
      <c r="B19" s="33" t="s">
        <v>653</v>
      </c>
      <c r="C19" s="33" t="s">
        <v>251</v>
      </c>
      <c r="D19" s="14">
        <v>29500000</v>
      </c>
      <c r="E19" s="15">
        <v>30386.42</v>
      </c>
      <c r="F19" s="16">
        <v>5.2200000000000003E-2</v>
      </c>
      <c r="G19" s="16">
        <v>7.2700000000000001E-2</v>
      </c>
    </row>
    <row r="20" spans="1:7" x14ac:dyDescent="0.25">
      <c r="A20" s="13" t="s">
        <v>577</v>
      </c>
      <c r="B20" s="33" t="s">
        <v>578</v>
      </c>
      <c r="C20" s="33" t="s">
        <v>251</v>
      </c>
      <c r="D20" s="14">
        <v>24000000</v>
      </c>
      <c r="E20" s="15">
        <v>23323.54</v>
      </c>
      <c r="F20" s="16">
        <v>4.0099999999999997E-2</v>
      </c>
      <c r="G20" s="16">
        <v>7.4099999999999999E-2</v>
      </c>
    </row>
    <row r="21" spans="1:7" x14ac:dyDescent="0.25">
      <c r="A21" s="13" t="s">
        <v>654</v>
      </c>
      <c r="B21" s="33" t="s">
        <v>655</v>
      </c>
      <c r="C21" s="33" t="s">
        <v>251</v>
      </c>
      <c r="D21" s="14">
        <v>16000000</v>
      </c>
      <c r="E21" s="15">
        <v>16287.42</v>
      </c>
      <c r="F21" s="16">
        <v>2.8000000000000001E-2</v>
      </c>
      <c r="G21" s="16">
        <v>7.4010000000000006E-2</v>
      </c>
    </row>
    <row r="22" spans="1:7" x14ac:dyDescent="0.25">
      <c r="A22" s="13" t="s">
        <v>656</v>
      </c>
      <c r="B22" s="33" t="s">
        <v>657</v>
      </c>
      <c r="C22" s="33" t="s">
        <v>251</v>
      </c>
      <c r="D22" s="14">
        <v>15000000</v>
      </c>
      <c r="E22" s="15">
        <v>15504.51</v>
      </c>
      <c r="F22" s="16">
        <v>2.6599999999999999E-2</v>
      </c>
      <c r="G22" s="16">
        <v>7.3175000000000004E-2</v>
      </c>
    </row>
    <row r="23" spans="1:7" x14ac:dyDescent="0.25">
      <c r="A23" s="13" t="s">
        <v>658</v>
      </c>
      <c r="B23" s="33" t="s">
        <v>659</v>
      </c>
      <c r="C23" s="33" t="s">
        <v>251</v>
      </c>
      <c r="D23" s="14">
        <v>15000000</v>
      </c>
      <c r="E23" s="15">
        <v>15250.83</v>
      </c>
      <c r="F23" s="16">
        <v>2.6200000000000001E-2</v>
      </c>
      <c r="G23" s="16">
        <v>7.4050000000000005E-2</v>
      </c>
    </row>
    <row r="24" spans="1:7" x14ac:dyDescent="0.25">
      <c r="A24" s="13" t="s">
        <v>579</v>
      </c>
      <c r="B24" s="33" t="s">
        <v>580</v>
      </c>
      <c r="C24" s="33" t="s">
        <v>251</v>
      </c>
      <c r="D24" s="14">
        <v>13500000</v>
      </c>
      <c r="E24" s="15">
        <v>13118.48</v>
      </c>
      <c r="F24" s="16">
        <v>2.2499999999999999E-2</v>
      </c>
      <c r="G24" s="16">
        <v>7.4149999999999994E-2</v>
      </c>
    </row>
    <row r="25" spans="1:7" x14ac:dyDescent="0.25">
      <c r="A25" s="13" t="s">
        <v>660</v>
      </c>
      <c r="B25" s="33" t="s">
        <v>661</v>
      </c>
      <c r="C25" s="33" t="s">
        <v>251</v>
      </c>
      <c r="D25" s="14">
        <v>10000000</v>
      </c>
      <c r="E25" s="15">
        <v>10251.200000000001</v>
      </c>
      <c r="F25" s="16">
        <v>1.7600000000000001E-2</v>
      </c>
      <c r="G25" s="16">
        <v>7.4010000000000006E-2</v>
      </c>
    </row>
    <row r="26" spans="1:7" x14ac:dyDescent="0.25">
      <c r="A26" s="13" t="s">
        <v>662</v>
      </c>
      <c r="B26" s="33" t="s">
        <v>663</v>
      </c>
      <c r="C26" s="33" t="s">
        <v>251</v>
      </c>
      <c r="D26" s="14">
        <v>9000000</v>
      </c>
      <c r="E26" s="15">
        <v>9193.9500000000007</v>
      </c>
      <c r="F26" s="16">
        <v>1.5800000000000002E-2</v>
      </c>
      <c r="G26" s="16">
        <v>7.2950000000000001E-2</v>
      </c>
    </row>
    <row r="27" spans="1:7" x14ac:dyDescent="0.25">
      <c r="A27" s="13" t="s">
        <v>664</v>
      </c>
      <c r="B27" s="33" t="s">
        <v>665</v>
      </c>
      <c r="C27" s="33" t="s">
        <v>251</v>
      </c>
      <c r="D27" s="14">
        <v>8000000</v>
      </c>
      <c r="E27" s="15">
        <v>8065.62</v>
      </c>
      <c r="F27" s="16">
        <v>1.3899999999999999E-2</v>
      </c>
      <c r="G27" s="16">
        <v>7.2999999999999995E-2</v>
      </c>
    </row>
    <row r="28" spans="1:7" x14ac:dyDescent="0.25">
      <c r="A28" s="13" t="s">
        <v>666</v>
      </c>
      <c r="B28" s="33" t="s">
        <v>667</v>
      </c>
      <c r="C28" s="33" t="s">
        <v>251</v>
      </c>
      <c r="D28" s="14">
        <v>4500000</v>
      </c>
      <c r="E28" s="15">
        <v>4825.74</v>
      </c>
      <c r="F28" s="16">
        <v>8.3000000000000001E-3</v>
      </c>
      <c r="G28" s="16">
        <v>7.3175000000000004E-2</v>
      </c>
    </row>
    <row r="29" spans="1:7" x14ac:dyDescent="0.25">
      <c r="A29" s="13" t="s">
        <v>668</v>
      </c>
      <c r="B29" s="33" t="s">
        <v>669</v>
      </c>
      <c r="C29" s="33" t="s">
        <v>251</v>
      </c>
      <c r="D29" s="14">
        <v>1000000</v>
      </c>
      <c r="E29" s="15">
        <v>1010.58</v>
      </c>
      <c r="F29" s="16">
        <v>1.6999999999999999E-3</v>
      </c>
      <c r="G29" s="16">
        <v>7.4899999999999994E-2</v>
      </c>
    </row>
    <row r="30" spans="1:7" x14ac:dyDescent="0.25">
      <c r="A30" s="17" t="s">
        <v>125</v>
      </c>
      <c r="B30" s="34"/>
      <c r="C30" s="34"/>
      <c r="D30" s="20"/>
      <c r="E30" s="21">
        <v>462040.84</v>
      </c>
      <c r="F30" s="22">
        <v>0.79410000000000003</v>
      </c>
      <c r="G30" s="23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17" t="s">
        <v>479</v>
      </c>
      <c r="B32" s="33"/>
      <c r="C32" s="33"/>
      <c r="D32" s="14"/>
      <c r="E32" s="15"/>
      <c r="F32" s="16"/>
      <c r="G32" s="16"/>
    </row>
    <row r="33" spans="1:7" x14ac:dyDescent="0.25">
      <c r="A33" s="13" t="s">
        <v>670</v>
      </c>
      <c r="B33" s="33" t="s">
        <v>671</v>
      </c>
      <c r="C33" s="33" t="s">
        <v>129</v>
      </c>
      <c r="D33" s="14">
        <v>92000000</v>
      </c>
      <c r="E33" s="15">
        <v>94097.42</v>
      </c>
      <c r="F33" s="16">
        <v>0.16170000000000001</v>
      </c>
      <c r="G33" s="16">
        <v>7.0166456631999996E-2</v>
      </c>
    </row>
    <row r="34" spans="1:7" x14ac:dyDescent="0.25">
      <c r="A34" s="17" t="s">
        <v>125</v>
      </c>
      <c r="B34" s="34"/>
      <c r="C34" s="34"/>
      <c r="D34" s="20"/>
      <c r="E34" s="21">
        <v>94097.42</v>
      </c>
      <c r="F34" s="22">
        <v>0.16170000000000001</v>
      </c>
      <c r="G34" s="23"/>
    </row>
    <row r="35" spans="1:7" x14ac:dyDescent="0.25">
      <c r="A35" s="13"/>
      <c r="B35" s="33"/>
      <c r="C35" s="33"/>
      <c r="D35" s="14"/>
      <c r="E35" s="15"/>
      <c r="F35" s="16"/>
      <c r="G35" s="16"/>
    </row>
    <row r="36" spans="1:7" x14ac:dyDescent="0.25">
      <c r="A36" s="17" t="s">
        <v>130</v>
      </c>
      <c r="B36" s="33"/>
      <c r="C36" s="33"/>
      <c r="D36" s="14"/>
      <c r="E36" s="15"/>
      <c r="F36" s="16"/>
      <c r="G36" s="16"/>
    </row>
    <row r="37" spans="1:7" x14ac:dyDescent="0.25">
      <c r="A37" s="17" t="s">
        <v>125</v>
      </c>
      <c r="B37" s="33"/>
      <c r="C37" s="33"/>
      <c r="D37" s="14"/>
      <c r="E37" s="18" t="s">
        <v>122</v>
      </c>
      <c r="F37" s="19" t="s">
        <v>122</v>
      </c>
      <c r="G37" s="16"/>
    </row>
    <row r="38" spans="1:7" x14ac:dyDescent="0.25">
      <c r="A38" s="13"/>
      <c r="B38" s="33"/>
      <c r="C38" s="33"/>
      <c r="D38" s="14"/>
      <c r="E38" s="15"/>
      <c r="F38" s="16"/>
      <c r="G38" s="16"/>
    </row>
    <row r="39" spans="1:7" x14ac:dyDescent="0.25">
      <c r="A39" s="17" t="s">
        <v>131</v>
      </c>
      <c r="B39" s="33"/>
      <c r="C39" s="33"/>
      <c r="D39" s="14"/>
      <c r="E39" s="15"/>
      <c r="F39" s="16"/>
      <c r="G39" s="16"/>
    </row>
    <row r="40" spans="1:7" x14ac:dyDescent="0.25">
      <c r="A40" s="17" t="s">
        <v>125</v>
      </c>
      <c r="B40" s="33"/>
      <c r="C40" s="33"/>
      <c r="D40" s="14"/>
      <c r="E40" s="18" t="s">
        <v>122</v>
      </c>
      <c r="F40" s="19" t="s">
        <v>122</v>
      </c>
      <c r="G40" s="16"/>
    </row>
    <row r="41" spans="1:7" x14ac:dyDescent="0.25">
      <c r="A41" s="13"/>
      <c r="B41" s="33"/>
      <c r="C41" s="33"/>
      <c r="D41" s="14"/>
      <c r="E41" s="15"/>
      <c r="F41" s="16"/>
      <c r="G41" s="16"/>
    </row>
    <row r="42" spans="1:7" x14ac:dyDescent="0.25">
      <c r="A42" s="24" t="s">
        <v>132</v>
      </c>
      <c r="B42" s="35"/>
      <c r="C42" s="35"/>
      <c r="D42" s="25"/>
      <c r="E42" s="21">
        <v>556138.26</v>
      </c>
      <c r="F42" s="22">
        <v>0.95579999999999998</v>
      </c>
      <c r="G42" s="23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3"/>
      <c r="B44" s="33"/>
      <c r="C44" s="33"/>
      <c r="D44" s="14"/>
      <c r="E44" s="15"/>
      <c r="F44" s="16"/>
      <c r="G44" s="16"/>
    </row>
    <row r="45" spans="1:7" x14ac:dyDescent="0.25">
      <c r="A45" s="17" t="s">
        <v>196</v>
      </c>
      <c r="B45" s="33"/>
      <c r="C45" s="33"/>
      <c r="D45" s="14"/>
      <c r="E45" s="15"/>
      <c r="F45" s="16"/>
      <c r="G45" s="16"/>
    </row>
    <row r="46" spans="1:7" x14ac:dyDescent="0.25">
      <c r="A46" s="13" t="s">
        <v>197</v>
      </c>
      <c r="B46" s="33"/>
      <c r="C46" s="33"/>
      <c r="D46" s="14"/>
      <c r="E46" s="15">
        <v>3347.19</v>
      </c>
      <c r="F46" s="16">
        <v>5.7999999999999996E-3</v>
      </c>
      <c r="G46" s="16">
        <v>6.5936999999999996E-2</v>
      </c>
    </row>
    <row r="47" spans="1:7" x14ac:dyDescent="0.25">
      <c r="A47" s="17" t="s">
        <v>125</v>
      </c>
      <c r="B47" s="34"/>
      <c r="C47" s="34"/>
      <c r="D47" s="20"/>
      <c r="E47" s="21">
        <v>3347.19</v>
      </c>
      <c r="F47" s="22">
        <v>5.7999999999999996E-3</v>
      </c>
      <c r="G47" s="23"/>
    </row>
    <row r="48" spans="1:7" x14ac:dyDescent="0.25">
      <c r="A48" s="13"/>
      <c r="B48" s="33"/>
      <c r="C48" s="33"/>
      <c r="D48" s="14"/>
      <c r="E48" s="15"/>
      <c r="F48" s="16"/>
      <c r="G48" s="16"/>
    </row>
    <row r="49" spans="1:7" x14ac:dyDescent="0.25">
      <c r="A49" s="24" t="s">
        <v>132</v>
      </c>
      <c r="B49" s="35"/>
      <c r="C49" s="35"/>
      <c r="D49" s="25"/>
      <c r="E49" s="21">
        <v>3347.19</v>
      </c>
      <c r="F49" s="22">
        <v>5.7999999999999996E-3</v>
      </c>
      <c r="G49" s="23"/>
    </row>
    <row r="50" spans="1:7" x14ac:dyDescent="0.25">
      <c r="A50" s="13" t="s">
        <v>198</v>
      </c>
      <c r="B50" s="33"/>
      <c r="C50" s="33"/>
      <c r="D50" s="14"/>
      <c r="E50" s="15">
        <v>22372.6452575</v>
      </c>
      <c r="F50" s="16">
        <v>3.8447000000000002E-2</v>
      </c>
      <c r="G50" s="16"/>
    </row>
    <row r="51" spans="1:7" x14ac:dyDescent="0.25">
      <c r="A51" s="13" t="s">
        <v>199</v>
      </c>
      <c r="B51" s="33"/>
      <c r="C51" s="33"/>
      <c r="D51" s="14"/>
      <c r="E51" s="15">
        <v>49.164742500000003</v>
      </c>
      <c r="F51" s="27">
        <v>-4.6999999999999997E-5</v>
      </c>
      <c r="G51" s="16">
        <v>6.5936999999999996E-2</v>
      </c>
    </row>
    <row r="52" spans="1:7" x14ac:dyDescent="0.25">
      <c r="A52" s="28" t="s">
        <v>200</v>
      </c>
      <c r="B52" s="36"/>
      <c r="C52" s="36"/>
      <c r="D52" s="29"/>
      <c r="E52" s="30">
        <v>581907.26</v>
      </c>
      <c r="F52" s="31">
        <v>1</v>
      </c>
      <c r="G52" s="31"/>
    </row>
    <row r="54" spans="1:7" x14ac:dyDescent="0.25">
      <c r="A54" s="1" t="s">
        <v>202</v>
      </c>
    </row>
    <row r="57" spans="1:7" x14ac:dyDescent="0.25">
      <c r="A57" s="1" t="s">
        <v>203</v>
      </c>
    </row>
    <row r="58" spans="1:7" x14ac:dyDescent="0.25">
      <c r="A58" s="47" t="s">
        <v>204</v>
      </c>
      <c r="B58" s="3" t="s">
        <v>122</v>
      </c>
    </row>
    <row r="59" spans="1:7" x14ac:dyDescent="0.25">
      <c r="A59" t="s">
        <v>205</v>
      </c>
    </row>
    <row r="60" spans="1:7" x14ac:dyDescent="0.25">
      <c r="A60" t="s">
        <v>327</v>
      </c>
      <c r="B60" t="s">
        <v>207</v>
      </c>
      <c r="C60" t="s">
        <v>207</v>
      </c>
    </row>
    <row r="61" spans="1:7" x14ac:dyDescent="0.25">
      <c r="B61" s="48">
        <v>45504</v>
      </c>
      <c r="C61" s="48">
        <v>45534</v>
      </c>
    </row>
    <row r="62" spans="1:7" x14ac:dyDescent="0.25">
      <c r="A62" t="s">
        <v>328</v>
      </c>
      <c r="B62">
        <v>1135.4559999999999</v>
      </c>
      <c r="C62">
        <v>1146.1273000000001</v>
      </c>
      <c r="E62" s="2"/>
    </row>
    <row r="63" spans="1:7" x14ac:dyDescent="0.25">
      <c r="E63" s="2"/>
    </row>
    <row r="64" spans="1:7" x14ac:dyDescent="0.25">
      <c r="A64" t="s">
        <v>222</v>
      </c>
      <c r="B64" s="3" t="s">
        <v>122</v>
      </c>
    </row>
    <row r="65" spans="1:2" x14ac:dyDescent="0.25">
      <c r="A65" t="s">
        <v>223</v>
      </c>
      <c r="B65" s="3" t="s">
        <v>122</v>
      </c>
    </row>
    <row r="66" spans="1:2" ht="30" customHeight="1" x14ac:dyDescent="0.25">
      <c r="A66" s="47" t="s">
        <v>224</v>
      </c>
      <c r="B66" s="3" t="s">
        <v>122</v>
      </c>
    </row>
    <row r="67" spans="1:2" ht="30" customHeight="1" x14ac:dyDescent="0.25">
      <c r="A67" s="47" t="s">
        <v>225</v>
      </c>
      <c r="B67" s="3" t="s">
        <v>122</v>
      </c>
    </row>
    <row r="68" spans="1:2" x14ac:dyDescent="0.25">
      <c r="A68" t="s">
        <v>226</v>
      </c>
      <c r="B68" s="49">
        <f>+B83</f>
        <v>8.4122896018565356</v>
      </c>
    </row>
    <row r="69" spans="1:2" ht="45" customHeight="1" x14ac:dyDescent="0.25">
      <c r="A69" s="47" t="s">
        <v>227</v>
      </c>
      <c r="B69" s="3" t="s">
        <v>122</v>
      </c>
    </row>
    <row r="70" spans="1:2" ht="45" customHeight="1" x14ac:dyDescent="0.25">
      <c r="A70" s="47" t="s">
        <v>228</v>
      </c>
      <c r="B70" s="3" t="s">
        <v>122</v>
      </c>
    </row>
    <row r="71" spans="1:2" ht="30" customHeight="1" x14ac:dyDescent="0.25">
      <c r="A71" s="47" t="s">
        <v>229</v>
      </c>
      <c r="B71" s="49">
        <v>218472.40394640001</v>
      </c>
    </row>
    <row r="72" spans="1:2" x14ac:dyDescent="0.25">
      <c r="A72" t="s">
        <v>230</v>
      </c>
      <c r="B72" s="3" t="s">
        <v>122</v>
      </c>
    </row>
    <row r="73" spans="1:2" x14ac:dyDescent="0.25">
      <c r="A73" t="s">
        <v>231</v>
      </c>
      <c r="B73" s="3" t="s">
        <v>122</v>
      </c>
    </row>
    <row r="76" spans="1:2" x14ac:dyDescent="0.25">
      <c r="A76" t="s">
        <v>232</v>
      </c>
    </row>
    <row r="77" spans="1:2" ht="30" customHeight="1" x14ac:dyDescent="0.25">
      <c r="A77" s="58" t="s">
        <v>233</v>
      </c>
      <c r="B77" s="59" t="s">
        <v>672</v>
      </c>
    </row>
    <row r="78" spans="1:2" x14ac:dyDescent="0.25">
      <c r="A78" s="58" t="s">
        <v>235</v>
      </c>
      <c r="B78" s="58" t="s">
        <v>330</v>
      </c>
    </row>
    <row r="79" spans="1:2" x14ac:dyDescent="0.25">
      <c r="A79" s="58"/>
      <c r="B79" s="58"/>
    </row>
    <row r="80" spans="1:2" x14ac:dyDescent="0.25">
      <c r="A80" s="58" t="s">
        <v>237</v>
      </c>
      <c r="B80" s="60">
        <v>7.2813141164364898</v>
      </c>
    </row>
    <row r="81" spans="1:4" x14ac:dyDescent="0.25">
      <c r="A81" s="58"/>
      <c r="B81" s="58"/>
    </row>
    <row r="82" spans="1:4" x14ac:dyDescent="0.25">
      <c r="A82" s="58" t="s">
        <v>238</v>
      </c>
      <c r="B82" s="61">
        <v>6.2653999999999996</v>
      </c>
    </row>
    <row r="83" spans="1:4" x14ac:dyDescent="0.25">
      <c r="A83" s="58" t="s">
        <v>239</v>
      </c>
      <c r="B83" s="61">
        <v>8.4122896018565356</v>
      </c>
    </row>
    <row r="84" spans="1:4" x14ac:dyDescent="0.25">
      <c r="A84" s="58"/>
      <c r="B84" s="58"/>
    </row>
    <row r="85" spans="1:4" x14ac:dyDescent="0.25">
      <c r="A85" s="58" t="s">
        <v>240</v>
      </c>
      <c r="B85" s="62">
        <v>45535</v>
      </c>
    </row>
    <row r="87" spans="1:4" ht="69.95" customHeight="1" x14ac:dyDescent="0.25">
      <c r="A87" s="63" t="s">
        <v>241</v>
      </c>
      <c r="B87" s="63" t="s">
        <v>242</v>
      </c>
      <c r="C87" s="63" t="s">
        <v>5</v>
      </c>
      <c r="D87" s="63" t="s">
        <v>6</v>
      </c>
    </row>
    <row r="88" spans="1:4" ht="69.95" customHeight="1" x14ac:dyDescent="0.25">
      <c r="A88" s="63" t="s">
        <v>673</v>
      </c>
      <c r="B88" s="63"/>
      <c r="C88" s="63" t="s">
        <v>20</v>
      </c>
      <c r="D88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3"/>
  <sheetViews>
    <sheetView showGridLines="0" workbookViewId="0">
      <pane ySplit="4" topLeftCell="A93" activePane="bottomLeft" state="frozen"/>
      <selection pane="bottomLeft" activeCell="B94" sqref="B94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674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675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121</v>
      </c>
      <c r="B7" s="33"/>
      <c r="C7" s="33"/>
      <c r="D7" s="14"/>
      <c r="E7" s="15" t="s">
        <v>122</v>
      </c>
      <c r="F7" s="16" t="s">
        <v>122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123</v>
      </c>
      <c r="B9" s="33"/>
      <c r="C9" s="33"/>
      <c r="D9" s="14"/>
      <c r="E9" s="15"/>
      <c r="F9" s="16"/>
      <c r="G9" s="16"/>
    </row>
    <row r="10" spans="1:8" x14ac:dyDescent="0.25">
      <c r="A10" s="17" t="s">
        <v>245</v>
      </c>
      <c r="B10" s="33"/>
      <c r="C10" s="33"/>
      <c r="D10" s="14"/>
      <c r="E10" s="15"/>
      <c r="F10" s="16"/>
      <c r="G10" s="16"/>
    </row>
    <row r="11" spans="1:8" x14ac:dyDescent="0.25">
      <c r="A11" s="13" t="s">
        <v>355</v>
      </c>
      <c r="B11" s="33" t="s">
        <v>356</v>
      </c>
      <c r="C11" s="33" t="s">
        <v>357</v>
      </c>
      <c r="D11" s="14">
        <v>2500000</v>
      </c>
      <c r="E11" s="15">
        <v>2515.36</v>
      </c>
      <c r="F11" s="16">
        <v>9.2700000000000005E-2</v>
      </c>
      <c r="G11" s="16">
        <v>7.2550000000000003E-2</v>
      </c>
    </row>
    <row r="12" spans="1:8" x14ac:dyDescent="0.25">
      <c r="A12" s="13" t="s">
        <v>676</v>
      </c>
      <c r="B12" s="33" t="s">
        <v>677</v>
      </c>
      <c r="C12" s="33" t="s">
        <v>262</v>
      </c>
      <c r="D12" s="14">
        <v>2000000</v>
      </c>
      <c r="E12" s="15">
        <v>2094.84</v>
      </c>
      <c r="F12" s="16">
        <v>7.7200000000000005E-2</v>
      </c>
      <c r="G12" s="16">
        <v>7.2953000000000004E-2</v>
      </c>
    </row>
    <row r="13" spans="1:8" x14ac:dyDescent="0.25">
      <c r="A13" s="13" t="s">
        <v>370</v>
      </c>
      <c r="B13" s="33" t="s">
        <v>371</v>
      </c>
      <c r="C13" s="33" t="s">
        <v>251</v>
      </c>
      <c r="D13" s="14">
        <v>2000000</v>
      </c>
      <c r="E13" s="15">
        <v>2014.5</v>
      </c>
      <c r="F13" s="16">
        <v>7.4200000000000002E-2</v>
      </c>
      <c r="G13" s="16">
        <v>7.2950000000000001E-2</v>
      </c>
    </row>
    <row r="14" spans="1:8" x14ac:dyDescent="0.25">
      <c r="A14" s="13" t="s">
        <v>337</v>
      </c>
      <c r="B14" s="33" t="s">
        <v>338</v>
      </c>
      <c r="C14" s="33" t="s">
        <v>251</v>
      </c>
      <c r="D14" s="14">
        <v>1990000</v>
      </c>
      <c r="E14" s="15">
        <v>1968.69</v>
      </c>
      <c r="F14" s="16">
        <v>7.2599999999999998E-2</v>
      </c>
      <c r="G14" s="16">
        <v>7.2588E-2</v>
      </c>
    </row>
    <row r="15" spans="1:8" x14ac:dyDescent="0.25">
      <c r="A15" s="13" t="s">
        <v>388</v>
      </c>
      <c r="B15" s="33" t="s">
        <v>389</v>
      </c>
      <c r="C15" s="33" t="s">
        <v>390</v>
      </c>
      <c r="D15" s="14">
        <v>1900000</v>
      </c>
      <c r="E15" s="15">
        <v>1914.53</v>
      </c>
      <c r="F15" s="16">
        <v>7.0599999999999996E-2</v>
      </c>
      <c r="G15" s="16">
        <v>7.4464000000000002E-2</v>
      </c>
    </row>
    <row r="16" spans="1:8" x14ac:dyDescent="0.25">
      <c r="A16" s="13" t="s">
        <v>382</v>
      </c>
      <c r="B16" s="33" t="s">
        <v>383</v>
      </c>
      <c r="C16" s="33" t="s">
        <v>251</v>
      </c>
      <c r="D16" s="14">
        <v>1500000</v>
      </c>
      <c r="E16" s="15">
        <v>1581.35</v>
      </c>
      <c r="F16" s="16">
        <v>5.8299999999999998E-2</v>
      </c>
      <c r="G16" s="16">
        <v>7.4024999999999994E-2</v>
      </c>
    </row>
    <row r="17" spans="1:7" x14ac:dyDescent="0.25">
      <c r="A17" s="13" t="s">
        <v>362</v>
      </c>
      <c r="B17" s="33" t="s">
        <v>363</v>
      </c>
      <c r="C17" s="33" t="s">
        <v>251</v>
      </c>
      <c r="D17" s="14">
        <v>1300000</v>
      </c>
      <c r="E17" s="15">
        <v>1306.24</v>
      </c>
      <c r="F17" s="16">
        <v>4.8099999999999997E-2</v>
      </c>
      <c r="G17" s="16">
        <v>7.3649999999999993E-2</v>
      </c>
    </row>
    <row r="18" spans="1:7" x14ac:dyDescent="0.25">
      <c r="A18" s="13" t="s">
        <v>477</v>
      </c>
      <c r="B18" s="33" t="s">
        <v>478</v>
      </c>
      <c r="C18" s="33" t="s">
        <v>251</v>
      </c>
      <c r="D18" s="14">
        <v>1000000</v>
      </c>
      <c r="E18" s="15">
        <v>1063.77</v>
      </c>
      <c r="F18" s="16">
        <v>3.9199999999999999E-2</v>
      </c>
      <c r="G18" s="16">
        <v>7.2952000000000003E-2</v>
      </c>
    </row>
    <row r="19" spans="1:7" x14ac:dyDescent="0.25">
      <c r="A19" s="13" t="s">
        <v>374</v>
      </c>
      <c r="B19" s="33" t="s">
        <v>375</v>
      </c>
      <c r="C19" s="33" t="s">
        <v>248</v>
      </c>
      <c r="D19" s="14">
        <v>1000000</v>
      </c>
      <c r="E19" s="15">
        <v>1036.71</v>
      </c>
      <c r="F19" s="16">
        <v>3.8199999999999998E-2</v>
      </c>
      <c r="G19" s="16">
        <v>7.2889999999999996E-2</v>
      </c>
    </row>
    <row r="20" spans="1:7" x14ac:dyDescent="0.25">
      <c r="A20" s="13" t="s">
        <v>550</v>
      </c>
      <c r="B20" s="33" t="s">
        <v>551</v>
      </c>
      <c r="C20" s="33" t="s">
        <v>251</v>
      </c>
      <c r="D20" s="14">
        <v>1000000</v>
      </c>
      <c r="E20" s="15">
        <v>1033.79</v>
      </c>
      <c r="F20" s="16">
        <v>3.8100000000000002E-2</v>
      </c>
      <c r="G20" s="16">
        <v>7.3772000000000004E-2</v>
      </c>
    </row>
    <row r="21" spans="1:7" x14ac:dyDescent="0.25">
      <c r="A21" s="13" t="s">
        <v>411</v>
      </c>
      <c r="B21" s="33" t="s">
        <v>412</v>
      </c>
      <c r="C21" s="33" t="s">
        <v>251</v>
      </c>
      <c r="D21" s="14">
        <v>1000000</v>
      </c>
      <c r="E21" s="15">
        <v>1033.55</v>
      </c>
      <c r="F21" s="16">
        <v>3.8100000000000002E-2</v>
      </c>
      <c r="G21" s="16">
        <v>7.3599999999999999E-2</v>
      </c>
    </row>
    <row r="22" spans="1:7" x14ac:dyDescent="0.25">
      <c r="A22" s="13" t="s">
        <v>401</v>
      </c>
      <c r="B22" s="33" t="s">
        <v>402</v>
      </c>
      <c r="C22" s="33" t="s">
        <v>262</v>
      </c>
      <c r="D22" s="14">
        <v>1000000</v>
      </c>
      <c r="E22" s="15">
        <v>1023.94</v>
      </c>
      <c r="F22" s="16">
        <v>3.7699999999999997E-2</v>
      </c>
      <c r="G22" s="16">
        <v>7.4575000000000002E-2</v>
      </c>
    </row>
    <row r="23" spans="1:7" x14ac:dyDescent="0.25">
      <c r="A23" s="13" t="s">
        <v>439</v>
      </c>
      <c r="B23" s="33" t="s">
        <v>440</v>
      </c>
      <c r="C23" s="33" t="s">
        <v>251</v>
      </c>
      <c r="D23" s="14">
        <v>1000000</v>
      </c>
      <c r="E23" s="15">
        <v>1001.91</v>
      </c>
      <c r="F23" s="16">
        <v>3.6900000000000002E-2</v>
      </c>
      <c r="G23" s="16">
        <v>7.2849999999999998E-2</v>
      </c>
    </row>
    <row r="24" spans="1:7" x14ac:dyDescent="0.25">
      <c r="A24" s="13" t="s">
        <v>339</v>
      </c>
      <c r="B24" s="33" t="s">
        <v>340</v>
      </c>
      <c r="C24" s="33" t="s">
        <v>251</v>
      </c>
      <c r="D24" s="14">
        <v>1000000</v>
      </c>
      <c r="E24" s="15">
        <v>998.78</v>
      </c>
      <c r="F24" s="16">
        <v>3.6799999999999999E-2</v>
      </c>
      <c r="G24" s="16">
        <v>7.4227000000000001E-2</v>
      </c>
    </row>
    <row r="25" spans="1:7" x14ac:dyDescent="0.25">
      <c r="A25" s="13" t="s">
        <v>353</v>
      </c>
      <c r="B25" s="33" t="s">
        <v>354</v>
      </c>
      <c r="C25" s="33" t="s">
        <v>251</v>
      </c>
      <c r="D25" s="14">
        <v>800000</v>
      </c>
      <c r="E25" s="15">
        <v>801.92</v>
      </c>
      <c r="F25" s="16">
        <v>2.9600000000000001E-2</v>
      </c>
      <c r="G25" s="16">
        <v>7.4300000000000005E-2</v>
      </c>
    </row>
    <row r="26" spans="1:7" x14ac:dyDescent="0.25">
      <c r="A26" s="13" t="s">
        <v>465</v>
      </c>
      <c r="B26" s="33" t="s">
        <v>466</v>
      </c>
      <c r="C26" s="33" t="s">
        <v>251</v>
      </c>
      <c r="D26" s="14">
        <v>500000</v>
      </c>
      <c r="E26" s="15">
        <v>524.70000000000005</v>
      </c>
      <c r="F26" s="16">
        <v>1.9300000000000001E-2</v>
      </c>
      <c r="G26" s="16">
        <v>7.3774999999999993E-2</v>
      </c>
    </row>
    <row r="27" spans="1:7" x14ac:dyDescent="0.25">
      <c r="A27" s="13" t="s">
        <v>678</v>
      </c>
      <c r="B27" s="33" t="s">
        <v>679</v>
      </c>
      <c r="C27" s="33" t="s">
        <v>251</v>
      </c>
      <c r="D27" s="14">
        <v>500000</v>
      </c>
      <c r="E27" s="15">
        <v>517.11</v>
      </c>
      <c r="F27" s="16">
        <v>1.9099999999999999E-2</v>
      </c>
      <c r="G27" s="16">
        <v>7.4765999999999999E-2</v>
      </c>
    </row>
    <row r="28" spans="1:7" x14ac:dyDescent="0.25">
      <c r="A28" s="13" t="s">
        <v>680</v>
      </c>
      <c r="B28" s="33" t="s">
        <v>681</v>
      </c>
      <c r="C28" s="33" t="s">
        <v>251</v>
      </c>
      <c r="D28" s="14">
        <v>120000</v>
      </c>
      <c r="E28" s="15">
        <v>128.94999999999999</v>
      </c>
      <c r="F28" s="16">
        <v>4.7999999999999996E-3</v>
      </c>
      <c r="G28" s="16">
        <v>7.2950000000000001E-2</v>
      </c>
    </row>
    <row r="29" spans="1:7" x14ac:dyDescent="0.25">
      <c r="A29" s="13" t="s">
        <v>682</v>
      </c>
      <c r="B29" s="33" t="s">
        <v>683</v>
      </c>
      <c r="C29" s="33" t="s">
        <v>251</v>
      </c>
      <c r="D29" s="14">
        <v>10000</v>
      </c>
      <c r="E29" s="15">
        <v>10.35</v>
      </c>
      <c r="F29" s="16">
        <v>4.0000000000000002E-4</v>
      </c>
      <c r="G29" s="16">
        <v>7.7399999999999997E-2</v>
      </c>
    </row>
    <row r="30" spans="1:7" x14ac:dyDescent="0.25">
      <c r="A30" s="17" t="s">
        <v>125</v>
      </c>
      <c r="B30" s="34"/>
      <c r="C30" s="34"/>
      <c r="D30" s="20"/>
      <c r="E30" s="21">
        <v>22570.99</v>
      </c>
      <c r="F30" s="22">
        <v>0.83189999999999997</v>
      </c>
      <c r="G30" s="23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17" t="s">
        <v>479</v>
      </c>
      <c r="B32" s="33"/>
      <c r="C32" s="33"/>
      <c r="D32" s="14"/>
      <c r="E32" s="15"/>
      <c r="F32" s="16"/>
      <c r="G32" s="16"/>
    </row>
    <row r="33" spans="1:7" x14ac:dyDescent="0.25">
      <c r="A33" s="13" t="s">
        <v>480</v>
      </c>
      <c r="B33" s="33" t="s">
        <v>481</v>
      </c>
      <c r="C33" s="33" t="s">
        <v>129</v>
      </c>
      <c r="D33" s="14">
        <v>3000000</v>
      </c>
      <c r="E33" s="15">
        <v>3036.27</v>
      </c>
      <c r="F33" s="16">
        <v>0.1119</v>
      </c>
      <c r="G33" s="16">
        <v>6.9036059363999994E-2</v>
      </c>
    </row>
    <row r="34" spans="1:7" x14ac:dyDescent="0.25">
      <c r="A34" s="17" t="s">
        <v>125</v>
      </c>
      <c r="B34" s="34"/>
      <c r="C34" s="34"/>
      <c r="D34" s="20"/>
      <c r="E34" s="21">
        <v>3036.27</v>
      </c>
      <c r="F34" s="22">
        <v>0.1119</v>
      </c>
      <c r="G34" s="23"/>
    </row>
    <row r="35" spans="1:7" x14ac:dyDescent="0.25">
      <c r="A35" s="13"/>
      <c r="B35" s="33"/>
      <c r="C35" s="33"/>
      <c r="D35" s="14"/>
      <c r="E35" s="15"/>
      <c r="F35" s="16"/>
      <c r="G35" s="16"/>
    </row>
    <row r="36" spans="1:7" x14ac:dyDescent="0.25">
      <c r="A36" s="17" t="s">
        <v>130</v>
      </c>
      <c r="B36" s="33"/>
      <c r="C36" s="33"/>
      <c r="D36" s="14"/>
      <c r="E36" s="15"/>
      <c r="F36" s="16"/>
      <c r="G36" s="16"/>
    </row>
    <row r="37" spans="1:7" x14ac:dyDescent="0.25">
      <c r="A37" s="17" t="s">
        <v>125</v>
      </c>
      <c r="B37" s="33"/>
      <c r="C37" s="33"/>
      <c r="D37" s="14"/>
      <c r="E37" s="18" t="s">
        <v>122</v>
      </c>
      <c r="F37" s="19" t="s">
        <v>122</v>
      </c>
      <c r="G37" s="16"/>
    </row>
    <row r="38" spans="1:7" x14ac:dyDescent="0.25">
      <c r="A38" s="13"/>
      <c r="B38" s="33"/>
      <c r="C38" s="33"/>
      <c r="D38" s="14"/>
      <c r="E38" s="15"/>
      <c r="F38" s="16"/>
      <c r="G38" s="16"/>
    </row>
    <row r="39" spans="1:7" x14ac:dyDescent="0.25">
      <c r="A39" s="17" t="s">
        <v>131</v>
      </c>
      <c r="B39" s="33"/>
      <c r="C39" s="33"/>
      <c r="D39" s="14"/>
      <c r="E39" s="15"/>
      <c r="F39" s="16"/>
      <c r="G39" s="16"/>
    </row>
    <row r="40" spans="1:7" x14ac:dyDescent="0.25">
      <c r="A40" s="17" t="s">
        <v>125</v>
      </c>
      <c r="B40" s="33"/>
      <c r="C40" s="33"/>
      <c r="D40" s="14"/>
      <c r="E40" s="18" t="s">
        <v>122</v>
      </c>
      <c r="F40" s="19" t="s">
        <v>122</v>
      </c>
      <c r="G40" s="16"/>
    </row>
    <row r="41" spans="1:7" x14ac:dyDescent="0.25">
      <c r="A41" s="13"/>
      <c r="B41" s="33"/>
      <c r="C41" s="33"/>
      <c r="D41" s="14"/>
      <c r="E41" s="15"/>
      <c r="F41" s="16"/>
      <c r="G41" s="16"/>
    </row>
    <row r="42" spans="1:7" x14ac:dyDescent="0.25">
      <c r="A42" s="24" t="s">
        <v>132</v>
      </c>
      <c r="B42" s="35"/>
      <c r="C42" s="35"/>
      <c r="D42" s="25"/>
      <c r="E42" s="21">
        <v>25607.26</v>
      </c>
      <c r="F42" s="22">
        <v>0.94379999999999997</v>
      </c>
      <c r="G42" s="23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3"/>
      <c r="B44" s="33"/>
      <c r="C44" s="33"/>
      <c r="D44" s="14"/>
      <c r="E44" s="15"/>
      <c r="F44" s="16"/>
      <c r="G44" s="16"/>
    </row>
    <row r="45" spans="1:7" x14ac:dyDescent="0.25">
      <c r="A45" s="17" t="s">
        <v>193</v>
      </c>
      <c r="B45" s="33"/>
      <c r="C45" s="33"/>
      <c r="D45" s="14"/>
      <c r="E45" s="15"/>
      <c r="F45" s="16"/>
      <c r="G45" s="16"/>
    </row>
    <row r="46" spans="1:7" x14ac:dyDescent="0.25">
      <c r="A46" s="13" t="s">
        <v>194</v>
      </c>
      <c r="B46" s="33" t="s">
        <v>195</v>
      </c>
      <c r="C46" s="33"/>
      <c r="D46" s="14">
        <v>888.45600000000002</v>
      </c>
      <c r="E46" s="15">
        <v>92.11</v>
      </c>
      <c r="F46" s="16">
        <v>3.3999999999999998E-3</v>
      </c>
      <c r="G46" s="16"/>
    </row>
    <row r="47" spans="1:7" x14ac:dyDescent="0.25">
      <c r="A47" s="13"/>
      <c r="B47" s="33"/>
      <c r="C47" s="33"/>
      <c r="D47" s="14"/>
      <c r="E47" s="15"/>
      <c r="F47" s="16"/>
      <c r="G47" s="16"/>
    </row>
    <row r="48" spans="1:7" x14ac:dyDescent="0.25">
      <c r="A48" s="24" t="s">
        <v>132</v>
      </c>
      <c r="B48" s="35"/>
      <c r="C48" s="35"/>
      <c r="D48" s="25"/>
      <c r="E48" s="21">
        <v>92.11</v>
      </c>
      <c r="F48" s="22">
        <v>3.3999999999999998E-3</v>
      </c>
      <c r="G48" s="23"/>
    </row>
    <row r="49" spans="1:7" x14ac:dyDescent="0.25">
      <c r="A49" s="13"/>
      <c r="B49" s="33"/>
      <c r="C49" s="33"/>
      <c r="D49" s="14"/>
      <c r="E49" s="15"/>
      <c r="F49" s="16"/>
      <c r="G49" s="16"/>
    </row>
    <row r="50" spans="1:7" x14ac:dyDescent="0.25">
      <c r="A50" s="17" t="s">
        <v>196</v>
      </c>
      <c r="B50" s="33"/>
      <c r="C50" s="33"/>
      <c r="D50" s="14"/>
      <c r="E50" s="15"/>
      <c r="F50" s="16"/>
      <c r="G50" s="16"/>
    </row>
    <row r="51" spans="1:7" x14ac:dyDescent="0.25">
      <c r="A51" s="13" t="s">
        <v>197</v>
      </c>
      <c r="B51" s="33"/>
      <c r="C51" s="33"/>
      <c r="D51" s="14"/>
      <c r="E51" s="15">
        <v>520.72</v>
      </c>
      <c r="F51" s="16">
        <v>1.9199999999999998E-2</v>
      </c>
      <c r="G51" s="16">
        <v>6.5936999999999996E-2</v>
      </c>
    </row>
    <row r="52" spans="1:7" x14ac:dyDescent="0.25">
      <c r="A52" s="17" t="s">
        <v>125</v>
      </c>
      <c r="B52" s="34"/>
      <c r="C52" s="34"/>
      <c r="D52" s="20"/>
      <c r="E52" s="21">
        <v>520.72</v>
      </c>
      <c r="F52" s="22">
        <v>1.9199999999999998E-2</v>
      </c>
      <c r="G52" s="23"/>
    </row>
    <row r="53" spans="1:7" x14ac:dyDescent="0.25">
      <c r="A53" s="13"/>
      <c r="B53" s="33"/>
      <c r="C53" s="33"/>
      <c r="D53" s="14"/>
      <c r="E53" s="15"/>
      <c r="F53" s="16"/>
      <c r="G53" s="16"/>
    </row>
    <row r="54" spans="1:7" x14ac:dyDescent="0.25">
      <c r="A54" s="24" t="s">
        <v>132</v>
      </c>
      <c r="B54" s="35"/>
      <c r="C54" s="35"/>
      <c r="D54" s="25"/>
      <c r="E54" s="21">
        <v>520.72</v>
      </c>
      <c r="F54" s="22">
        <v>1.9199999999999998E-2</v>
      </c>
      <c r="G54" s="23"/>
    </row>
    <row r="55" spans="1:7" x14ac:dyDescent="0.25">
      <c r="A55" s="13" t="s">
        <v>198</v>
      </c>
      <c r="B55" s="33"/>
      <c r="C55" s="33"/>
      <c r="D55" s="14"/>
      <c r="E55" s="15">
        <v>918.13962179999999</v>
      </c>
      <c r="F55" s="16">
        <v>3.3834999999999997E-2</v>
      </c>
      <c r="G55" s="16"/>
    </row>
    <row r="56" spans="1:7" x14ac:dyDescent="0.25">
      <c r="A56" s="13" t="s">
        <v>199</v>
      </c>
      <c r="B56" s="33"/>
      <c r="C56" s="33"/>
      <c r="D56" s="14"/>
      <c r="E56" s="26">
        <v>-2.8496218</v>
      </c>
      <c r="F56" s="27">
        <v>-2.3499999999999999E-4</v>
      </c>
      <c r="G56" s="16">
        <v>6.5936999999999996E-2</v>
      </c>
    </row>
    <row r="57" spans="1:7" x14ac:dyDescent="0.25">
      <c r="A57" s="28" t="s">
        <v>200</v>
      </c>
      <c r="B57" s="36"/>
      <c r="C57" s="36"/>
      <c r="D57" s="29"/>
      <c r="E57" s="30">
        <v>27135.38</v>
      </c>
      <c r="F57" s="31">
        <v>1</v>
      </c>
      <c r="G57" s="31"/>
    </row>
    <row r="59" spans="1:7" x14ac:dyDescent="0.25">
      <c r="A59" s="1" t="s">
        <v>202</v>
      </c>
    </row>
    <row r="62" spans="1:7" x14ac:dyDescent="0.25">
      <c r="A62" s="1" t="s">
        <v>203</v>
      </c>
    </row>
    <row r="63" spans="1:7" x14ac:dyDescent="0.25">
      <c r="A63" s="47" t="s">
        <v>204</v>
      </c>
      <c r="B63" s="3" t="s">
        <v>122</v>
      </c>
    </row>
    <row r="64" spans="1:7" x14ac:dyDescent="0.25">
      <c r="A64" t="s">
        <v>205</v>
      </c>
    </row>
    <row r="65" spans="1:5" x14ac:dyDescent="0.25">
      <c r="A65" t="s">
        <v>206</v>
      </c>
      <c r="B65" t="s">
        <v>207</v>
      </c>
      <c r="C65" t="s">
        <v>207</v>
      </c>
    </row>
    <row r="66" spans="1:5" x14ac:dyDescent="0.25">
      <c r="B66" s="48">
        <v>45504</v>
      </c>
      <c r="C66" s="48">
        <v>45534</v>
      </c>
    </row>
    <row r="67" spans="1:5" x14ac:dyDescent="0.25">
      <c r="A67" t="s">
        <v>209</v>
      </c>
      <c r="B67" t="s">
        <v>210</v>
      </c>
      <c r="C67" t="s">
        <v>210</v>
      </c>
      <c r="E67" s="2"/>
    </row>
    <row r="68" spans="1:5" x14ac:dyDescent="0.25">
      <c r="A68" t="s">
        <v>684</v>
      </c>
      <c r="B68">
        <v>14.518800000000001</v>
      </c>
      <c r="C68">
        <v>14.532999999999999</v>
      </c>
      <c r="E68" s="2"/>
    </row>
    <row r="69" spans="1:5" x14ac:dyDescent="0.25">
      <c r="A69" t="s">
        <v>211</v>
      </c>
      <c r="B69">
        <v>23.5867</v>
      </c>
      <c r="C69">
        <v>23.776700000000002</v>
      </c>
      <c r="E69" s="2"/>
    </row>
    <row r="70" spans="1:5" x14ac:dyDescent="0.25">
      <c r="A70" t="s">
        <v>212</v>
      </c>
      <c r="B70">
        <v>18.2775</v>
      </c>
      <c r="C70">
        <v>18.424800000000001</v>
      </c>
      <c r="E70" s="2"/>
    </row>
    <row r="71" spans="1:5" x14ac:dyDescent="0.25">
      <c r="A71" t="s">
        <v>685</v>
      </c>
      <c r="B71">
        <v>10.9129</v>
      </c>
      <c r="C71">
        <v>10.9247</v>
      </c>
      <c r="E71" s="2"/>
    </row>
    <row r="72" spans="1:5" x14ac:dyDescent="0.25">
      <c r="A72" t="s">
        <v>686</v>
      </c>
      <c r="B72">
        <v>10.5524</v>
      </c>
      <c r="C72">
        <v>10.5581</v>
      </c>
      <c r="E72" s="2"/>
    </row>
    <row r="73" spans="1:5" x14ac:dyDescent="0.25">
      <c r="A73" t="s">
        <v>220</v>
      </c>
      <c r="B73" t="s">
        <v>210</v>
      </c>
      <c r="C73" t="s">
        <v>210</v>
      </c>
      <c r="E73" s="2"/>
    </row>
    <row r="74" spans="1:5" x14ac:dyDescent="0.25">
      <c r="A74" t="s">
        <v>687</v>
      </c>
      <c r="B74">
        <v>14.0914</v>
      </c>
      <c r="C74">
        <v>14.1052</v>
      </c>
      <c r="E74" s="2"/>
    </row>
    <row r="75" spans="1:5" x14ac:dyDescent="0.25">
      <c r="A75" t="s">
        <v>688</v>
      </c>
      <c r="B75">
        <v>22.826899999999998</v>
      </c>
      <c r="C75">
        <v>23.004999999999999</v>
      </c>
      <c r="E75" s="2"/>
    </row>
    <row r="76" spans="1:5" x14ac:dyDescent="0.25">
      <c r="A76" t="s">
        <v>689</v>
      </c>
      <c r="B76">
        <v>17.5505</v>
      </c>
      <c r="C76">
        <v>17.6874</v>
      </c>
      <c r="E76" s="2"/>
    </row>
    <row r="77" spans="1:5" x14ac:dyDescent="0.25">
      <c r="A77" t="s">
        <v>690</v>
      </c>
      <c r="B77">
        <v>11.1569</v>
      </c>
      <c r="C77">
        <v>11.1691</v>
      </c>
      <c r="E77" s="2"/>
    </row>
    <row r="78" spans="1:5" x14ac:dyDescent="0.25">
      <c r="A78" t="s">
        <v>691</v>
      </c>
      <c r="B78">
        <v>10.1469</v>
      </c>
      <c r="C78">
        <v>10.152200000000001</v>
      </c>
      <c r="E78" s="2"/>
    </row>
    <row r="79" spans="1:5" x14ac:dyDescent="0.25">
      <c r="A79" t="s">
        <v>221</v>
      </c>
      <c r="E79" s="2"/>
    </row>
    <row r="81" spans="1:4" x14ac:dyDescent="0.25">
      <c r="A81" t="s">
        <v>692</v>
      </c>
    </row>
    <row r="83" spans="1:4" x14ac:dyDescent="0.25">
      <c r="A83" s="50" t="s">
        <v>693</v>
      </c>
      <c r="B83" s="50" t="s">
        <v>694</v>
      </c>
      <c r="C83" s="50" t="s">
        <v>695</v>
      </c>
      <c r="D83" s="50" t="s">
        <v>696</v>
      </c>
    </row>
    <row r="84" spans="1:4" x14ac:dyDescent="0.25">
      <c r="A84" s="50" t="s">
        <v>697</v>
      </c>
      <c r="B84" s="50"/>
      <c r="C84" s="50">
        <v>0.1024974</v>
      </c>
      <c r="D84" s="50">
        <v>0.1024974</v>
      </c>
    </row>
    <row r="85" spans="1:4" x14ac:dyDescent="0.25">
      <c r="A85" s="50" t="s">
        <v>698</v>
      </c>
      <c r="B85" s="50"/>
      <c r="C85" s="50">
        <v>7.6008400000000004E-2</v>
      </c>
      <c r="D85" s="50">
        <v>7.6008400000000004E-2</v>
      </c>
    </row>
    <row r="86" spans="1:4" x14ac:dyDescent="0.25">
      <c r="A86" s="50" t="s">
        <v>699</v>
      </c>
      <c r="B86" s="50"/>
      <c r="C86" s="50">
        <v>7.9100100000000007E-2</v>
      </c>
      <c r="D86" s="50">
        <v>7.9100100000000007E-2</v>
      </c>
    </row>
    <row r="87" spans="1:4" x14ac:dyDescent="0.25">
      <c r="A87" s="50" t="s">
        <v>700</v>
      </c>
      <c r="B87" s="50"/>
      <c r="C87" s="50">
        <v>9.5885899999999996E-2</v>
      </c>
      <c r="D87" s="50">
        <v>9.5885899999999996E-2</v>
      </c>
    </row>
    <row r="88" spans="1:4" x14ac:dyDescent="0.25">
      <c r="A88" s="50" t="s">
        <v>701</v>
      </c>
      <c r="B88" s="50"/>
      <c r="C88" s="50">
        <v>7.4635000000000007E-2</v>
      </c>
      <c r="D88" s="50">
        <v>7.4635000000000007E-2</v>
      </c>
    </row>
    <row r="89" spans="1:4" x14ac:dyDescent="0.25">
      <c r="A89" s="50" t="s">
        <v>702</v>
      </c>
      <c r="B89" s="50"/>
      <c r="C89" s="50">
        <v>7.3584899999999995E-2</v>
      </c>
      <c r="D89" s="50">
        <v>7.3584899999999995E-2</v>
      </c>
    </row>
    <row r="91" spans="1:4" x14ac:dyDescent="0.25">
      <c r="A91" t="s">
        <v>223</v>
      </c>
      <c r="B91" s="3" t="s">
        <v>122</v>
      </c>
    </row>
    <row r="92" spans="1:4" ht="30" customHeight="1" x14ac:dyDescent="0.25">
      <c r="A92" s="47" t="s">
        <v>224</v>
      </c>
      <c r="B92" s="3" t="s">
        <v>122</v>
      </c>
    </row>
    <row r="93" spans="1:4" ht="30" customHeight="1" x14ac:dyDescent="0.25">
      <c r="A93" s="47" t="s">
        <v>225</v>
      </c>
      <c r="B93" s="3" t="s">
        <v>122</v>
      </c>
    </row>
    <row r="94" spans="1:4" x14ac:dyDescent="0.25">
      <c r="A94" t="s">
        <v>226</v>
      </c>
      <c r="B94" s="49">
        <f>+B108</f>
        <v>4.8495663878773234</v>
      </c>
    </row>
    <row r="95" spans="1:4" ht="45" customHeight="1" x14ac:dyDescent="0.25">
      <c r="A95" s="47" t="s">
        <v>227</v>
      </c>
      <c r="B95" s="3" t="s">
        <v>122</v>
      </c>
    </row>
    <row r="96" spans="1:4" ht="45" customHeight="1" x14ac:dyDescent="0.25">
      <c r="A96" s="47" t="s">
        <v>228</v>
      </c>
      <c r="B96" s="3" t="s">
        <v>122</v>
      </c>
    </row>
    <row r="97" spans="1:6" ht="30" customHeight="1" x14ac:dyDescent="0.25">
      <c r="A97" s="47" t="s">
        <v>229</v>
      </c>
      <c r="B97" s="3" t="s">
        <v>122</v>
      </c>
    </row>
    <row r="98" spans="1:6" x14ac:dyDescent="0.25">
      <c r="A98" t="s">
        <v>230</v>
      </c>
      <c r="B98" s="3" t="s">
        <v>122</v>
      </c>
    </row>
    <row r="99" spans="1:6" x14ac:dyDescent="0.25">
      <c r="A99" t="s">
        <v>231</v>
      </c>
      <c r="B99" s="3" t="s">
        <v>122</v>
      </c>
    </row>
    <row r="101" spans="1:6" x14ac:dyDescent="0.25">
      <c r="A101" t="s">
        <v>232</v>
      </c>
    </row>
    <row r="102" spans="1:6" ht="45" customHeight="1" x14ac:dyDescent="0.25">
      <c r="A102" s="58" t="s">
        <v>233</v>
      </c>
      <c r="B102" s="59" t="s">
        <v>703</v>
      </c>
    </row>
    <row r="103" spans="1:6" ht="30" customHeight="1" x14ac:dyDescent="0.25">
      <c r="A103" s="58" t="s">
        <v>235</v>
      </c>
      <c r="B103" s="59" t="s">
        <v>704</v>
      </c>
    </row>
    <row r="104" spans="1:6" x14ac:dyDescent="0.25">
      <c r="A104" s="58"/>
      <c r="B104" s="58"/>
    </row>
    <row r="105" spans="1:6" x14ac:dyDescent="0.25">
      <c r="A105" s="58" t="s">
        <v>237</v>
      </c>
      <c r="B105" s="60">
        <v>7.2540373720123066</v>
      </c>
    </row>
    <row r="106" spans="1:6" x14ac:dyDescent="0.25">
      <c r="A106" s="58"/>
      <c r="B106" s="58"/>
    </row>
    <row r="107" spans="1:6" x14ac:dyDescent="0.25">
      <c r="A107" s="58" t="s">
        <v>238</v>
      </c>
      <c r="B107" s="61">
        <v>4.0449999999999999</v>
      </c>
    </row>
    <row r="108" spans="1:6" x14ac:dyDescent="0.25">
      <c r="A108" s="58" t="s">
        <v>239</v>
      </c>
      <c r="B108" s="61">
        <v>4.8495663878773234</v>
      </c>
    </row>
    <row r="109" spans="1:6" x14ac:dyDescent="0.25">
      <c r="A109" s="58"/>
      <c r="B109" s="58"/>
    </row>
    <row r="110" spans="1:6" x14ac:dyDescent="0.25">
      <c r="A110" s="58" t="s">
        <v>240</v>
      </c>
      <c r="B110" s="62">
        <v>45535</v>
      </c>
    </row>
    <row r="112" spans="1:6" ht="69.95" customHeight="1" x14ac:dyDescent="0.25">
      <c r="A112" s="63" t="s">
        <v>241</v>
      </c>
      <c r="B112" s="63" t="s">
        <v>242</v>
      </c>
      <c r="C112" s="63" t="s">
        <v>5</v>
      </c>
      <c r="D112" s="63" t="s">
        <v>6</v>
      </c>
      <c r="E112" s="63" t="s">
        <v>5</v>
      </c>
      <c r="F112" s="63" t="s">
        <v>6</v>
      </c>
    </row>
    <row r="113" spans="1:6" ht="69.95" customHeight="1" x14ac:dyDescent="0.25">
      <c r="A113" s="63" t="s">
        <v>705</v>
      </c>
      <c r="B113" s="63"/>
      <c r="C113" s="63" t="s">
        <v>22</v>
      </c>
      <c r="D113" s="63"/>
      <c r="E113" s="63" t="s">
        <v>23</v>
      </c>
      <c r="F113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0"/>
  <sheetViews>
    <sheetView showGridLines="0" workbookViewId="0">
      <pane ySplit="4" topLeftCell="A62" activePane="bottomLeft" state="frozen"/>
      <selection pane="bottomLeft" activeCell="B62" sqref="B62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66" t="s">
        <v>706</v>
      </c>
      <c r="B1" s="67"/>
      <c r="C1" s="67"/>
      <c r="D1" s="67"/>
      <c r="E1" s="67"/>
      <c r="F1" s="67"/>
      <c r="G1" s="68"/>
      <c r="H1" s="51" t="str">
        <f>HYPERLINK("[EDEL_Portfolio Monthly Notes 31-Aug-2024.xlsx]Index!A1","Index")</f>
        <v>Index</v>
      </c>
    </row>
    <row r="2" spans="1:8" ht="19.5" customHeight="1" x14ac:dyDescent="0.25">
      <c r="A2" s="66" t="s">
        <v>707</v>
      </c>
      <c r="B2" s="67"/>
      <c r="C2" s="67"/>
      <c r="D2" s="67"/>
      <c r="E2" s="67"/>
      <c r="F2" s="67"/>
      <c r="G2" s="68"/>
    </row>
    <row r="4" spans="1:8" ht="48" customHeight="1" x14ac:dyDescent="0.25">
      <c r="A4" s="4" t="s">
        <v>114</v>
      </c>
      <c r="B4" s="4" t="s">
        <v>115</v>
      </c>
      <c r="C4" s="4" t="s">
        <v>116</v>
      </c>
      <c r="D4" s="5" t="s">
        <v>117</v>
      </c>
      <c r="E4" s="6" t="s">
        <v>118</v>
      </c>
      <c r="F4" s="6" t="s">
        <v>119</v>
      </c>
      <c r="G4" s="7" t="s">
        <v>120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121</v>
      </c>
      <c r="B7" s="33"/>
      <c r="C7" s="33"/>
      <c r="D7" s="14"/>
      <c r="E7" s="15" t="s">
        <v>122</v>
      </c>
      <c r="F7" s="16" t="s">
        <v>122</v>
      </c>
      <c r="G7" s="16"/>
    </row>
    <row r="8" spans="1:8" x14ac:dyDescent="0.25">
      <c r="A8" s="17" t="s">
        <v>123</v>
      </c>
      <c r="B8" s="33"/>
      <c r="C8" s="33"/>
      <c r="D8" s="14"/>
      <c r="E8" s="15"/>
      <c r="F8" s="16"/>
      <c r="G8" s="16"/>
    </row>
    <row r="9" spans="1:8" x14ac:dyDescent="0.25">
      <c r="A9" s="17" t="s">
        <v>124</v>
      </c>
      <c r="B9" s="33"/>
      <c r="C9" s="33"/>
      <c r="D9" s="14"/>
      <c r="E9" s="15"/>
      <c r="F9" s="16"/>
      <c r="G9" s="16"/>
    </row>
    <row r="10" spans="1:8" x14ac:dyDescent="0.25">
      <c r="A10" s="17" t="s">
        <v>125</v>
      </c>
      <c r="B10" s="33"/>
      <c r="C10" s="33"/>
      <c r="D10" s="14"/>
      <c r="E10" s="18" t="s">
        <v>122</v>
      </c>
      <c r="F10" s="19" t="s">
        <v>122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479</v>
      </c>
      <c r="B12" s="33"/>
      <c r="C12" s="33"/>
      <c r="D12" s="14"/>
      <c r="E12" s="15"/>
      <c r="F12" s="16"/>
      <c r="G12" s="16"/>
    </row>
    <row r="13" spans="1:8" x14ac:dyDescent="0.25">
      <c r="A13" s="13" t="s">
        <v>708</v>
      </c>
      <c r="B13" s="33" t="s">
        <v>709</v>
      </c>
      <c r="C13" s="33" t="s">
        <v>129</v>
      </c>
      <c r="D13" s="14">
        <v>4975000</v>
      </c>
      <c r="E13" s="15">
        <v>5053.13</v>
      </c>
      <c r="F13" s="16">
        <v>0.53290000000000004</v>
      </c>
      <c r="G13" s="16">
        <v>6.8636995000999998E-2</v>
      </c>
    </row>
    <row r="14" spans="1:8" x14ac:dyDescent="0.25">
      <c r="A14" s="17" t="s">
        <v>125</v>
      </c>
      <c r="B14" s="34"/>
      <c r="C14" s="34"/>
      <c r="D14" s="20"/>
      <c r="E14" s="21">
        <v>5053.13</v>
      </c>
      <c r="F14" s="22">
        <v>0.53290000000000004</v>
      </c>
      <c r="G14" s="23"/>
    </row>
    <row r="15" spans="1:8" x14ac:dyDescent="0.25">
      <c r="A15" s="13"/>
      <c r="B15" s="33"/>
      <c r="C15" s="33"/>
      <c r="D15" s="14"/>
      <c r="E15" s="15"/>
      <c r="F15" s="16"/>
      <c r="G15" s="16"/>
    </row>
    <row r="16" spans="1:8" x14ac:dyDescent="0.25">
      <c r="A16" s="17" t="s">
        <v>126</v>
      </c>
      <c r="B16" s="33"/>
      <c r="C16" s="33"/>
      <c r="D16" s="14"/>
      <c r="E16" s="15"/>
      <c r="F16" s="16"/>
      <c r="G16" s="16"/>
    </row>
    <row r="17" spans="1:7" x14ac:dyDescent="0.25">
      <c r="A17" s="13" t="s">
        <v>710</v>
      </c>
      <c r="B17" s="33" t="s">
        <v>711</v>
      </c>
      <c r="C17" s="33" t="s">
        <v>129</v>
      </c>
      <c r="D17" s="14">
        <v>1500000</v>
      </c>
      <c r="E17" s="15">
        <v>1505.44</v>
      </c>
      <c r="F17" s="16">
        <v>0.1588</v>
      </c>
      <c r="G17" s="16">
        <v>7.1068720700000004E-2</v>
      </c>
    </row>
    <row r="18" spans="1:7" x14ac:dyDescent="0.25">
      <c r="A18" s="13" t="s">
        <v>712</v>
      </c>
      <c r="B18" s="33" t="s">
        <v>713</v>
      </c>
      <c r="C18" s="33" t="s">
        <v>129</v>
      </c>
      <c r="D18" s="14">
        <v>1000000</v>
      </c>
      <c r="E18" s="15">
        <v>1016.3</v>
      </c>
      <c r="F18" s="16">
        <v>0.1072</v>
      </c>
      <c r="G18" s="16">
        <v>7.1100803599999998E-2</v>
      </c>
    </row>
    <row r="19" spans="1:7" x14ac:dyDescent="0.25">
      <c r="A19" s="13" t="s">
        <v>714</v>
      </c>
      <c r="B19" s="33" t="s">
        <v>715</v>
      </c>
      <c r="C19" s="33" t="s">
        <v>129</v>
      </c>
      <c r="D19" s="14">
        <v>500000</v>
      </c>
      <c r="E19" s="15">
        <v>506.28</v>
      </c>
      <c r="F19" s="16">
        <v>5.3400000000000003E-2</v>
      </c>
      <c r="G19" s="16">
        <v>7.1226034999999993E-2</v>
      </c>
    </row>
    <row r="20" spans="1:7" x14ac:dyDescent="0.25">
      <c r="A20" s="13" t="s">
        <v>716</v>
      </c>
      <c r="B20" s="33" t="s">
        <v>717</v>
      </c>
      <c r="C20" s="33" t="s">
        <v>129</v>
      </c>
      <c r="D20" s="14">
        <v>500000</v>
      </c>
      <c r="E20" s="15">
        <v>506.24</v>
      </c>
      <c r="F20" s="16">
        <v>5.3400000000000003E-2</v>
      </c>
      <c r="G20" s="16">
        <v>7.1155656122000005E-2</v>
      </c>
    </row>
    <row r="21" spans="1:7" x14ac:dyDescent="0.25">
      <c r="A21" s="13" t="s">
        <v>718</v>
      </c>
      <c r="B21" s="33" t="s">
        <v>719</v>
      </c>
      <c r="C21" s="33" t="s">
        <v>129</v>
      </c>
      <c r="D21" s="14">
        <v>500000</v>
      </c>
      <c r="E21" s="15">
        <v>506.22</v>
      </c>
      <c r="F21" s="16">
        <v>5.3400000000000003E-2</v>
      </c>
      <c r="G21" s="16">
        <v>7.1274680576000005E-2</v>
      </c>
    </row>
    <row r="22" spans="1:7" x14ac:dyDescent="0.25">
      <c r="A22" s="13" t="s">
        <v>720</v>
      </c>
      <c r="B22" s="33" t="s">
        <v>721</v>
      </c>
      <c r="C22" s="33" t="s">
        <v>129</v>
      </c>
      <c r="D22" s="14">
        <v>200000</v>
      </c>
      <c r="E22" s="15">
        <v>203.13</v>
      </c>
      <c r="F22" s="16">
        <v>2.1399999999999999E-2</v>
      </c>
      <c r="G22" s="16">
        <v>7.1226034999999993E-2</v>
      </c>
    </row>
    <row r="23" spans="1:7" x14ac:dyDescent="0.25">
      <c r="A23" s="17" t="s">
        <v>125</v>
      </c>
      <c r="B23" s="34"/>
      <c r="C23" s="34"/>
      <c r="D23" s="20"/>
      <c r="E23" s="21">
        <v>4243.6099999999997</v>
      </c>
      <c r="F23" s="22">
        <v>0.4476</v>
      </c>
      <c r="G23" s="23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3"/>
      <c r="B25" s="33"/>
      <c r="C25" s="33"/>
      <c r="D25" s="14"/>
      <c r="E25" s="15"/>
      <c r="F25" s="16"/>
      <c r="G25" s="16"/>
    </row>
    <row r="26" spans="1:7" x14ac:dyDescent="0.25">
      <c r="A26" s="17" t="s">
        <v>130</v>
      </c>
      <c r="B26" s="33"/>
      <c r="C26" s="33"/>
      <c r="D26" s="14"/>
      <c r="E26" s="15"/>
      <c r="F26" s="16"/>
      <c r="G26" s="16"/>
    </row>
    <row r="27" spans="1:7" x14ac:dyDescent="0.25">
      <c r="A27" s="17" t="s">
        <v>125</v>
      </c>
      <c r="B27" s="33"/>
      <c r="C27" s="33"/>
      <c r="D27" s="14"/>
      <c r="E27" s="18" t="s">
        <v>122</v>
      </c>
      <c r="F27" s="19" t="s">
        <v>122</v>
      </c>
      <c r="G27" s="16"/>
    </row>
    <row r="28" spans="1:7" x14ac:dyDescent="0.25">
      <c r="A28" s="13"/>
      <c r="B28" s="33"/>
      <c r="C28" s="33"/>
      <c r="D28" s="14"/>
      <c r="E28" s="15"/>
      <c r="F28" s="16"/>
      <c r="G28" s="16"/>
    </row>
    <row r="29" spans="1:7" x14ac:dyDescent="0.25">
      <c r="A29" s="17" t="s">
        <v>131</v>
      </c>
      <c r="B29" s="33"/>
      <c r="C29" s="33"/>
      <c r="D29" s="14"/>
      <c r="E29" s="15"/>
      <c r="F29" s="16"/>
      <c r="G29" s="16"/>
    </row>
    <row r="30" spans="1:7" x14ac:dyDescent="0.25">
      <c r="A30" s="17" t="s">
        <v>125</v>
      </c>
      <c r="B30" s="33"/>
      <c r="C30" s="33"/>
      <c r="D30" s="14"/>
      <c r="E30" s="18" t="s">
        <v>122</v>
      </c>
      <c r="F30" s="19" t="s">
        <v>122</v>
      </c>
      <c r="G30" s="16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24" t="s">
        <v>132</v>
      </c>
      <c r="B32" s="35"/>
      <c r="C32" s="35"/>
      <c r="D32" s="25"/>
      <c r="E32" s="21">
        <v>9296.74</v>
      </c>
      <c r="F32" s="22">
        <v>0.98050000000000004</v>
      </c>
      <c r="G32" s="23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13"/>
      <c r="B34" s="33"/>
      <c r="C34" s="33"/>
      <c r="D34" s="14"/>
      <c r="E34" s="15"/>
      <c r="F34" s="16"/>
      <c r="G34" s="16"/>
    </row>
    <row r="35" spans="1:7" x14ac:dyDescent="0.25">
      <c r="A35" s="17" t="s">
        <v>196</v>
      </c>
      <c r="B35" s="33"/>
      <c r="C35" s="33"/>
      <c r="D35" s="14"/>
      <c r="E35" s="15"/>
      <c r="F35" s="16"/>
      <c r="G35" s="16"/>
    </row>
    <row r="36" spans="1:7" x14ac:dyDescent="0.25">
      <c r="A36" s="13" t="s">
        <v>197</v>
      </c>
      <c r="B36" s="33"/>
      <c r="C36" s="33"/>
      <c r="D36" s="14"/>
      <c r="E36" s="15">
        <v>24.99</v>
      </c>
      <c r="F36" s="16">
        <v>2.5999999999999999E-3</v>
      </c>
      <c r="G36" s="16">
        <v>6.5936999999999996E-2</v>
      </c>
    </row>
    <row r="37" spans="1:7" x14ac:dyDescent="0.25">
      <c r="A37" s="17" t="s">
        <v>125</v>
      </c>
      <c r="B37" s="34"/>
      <c r="C37" s="34"/>
      <c r="D37" s="20"/>
      <c r="E37" s="21">
        <v>24.99</v>
      </c>
      <c r="F37" s="22">
        <v>2.5999999999999999E-3</v>
      </c>
      <c r="G37" s="23"/>
    </row>
    <row r="38" spans="1:7" x14ac:dyDescent="0.25">
      <c r="A38" s="13"/>
      <c r="B38" s="33"/>
      <c r="C38" s="33"/>
      <c r="D38" s="14"/>
      <c r="E38" s="15"/>
      <c r="F38" s="16"/>
      <c r="G38" s="16"/>
    </row>
    <row r="39" spans="1:7" x14ac:dyDescent="0.25">
      <c r="A39" s="24" t="s">
        <v>132</v>
      </c>
      <c r="B39" s="35"/>
      <c r="C39" s="35"/>
      <c r="D39" s="25"/>
      <c r="E39" s="21">
        <v>24.99</v>
      </c>
      <c r="F39" s="22">
        <v>2.5999999999999999E-3</v>
      </c>
      <c r="G39" s="23"/>
    </row>
    <row r="40" spans="1:7" x14ac:dyDescent="0.25">
      <c r="A40" s="13" t="s">
        <v>198</v>
      </c>
      <c r="B40" s="33"/>
      <c r="C40" s="33"/>
      <c r="D40" s="14"/>
      <c r="E40" s="15">
        <v>162.18962479999999</v>
      </c>
      <c r="F40" s="16">
        <v>1.7103E-2</v>
      </c>
      <c r="G40" s="16"/>
    </row>
    <row r="41" spans="1:7" x14ac:dyDescent="0.25">
      <c r="A41" s="13" t="s">
        <v>199</v>
      </c>
      <c r="B41" s="33"/>
      <c r="C41" s="33"/>
      <c r="D41" s="14"/>
      <c r="E41" s="26">
        <v>-0.91962480000000002</v>
      </c>
      <c r="F41" s="27">
        <v>-2.03E-4</v>
      </c>
      <c r="G41" s="16">
        <v>6.5936999999999996E-2</v>
      </c>
    </row>
    <row r="42" spans="1:7" x14ac:dyDescent="0.25">
      <c r="A42" s="28" t="s">
        <v>200</v>
      </c>
      <c r="B42" s="36"/>
      <c r="C42" s="36"/>
      <c r="D42" s="29"/>
      <c r="E42" s="30">
        <v>9483</v>
      </c>
      <c r="F42" s="31">
        <v>1</v>
      </c>
      <c r="G42" s="31"/>
    </row>
    <row r="44" spans="1:7" x14ac:dyDescent="0.25">
      <c r="A44" s="1" t="s">
        <v>202</v>
      </c>
    </row>
    <row r="47" spans="1:7" x14ac:dyDescent="0.25">
      <c r="A47" s="1" t="s">
        <v>203</v>
      </c>
    </row>
    <row r="48" spans="1:7" x14ac:dyDescent="0.25">
      <c r="A48" s="47" t="s">
        <v>204</v>
      </c>
      <c r="B48" s="3" t="s">
        <v>122</v>
      </c>
    </row>
    <row r="49" spans="1:5" x14ac:dyDescent="0.25">
      <c r="A49" t="s">
        <v>205</v>
      </c>
    </row>
    <row r="50" spans="1:5" x14ac:dyDescent="0.25">
      <c r="A50" t="s">
        <v>206</v>
      </c>
      <c r="B50" t="s">
        <v>207</v>
      </c>
      <c r="C50" t="s">
        <v>207</v>
      </c>
    </row>
    <row r="51" spans="1:5" x14ac:dyDescent="0.25">
      <c r="B51" s="48">
        <v>45504</v>
      </c>
      <c r="C51" s="48">
        <v>45534</v>
      </c>
    </row>
    <row r="52" spans="1:5" x14ac:dyDescent="0.25">
      <c r="A52" t="s">
        <v>722</v>
      </c>
      <c r="B52">
        <v>11.476100000000001</v>
      </c>
      <c r="C52">
        <v>11.556100000000001</v>
      </c>
      <c r="E52" s="2"/>
    </row>
    <row r="53" spans="1:5" x14ac:dyDescent="0.25">
      <c r="A53" t="s">
        <v>212</v>
      </c>
      <c r="B53">
        <v>11.4755</v>
      </c>
      <c r="C53">
        <v>11.5555</v>
      </c>
      <c r="E53" s="2"/>
    </row>
    <row r="54" spans="1:5" x14ac:dyDescent="0.25">
      <c r="A54" t="s">
        <v>723</v>
      </c>
      <c r="B54">
        <v>11.425599999999999</v>
      </c>
      <c r="C54">
        <v>11.5029</v>
      </c>
      <c r="E54" s="2"/>
    </row>
    <row r="55" spans="1:5" x14ac:dyDescent="0.25">
      <c r="A55" t="s">
        <v>689</v>
      </c>
      <c r="B55">
        <v>11.425800000000001</v>
      </c>
      <c r="C55">
        <v>11.5032</v>
      </c>
      <c r="E55" s="2"/>
    </row>
    <row r="56" spans="1:5" x14ac:dyDescent="0.25">
      <c r="E56" s="2"/>
    </row>
    <row r="57" spans="1:5" x14ac:dyDescent="0.25">
      <c r="A57" t="s">
        <v>222</v>
      </c>
      <c r="B57" s="3" t="s">
        <v>122</v>
      </c>
    </row>
    <row r="58" spans="1:5" x14ac:dyDescent="0.25">
      <c r="A58" t="s">
        <v>223</v>
      </c>
      <c r="B58" s="3" t="s">
        <v>122</v>
      </c>
    </row>
    <row r="59" spans="1:5" ht="30" customHeight="1" x14ac:dyDescent="0.25">
      <c r="A59" s="47" t="s">
        <v>224</v>
      </c>
      <c r="B59" s="3" t="s">
        <v>122</v>
      </c>
    </row>
    <row r="60" spans="1:5" ht="30" customHeight="1" x14ac:dyDescent="0.25">
      <c r="A60" s="47" t="s">
        <v>225</v>
      </c>
      <c r="B60" s="3" t="s">
        <v>122</v>
      </c>
    </row>
    <row r="61" spans="1:5" x14ac:dyDescent="0.25">
      <c r="A61" t="s">
        <v>226</v>
      </c>
      <c r="B61" s="49">
        <f>+B75</f>
        <v>2.6725401834955091</v>
      </c>
    </row>
    <row r="62" spans="1:5" ht="45" customHeight="1" x14ac:dyDescent="0.25">
      <c r="A62" s="47" t="s">
        <v>227</v>
      </c>
      <c r="B62" s="3" t="s">
        <v>122</v>
      </c>
    </row>
    <row r="63" spans="1:5" ht="45" customHeight="1" x14ac:dyDescent="0.25">
      <c r="A63" s="47" t="s">
        <v>228</v>
      </c>
      <c r="B63" s="3" t="s">
        <v>122</v>
      </c>
    </row>
    <row r="64" spans="1:5" ht="30" customHeight="1" x14ac:dyDescent="0.25">
      <c r="A64" s="47" t="s">
        <v>229</v>
      </c>
      <c r="B64" s="3" t="s">
        <v>122</v>
      </c>
    </row>
    <row r="65" spans="1:4" x14ac:dyDescent="0.25">
      <c r="A65" t="s">
        <v>230</v>
      </c>
      <c r="B65" s="3" t="s">
        <v>122</v>
      </c>
    </row>
    <row r="66" spans="1:4" x14ac:dyDescent="0.25">
      <c r="A66" t="s">
        <v>231</v>
      </c>
      <c r="B66" s="3" t="s">
        <v>122</v>
      </c>
    </row>
    <row r="68" spans="1:4" x14ac:dyDescent="0.25">
      <c r="A68" t="s">
        <v>232</v>
      </c>
    </row>
    <row r="69" spans="1:4" ht="75" customHeight="1" x14ac:dyDescent="0.25">
      <c r="A69" s="58" t="s">
        <v>233</v>
      </c>
      <c r="B69" s="59" t="s">
        <v>724</v>
      </c>
    </row>
    <row r="70" spans="1:4" ht="45" customHeight="1" x14ac:dyDescent="0.25">
      <c r="A70" s="58" t="s">
        <v>235</v>
      </c>
      <c r="B70" s="59" t="s">
        <v>725</v>
      </c>
    </row>
    <row r="71" spans="1:4" x14ac:dyDescent="0.25">
      <c r="A71" s="58"/>
      <c r="B71" s="58"/>
    </row>
    <row r="72" spans="1:4" x14ac:dyDescent="0.25">
      <c r="A72" s="58" t="s">
        <v>237</v>
      </c>
      <c r="B72" s="60">
        <v>6.9759540043155628</v>
      </c>
    </row>
    <row r="73" spans="1:4" x14ac:dyDescent="0.25">
      <c r="A73" s="58"/>
      <c r="B73" s="58"/>
    </row>
    <row r="74" spans="1:4" x14ac:dyDescent="0.25">
      <c r="A74" s="58" t="s">
        <v>238</v>
      </c>
      <c r="B74" s="61">
        <v>2.4354</v>
      </c>
    </row>
    <row r="75" spans="1:4" x14ac:dyDescent="0.25">
      <c r="A75" s="58" t="s">
        <v>239</v>
      </c>
      <c r="B75" s="61">
        <v>2.6725401834955091</v>
      </c>
    </row>
    <row r="76" spans="1:4" x14ac:dyDescent="0.25">
      <c r="A76" s="58"/>
      <c r="B76" s="58"/>
    </row>
    <row r="77" spans="1:4" x14ac:dyDescent="0.25">
      <c r="A77" s="58" t="s">
        <v>240</v>
      </c>
      <c r="B77" s="62">
        <v>45535</v>
      </c>
    </row>
    <row r="79" spans="1:4" ht="69.95" customHeight="1" x14ac:dyDescent="0.25">
      <c r="A79" s="63" t="s">
        <v>241</v>
      </c>
      <c r="B79" s="63" t="s">
        <v>242</v>
      </c>
      <c r="C79" s="63" t="s">
        <v>5</v>
      </c>
      <c r="D79" s="63" t="s">
        <v>6</v>
      </c>
    </row>
    <row r="80" spans="1:4" ht="69.95" customHeight="1" x14ac:dyDescent="0.25">
      <c r="A80" s="63" t="s">
        <v>726</v>
      </c>
      <c r="B80" s="63"/>
      <c r="C80" s="63" t="s">
        <v>25</v>
      </c>
      <c r="D80" s="63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Metadata/LabelInfo.xml><?xml version="1.0" encoding="utf-8"?>
<clbl:labelList xmlns:clbl="http://schemas.microsoft.com/office/2020/mipLabelMetadata">
  <clbl:label id="{fae7b159-da8a-4f43-b4ed-ba6115f6e9fb}" enabled="1" method="Standard" siteId="{76fd78b2-83b7-4fc7-b5ba-5f59f5beb8c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56</vt:i4>
      </vt:variant>
    </vt:vector>
  </HeadingPairs>
  <TitlesOfParts>
    <vt:vector size="56" baseType="lpstr">
      <vt:lpstr>Index</vt:lpstr>
      <vt:lpstr>EDACBF</vt:lpstr>
      <vt:lpstr>EDBE25</vt:lpstr>
      <vt:lpstr>EDBE30</vt:lpstr>
      <vt:lpstr>EDBE31</vt:lpstr>
      <vt:lpstr>EDBE32</vt:lpstr>
      <vt:lpstr>EDBE33</vt:lpstr>
      <vt:lpstr>EDBPDF</vt:lpstr>
      <vt:lpstr>EDCG27</vt:lpstr>
      <vt:lpstr>EDCG28</vt:lpstr>
      <vt:lpstr>EDCG37</vt:lpstr>
      <vt:lpstr>EDCPSF</vt:lpstr>
      <vt:lpstr>EDCSDF</vt:lpstr>
      <vt:lpstr>EDFF25</vt:lpstr>
      <vt:lpstr>EDFF30</vt:lpstr>
      <vt:lpstr>EDFF31</vt:lpstr>
      <vt:lpstr>EDFF32</vt:lpstr>
      <vt:lpstr>EDFF33</vt:lpstr>
      <vt:lpstr>EDGSEC</vt:lpstr>
      <vt:lpstr>EDNP27</vt:lpstr>
      <vt:lpstr>EDNPSF</vt:lpstr>
      <vt:lpstr>EDONTF</vt:lpstr>
      <vt:lpstr>EEALVF</vt:lpstr>
      <vt:lpstr>EEARBF</vt:lpstr>
      <vt:lpstr>EEARFD</vt:lpstr>
      <vt:lpstr>EEBCYF</vt:lpstr>
      <vt:lpstr>EEDGEF</vt:lpstr>
      <vt:lpstr>EEECRF</vt:lpstr>
      <vt:lpstr>EEELSS</vt:lpstr>
      <vt:lpstr>EEEQTF</vt:lpstr>
      <vt:lpstr>EEESCF</vt:lpstr>
      <vt:lpstr>EEESSF</vt:lpstr>
      <vt:lpstr>EEFOCF</vt:lpstr>
      <vt:lpstr>EEIF30</vt:lpstr>
      <vt:lpstr>EEIF50</vt:lpstr>
      <vt:lpstr>EELMIF</vt:lpstr>
      <vt:lpstr>EEM150</vt:lpstr>
      <vt:lpstr>EEMAAF</vt:lpstr>
      <vt:lpstr>EEMCPF</vt:lpstr>
      <vt:lpstr>EEMOF1</vt:lpstr>
      <vt:lpstr>EENN50</vt:lpstr>
      <vt:lpstr>EEPRUA</vt:lpstr>
      <vt:lpstr>EES250</vt:lpstr>
      <vt:lpstr>EESMCF</vt:lpstr>
      <vt:lpstr>EETECF</vt:lpstr>
      <vt:lpstr>EGOLDE</vt:lpstr>
      <vt:lpstr>EGSFOF</vt:lpstr>
      <vt:lpstr>ELLIQF</vt:lpstr>
      <vt:lpstr>EOASEF</vt:lpstr>
      <vt:lpstr>EOCHIF</vt:lpstr>
      <vt:lpstr>EODWHF</vt:lpstr>
      <vt:lpstr>EOEDOF</vt:lpstr>
      <vt:lpstr>EOEMOP</vt:lpstr>
      <vt:lpstr>EOUSEF</vt:lpstr>
      <vt:lpstr>EOUSTF</vt:lpstr>
      <vt:lpstr>ESLVRE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Shubhra Kadam - AMC</cp:lastModifiedBy>
  <dcterms:created xsi:type="dcterms:W3CDTF">2015-12-17T12:36:10Z</dcterms:created>
  <dcterms:modified xsi:type="dcterms:W3CDTF">2024-09-10T03:55:33Z</dcterms:modified>
</cp:coreProperties>
</file>