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4/11. November 2024/"/>
    </mc:Choice>
  </mc:AlternateContent>
  <xr:revisionPtr revIDLastSave="9" documentId="11_05E88CCD6313721CB13873B06B33A741F7D0862A" xr6:coauthVersionLast="47" xr6:coauthVersionMax="47" xr10:uidLastSave="{40051D61-A932-46B7-ADF2-D01929B0591E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F28" sheetId="9" r:id="rId9"/>
    <sheet name="EDCG27" sheetId="10" r:id="rId10"/>
    <sheet name="EDCG28" sheetId="11" r:id="rId11"/>
    <sheet name="EDCG37" sheetId="12" r:id="rId12"/>
    <sheet name="EDCPSF" sheetId="13" r:id="rId13"/>
    <sheet name="EDCSDF" sheetId="14" r:id="rId14"/>
    <sheet name="EDFF25" sheetId="15" r:id="rId15"/>
    <sheet name="EDFF30" sheetId="16" r:id="rId16"/>
    <sheet name="EDFF31" sheetId="17" r:id="rId17"/>
    <sheet name="EDFF32" sheetId="18" r:id="rId18"/>
    <sheet name="EDFF33" sheetId="19" r:id="rId19"/>
    <sheet name="EDGSEC" sheetId="20" r:id="rId20"/>
    <sheet name="EDNP27" sheetId="21" r:id="rId21"/>
    <sheet name="EDNPSF" sheetId="22" r:id="rId22"/>
    <sheet name="EDONTF" sheetId="23" r:id="rId23"/>
    <sheet name="EEALVF" sheetId="24" r:id="rId24"/>
    <sheet name="EEARBF" sheetId="25" r:id="rId25"/>
    <sheet name="EEARFD" sheetId="26" r:id="rId26"/>
    <sheet name="EEBCYF" sheetId="27" r:id="rId27"/>
    <sheet name="EEDGEF" sheetId="28" r:id="rId28"/>
    <sheet name="EEECRF" sheetId="29" r:id="rId29"/>
    <sheet name="EEELSS" sheetId="30" r:id="rId30"/>
    <sheet name="EEEQTF" sheetId="31" r:id="rId31"/>
    <sheet name="EEESCF" sheetId="32" r:id="rId32"/>
    <sheet name="EEESSF" sheetId="33" r:id="rId33"/>
    <sheet name="EEFOCF" sheetId="34" r:id="rId34"/>
    <sheet name="EEIF30" sheetId="35" r:id="rId35"/>
    <sheet name="EEIF50" sheetId="36" r:id="rId36"/>
    <sheet name="EELMIF" sheetId="37" r:id="rId37"/>
    <sheet name="EEM150" sheetId="38" r:id="rId38"/>
    <sheet name="EEMAAF" sheetId="39" r:id="rId39"/>
    <sheet name="EEMCPF" sheetId="40" r:id="rId40"/>
    <sheet name="EEMMQE" sheetId="41" r:id="rId41"/>
    <sheet name="EEMMQI" sheetId="42" r:id="rId42"/>
    <sheet name="EEMOF1" sheetId="43" r:id="rId43"/>
    <sheet name="EENBEF" sheetId="44" r:id="rId44"/>
    <sheet name="EENN50" sheetId="45" r:id="rId45"/>
    <sheet name="EEPRUA" sheetId="46" r:id="rId46"/>
    <sheet name="EES250" sheetId="47" r:id="rId47"/>
    <sheet name="EESMCF" sheetId="48" r:id="rId48"/>
    <sheet name="EETECF" sheetId="49" r:id="rId49"/>
    <sheet name="EGOLDE" sheetId="50" r:id="rId50"/>
    <sheet name="EGSFOF" sheetId="51" r:id="rId51"/>
    <sheet name="ELLIQF" sheetId="52" r:id="rId52"/>
    <sheet name="EOASEF" sheetId="53" r:id="rId53"/>
    <sheet name="EOCHIF" sheetId="54" r:id="rId54"/>
    <sheet name="EODWHF" sheetId="55" r:id="rId55"/>
    <sheet name="EOEDOF" sheetId="56" r:id="rId56"/>
    <sheet name="EOEMOP" sheetId="57" r:id="rId57"/>
    <sheet name="EOUSEF" sheetId="58" r:id="rId58"/>
    <sheet name="EOUSTF" sheetId="59" r:id="rId59"/>
    <sheet name="ESLVRE" sheetId="60" r:id="rId60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EDCF28!#REF!</definedName>
    <definedName name="Hedging_Positions_through_Futures_AS_ON_MMMM_DD__YYYY___NIL" localSheetId="9">EDCG27!#REF!</definedName>
    <definedName name="Hedging_Positions_through_Futures_AS_ON_MMMM_DD__YYYY___NIL" localSheetId="10">EDCG28!#REF!</definedName>
    <definedName name="Hedging_Positions_through_Futures_AS_ON_MMMM_DD__YYYY___NIL" localSheetId="11">EDCG37!#REF!</definedName>
    <definedName name="Hedging_Positions_through_Futures_AS_ON_MMMM_DD__YYYY___NIL" localSheetId="12">EDCPSF!#REF!</definedName>
    <definedName name="Hedging_Positions_through_Futures_AS_ON_MMMM_DD__YYYY___NIL" localSheetId="13">EDCSDF!#REF!</definedName>
    <definedName name="Hedging_Positions_through_Futures_AS_ON_MMMM_DD__YYYY___NIL" localSheetId="14">EDFF25!#REF!</definedName>
    <definedName name="Hedging_Positions_through_Futures_AS_ON_MMMM_DD__YYYY___NIL" localSheetId="15">EDFF30!#REF!</definedName>
    <definedName name="Hedging_Positions_through_Futures_AS_ON_MMMM_DD__YYYY___NIL" localSheetId="16">EDFF31!#REF!</definedName>
    <definedName name="Hedging_Positions_through_Futures_AS_ON_MMMM_DD__YYYY___NIL" localSheetId="17">EDFF32!#REF!</definedName>
    <definedName name="Hedging_Positions_through_Futures_AS_ON_MMMM_DD__YYYY___NIL" localSheetId="18">EDFF33!#REF!</definedName>
    <definedName name="Hedging_Positions_through_Futures_AS_ON_MMMM_DD__YYYY___NIL" localSheetId="19">EDGSEC!#REF!</definedName>
    <definedName name="Hedging_Positions_through_Futures_AS_ON_MMMM_DD__YYYY___NIL" localSheetId="20">EDNP27!#REF!</definedName>
    <definedName name="Hedging_Positions_through_Futures_AS_ON_MMMM_DD__YYYY___NIL" localSheetId="21">EDNPSF!#REF!</definedName>
    <definedName name="Hedging_Positions_through_Futures_AS_ON_MMMM_DD__YYYY___NIL" localSheetId="22">EDONTF!#REF!</definedName>
    <definedName name="Hedging_Positions_through_Futures_AS_ON_MMMM_DD__YYYY___NIL" localSheetId="23">EEALVF!#REF!</definedName>
    <definedName name="Hedging_Positions_through_Futures_AS_ON_MMMM_DD__YYYY___NIL" localSheetId="24">EEARBF!#REF!</definedName>
    <definedName name="Hedging_Positions_through_Futures_AS_ON_MMMM_DD__YYYY___NIL" localSheetId="25">EEARFD!#REF!</definedName>
    <definedName name="Hedging_Positions_through_Futures_AS_ON_MMMM_DD__YYYY___NIL" localSheetId="26">EEBCYF!#REF!</definedName>
    <definedName name="Hedging_Positions_through_Futures_AS_ON_MMMM_DD__YYYY___NIL" localSheetId="27">EEDGEF!#REF!</definedName>
    <definedName name="Hedging_Positions_through_Futures_AS_ON_MMMM_DD__YYYY___NIL" localSheetId="28">EEECRF!#REF!</definedName>
    <definedName name="Hedging_Positions_through_Futures_AS_ON_MMMM_DD__YYYY___NIL" localSheetId="29">EEELSS!#REF!</definedName>
    <definedName name="Hedging_Positions_through_Futures_AS_ON_MMMM_DD__YYYY___NIL" localSheetId="30">EEEQTF!#REF!</definedName>
    <definedName name="Hedging_Positions_through_Futures_AS_ON_MMMM_DD__YYYY___NIL" localSheetId="31">EEESCF!#REF!</definedName>
    <definedName name="Hedging_Positions_through_Futures_AS_ON_MMMM_DD__YYYY___NIL" localSheetId="32">EEESSF!#REF!</definedName>
    <definedName name="Hedging_Positions_through_Futures_AS_ON_MMMM_DD__YYYY___NIL" localSheetId="33">EEFOCF!#REF!</definedName>
    <definedName name="Hedging_Positions_through_Futures_AS_ON_MMMM_DD__YYYY___NIL" localSheetId="34">EEIF30!#REF!</definedName>
    <definedName name="Hedging_Positions_through_Futures_AS_ON_MMMM_DD__YYYY___NIL" localSheetId="35">EEIF50!#REF!</definedName>
    <definedName name="Hedging_Positions_through_Futures_AS_ON_MMMM_DD__YYYY___NIL" localSheetId="36">EELMIF!#REF!</definedName>
    <definedName name="Hedging_Positions_through_Futures_AS_ON_MMMM_DD__YYYY___NIL" localSheetId="37">'EEM150'!#REF!</definedName>
    <definedName name="Hedging_Positions_through_Futures_AS_ON_MMMM_DD__YYYY___NIL" localSheetId="38">EEMAAF!#REF!</definedName>
    <definedName name="Hedging_Positions_through_Futures_AS_ON_MMMM_DD__YYYY___NIL" localSheetId="39">EEMCPF!#REF!</definedName>
    <definedName name="Hedging_Positions_through_Futures_AS_ON_MMMM_DD__YYYY___NIL" localSheetId="40">EEMMQE!#REF!</definedName>
    <definedName name="Hedging_Positions_through_Futures_AS_ON_MMMM_DD__YYYY___NIL" localSheetId="41">EEMMQI!#REF!</definedName>
    <definedName name="Hedging_Positions_through_Futures_AS_ON_MMMM_DD__YYYY___NIL" localSheetId="42">EEMOF1!#REF!</definedName>
    <definedName name="Hedging_Positions_through_Futures_AS_ON_MMMM_DD__YYYY___NIL" localSheetId="43">EENBEF!#REF!</definedName>
    <definedName name="Hedging_Positions_through_Futures_AS_ON_MMMM_DD__YYYY___NIL" localSheetId="44">EENN50!#REF!</definedName>
    <definedName name="Hedging_Positions_through_Futures_AS_ON_MMMM_DD__YYYY___NIL" localSheetId="45">EEPRUA!#REF!</definedName>
    <definedName name="Hedging_Positions_through_Futures_AS_ON_MMMM_DD__YYYY___NIL" localSheetId="46">'EES250'!#REF!</definedName>
    <definedName name="Hedging_Positions_through_Futures_AS_ON_MMMM_DD__YYYY___NIL" localSheetId="47">EESMCF!#REF!</definedName>
    <definedName name="Hedging_Positions_through_Futures_AS_ON_MMMM_DD__YYYY___NIL" localSheetId="48">EETECF!#REF!</definedName>
    <definedName name="Hedging_Positions_through_Futures_AS_ON_MMMM_DD__YYYY___NIL" localSheetId="49">EGOLDE!#REF!</definedName>
    <definedName name="Hedging_Positions_through_Futures_AS_ON_MMMM_DD__YYYY___NIL" localSheetId="50">EGSFOF!#REF!</definedName>
    <definedName name="Hedging_Positions_through_Futures_AS_ON_MMMM_DD__YYYY___NIL" localSheetId="51">ELLIQF!#REF!</definedName>
    <definedName name="Hedging_Positions_through_Futures_AS_ON_MMMM_DD__YYYY___NIL" localSheetId="52">EOASEF!#REF!</definedName>
    <definedName name="Hedging_Positions_through_Futures_AS_ON_MMMM_DD__YYYY___NIL" localSheetId="53">EOCHIF!#REF!</definedName>
    <definedName name="Hedging_Positions_through_Futures_AS_ON_MMMM_DD__YYYY___NIL" localSheetId="54">EODWHF!#REF!</definedName>
    <definedName name="Hedging_Positions_through_Futures_AS_ON_MMMM_DD__YYYY___NIL" localSheetId="55">EOEDOF!#REF!</definedName>
    <definedName name="Hedging_Positions_through_Futures_AS_ON_MMMM_DD__YYYY___NIL" localSheetId="56">EOEMOP!#REF!</definedName>
    <definedName name="Hedging_Positions_through_Futures_AS_ON_MMMM_DD__YYYY___NIL" localSheetId="57">EOUSEF!#REF!</definedName>
    <definedName name="Hedging_Positions_through_Futures_AS_ON_MMMM_DD__YYYY___NIL" localSheetId="58">EOUSTF!#REF!</definedName>
    <definedName name="Hedging_Positions_through_Futures_AS_ON_MMMM_DD__YYYY___NIL" localSheetId="59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EDCF28!#REF!</definedName>
    <definedName name="JPM_Footer_disp" localSheetId="9">EDCG27!#REF!</definedName>
    <definedName name="JPM_Footer_disp" localSheetId="10">EDCG28!#REF!</definedName>
    <definedName name="JPM_Footer_disp" localSheetId="11">EDCG37!#REF!</definedName>
    <definedName name="JPM_Footer_disp" localSheetId="12">EDCPSF!#REF!</definedName>
    <definedName name="JPM_Footer_disp" localSheetId="13">EDCSDF!#REF!</definedName>
    <definedName name="JPM_Footer_disp" localSheetId="14">EDFF25!#REF!</definedName>
    <definedName name="JPM_Footer_disp" localSheetId="15">EDFF30!#REF!</definedName>
    <definedName name="JPM_Footer_disp" localSheetId="16">EDFF31!#REF!</definedName>
    <definedName name="JPM_Footer_disp" localSheetId="17">EDFF32!#REF!</definedName>
    <definedName name="JPM_Footer_disp" localSheetId="18">EDFF33!#REF!</definedName>
    <definedName name="JPM_Footer_disp" localSheetId="19">EDGSEC!#REF!</definedName>
    <definedName name="JPM_Footer_disp" localSheetId="20">EDNP27!#REF!</definedName>
    <definedName name="JPM_Footer_disp" localSheetId="21">EDNPSF!#REF!</definedName>
    <definedName name="JPM_Footer_disp" localSheetId="22">EDONTF!#REF!</definedName>
    <definedName name="JPM_Footer_disp" localSheetId="23">EEALVF!#REF!</definedName>
    <definedName name="JPM_Footer_disp" localSheetId="24">EEARBF!#REF!</definedName>
    <definedName name="JPM_Footer_disp" localSheetId="25">EEARFD!#REF!</definedName>
    <definedName name="JPM_Footer_disp" localSheetId="26">EEBCYF!#REF!</definedName>
    <definedName name="JPM_Footer_disp" localSheetId="27">EEDGEF!#REF!</definedName>
    <definedName name="JPM_Footer_disp" localSheetId="28">EEECRF!#REF!</definedName>
    <definedName name="JPM_Footer_disp" localSheetId="29">EEELSS!#REF!</definedName>
    <definedName name="JPM_Footer_disp" localSheetId="30">EEEQTF!#REF!</definedName>
    <definedName name="JPM_Footer_disp" localSheetId="31">EEESCF!#REF!</definedName>
    <definedName name="JPM_Footer_disp" localSheetId="32">EEESSF!#REF!</definedName>
    <definedName name="JPM_Footer_disp" localSheetId="33">EEFOCF!#REF!</definedName>
    <definedName name="JPM_Footer_disp" localSheetId="34">EEIF30!#REF!</definedName>
    <definedName name="JPM_Footer_disp" localSheetId="35">EEIF50!#REF!</definedName>
    <definedName name="JPM_Footer_disp" localSheetId="36">EELMIF!#REF!</definedName>
    <definedName name="JPM_Footer_disp" localSheetId="37">'EEM150'!#REF!</definedName>
    <definedName name="JPM_Footer_disp" localSheetId="38">EEMAAF!#REF!</definedName>
    <definedName name="JPM_Footer_disp" localSheetId="39">EEMCPF!#REF!</definedName>
    <definedName name="JPM_Footer_disp" localSheetId="40">EEMMQE!#REF!</definedName>
    <definedName name="JPM_Footer_disp" localSheetId="41">EEMMQI!#REF!</definedName>
    <definedName name="JPM_Footer_disp" localSheetId="42">EEMOF1!#REF!</definedName>
    <definedName name="JPM_Footer_disp" localSheetId="43">EENBEF!#REF!</definedName>
    <definedName name="JPM_Footer_disp" localSheetId="44">EENN50!#REF!</definedName>
    <definedName name="JPM_Footer_disp" localSheetId="45">EEPRUA!#REF!</definedName>
    <definedName name="JPM_Footer_disp" localSheetId="46">'EES250'!#REF!</definedName>
    <definedName name="JPM_Footer_disp" localSheetId="47">EESMCF!#REF!</definedName>
    <definedName name="JPM_Footer_disp" localSheetId="48">EETECF!#REF!</definedName>
    <definedName name="JPM_Footer_disp" localSheetId="49">EGOLDE!#REF!</definedName>
    <definedName name="JPM_Footer_disp" localSheetId="50">EGSFOF!#REF!</definedName>
    <definedName name="JPM_Footer_disp" localSheetId="51">ELLIQF!#REF!</definedName>
    <definedName name="JPM_Footer_disp" localSheetId="52">EOASEF!#REF!</definedName>
    <definedName name="JPM_Footer_disp" localSheetId="53">EOCHIF!#REF!</definedName>
    <definedName name="JPM_Footer_disp" localSheetId="54">EODWHF!#REF!</definedName>
    <definedName name="JPM_Footer_disp" localSheetId="55">EOEDOF!#REF!</definedName>
    <definedName name="JPM_Footer_disp" localSheetId="56">EOEMOP!#REF!</definedName>
    <definedName name="JPM_Footer_disp" localSheetId="57">EOUSEF!#REF!</definedName>
    <definedName name="JPM_Footer_disp" localSheetId="58">EOUSTF!#REF!</definedName>
    <definedName name="JPM_Footer_disp" localSheetId="59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EDCF28!#REF!</definedName>
    <definedName name="JPM_Footer_disp12" localSheetId="9">EDCG27!#REF!</definedName>
    <definedName name="JPM_Footer_disp12" localSheetId="10">EDCG28!#REF!</definedName>
    <definedName name="JPM_Footer_disp12" localSheetId="11">EDCG37!#REF!</definedName>
    <definedName name="JPM_Footer_disp12" localSheetId="12">EDCPSF!#REF!</definedName>
    <definedName name="JPM_Footer_disp12" localSheetId="13">EDCSDF!#REF!</definedName>
    <definedName name="JPM_Footer_disp12" localSheetId="14">EDFF25!#REF!</definedName>
    <definedName name="JPM_Footer_disp12" localSheetId="15">EDFF30!#REF!</definedName>
    <definedName name="JPM_Footer_disp12" localSheetId="16">EDFF31!#REF!</definedName>
    <definedName name="JPM_Footer_disp12" localSheetId="17">EDFF32!#REF!</definedName>
    <definedName name="JPM_Footer_disp12" localSheetId="18">EDFF33!#REF!</definedName>
    <definedName name="JPM_Footer_disp12" localSheetId="19">EDGSEC!#REF!</definedName>
    <definedName name="JPM_Footer_disp12" localSheetId="20">EDNP27!#REF!</definedName>
    <definedName name="JPM_Footer_disp12" localSheetId="21">EDNPSF!#REF!</definedName>
    <definedName name="JPM_Footer_disp12" localSheetId="22">EDONTF!#REF!</definedName>
    <definedName name="JPM_Footer_disp12" localSheetId="23">EEALVF!#REF!</definedName>
    <definedName name="JPM_Footer_disp12" localSheetId="24">EEARBF!#REF!</definedName>
    <definedName name="JPM_Footer_disp12" localSheetId="25">EEARFD!#REF!</definedName>
    <definedName name="JPM_Footer_disp12" localSheetId="26">EEBCYF!#REF!</definedName>
    <definedName name="JPM_Footer_disp12" localSheetId="27">EEDGEF!#REF!</definedName>
    <definedName name="JPM_Footer_disp12" localSheetId="28">EEECRF!#REF!</definedName>
    <definedName name="JPM_Footer_disp12" localSheetId="29">EEELSS!#REF!</definedName>
    <definedName name="JPM_Footer_disp12" localSheetId="30">EEEQTF!#REF!</definedName>
    <definedName name="JPM_Footer_disp12" localSheetId="31">EEESCF!#REF!</definedName>
    <definedName name="JPM_Footer_disp12" localSheetId="32">EEESSF!#REF!</definedName>
    <definedName name="JPM_Footer_disp12" localSheetId="33">EEFOCF!#REF!</definedName>
    <definedName name="JPM_Footer_disp12" localSheetId="34">EEIF30!#REF!</definedName>
    <definedName name="JPM_Footer_disp12" localSheetId="35">EEIF50!#REF!</definedName>
    <definedName name="JPM_Footer_disp12" localSheetId="36">EELMIF!#REF!</definedName>
    <definedName name="JPM_Footer_disp12" localSheetId="37">'EEM150'!#REF!</definedName>
    <definedName name="JPM_Footer_disp12" localSheetId="38">EEMAAF!#REF!</definedName>
    <definedName name="JPM_Footer_disp12" localSheetId="39">EEMCPF!#REF!</definedName>
    <definedName name="JPM_Footer_disp12" localSheetId="40">EEMMQE!#REF!</definedName>
    <definedName name="JPM_Footer_disp12" localSheetId="41">EEMMQI!#REF!</definedName>
    <definedName name="JPM_Footer_disp12" localSheetId="42">EEMOF1!#REF!</definedName>
    <definedName name="JPM_Footer_disp12" localSheetId="43">EENBEF!#REF!</definedName>
    <definedName name="JPM_Footer_disp12" localSheetId="44">EENN50!#REF!</definedName>
    <definedName name="JPM_Footer_disp12" localSheetId="45">EEPRUA!#REF!</definedName>
    <definedName name="JPM_Footer_disp12" localSheetId="46">'EES250'!#REF!</definedName>
    <definedName name="JPM_Footer_disp12" localSheetId="47">EESMCF!#REF!</definedName>
    <definedName name="JPM_Footer_disp12" localSheetId="48">EETECF!#REF!</definedName>
    <definedName name="JPM_Footer_disp12" localSheetId="49">EGOLDE!#REF!</definedName>
    <definedName name="JPM_Footer_disp12" localSheetId="50">EGSFOF!#REF!</definedName>
    <definedName name="JPM_Footer_disp12" localSheetId="51">ELLIQF!#REF!</definedName>
    <definedName name="JPM_Footer_disp12" localSheetId="52">EOASEF!#REF!</definedName>
    <definedName name="JPM_Footer_disp12" localSheetId="53">EOCHIF!#REF!</definedName>
    <definedName name="JPM_Footer_disp12" localSheetId="54">EODWHF!#REF!</definedName>
    <definedName name="JPM_Footer_disp12" localSheetId="55">EOEDOF!#REF!</definedName>
    <definedName name="JPM_Footer_disp12" localSheetId="56">EOEMOP!#REF!</definedName>
    <definedName name="JPM_Footer_disp12" localSheetId="57">EOUSEF!#REF!</definedName>
    <definedName name="JPM_Footer_disp12" localSheetId="58">EOUSTF!#REF!</definedName>
    <definedName name="JPM_Footer_disp12" localSheetId="59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0" l="1"/>
  <c r="F12" i="60"/>
  <c r="F13" i="60" s="1"/>
  <c r="F8" i="60"/>
  <c r="E8" i="60"/>
  <c r="H1" i="60"/>
  <c r="H1" i="59"/>
  <c r="H1" i="58"/>
  <c r="H1" i="57"/>
  <c r="H1" i="56"/>
  <c r="H1" i="55"/>
  <c r="H1" i="54"/>
  <c r="H1" i="53"/>
  <c r="B153" i="52"/>
  <c r="H1" i="52"/>
  <c r="H1" i="51"/>
  <c r="F13" i="50"/>
  <c r="E13" i="50"/>
  <c r="F12" i="50"/>
  <c r="F8" i="50"/>
  <c r="E8" i="50"/>
  <c r="H1" i="50"/>
  <c r="H1" i="49"/>
  <c r="H1" i="48"/>
  <c r="H1" i="47"/>
  <c r="H1" i="46"/>
  <c r="H1" i="45"/>
  <c r="H1" i="44"/>
  <c r="H1" i="43"/>
  <c r="H1" i="42"/>
  <c r="H1" i="41"/>
  <c r="H1" i="40"/>
  <c r="B223" i="39"/>
  <c r="F201" i="39"/>
  <c r="E184" i="39"/>
  <c r="F183" i="39"/>
  <c r="F184" i="39" s="1"/>
  <c r="F186" i="39" s="1"/>
  <c r="E180" i="39"/>
  <c r="E186" i="39" s="1"/>
  <c r="F179" i="39"/>
  <c r="F180" i="39" s="1"/>
  <c r="E142" i="39"/>
  <c r="F140" i="39"/>
  <c r="F142" i="39" s="1"/>
  <c r="E140" i="39"/>
  <c r="F66" i="39"/>
  <c r="E66" i="39"/>
  <c r="H1" i="39"/>
  <c r="H1" i="38"/>
  <c r="H1" i="37"/>
  <c r="H1" i="36"/>
  <c r="H1" i="35"/>
  <c r="H1" i="34"/>
  <c r="H1" i="33"/>
  <c r="H1" i="32"/>
  <c r="H1" i="31"/>
  <c r="H1" i="30"/>
  <c r="H1" i="29"/>
  <c r="H1" i="28"/>
  <c r="H1" i="27"/>
  <c r="F171" i="26"/>
  <c r="F186" i="26" s="1"/>
  <c r="E171" i="26"/>
  <c r="E186" i="26" s="1"/>
  <c r="E121" i="26"/>
  <c r="F119" i="26"/>
  <c r="F121" i="26" s="1"/>
  <c r="E119" i="26"/>
  <c r="H1" i="26"/>
  <c r="H1" i="25"/>
  <c r="H1" i="24"/>
  <c r="B66" i="23"/>
  <c r="H1" i="23"/>
  <c r="B120" i="22"/>
  <c r="H1" i="22"/>
  <c r="B86" i="21"/>
  <c r="H1" i="21"/>
  <c r="B78" i="20"/>
  <c r="H1" i="20"/>
  <c r="B40" i="19"/>
  <c r="H1" i="19"/>
  <c r="B40" i="18"/>
  <c r="H1" i="18"/>
  <c r="B40" i="17"/>
  <c r="H1" i="17"/>
  <c r="B40" i="16"/>
  <c r="H1" i="16"/>
  <c r="B40" i="15"/>
  <c r="H1" i="15"/>
  <c r="B64" i="14"/>
  <c r="H1" i="14"/>
  <c r="B83" i="13"/>
  <c r="H1" i="13"/>
  <c r="B69" i="12"/>
  <c r="H1" i="12"/>
  <c r="B59" i="11"/>
  <c r="H1" i="11"/>
  <c r="B61" i="10"/>
  <c r="H1" i="10"/>
  <c r="B61" i="9"/>
  <c r="H1" i="9"/>
  <c r="B95" i="8"/>
  <c r="H1" i="8"/>
  <c r="B68" i="7"/>
  <c r="H1" i="7"/>
  <c r="B76" i="6"/>
  <c r="H1" i="6"/>
  <c r="B91" i="5"/>
  <c r="H1" i="5"/>
  <c r="B117" i="4"/>
  <c r="H1" i="4"/>
  <c r="B82" i="3"/>
  <c r="H1" i="3"/>
  <c r="B120" i="2"/>
  <c r="H1" i="2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<sst xmlns="http://schemas.openxmlformats.org/spreadsheetml/2006/main" count="13609" uniqueCount="3125">
  <si>
    <t>EDELWEISS MUTUAL FUND</t>
  </si>
  <si>
    <t>PORTFOLIO STATEMENT as on 30 Nov 02024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</si>
  <si>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</si>
  <si>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</si>
  <si>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</si>
  <si>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</si>
  <si>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</si>
  <si>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</si>
  <si>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CRISIL Money Market A-I Index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</si>
  <si>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</si>
  <si>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</si>
  <si>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</si>
  <si>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</si>
  <si>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</si>
  <si>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</si>
  <si>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</si>
  <si>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</si>
  <si>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</si>
  <si>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</si>
  <si>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</si>
  <si>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</si>
  <si>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</si>
  <si>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CRISIL Banking and PSU Debt A-II (Tier I Benchmark)</t>
  </si>
  <si>
    <t>Nifty Banking &amp; PSU Debt Index - A-III (Tier II Scheme Benchmark)</t>
  </si>
  <si>
    <t>EDCF28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</si>
  <si>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</si>
  <si>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</si>
  <si>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</si>
  <si>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</si>
  <si>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</si>
  <si>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</si>
  <si>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</si>
  <si>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</si>
  <si>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</si>
  <si>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</si>
  <si>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</si>
  <si>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</si>
  <si>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</si>
  <si>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</si>
  <si>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</si>
  <si>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</si>
  <si>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CRISIL Dynamic Gilt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</si>
  <si>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</si>
  <si>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</si>
  <si>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</si>
  <si>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</si>
  <si>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</si>
  <si>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</si>
  <si>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CRISIL Liquid Overnight Index (Tier I Benchmark)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</si>
  <si>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</si>
  <si>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</si>
  <si>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</si>
  <si>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</si>
  <si>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</si>
  <si>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</si>
  <si>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EEBCYF</t>
  </si>
  <si>
    <t>NIFTY 500 TRI</t>
  </si>
  <si>
    <t>EEDGEF</t>
  </si>
  <si>
    <t>NIFTY 100 TRI</t>
  </si>
  <si>
    <t>EEECRF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</si>
  <si>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</si>
  <si>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</si>
  <si>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</si>
  <si>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</si>
  <si>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</si>
  <si>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</si>
  <si>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</si>
  <si>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</si>
  <si>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</si>
  <si>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</si>
  <si>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</si>
  <si>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</si>
  <si>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</si>
  <si>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</si>
  <si>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>NIFTY Midcap 150 Moment 50 TRI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</si>
  <si>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</si>
  <si>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</si>
  <si>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</si>
  <si>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</si>
  <si>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EEMMQE</t>
  </si>
  <si>
    <t>Nifty500 Multicap Momentum Quality 50 TRI</t>
  </si>
  <si>
    <t>EEMMQI</t>
  </si>
  <si>
    <t>EEMOF1</t>
  </si>
  <si>
    <t>Nifty IPO Index</t>
  </si>
  <si>
    <t>EENBEF</t>
  </si>
  <si>
    <t>NIFTY Bank TRI</t>
  </si>
  <si>
    <t>EENN50</t>
  </si>
  <si>
    <t xml:space="preserve">Nifty Next 50 Index </t>
  </si>
  <si>
    <t>EEPRUA</t>
  </si>
  <si>
    <t>CRISIL Hybrid 35+65 - Aggressive Index</t>
  </si>
  <si>
    <t>EES250</t>
  </si>
  <si>
    <t>EESMCF</t>
  </si>
  <si>
    <t>NIFTY Midcap 150 TRI</t>
  </si>
  <si>
    <t>EETECF</t>
  </si>
  <si>
    <t>S&amp;P BSE TECk TRI</t>
  </si>
  <si>
    <t>EGOLDE</t>
  </si>
  <si>
    <t>Domestic prices of Gold</t>
  </si>
  <si>
    <t>EGSFOF</t>
  </si>
  <si>
    <t>Domestic Gold and Silver Prices</t>
  </si>
  <si>
    <t>ELLIQF</t>
  </si>
  <si>
    <t>CRISIL Liquid Debt A-I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</si>
  <si>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</si>
  <si>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</si>
  <si>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</si>
  <si>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</si>
  <si>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</si>
  <si>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</si>
  <si>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</si>
  <si>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</si>
  <si>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</si>
  <si>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</si>
  <si>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</si>
  <si>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</si>
  <si>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</si>
  <si>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</si>
  <si>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</si>
  <si>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</si>
  <si>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</si>
  <si>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NOVEMBER 30,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</si>
  <si>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</si>
  <si>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</si>
  <si>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</si>
  <si>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</si>
  <si>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</si>
  <si>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</si>
  <si>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</si>
  <si>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</si>
  <si>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</si>
  <si>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</si>
  <si>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</si>
  <si>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 Listed / Awaiting listing on Stock Exchanges</t>
  </si>
  <si>
    <t>Sub Total</t>
  </si>
  <si>
    <t>Government Securities</t>
  </si>
  <si>
    <t>5.22% GOVT OF INDIA RED 15-06-2025</t>
  </si>
  <si>
    <t>IN0020200112</t>
  </si>
  <si>
    <t>SOVEREIGN</t>
  </si>
  <si>
    <t>State Development Loan</t>
  </si>
  <si>
    <t>7.99% KARNATAKA SDL RED 28-10-2025</t>
  </si>
  <si>
    <t>IN1920150027</t>
  </si>
  <si>
    <t>7% RAJASTHAN SDL RED 25-09-2025</t>
  </si>
  <si>
    <t>IN2920190211</t>
  </si>
  <si>
    <t>(b)Privately Placed/Unlisted</t>
  </si>
  <si>
    <t>(c)Securitised Debt Instruments</t>
  </si>
  <si>
    <t>TOTAL</t>
  </si>
  <si>
    <t>Money Market Instruments</t>
  </si>
  <si>
    <t>Treasury bills</t>
  </si>
  <si>
    <t>364 DAYS TBILL RED 27-03-2025</t>
  </si>
  <si>
    <t>IN002023Z562</t>
  </si>
  <si>
    <t>364 DAYS TBILL RED 12-06-2025</t>
  </si>
  <si>
    <t>IN002024Z115</t>
  </si>
  <si>
    <t>364 DAYS TBILL RED 03-10-2025</t>
  </si>
  <si>
    <t>IN002024Z255</t>
  </si>
  <si>
    <t>Certificate of Deposit</t>
  </si>
  <si>
    <t>SIDBI CD RED 10-06-2025#**</t>
  </si>
  <si>
    <t>INE556F16AS2</t>
  </si>
  <si>
    <t>CRISIL A1+</t>
  </si>
  <si>
    <t>ICICI BANK CD RED 17-03-2025#**</t>
  </si>
  <si>
    <t>INE090AD6147</t>
  </si>
  <si>
    <t>CARE A1+</t>
  </si>
  <si>
    <t>CANARA BANK CD RED 20-03-2025#**</t>
  </si>
  <si>
    <t>INE476A16YB0</t>
  </si>
  <si>
    <t>ICICI BANK CD RED 27-06-2025#**</t>
  </si>
  <si>
    <t>INE090AD6162</t>
  </si>
  <si>
    <t>ICRA A1+</t>
  </si>
  <si>
    <t>CANARA BANK CD RED 03-09-2025#**</t>
  </si>
  <si>
    <t>INE476A16ZA9</t>
  </si>
  <si>
    <t>HDFC BANK CD RED 19-09-2025#**</t>
  </si>
  <si>
    <t>INE040A16FM0</t>
  </si>
  <si>
    <t>BANK OF BARODA CD RED 10-03-2025#**</t>
  </si>
  <si>
    <t>INE028A16FL7</t>
  </si>
  <si>
    <t>PUNJAB NATIONAL BANK CD RED 11-03-2025#**</t>
  </si>
  <si>
    <t>INE160A16OP1</t>
  </si>
  <si>
    <t>BANK OF BARODA CD RED 05-05-2025#**</t>
  </si>
  <si>
    <t>INE028A16GP6</t>
  </si>
  <si>
    <t>KOTAK MAHINDRA BANK CD RED 15-05-2025#**</t>
  </si>
  <si>
    <t>INE237A163X5</t>
  </si>
  <si>
    <t>PUNJAB NATIONAL BANK CD RED 15-05-2025#**</t>
  </si>
  <si>
    <t>INE160A16PF9</t>
  </si>
  <si>
    <t>AXIS BANK LTD CD RED 19-05-2025#**</t>
  </si>
  <si>
    <t>INE238AD6967</t>
  </si>
  <si>
    <t>HDFC BANK CD RED 02-06-2025#**</t>
  </si>
  <si>
    <t>INE040A16FE7</t>
  </si>
  <si>
    <t>AXIS BANK LTD CD RED 05-06-2025#**</t>
  </si>
  <si>
    <t>INE238AD6843</t>
  </si>
  <si>
    <t>NABARD CD RED 20-06-2025#**</t>
  </si>
  <si>
    <t>INE261F16876</t>
  </si>
  <si>
    <t>HDFC BANK CD RED 24-06-2025#**</t>
  </si>
  <si>
    <t>INE040A16FA5</t>
  </si>
  <si>
    <t>NABARD CD RED 24-06-2025#**</t>
  </si>
  <si>
    <t>INE261F16884</t>
  </si>
  <si>
    <t>PUNJAB NATIONAL BANK CD 10-07-25#**</t>
  </si>
  <si>
    <t>INE160A16PJ1</t>
  </si>
  <si>
    <t>ICICI BANK CD RED 25-07-2025#**</t>
  </si>
  <si>
    <t>INE090AD6170</t>
  </si>
  <si>
    <t>SIDBI CD RED 26-08-2025#**</t>
  </si>
  <si>
    <t>INE556F16AT0</t>
  </si>
  <si>
    <t>AXIS BANK LTD CD RED 04-09-2025#**</t>
  </si>
  <si>
    <t>INE238AD6900</t>
  </si>
  <si>
    <t>AXIS BANK LTD CD RED 05-09-2025#**</t>
  </si>
  <si>
    <t>INE238AD6892</t>
  </si>
  <si>
    <t>IDFC FIRST BANK LTD. CD RED 18-11-2025#**</t>
  </si>
  <si>
    <t>INE092T16XS1</t>
  </si>
  <si>
    <t>INDUSIND BANK LTD CD RED 21-11-2025#**</t>
  </si>
  <si>
    <t>INE095A16X69</t>
  </si>
  <si>
    <t>Commercial Paper</t>
  </si>
  <si>
    <t>LIC HSG FIN CP RED 18-03-2025**</t>
  </si>
  <si>
    <t>INE115A14EY3</t>
  </si>
  <si>
    <t>ADITYA BIRLA FIN LTD CP RED 20-06-2025**</t>
  </si>
  <si>
    <t>INE860H144J1</t>
  </si>
  <si>
    <t>HERO FINCORP LTD CP R 16-06-25**</t>
  </si>
  <si>
    <t>INE957N14IU0</t>
  </si>
  <si>
    <t>HERO HOUSING FIN CP RED 20-01-2025**</t>
  </si>
  <si>
    <t>INE800X14218</t>
  </si>
  <si>
    <t>KOTAK SECURITIES LTD CP RED 21-02-2025**</t>
  </si>
  <si>
    <t>INE028E14NG8</t>
  </si>
  <si>
    <t>ICICI SECURITIES CP RED 14-03-25**</t>
  </si>
  <si>
    <t>INE763G14VB9</t>
  </si>
  <si>
    <t>BLUE STAR CP RED 19-03-2025**</t>
  </si>
  <si>
    <t>INE472A14NZ6</t>
  </si>
  <si>
    <t>MUTHOOT FINANCE CP RED 10-06-2025**</t>
  </si>
  <si>
    <t>INE414G14TR9</t>
  </si>
  <si>
    <t>ADITYA BIRLA FIN LTD CP RED 17-09-2025**</t>
  </si>
  <si>
    <t>INE860H144D4</t>
  </si>
  <si>
    <t>EXIM BANK CP RED 17-11-2025**</t>
  </si>
  <si>
    <t>INE514E14SJ0</t>
  </si>
  <si>
    <t>Investment in AIF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</si>
  <si>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</si>
  <si>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</si>
  <si>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</si>
  <si>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</si>
  <si>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</si>
  <si>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</si>
  <si>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</si>
  <si>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</si>
  <si>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</si>
  <si>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</si>
  <si>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</si>
  <si>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</si>
  <si>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</si>
  <si>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</si>
  <si>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</si>
  <si>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</si>
  <si>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 xml:space="preserve">                              ^</t>
  </si>
  <si>
    <t xml:space="preserve">                                                  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</si>
  <si>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</si>
  <si>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</si>
  <si>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</si>
  <si>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</si>
  <si>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</si>
  <si>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</si>
  <si>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</si>
  <si>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</si>
  <si>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</si>
  <si>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</si>
  <si>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</si>
  <si>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</si>
  <si>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</si>
  <si>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November 30,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</si>
  <si>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</si>
  <si>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</si>
  <si>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</si>
  <si>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</si>
  <si>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</si>
  <si>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</si>
  <si>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</si>
  <si>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</si>
  <si>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</si>
  <si>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</si>
  <si>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</si>
  <si>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</si>
  <si>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</si>
  <si>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</si>
  <si>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</si>
  <si>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</si>
  <si>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</si>
  <si>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</si>
  <si>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NOVEMBER 30, 2024</t>
  </si>
  <si>
    <t>(An open ended Target Maturity Exchange Traded Bond Fund predominantly investing in constituents of Nifty BHARAT Bond Index - April 2025)</t>
  </si>
  <si>
    <t>(a)Listed / Awaiting listing on stock Exchanges</t>
  </si>
  <si>
    <t>5.59% SIDBI NCD RED 21-02-2025**</t>
  </si>
  <si>
    <t>INE556F08JU6</t>
  </si>
  <si>
    <t>CARE AAA</t>
  </si>
  <si>
    <t>5.4% INDIAN OIL CORP NCD 11-04-25**</t>
  </si>
  <si>
    <t>INE242A08478</t>
  </si>
  <si>
    <t>CRISIL AAA</t>
  </si>
  <si>
    <t>5.36% HPCL NCD RED 11-04-2025**</t>
  </si>
  <si>
    <t>INE094A08077</t>
  </si>
  <si>
    <t>5.90% REC LTD. NCD RED 31-03-2025**</t>
  </si>
  <si>
    <t>INE020B08CZ6</t>
  </si>
  <si>
    <t>5.77% PFC LTD NCD RED 11-04-2025**</t>
  </si>
  <si>
    <t>INE134E08KX7</t>
  </si>
  <si>
    <t>6.88% NHB LTD NCD RED 21-01-2025**</t>
  </si>
  <si>
    <t>INE557F08FH9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</si>
  <si>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</si>
  <si>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</si>
  <si>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</si>
  <si>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</si>
  <si>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</si>
  <si>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</si>
  <si>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</si>
  <si>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</si>
  <si>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</si>
  <si>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</si>
  <si>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</si>
  <si>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</si>
  <si>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</si>
  <si>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5.70% SIDBI NCD RED 28-03-2025**</t>
  </si>
  <si>
    <t>INE556F08JX0</t>
  </si>
  <si>
    <t>6.99% IRFC NCD RED 19-03-2025**</t>
  </si>
  <si>
    <t>INE053F07CB1</t>
  </si>
  <si>
    <t>6.85% POWER GRID CORP NCD RED 15-04-2025**</t>
  </si>
  <si>
    <t>INE752E08643</t>
  </si>
  <si>
    <t>6.39% INDIAN OIL CORP NCD RED 06-03-2025**</t>
  </si>
  <si>
    <t>INE242A08452</t>
  </si>
  <si>
    <t>8.27% REC LTD NCD RED 06-02-2025**</t>
  </si>
  <si>
    <t>INE020B08906</t>
  </si>
  <si>
    <t>9.18% NUCLEAR POWER CORP NCD RD 23-01-25**</t>
  </si>
  <si>
    <t>INE206D08170</t>
  </si>
  <si>
    <t>8.65% POWER FINANCE NCD RED 28-12-2024**</t>
  </si>
  <si>
    <t>INE134E08GV9</t>
  </si>
  <si>
    <t>8.20% POWER GRID CORP NCD RED 23-01-2025**</t>
  </si>
  <si>
    <t>INE752E07MG9</t>
  </si>
  <si>
    <t>8.30% REC LTD NCD RED 10-04-2025**</t>
  </si>
  <si>
    <t>INE020B08930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</si>
  <si>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</si>
  <si>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</si>
  <si>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</si>
  <si>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</si>
  <si>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</si>
  <si>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</si>
  <si>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</si>
  <si>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</si>
  <si>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</si>
  <si>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</si>
  <si>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</si>
  <si>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</si>
  <si>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8.95% INDIAN RAILWAY FIN NCD 10-03-2025**</t>
  </si>
  <si>
    <t>INE053F09GV6</t>
  </si>
  <si>
    <t>8.15% POWER GRID CORP NCD RED 09-03-2025**</t>
  </si>
  <si>
    <t>INE752E07MJ3</t>
  </si>
  <si>
    <t>8.2% POWER FIN NCD RED 10-03-2025**</t>
  </si>
  <si>
    <t>INE134E08GY3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</si>
  <si>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</si>
  <si>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</si>
  <si>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</si>
  <si>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</si>
  <si>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</si>
  <si>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</si>
  <si>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NOVEMBER 30, 2024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</si>
  <si>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</si>
  <si>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</si>
  <si>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</si>
  <si>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</si>
  <si>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</si>
  <si>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</si>
  <si>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</si>
  <si>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</si>
  <si>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</si>
  <si>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</si>
  <si>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</si>
  <si>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</si>
  <si>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</si>
  <si>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7.22% HPCL NCD RED 28-08-2029**</t>
  </si>
  <si>
    <t>INE094A08168</t>
  </si>
  <si>
    <t>7.54% NHAI NCD RED 25-01-2030**</t>
  </si>
  <si>
    <t>INE906B07HK9</t>
  </si>
  <si>
    <t>7.70% NHAI NCD RED 13-09-2029**</t>
  </si>
  <si>
    <t>INE906B07HH5</t>
  </si>
  <si>
    <t>7.4% MANGALORE REF &amp; PET NCD 12-04-2030**</t>
  </si>
  <si>
    <t>INE103A08019</t>
  </si>
  <si>
    <t>7.32% NTPC LTD NCD RED 17-07-2029**</t>
  </si>
  <si>
    <t>INE733E07KL3</t>
  </si>
  <si>
    <t>7.50% REC LTD. NCD RED 28-02-2030**</t>
  </si>
  <si>
    <t>INE020B08CP7</t>
  </si>
  <si>
    <t>7.41% IOC NCD RED 22-10-2029**</t>
  </si>
  <si>
    <t>INE242A08437</t>
  </si>
  <si>
    <t>FITCH AAA</t>
  </si>
  <si>
    <t>7.08% IRFC NCD RED 28-02-2030**</t>
  </si>
  <si>
    <t>INE053F07CA3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</si>
  <si>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</si>
  <si>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</si>
  <si>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</si>
  <si>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</si>
  <si>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</si>
  <si>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</si>
  <si>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</si>
  <si>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</si>
  <si>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7.48% IRFC NCD RED 13-08-2029**</t>
  </si>
  <si>
    <t>INE053F07BU3</t>
  </si>
  <si>
    <t>8.12% NHPC NCD GOI SERVICED 22-03-2029**</t>
  </si>
  <si>
    <t>INE848E08136</t>
  </si>
  <si>
    <t>7.68% NABARD NCD SR 24F RED 30-04-2029**</t>
  </si>
  <si>
    <t>INE261F08EG3</t>
  </si>
  <si>
    <t>7.82% PFC SR BS225 NCD RED 13-03-2030**</t>
  </si>
  <si>
    <t>INE134E08MF0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</si>
  <si>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</si>
  <si>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</si>
  <si>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</si>
  <si>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</si>
  <si>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</si>
  <si>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</si>
  <si>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</si>
  <si>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</si>
  <si>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</si>
  <si>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</si>
  <si>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</si>
  <si>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</si>
  <si>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</si>
  <si>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</si>
  <si>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</si>
  <si>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7.36% INDIAN OIL COR N SR XXVI 16-07-29**</t>
  </si>
  <si>
    <t>INE242A08551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</si>
  <si>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</si>
  <si>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</si>
  <si>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</si>
  <si>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</si>
  <si>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</si>
  <si>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</si>
  <si>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</si>
  <si>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</si>
  <si>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</si>
  <si>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</si>
  <si>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</si>
  <si>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</si>
  <si>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8.23% IRFC NCD RED 29-03-2029**</t>
  </si>
  <si>
    <t>INE053F07BE7</t>
  </si>
  <si>
    <t>7.64% NABARD NCD SR 25B RED 06-12-2029**</t>
  </si>
  <si>
    <t>INE261F08EJ7</t>
  </si>
  <si>
    <t>8.27% NHAI NCD RED 28-03-2029**</t>
  </si>
  <si>
    <t>INE906B07GP0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</si>
  <si>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</si>
  <si>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</si>
  <si>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</si>
  <si>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</si>
  <si>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</si>
  <si>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</si>
  <si>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</si>
  <si>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</si>
  <si>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</si>
  <si>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</si>
  <si>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</si>
  <si>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</si>
  <si>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</si>
  <si>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</si>
  <si>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</si>
  <si>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</si>
  <si>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</si>
  <si>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</si>
  <si>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</si>
  <si>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</si>
  <si>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</si>
  <si>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</si>
  <si>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</si>
  <si>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</si>
  <si>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7.34% POWER GRID CORP NCD 13-07-2029**</t>
  </si>
  <si>
    <t>INE752E08577</t>
  </si>
  <si>
    <t>8.14% NUCLEAR POWER NCD RED 25-03-2030**</t>
  </si>
  <si>
    <t>INE206D08303</t>
  </si>
  <si>
    <t>8.15% EXIM NCB 21-01-2030 R21 - 2030**</t>
  </si>
  <si>
    <t>INE514E08EJ2</t>
  </si>
  <si>
    <t>9.3% POWER GRID CORP NCD RED 04-09-2029**</t>
  </si>
  <si>
    <t>INE752E07LR8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</si>
  <si>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</si>
  <si>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</si>
  <si>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</si>
  <si>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</si>
  <si>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</si>
  <si>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</si>
  <si>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</si>
  <si>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</si>
  <si>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</si>
  <si>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</si>
  <si>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</si>
  <si>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</si>
  <si>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</si>
  <si>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</si>
  <si>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</si>
  <si>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</si>
  <si>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</si>
  <si>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</si>
  <si>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</si>
  <si>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</si>
  <si>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</si>
  <si>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</si>
  <si>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</si>
  <si>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</si>
  <si>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</si>
  <si>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</si>
  <si>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</si>
  <si>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</si>
  <si>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BHARAT Bond ETF - April 2030</t>
  </si>
  <si>
    <t>PORTFOLIO STATEMENT OF BHARAT BOND ETF – APRIL 2031 AS ON NOVEMBER 30,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</si>
  <si>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</si>
  <si>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</si>
  <si>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</si>
  <si>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6.45% NABARD NCD RED 11-04-2031**</t>
  </si>
  <si>
    <t>INE261F08CJ1</t>
  </si>
  <si>
    <t>6.90% REC LTD. NCD RED 31-03-2031**</t>
  </si>
  <si>
    <t>INE020B08DA7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</si>
  <si>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</si>
  <si>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</si>
  <si>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</si>
  <si>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</si>
  <si>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</si>
  <si>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</si>
  <si>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</si>
  <si>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</si>
  <si>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</si>
  <si>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</si>
  <si>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</si>
  <si>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</si>
  <si>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23-10-2030**</t>
  </si>
  <si>
    <t>INE861G08076</t>
  </si>
  <si>
    <t>ICRA AAA(CE)</t>
  </si>
  <si>
    <t>7.57% NHB NCD RED 09-01-2031**</t>
  </si>
  <si>
    <t>INE557F08FT4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</si>
  <si>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</si>
  <si>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</si>
  <si>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</si>
  <si>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</si>
  <si>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</si>
  <si>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</si>
  <si>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</si>
  <si>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</si>
  <si>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</si>
  <si>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</si>
  <si>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</si>
  <si>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</si>
  <si>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</si>
  <si>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</si>
  <si>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</si>
  <si>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</si>
  <si>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</si>
  <si>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</si>
  <si>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7.75% PFC LTD NCD RED 11-06-2030**</t>
  </si>
  <si>
    <t>INE134E08KV1</t>
  </si>
  <si>
    <t>7.79% REC LTD. NCD RED 21-05-2030**</t>
  </si>
  <si>
    <t>INE020B08CW3</t>
  </si>
  <si>
    <t>8.85% POWER FINANCE NCD 15-06-2030**</t>
  </si>
  <si>
    <t>INE134E08DB8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</si>
  <si>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</si>
  <si>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</si>
  <si>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</si>
  <si>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</si>
  <si>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</si>
  <si>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</si>
  <si>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</si>
  <si>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</si>
  <si>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</si>
  <si>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</si>
  <si>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</si>
  <si>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</si>
  <si>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</si>
  <si>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</si>
  <si>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</si>
  <si>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</si>
  <si>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</si>
  <si>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</si>
  <si>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</si>
  <si>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</si>
  <si>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</si>
  <si>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</si>
  <si>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</si>
  <si>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</si>
  <si>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</si>
  <si>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</si>
  <si>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</si>
  <si>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</si>
  <si>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</si>
  <si>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</si>
  <si>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</si>
  <si>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</si>
  <si>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BHARAT Bond ETF - April 2031</t>
  </si>
  <si>
    <t>PORTFOLIO STATEMENT OF BHARAT BOND ETF – APRIL 2032 AS ON NOVEMBER 30, 2024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</si>
  <si>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</si>
  <si>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</si>
  <si>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</si>
  <si>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</si>
  <si>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</si>
  <si>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</si>
  <si>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</si>
  <si>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</si>
  <si>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</si>
  <si>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</si>
  <si>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</si>
  <si>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</si>
  <si>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</si>
  <si>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</si>
  <si>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</si>
  <si>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</si>
  <si>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</si>
  <si>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</si>
  <si>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</si>
  <si>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</si>
  <si>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</si>
  <si>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</si>
  <si>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</si>
  <si>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</si>
  <si>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</si>
  <si>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</si>
  <si>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</si>
  <si>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6.69% NTPC LTD NCD RED 12-09-2031**</t>
  </si>
  <si>
    <t>INE733E08197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</si>
  <si>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</si>
  <si>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</si>
  <si>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</si>
  <si>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</si>
  <si>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</si>
  <si>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</si>
  <si>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</si>
  <si>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</si>
  <si>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8.13% PGCIL NCD 25-04-2031 LIII L**</t>
  </si>
  <si>
    <t>INE752E07NX2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</si>
  <si>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</si>
  <si>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</si>
  <si>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</si>
  <si>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</si>
  <si>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</si>
  <si>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</si>
  <si>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</si>
  <si>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</si>
  <si>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</si>
  <si>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</si>
  <si>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</si>
  <si>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</si>
  <si>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</si>
  <si>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</si>
  <si>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</si>
  <si>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</si>
  <si>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</si>
  <si>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</si>
  <si>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</si>
  <si>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NOVEMBER 30,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</si>
  <si>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</si>
  <si>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</si>
  <si>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</si>
  <si>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</si>
  <si>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</si>
  <si>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</si>
  <si>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</si>
  <si>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</si>
  <si>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</si>
  <si>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</si>
  <si>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</si>
  <si>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7.44% NTPC LTD. SR 79 NCD RED 15-04-2033**</t>
  </si>
  <si>
    <t>INE733E08239</t>
  </si>
  <si>
    <t>7.52% HUDCO SERIES B NCD RED 15-04-2033**</t>
  </si>
  <si>
    <t>INE031A08863</t>
  </si>
  <si>
    <t>7.53% RECL SR 217 NCD RED 31-03-2033**</t>
  </si>
  <si>
    <t>INE020B08EC1</t>
  </si>
  <si>
    <t>7.75% IRFC NCD RED 15-04-2033**</t>
  </si>
  <si>
    <t>INE053F08270</t>
  </si>
  <si>
    <t>7.70% PFC SR BS226 B NCD RED 15-04-2033**</t>
  </si>
  <si>
    <t>INE134E08MI4</t>
  </si>
  <si>
    <t>8.5% EXIM BANK NCD RED 14-03-2033**</t>
  </si>
  <si>
    <t>INE514E08FS0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</si>
  <si>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</si>
  <si>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</si>
  <si>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</si>
  <si>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</si>
  <si>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</si>
  <si>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</si>
  <si>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</si>
  <si>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</si>
  <si>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</si>
  <si>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</si>
  <si>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7.69% NABARD NCD SR LTIF 1E 31-03-2032**</t>
  </si>
  <si>
    <t>INE261F08832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</si>
  <si>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</si>
  <si>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</si>
  <si>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</si>
  <si>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</si>
  <si>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NOVEMBER 30, 2024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</si>
  <si>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</si>
  <si>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</si>
  <si>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</si>
  <si>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</si>
  <si>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</si>
  <si>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</si>
  <si>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</si>
  <si>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</si>
  <si>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</si>
  <si>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7.04% GOVT OF INDIA RED 03-06-2029</t>
  </si>
  <si>
    <t>IN0020240050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</si>
  <si>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</si>
  <si>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</si>
  <si>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</si>
  <si>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</si>
  <si>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</si>
  <si>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</si>
  <si>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</si>
  <si>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</si>
  <si>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</si>
  <si>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</si>
  <si>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</si>
  <si>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</si>
  <si>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</si>
  <si>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</si>
  <si>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</si>
  <si>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</si>
  <si>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</si>
  <si>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</si>
  <si>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</si>
  <si>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</si>
  <si>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</si>
  <si>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</si>
  <si>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AAA FINANCIAL SERVICES – JAN 2028 INDEX FUND AS ON NOVEMBER 30, 2024</t>
  </si>
  <si>
    <t>(An open-ended target maturity debt Index Fund predominantly investing in the constituents of CRISIL IBX AAA Financial Services – Jan 2028 Index. A relatively high-interest rate risk and relatively low credit risk)</t>
  </si>
  <si>
    <t>8.29% AXIS FIN SR 01 NCD R 19-08-27**</t>
  </si>
  <si>
    <t>INE891K07978</t>
  </si>
  <si>
    <t>8.01% MAH &amp; MAH FIN SR RED 24-12-2027**</t>
  </si>
  <si>
    <t>INE774D07VG6</t>
  </si>
  <si>
    <t>7.92% ADITYA BIRLA FIN NCD RED 27-12-27**</t>
  </si>
  <si>
    <t>INE860H07IG1</t>
  </si>
  <si>
    <t>7.65% HDB FIN SERV NCD 10-09-27**</t>
  </si>
  <si>
    <t>INE756I07EJ2</t>
  </si>
  <si>
    <t>8.3721% KOTAK MAH INVEST NCD R 20-08-27**</t>
  </si>
  <si>
    <t>INE975F07IS6</t>
  </si>
  <si>
    <t>7.74% LIC HSG TR448 NCD 22-10-27**</t>
  </si>
  <si>
    <t>INE115A07QZ8</t>
  </si>
  <si>
    <t>7.7951% BAJAJ FIN LTD NCD RED 10-12-2027**</t>
  </si>
  <si>
    <t>INE296A07TF2</t>
  </si>
  <si>
    <t>7.712% TATA CAP HSG FIN SR D 14-01-2028**</t>
  </si>
  <si>
    <t>INE033L07IK9</t>
  </si>
  <si>
    <t>7.74% PFC SR 172 NCD RED 29-01-2028**</t>
  </si>
  <si>
    <t>INE134E08JI0</t>
  </si>
  <si>
    <t>7.70% RECL NCD SR156 RED 10-12-2027**</t>
  </si>
  <si>
    <t>INE020B08AQ9</t>
  </si>
  <si>
    <t>7.98% BAJAJ HOUSING FIN NCD RED 18-11-27**</t>
  </si>
  <si>
    <t>INE377Y07383</t>
  </si>
  <si>
    <t>7.62% NABARD NCD SR 23I RED 31-01-2028**</t>
  </si>
  <si>
    <t>INE261F08DV4</t>
  </si>
  <si>
    <t>7.68% TATA CAPITAL LTD NCD 07-09-2027**</t>
  </si>
  <si>
    <t>INE306N07NA6</t>
  </si>
  <si>
    <t>Direct Plan  Growth Option</t>
  </si>
  <si>
    <t>NA</t>
  </si>
  <si>
    <t>Regular Plan  Growth Option</t>
  </si>
  <si>
    <t>Edelweiss CRISIL IBX AAA Financial Services – Jan 2028 Index Fund</t>
  </si>
  <si>
    <t>CRISIL IBX AAA Financial
Services – Jan 2028 Index</t>
  </si>
  <si>
    <t>Edelweiss CRISIL-IBX AAA Financial Services – Jan 2028 Index Fund</t>
  </si>
  <si>
    <t>PORTFOLIO STATEMENT OF EDELWEISS CRISIL IBX 50:50 GILT PLUS SDL JUNE 2027 INDEX FUND AS ON NOVEMBER 30, 2024</t>
  </si>
  <si>
    <t>(An open-ended target maturity Index Fund investing in the constituents of CRISIL IBX 50:50 Gilt Plus SDL Index – June 2027. A relatively high interest)</t>
  </si>
  <si>
    <t>7.38% GOVT OF INDIA RED 20-06-2027</t>
  </si>
  <si>
    <t>IN0020220037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</si>
  <si>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</si>
  <si>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</si>
  <si>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</si>
  <si>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</si>
  <si>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</si>
  <si>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</si>
  <si>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</si>
  <si>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</si>
  <si>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</si>
  <si>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</si>
  <si>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</si>
  <si>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</si>
  <si>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</si>
  <si>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</si>
  <si>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</si>
  <si>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NOVEMBER 30,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</si>
  <si>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</si>
  <si>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</si>
  <si>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</si>
  <si>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</si>
  <si>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</si>
  <si>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</si>
  <si>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</si>
  <si>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</si>
  <si>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</si>
  <si>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8.79% GUJARAT SDL RED 12-09-2028</t>
  </si>
  <si>
    <t>IN1520180101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</si>
  <si>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</si>
  <si>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</si>
  <si>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</si>
  <si>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NOVEMBER 30,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</si>
  <si>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</si>
  <si>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</si>
  <si>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</si>
  <si>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</si>
  <si>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</si>
  <si>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</si>
  <si>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</si>
  <si>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</si>
  <si>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</si>
  <si>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</si>
  <si>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</si>
  <si>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</si>
  <si>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</si>
  <si>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</si>
  <si>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</si>
  <si>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</si>
  <si>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</si>
  <si>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</si>
  <si>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</si>
  <si>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</si>
  <si>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</si>
  <si>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</si>
  <si>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</si>
  <si>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</si>
  <si>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</si>
  <si>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</si>
  <si>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</si>
  <si>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KARNATAKA SDL RED 20-03-2037</t>
  </si>
  <si>
    <t>IN1920230357</t>
  </si>
  <si>
    <t>7.45% MAHARASHTRA SDL RED 20-03-2037</t>
  </si>
  <si>
    <t>IN2220230295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</si>
  <si>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</si>
  <si>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</si>
  <si>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</si>
  <si>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NOVEMBER 30, 2024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</si>
  <si>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</si>
  <si>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</si>
  <si>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</si>
  <si>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</si>
  <si>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</si>
  <si>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</si>
  <si>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</si>
  <si>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</si>
  <si>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</si>
  <si>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</si>
  <si>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</si>
  <si>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</si>
  <si>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</si>
  <si>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</si>
  <si>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</si>
  <si>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</si>
  <si>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</si>
  <si>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30-07-2025**</t>
  </si>
  <si>
    <t>INE094A08127</t>
  </si>
  <si>
    <t>7.75% SIDBI NCD RED 27-10-2025**</t>
  </si>
  <si>
    <t>INE556F08KD0</t>
  </si>
  <si>
    <t>7.25% NABARD NCD RED 01-08-2025**</t>
  </si>
  <si>
    <t>INE261F08DQ4</t>
  </si>
  <si>
    <t>8.75% REC LTD NCD RED 12-07-2025**</t>
  </si>
  <si>
    <t>INE020B08443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</si>
  <si>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</si>
  <si>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</si>
  <si>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</si>
  <si>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</si>
  <si>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</si>
  <si>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</si>
  <si>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</si>
  <si>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</si>
  <si>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7.99% MAHARASHTRA SDL RED 28-10-2025</t>
  </si>
  <si>
    <t>IN2220150113</t>
  </si>
  <si>
    <t>8.27% KERALA SDL RED 12-08-2025</t>
  </si>
  <si>
    <t>IN2020150073</t>
  </si>
  <si>
    <t>8.31% UTTAR PRADESH SDL 29-07-2025</t>
  </si>
  <si>
    <t>IN3320150250</t>
  </si>
  <si>
    <t>8.30% JHARKHAND SDL RED 29-07-2025</t>
  </si>
  <si>
    <t>IN3720150017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</si>
  <si>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</si>
  <si>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</si>
  <si>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</si>
  <si>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</si>
  <si>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</si>
  <si>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</si>
  <si>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</si>
  <si>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</si>
  <si>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8.16% MAHARASHTRA SDL RED 23-09-2025</t>
  </si>
  <si>
    <t>IN2220150097</t>
  </si>
  <si>
    <t>8.36% MADHYA PRADESH SDL RED 15-07-2025</t>
  </si>
  <si>
    <t>IN2120150023</t>
  </si>
  <si>
    <t>8.25% MAHARASHTRA SDL RED 10-06-2025</t>
  </si>
  <si>
    <t>IN2220150030</t>
  </si>
  <si>
    <t>8.18% ANDHRA PRADESH SDL RED 27-05-2025</t>
  </si>
  <si>
    <t>IN1020150018</t>
  </si>
  <si>
    <t>5.95% TAMIL NADU SDL RED 13-05-2025</t>
  </si>
  <si>
    <t>IN3120200057</t>
  </si>
  <si>
    <t>8% TAMIL NADU SDL RED 28-10-2025</t>
  </si>
  <si>
    <t>IN3120150120</t>
  </si>
  <si>
    <t>8.28% MAHARASHTRA SDL RED 29-07-2025</t>
  </si>
  <si>
    <t>IN2220150055</t>
  </si>
  <si>
    <t>8.29% KERALA SDL RED 29-07-2025</t>
  </si>
  <si>
    <t>IN2020150065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</si>
  <si>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</si>
  <si>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</si>
  <si>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</si>
  <si>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NOVEMBER 30, 2024</t>
  </si>
  <si>
    <t>(An open-ended debt Index Fund investing in the constituents of CRISIL IBX 50:50 Gilt Plus SDL Short Duration Index. A relatively high interest rate ri)</t>
  </si>
  <si>
    <t>7.17% GOVT OF INDIA RED 17-04-2030</t>
  </si>
  <si>
    <t>IN0020230036</t>
  </si>
  <si>
    <t>5.63% GOVT OF INDIA RED 12-04-2026</t>
  </si>
  <si>
    <t>IN0020210012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</si>
  <si>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</si>
  <si>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</si>
  <si>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</si>
  <si>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</si>
  <si>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</si>
  <si>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</si>
  <si>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</si>
  <si>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</si>
  <si>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</si>
  <si>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</si>
  <si>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</si>
  <si>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</si>
  <si>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</si>
  <si>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NOVEMBER 30, 2024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</si>
  <si>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</si>
  <si>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</si>
  <si>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</si>
  <si>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</si>
  <si>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</si>
  <si>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</si>
  <si>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PORTFOLIO STATEMENT OF BHARAT BOND FOF – APRIL 2030 AS ON NOVEMBER 30,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</si>
  <si>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</si>
  <si>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</si>
  <si>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</si>
  <si>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</si>
  <si>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NOVEMBER 30,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</si>
  <si>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</si>
  <si>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</si>
  <si>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</si>
  <si>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</si>
  <si>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NOVEMBER 30,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</si>
  <si>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</si>
  <si>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</si>
  <si>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</si>
  <si>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</si>
  <si>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</si>
  <si>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NOVEMBER 30,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</si>
  <si>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</si>
  <si>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</si>
  <si>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</si>
  <si>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</si>
  <si>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</si>
  <si>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NOVEMBER 30, 2024</t>
  </si>
  <si>
    <t>(An open ended debt scheme investing in government securities across maturity)</t>
  </si>
  <si>
    <t>7.30% GOVT OF INDIA RED 19-06-2053</t>
  </si>
  <si>
    <t>IN0020230051</t>
  </si>
  <si>
    <t>7.18% GOVT OF INDIA RED 24-07-2037</t>
  </si>
  <si>
    <t>IN0020230077</t>
  </si>
  <si>
    <t>7.10% GOVT OF INDIA RED 08-04-2034</t>
  </si>
  <si>
    <t>IN0020240019</t>
  </si>
  <si>
    <t>6.79% GOVT OF INDIA RED 07-10-2034</t>
  </si>
  <si>
    <t>IN0020240126</t>
  </si>
  <si>
    <t>7.34% GOVT OF INDIA RED 22-04-2064</t>
  </si>
  <si>
    <t>IN0020240035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</si>
  <si>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</si>
  <si>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</si>
  <si>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</si>
  <si>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</si>
  <si>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NOVEMBER 30, 2024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</si>
  <si>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</si>
  <si>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</si>
  <si>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</si>
  <si>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</si>
  <si>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</si>
  <si>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</si>
  <si>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</si>
  <si>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</si>
  <si>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</si>
  <si>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19-04-2027**</t>
  </si>
  <si>
    <t>INE556F08KK5</t>
  </si>
  <si>
    <t>7.80% NABARD NCD SR 24E RED 15-03-2027**</t>
  </si>
  <si>
    <t>INE261F08EF5</t>
  </si>
  <si>
    <t>7.95% RECL SR 147 NCD RED 12-03-2027**</t>
  </si>
  <si>
    <t>INE020B08AH8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</si>
  <si>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</si>
  <si>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</si>
  <si>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</si>
  <si>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</si>
  <si>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</si>
  <si>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</si>
  <si>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</si>
  <si>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</si>
  <si>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</si>
  <si>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</si>
  <si>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</si>
  <si>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</si>
  <si>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</si>
  <si>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</si>
  <si>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</si>
  <si>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</si>
  <si>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</si>
  <si>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</si>
  <si>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</si>
  <si>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</si>
  <si>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</si>
  <si>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</si>
  <si>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</si>
  <si>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</si>
  <si>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</si>
  <si>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</si>
  <si>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</si>
  <si>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</si>
  <si>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</si>
  <si>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</si>
  <si>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</si>
  <si>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</si>
  <si>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</si>
  <si>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</si>
  <si>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7.74% TAMIL NADU SDL RED 01-03-2027</t>
  </si>
  <si>
    <t>IN3120161309</t>
  </si>
  <si>
    <t>7.64% HARYANA SDL RED 29-03-2027</t>
  </si>
  <si>
    <t>IN1620160292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</si>
  <si>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</si>
  <si>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</si>
  <si>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</si>
  <si>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</si>
  <si>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</si>
  <si>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</si>
  <si>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</si>
  <si>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</si>
  <si>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</si>
  <si>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</si>
  <si>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7.62% Tamil Nadu SDL RED 29-03-2027</t>
  </si>
  <si>
    <t>IN3120161424</t>
  </si>
  <si>
    <t>7.21% WEST BENGAL SDL 25-01-2027</t>
  </si>
  <si>
    <t>IN3420160142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</si>
  <si>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</si>
  <si>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</si>
  <si>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</si>
  <si>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NOVEMBER 30, 2024</t>
  </si>
  <si>
    <t>(An open-ended target Maturuty index fund predominantly investing in the constituents of Nifty PSU Bond Plus SDL April 2026 50:50 Index)</t>
  </si>
  <si>
    <t>7.40% NABARD NCD RED 30-01-2026**</t>
  </si>
  <si>
    <t>INE261F08DO9</t>
  </si>
  <si>
    <t>7.58% POWER FIN SR 222 NCD RED 15-01-26**</t>
  </si>
  <si>
    <t>INE134E08LZ0</t>
  </si>
  <si>
    <t>7.10% EXIM NCD RED 18-03-2026**</t>
  </si>
  <si>
    <t>INE514E08GA6</t>
  </si>
  <si>
    <t>7.54% SIDBI NCD SR VIII RED 12-01-2026**</t>
  </si>
  <si>
    <t>INE556F08KF5</t>
  </si>
  <si>
    <t>7.23% SIDBI NCD RED 09-03-2026**</t>
  </si>
  <si>
    <t>INE556F08KC2</t>
  </si>
  <si>
    <t>7.35% NTPC LTD. SR 80 NCD RED 17-04-2026**</t>
  </si>
  <si>
    <t>INE733E08247</t>
  </si>
  <si>
    <t>7.54% HUDCO NCD RED 11-02-2026**</t>
  </si>
  <si>
    <t>INE031A08855</t>
  </si>
  <si>
    <t>5.94% REC LTD. NCD RED 31-01-2026**</t>
  </si>
  <si>
    <t>INE020B08DK6</t>
  </si>
  <si>
    <t>7.57% NABARD NCD SR 23 G RED 19-03-2026**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</si>
  <si>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</si>
  <si>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</si>
  <si>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</si>
  <si>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</si>
  <si>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</si>
  <si>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</si>
  <si>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</si>
  <si>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7.60% REC LTD. NCD SR 219 RED 27-02-2026**</t>
  </si>
  <si>
    <t>INE020B08EF4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</si>
  <si>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</si>
  <si>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</si>
  <si>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</si>
  <si>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</si>
  <si>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</si>
  <si>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</si>
  <si>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</si>
  <si>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</si>
  <si>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</si>
  <si>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</si>
  <si>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</si>
  <si>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</si>
  <si>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</si>
  <si>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</si>
  <si>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</si>
  <si>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</si>
  <si>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POWER FIN NCD RED 03-11-2025**</t>
  </si>
  <si>
    <t>INE134E08LU1</t>
  </si>
  <si>
    <t>7.44% REC LTD SR 223A NCD RED 30-04-2026**</t>
  </si>
  <si>
    <t>INE020B08EL2</t>
  </si>
  <si>
    <t>5.81% REC LTD. NCD RED 31-12-2025**</t>
  </si>
  <si>
    <t>INE020B08DH2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</si>
  <si>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</si>
  <si>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</si>
  <si>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</si>
  <si>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</si>
  <si>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</si>
  <si>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</si>
  <si>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</si>
  <si>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</si>
  <si>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</si>
  <si>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</si>
  <si>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</si>
  <si>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</si>
  <si>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</si>
  <si>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</si>
  <si>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</si>
  <si>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</si>
  <si>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</si>
  <si>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</si>
  <si>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</si>
  <si>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</si>
  <si>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</si>
  <si>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</si>
  <si>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</si>
  <si>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</si>
  <si>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</si>
  <si>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</si>
  <si>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</si>
  <si>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</si>
  <si>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</si>
  <si>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</si>
  <si>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</si>
  <si>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</si>
  <si>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</si>
  <si>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</si>
  <si>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</si>
  <si>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</si>
  <si>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</si>
  <si>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</si>
  <si>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</si>
  <si>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</si>
  <si>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</si>
  <si>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</si>
  <si>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</si>
  <si>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</si>
  <si>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</si>
  <si>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</si>
  <si>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</si>
  <si>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</si>
  <si>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</si>
  <si>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</si>
  <si>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</si>
  <si>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</si>
  <si>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</si>
  <si>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</si>
  <si>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</si>
  <si>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</si>
  <si>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8.38% HARYANA SDL RED 27-01-2026</t>
  </si>
  <si>
    <t>IN1620150129</t>
  </si>
  <si>
    <t>8.36% MAHARASHTRA SDL RED 27-01-2026</t>
  </si>
  <si>
    <t>IN2220150170</t>
  </si>
  <si>
    <t>8.40% WEST BENGAL SDL RED 27-01-2026</t>
  </si>
  <si>
    <t>IN3420150135</t>
  </si>
  <si>
    <t>8.29% ANDHRA PRADESH SDL RED 13-01-2026</t>
  </si>
  <si>
    <t>IN1020150117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</si>
  <si>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</si>
  <si>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</si>
  <si>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</si>
  <si>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</si>
  <si>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</si>
  <si>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</si>
  <si>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</si>
  <si>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</si>
  <si>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</si>
  <si>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</si>
  <si>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</si>
  <si>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</si>
  <si>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</si>
  <si>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</si>
  <si>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</si>
  <si>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</si>
  <si>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</si>
  <si>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</si>
  <si>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</si>
  <si>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</si>
  <si>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</si>
  <si>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</si>
  <si>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</si>
  <si>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</si>
  <si>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</si>
  <si>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</si>
  <si>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</si>
  <si>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</si>
  <si>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</si>
  <si>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NOVEMBER 30, 2024</t>
  </si>
  <si>
    <t>(An open-ended debt scheme investing in overnight instruments.)</t>
  </si>
  <si>
    <t>364 DAYS TBILL RED 26-12-2024</t>
  </si>
  <si>
    <t>IN002023Z414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</si>
  <si>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</si>
  <si>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</si>
  <si>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</si>
  <si>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</si>
  <si>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</si>
  <si>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</si>
  <si>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</si>
  <si>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</si>
  <si>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</si>
  <si>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</si>
  <si>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</si>
  <si>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</si>
  <si>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</si>
  <si>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</si>
  <si>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</si>
  <si>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</si>
  <si>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 NIFTY ALPHA LOW VOLATILITY 30 INDEX FUND AS ON NOVEMBER 30, 2024</t>
  </si>
  <si>
    <t>(An Open-ended Scheme replicating Nifty Alpha Low Volatility 30 Index.)</t>
  </si>
  <si>
    <t>(a)Listed / Awaiting listing on Stock Exchanges</t>
  </si>
  <si>
    <t>Sun Pharmaceutical Industries Ltd.</t>
  </si>
  <si>
    <t>INE044A01036</t>
  </si>
  <si>
    <t>Pharmaceuticals &amp; Biotechnology</t>
  </si>
  <si>
    <t>Bharti Airtel Ltd.</t>
  </si>
  <si>
    <t>INE397D01024</t>
  </si>
  <si>
    <t>Telecom - Services</t>
  </si>
  <si>
    <t>ICICI Bank Ltd.</t>
  </si>
  <si>
    <t>INE090A01021</t>
  </si>
  <si>
    <t>Banks</t>
  </si>
  <si>
    <t>Lupin Ltd.</t>
  </si>
  <si>
    <t>INE326A01037</t>
  </si>
  <si>
    <t>ITC Ltd.</t>
  </si>
  <si>
    <t>INE154A01025</t>
  </si>
  <si>
    <t>Diversified FMCG</t>
  </si>
  <si>
    <t>Bajaj Auto Ltd.</t>
  </si>
  <si>
    <t>INE917I01010</t>
  </si>
  <si>
    <t>Automobiles</t>
  </si>
  <si>
    <t>Ultratech Cement Ltd.</t>
  </si>
  <si>
    <t>INE481G01011</t>
  </si>
  <si>
    <t>Cement &amp; Cement Products</t>
  </si>
  <si>
    <t>Larsen &amp; Toubro Ltd.</t>
  </si>
  <si>
    <t>INE018A01030</t>
  </si>
  <si>
    <t>Construction</t>
  </si>
  <si>
    <t>Colgate Palmolive (India) Ltd.</t>
  </si>
  <si>
    <t>INE259A01022</t>
  </si>
  <si>
    <t>Personal Products</t>
  </si>
  <si>
    <t>Britannia Industries Ltd.</t>
  </si>
  <si>
    <t>INE216A01030</t>
  </si>
  <si>
    <t>Food Products</t>
  </si>
  <si>
    <t>Reliance Industries Ltd.</t>
  </si>
  <si>
    <t>INE002A01018</t>
  </si>
  <si>
    <t>Petroleum Products</t>
  </si>
  <si>
    <t>Dr. Reddy's Laboratories Ltd.</t>
  </si>
  <si>
    <t>INE089A01031</t>
  </si>
  <si>
    <t>NTPC Ltd.</t>
  </si>
  <si>
    <t>INE733E01010</t>
  </si>
  <si>
    <t>Power</t>
  </si>
  <si>
    <t>Siemens Ltd.</t>
  </si>
  <si>
    <t>INE003A01024</t>
  </si>
  <si>
    <t>Electrical Equipment</t>
  </si>
  <si>
    <t>Maruti Suzuki India Ltd.</t>
  </si>
  <si>
    <t>INE585B01010</t>
  </si>
  <si>
    <t>Grasim Industries Ltd.</t>
  </si>
  <si>
    <t>INE047A01021</t>
  </si>
  <si>
    <t>TVS Motor Company Ltd.</t>
  </si>
  <si>
    <t>INE494B01023</t>
  </si>
  <si>
    <t>Nestle India Ltd.</t>
  </si>
  <si>
    <t>INE239A01024</t>
  </si>
  <si>
    <t>State Bank of India</t>
  </si>
  <si>
    <t>INE062A01020</t>
  </si>
  <si>
    <t>Titan Company Ltd.</t>
  </si>
  <si>
    <t>INE280A01028</t>
  </si>
  <si>
    <t>Consumer Durables</t>
  </si>
  <si>
    <t>ICICI Lombard General Insurance Co. Ltd.</t>
  </si>
  <si>
    <t>INE765G01017</t>
  </si>
  <si>
    <t>Insurance</t>
  </si>
  <si>
    <t>Cummins India Ltd.</t>
  </si>
  <si>
    <t>INE298A01020</t>
  </si>
  <si>
    <t>Industrial Products</t>
  </si>
  <si>
    <t>Torrent Pharmaceuticals Ltd.</t>
  </si>
  <si>
    <t>INE685A01028</t>
  </si>
  <si>
    <t>Axis Bank Ltd.</t>
  </si>
  <si>
    <t>INE238A01034</t>
  </si>
  <si>
    <t>Bosch Ltd.</t>
  </si>
  <si>
    <t>INE323A01026</t>
  </si>
  <si>
    <t>Auto Components</t>
  </si>
  <si>
    <t>Tata Motors Ltd.</t>
  </si>
  <si>
    <t>INE155A01022</t>
  </si>
  <si>
    <t>Tata Consumer Products Ltd.</t>
  </si>
  <si>
    <t>INE192A01025</t>
  </si>
  <si>
    <t>Agricultural Food &amp; other Products</t>
  </si>
  <si>
    <t>Oil &amp; Natural Gas Corporation Ltd.</t>
  </si>
  <si>
    <t>INE213A01029</t>
  </si>
  <si>
    <t>Oil</t>
  </si>
  <si>
    <t>MRF Ltd.</t>
  </si>
  <si>
    <t>INE883A01011</t>
  </si>
  <si>
    <t>Zydus Lifesciences Ltd.</t>
  </si>
  <si>
    <t>INE010B01027</t>
  </si>
  <si>
    <t>(b) Unlisted</t>
  </si>
  <si>
    <t>7. Portfolio Turnover Ratio</t>
  </si>
  <si>
    <t>Edelweiss Nifty Alpha Low Volatility 30 Index Fund</t>
  </si>
  <si>
    <t>PORTFOLIO STATEMENT OF EDELWEISS ARBITRAGE FUND AS ON NOVEMBER 30, 2024</t>
  </si>
  <si>
    <t>(An open ended scheme investing in arbitrage opportunities)</t>
  </si>
  <si>
    <t>Vedanta Ltd.</t>
  </si>
  <si>
    <t>INE205A01025</t>
  </si>
  <si>
    <t>Diversified Metals</t>
  </si>
  <si>
    <t>Infosys Ltd.</t>
  </si>
  <si>
    <t>INE009A01021</t>
  </si>
  <si>
    <t>IT - Software</t>
  </si>
  <si>
    <t>HDFC Bank Ltd.</t>
  </si>
  <si>
    <t>INE040A01034</t>
  </si>
  <si>
    <t>Hindustan Aeronautics Ltd.</t>
  </si>
  <si>
    <t>INE066F01020</t>
  </si>
  <si>
    <t>Aerospace &amp; Defense</t>
  </si>
  <si>
    <t>REC Ltd.</t>
  </si>
  <si>
    <t>INE020B01018</t>
  </si>
  <si>
    <t>Finance</t>
  </si>
  <si>
    <t>Mahindra &amp; Mahindra Ltd.</t>
  </si>
  <si>
    <t>INE101A01026</t>
  </si>
  <si>
    <t>IndusInd Bank Ltd.</t>
  </si>
  <si>
    <t>INE095A01012</t>
  </si>
  <si>
    <t>Bank of Baroda</t>
  </si>
  <si>
    <t>INE028A01039</t>
  </si>
  <si>
    <t>Punjab National Bank</t>
  </si>
  <si>
    <t>INE160A01022</t>
  </si>
  <si>
    <t>Bharat Electronics Ltd.</t>
  </si>
  <si>
    <t>INE263A01024</t>
  </si>
  <si>
    <t>Coforge Ltd.</t>
  </si>
  <si>
    <t>INE591G01017</t>
  </si>
  <si>
    <t>GMR Airports Infrastructure Ltd.</t>
  </si>
  <si>
    <t>INE776C01039</t>
  </si>
  <si>
    <t>Transport Infrastructure</t>
  </si>
  <si>
    <t>Tata Consultancy Services Ltd.</t>
  </si>
  <si>
    <t>INE467B01029</t>
  </si>
  <si>
    <t>InterGlobe Aviation Ltd.</t>
  </si>
  <si>
    <t>INE646L01027</t>
  </si>
  <si>
    <t>Transport Services</t>
  </si>
  <si>
    <t>Polycab India Ltd.</t>
  </si>
  <si>
    <t>INE455K01017</t>
  </si>
  <si>
    <t>Aurobindo Pharma Ltd.</t>
  </si>
  <si>
    <t>INE406A01037</t>
  </si>
  <si>
    <t>Steel Authority of India Ltd.</t>
  </si>
  <si>
    <t>INE114A01011</t>
  </si>
  <si>
    <t>Ferrous Metals</t>
  </si>
  <si>
    <t>LIC Housing Finance Ltd.</t>
  </si>
  <si>
    <t>INE115A01026</t>
  </si>
  <si>
    <t>Kotak Mahindra Bank Ltd.</t>
  </si>
  <si>
    <t>INE237A01028</t>
  </si>
  <si>
    <t>Bharat Petroleum Corporation Ltd.</t>
  </si>
  <si>
    <t>INE029A01011</t>
  </si>
  <si>
    <t>Wipro Ltd.</t>
  </si>
  <si>
    <t>INE075A01022</t>
  </si>
  <si>
    <t>Power Finance Corporation Ltd.</t>
  </si>
  <si>
    <t>INE134E01011</t>
  </si>
  <si>
    <t>DLF Ltd.</t>
  </si>
  <si>
    <t>INE271C01023</t>
  </si>
  <si>
    <t>Realty</t>
  </si>
  <si>
    <t>National Aluminium Company Ltd.</t>
  </si>
  <si>
    <t>INE139A01034</t>
  </si>
  <si>
    <t>Non - Ferrous Metals</t>
  </si>
  <si>
    <t>Dixon Technologies (India) Ltd.</t>
  </si>
  <si>
    <t>INE935N01020</t>
  </si>
  <si>
    <t>NMDC Ltd.</t>
  </si>
  <si>
    <t>INE584A01023</t>
  </si>
  <si>
    <t>Minerals &amp; Mining</t>
  </si>
  <si>
    <t>Hindustan Unilever Ltd.</t>
  </si>
  <si>
    <t>INE030A01027</t>
  </si>
  <si>
    <t>Indus Towers Ltd.</t>
  </si>
  <si>
    <t>INE121J01017</t>
  </si>
  <si>
    <t>United Spirits Ltd.</t>
  </si>
  <si>
    <t>INE854D01024</t>
  </si>
  <si>
    <t>Beverages</t>
  </si>
  <si>
    <t>Atul Ltd.</t>
  </si>
  <si>
    <t>INE100A01010</t>
  </si>
  <si>
    <t>Chemicals &amp; Petrochemicals</t>
  </si>
  <si>
    <t>Bandhan Bank Ltd.</t>
  </si>
  <si>
    <t>INE545U01014</t>
  </si>
  <si>
    <t>Adani Enterprises Ltd.</t>
  </si>
  <si>
    <t>INE423A01024</t>
  </si>
  <si>
    <t>Metals &amp; Minerals Trading</t>
  </si>
  <si>
    <t>Hindalco Industries Ltd.</t>
  </si>
  <si>
    <t>INE038A01020</t>
  </si>
  <si>
    <t>Bharat Heavy Electricals Ltd.</t>
  </si>
  <si>
    <t>INE257A01026</t>
  </si>
  <si>
    <t>Vodafone Idea Ltd.</t>
  </si>
  <si>
    <t>INE669E01016</t>
  </si>
  <si>
    <t>Mphasis Ltd.</t>
  </si>
  <si>
    <t>INE356A01018</t>
  </si>
  <si>
    <t>Bajaj Finance Ltd.</t>
  </si>
  <si>
    <t>INE296A01024</t>
  </si>
  <si>
    <t>Aditya Birla Fashion and Retail Ltd.</t>
  </si>
  <si>
    <t>INE647O01011</t>
  </si>
  <si>
    <t>Retailing</t>
  </si>
  <si>
    <t>Tech Mahindra Ltd.</t>
  </si>
  <si>
    <t>INE669C01036</t>
  </si>
  <si>
    <t>Canara Bank</t>
  </si>
  <si>
    <t>INE476A01022</t>
  </si>
  <si>
    <t>Persistent Systems Ltd.</t>
  </si>
  <si>
    <t>INE262H01021</t>
  </si>
  <si>
    <t>LTIMindtree Ltd.</t>
  </si>
  <si>
    <t>INE214T01019</t>
  </si>
  <si>
    <t>Ambuja Cements Ltd.</t>
  </si>
  <si>
    <t>INE079A01024</t>
  </si>
  <si>
    <t>Laurus Labs Ltd.</t>
  </si>
  <si>
    <t>INE947Q01028</t>
  </si>
  <si>
    <t>Eicher Motors Ltd.</t>
  </si>
  <si>
    <t>INE066A01021</t>
  </si>
  <si>
    <t>Divi's Laboratories Ltd.</t>
  </si>
  <si>
    <t>INE361B01024</t>
  </si>
  <si>
    <t>Muthoot Finance Ltd.</t>
  </si>
  <si>
    <t>INE414G01012</t>
  </si>
  <si>
    <t>Shriram Finance Ltd.</t>
  </si>
  <si>
    <t>INE721A01013</t>
  </si>
  <si>
    <t>Hindustan Copper Ltd.</t>
  </si>
  <si>
    <t>INE531E01026</t>
  </si>
  <si>
    <t>Hindustan Petroleum Corporation Ltd.</t>
  </si>
  <si>
    <t>INE094A01015</t>
  </si>
  <si>
    <t>L&amp;T Technology Services Ltd.</t>
  </si>
  <si>
    <t>INE010V01017</t>
  </si>
  <si>
    <t>IT - Services</t>
  </si>
  <si>
    <t>Bharat Forge Ltd.</t>
  </si>
  <si>
    <t>INE465A01025</t>
  </si>
  <si>
    <t>UPL Ltd.</t>
  </si>
  <si>
    <t>INE628A01036</t>
  </si>
  <si>
    <t>Fertilizers &amp; Agrochemicals</t>
  </si>
  <si>
    <t>Cholamandalam Investment &amp; Finance Company Ltd.</t>
  </si>
  <si>
    <t>INE121A01024</t>
  </si>
  <si>
    <t>Coal India Ltd.</t>
  </si>
  <si>
    <t>INE522F01014</t>
  </si>
  <si>
    <t>Consumable Fuels</t>
  </si>
  <si>
    <t>Trent Ltd.</t>
  </si>
  <si>
    <t>INE849A01020</t>
  </si>
  <si>
    <t>Tata Chemicals Ltd.</t>
  </si>
  <si>
    <t>INE092A01019</t>
  </si>
  <si>
    <t>Apollo Hospitals Enterprise Ltd.</t>
  </si>
  <si>
    <t>INE437A01024</t>
  </si>
  <si>
    <t>Healthcare Services</t>
  </si>
  <si>
    <t>Indian Railway Catering &amp;Tou. Corp. Ltd.</t>
  </si>
  <si>
    <t>INE335Y01020</t>
  </si>
  <si>
    <t>Leisure Services</t>
  </si>
  <si>
    <t>Biocon Ltd.</t>
  </si>
  <si>
    <t>INE376G01013</t>
  </si>
  <si>
    <t>Marico Ltd.</t>
  </si>
  <si>
    <t>INE196A01026</t>
  </si>
  <si>
    <t>Tata Steel Ltd.</t>
  </si>
  <si>
    <t>INE081A01020</t>
  </si>
  <si>
    <t>The Federal Bank Ltd.</t>
  </si>
  <si>
    <t>INE171A01029</t>
  </si>
  <si>
    <t>Godrej Consumer Products Ltd.</t>
  </si>
  <si>
    <t>INE102D01028</t>
  </si>
  <si>
    <t>Mahanagar Gas Ltd.</t>
  </si>
  <si>
    <t>INE002S01010</t>
  </si>
  <si>
    <t>Gas</t>
  </si>
  <si>
    <t>Jubilant Foodworks Ltd.</t>
  </si>
  <si>
    <t>INE797F01020</t>
  </si>
  <si>
    <t>HDFC Asset Management Company Ltd.</t>
  </si>
  <si>
    <t>INE127D01025</t>
  </si>
  <si>
    <t>Capital Markets</t>
  </si>
  <si>
    <t>Life Insurance Corporation of India</t>
  </si>
  <si>
    <t>INE0J1Y01017</t>
  </si>
  <si>
    <t>Petronet LNG Ltd.</t>
  </si>
  <si>
    <t>INE347G01014</t>
  </si>
  <si>
    <t>Havells India Ltd.</t>
  </si>
  <si>
    <t>INE176B01034</t>
  </si>
  <si>
    <t>HDFC Life Insurance Company Ltd.</t>
  </si>
  <si>
    <t>INE795G01014</t>
  </si>
  <si>
    <t>PVR Inox Ltd.</t>
  </si>
  <si>
    <t>INE191H01014</t>
  </si>
  <si>
    <t>Entertainment</t>
  </si>
  <si>
    <t>Cipla Ltd.</t>
  </si>
  <si>
    <t>INE059A01026</t>
  </si>
  <si>
    <t>SBI Life Insurance Company Ltd.</t>
  </si>
  <si>
    <t>INE123W01016</t>
  </si>
  <si>
    <t>HCL Technologies Ltd.</t>
  </si>
  <si>
    <t>INE860A01027</t>
  </si>
  <si>
    <t>Jio Financial Services Ltd.</t>
  </si>
  <si>
    <t>INE758E01017</t>
  </si>
  <si>
    <t>Tata Communications Ltd.</t>
  </si>
  <si>
    <t>INE151A01013</t>
  </si>
  <si>
    <t>Navin Fluorine International Ltd.</t>
  </si>
  <si>
    <t>INE048G01026</t>
  </si>
  <si>
    <t>BSE Ltd.</t>
  </si>
  <si>
    <t>INE118H01025</t>
  </si>
  <si>
    <t>Syngene International Ltd.</t>
  </si>
  <si>
    <t>INE398R01022</t>
  </si>
  <si>
    <t>Chambal Fertilizers &amp; Chemicals Ltd.</t>
  </si>
  <si>
    <t>INE085A01013</t>
  </si>
  <si>
    <t>Jindal Steel &amp; Power Ltd.</t>
  </si>
  <si>
    <t>INE749A01030</t>
  </si>
  <si>
    <t>Power Grid Corporation of India Ltd.</t>
  </si>
  <si>
    <t>INE752E01010</t>
  </si>
  <si>
    <t>ABB India Ltd.</t>
  </si>
  <si>
    <t>INE117A01022</t>
  </si>
  <si>
    <t>Tata Power Company Ltd.</t>
  </si>
  <si>
    <t>INE245A01021</t>
  </si>
  <si>
    <t>Indian Energy Exchange Ltd.</t>
  </si>
  <si>
    <t>INE022Q01020</t>
  </si>
  <si>
    <t>Samvardhana Motherson International Ltd.</t>
  </si>
  <si>
    <t>INE775A01035</t>
  </si>
  <si>
    <t>Escorts Kubota Ltd.</t>
  </si>
  <si>
    <t>INE042A01014</t>
  </si>
  <si>
    <t>Agricultural, Commercial &amp; Construction Vehicles</t>
  </si>
  <si>
    <t>Container Corporation Of India Ltd.</t>
  </si>
  <si>
    <t>INE111A01025</t>
  </si>
  <si>
    <t>Crompton Greaves Cons Electrical Ltd.</t>
  </si>
  <si>
    <t>INE299U01018</t>
  </si>
  <si>
    <t>Central Depository Services (I) Ltd.</t>
  </si>
  <si>
    <t>INE736A01011</t>
  </si>
  <si>
    <t>Adani Ports &amp; Special Economic Zone Ltd.</t>
  </si>
  <si>
    <t>INE742F01042</t>
  </si>
  <si>
    <t>Oracle Financial Services Software Ltd.</t>
  </si>
  <si>
    <t>INE881D01027</t>
  </si>
  <si>
    <t>L&amp;T Finance Ltd.</t>
  </si>
  <si>
    <t>INE498L01015</t>
  </si>
  <si>
    <t>Gujarat Gas Ltd.</t>
  </si>
  <si>
    <t>INE844O01030</t>
  </si>
  <si>
    <t>Glenmark Pharmaceuticals Ltd.</t>
  </si>
  <si>
    <t>INE935A01035</t>
  </si>
  <si>
    <t>City Union Bank Ltd.</t>
  </si>
  <si>
    <t>INE491A01021</t>
  </si>
  <si>
    <t>Hero MotoCorp Ltd.</t>
  </si>
  <si>
    <t>INE158A01026</t>
  </si>
  <si>
    <t>Manappuram Finance Ltd.</t>
  </si>
  <si>
    <t>INE522D01027</t>
  </si>
  <si>
    <t>Indraprastha Gas Ltd.</t>
  </si>
  <si>
    <t>INE203G01027</t>
  </si>
  <si>
    <t>GAIL (India) Ltd.</t>
  </si>
  <si>
    <t>INE129A01019</t>
  </si>
  <si>
    <t>Coromandel International Ltd.</t>
  </si>
  <si>
    <t>INE169A01031</t>
  </si>
  <si>
    <t>Aarti Industries Ltd.</t>
  </si>
  <si>
    <t>INE769A01020</t>
  </si>
  <si>
    <t>ICICI Prudential Life Insurance Co Ltd.</t>
  </si>
  <si>
    <t>INE726G01019</t>
  </si>
  <si>
    <t>Godrej Properties Ltd.</t>
  </si>
  <si>
    <t>INE484J01027</t>
  </si>
  <si>
    <t>Astral Ltd.</t>
  </si>
  <si>
    <t>INE006I01046</t>
  </si>
  <si>
    <t>RBL Bank Ltd.</t>
  </si>
  <si>
    <t>INE976G01028</t>
  </si>
  <si>
    <t>Multi Commodity Exchange Of India Ltd.</t>
  </si>
  <si>
    <t>INE745G01035</t>
  </si>
  <si>
    <t>Gujarat Narmada Valley Fert &amp; Chem Ltd.</t>
  </si>
  <si>
    <t>INE113A01013</t>
  </si>
  <si>
    <t>Abbott India Ltd.</t>
  </si>
  <si>
    <t>INE358A01014</t>
  </si>
  <si>
    <t>Angel One Ltd.</t>
  </si>
  <si>
    <t>INE732I01013</t>
  </si>
  <si>
    <t>The Ramco Cements Ltd.</t>
  </si>
  <si>
    <t>INE331A01037</t>
  </si>
  <si>
    <t>Birlasoft Ltd.</t>
  </si>
  <si>
    <t>INE836A01035</t>
  </si>
  <si>
    <t>SRF Ltd.</t>
  </si>
  <si>
    <t>INE647A01010</t>
  </si>
  <si>
    <t>Pidilite Industries Ltd.</t>
  </si>
  <si>
    <t>INE318A01026</t>
  </si>
  <si>
    <t>Bajaj Finserv Ltd.</t>
  </si>
  <si>
    <t>INE918I01026</t>
  </si>
  <si>
    <t>Indiamart Intermesh Ltd.</t>
  </si>
  <si>
    <t>INE933S01016</t>
  </si>
  <si>
    <t>Aditya Birla Capital Ltd.</t>
  </si>
  <si>
    <t>INE674K01013</t>
  </si>
  <si>
    <t>Exide Industries Ltd.</t>
  </si>
  <si>
    <t>INE302A01020</t>
  </si>
  <si>
    <t>JK Cement Ltd.</t>
  </si>
  <si>
    <t>INE823G01014</t>
  </si>
  <si>
    <t>Page Industries Ltd.</t>
  </si>
  <si>
    <t>INE761H01022</t>
  </si>
  <si>
    <t>Textiles &amp; Apparels</t>
  </si>
  <si>
    <t>Max Financial Services Ltd.</t>
  </si>
  <si>
    <t>INE180A01020</t>
  </si>
  <si>
    <t>Zomato Ltd.</t>
  </si>
  <si>
    <t>INE758T01015</t>
  </si>
  <si>
    <t>HFCL Ltd.</t>
  </si>
  <si>
    <t>INE548A01028</t>
  </si>
  <si>
    <t>Berger Paints (I) Ltd.</t>
  </si>
  <si>
    <t>INE463A01038</t>
  </si>
  <si>
    <t>Housing &amp; Urban Development Corp Ltd.</t>
  </si>
  <si>
    <t>INE031A01017</t>
  </si>
  <si>
    <t>The Indian Hotels Company Ltd.</t>
  </si>
  <si>
    <t>INE053A01029</t>
  </si>
  <si>
    <t>Bata India Ltd.</t>
  </si>
  <si>
    <t>INE176A01028</t>
  </si>
  <si>
    <t>Granules India Ltd.</t>
  </si>
  <si>
    <t>INE101D01020</t>
  </si>
  <si>
    <t>Computer Age Management Services Ltd.</t>
  </si>
  <si>
    <t>INE596I01012</t>
  </si>
  <si>
    <t>Union Bank of India</t>
  </si>
  <si>
    <t>INE692A01016</t>
  </si>
  <si>
    <t>Indian Oil Corporation Ltd.</t>
  </si>
  <si>
    <t>INE242A01010</t>
  </si>
  <si>
    <t>Dabur India Ltd.</t>
  </si>
  <si>
    <t>INE016A01026</t>
  </si>
  <si>
    <t>VARUN BEVERAGES LIMITED</t>
  </si>
  <si>
    <t>INE200M01039</t>
  </si>
  <si>
    <t>One 97 Communications Ltd.</t>
  </si>
  <si>
    <t>INE982J01020</t>
  </si>
  <si>
    <t>Financial Technology (Fintech)</t>
  </si>
  <si>
    <t>Info Edge (India) Ltd.</t>
  </si>
  <si>
    <t>INE663F01024</t>
  </si>
  <si>
    <t>Voltas Ltd.</t>
  </si>
  <si>
    <t>INE226A01021</t>
  </si>
  <si>
    <t>NCC Ltd.</t>
  </si>
  <si>
    <t>INE868B01028</t>
  </si>
  <si>
    <t>Bank of India</t>
  </si>
  <si>
    <t>INE084A01016</t>
  </si>
  <si>
    <t>Adani Energy Solutions Ltd.</t>
  </si>
  <si>
    <t>INE931S01010</t>
  </si>
  <si>
    <t>Yes Bank Ltd.</t>
  </si>
  <si>
    <t>INE528G01035</t>
  </si>
  <si>
    <t>Dr. Lal Path Labs Ltd.</t>
  </si>
  <si>
    <t>INE600L01024</t>
  </si>
  <si>
    <t>Metropolis Healthcare Ltd.</t>
  </si>
  <si>
    <t>INE112L01020</t>
  </si>
  <si>
    <t>Indian Bank</t>
  </si>
  <si>
    <t>INE562A01011</t>
  </si>
  <si>
    <t>AU Small Finance Bank Ltd.</t>
  </si>
  <si>
    <t>INE949L01017</t>
  </si>
  <si>
    <t>Kalyan Jewellers India Ltd.</t>
  </si>
  <si>
    <t>INE303R01014</t>
  </si>
  <si>
    <t>Alkem Laboratories Ltd.</t>
  </si>
  <si>
    <t>INE540L01014</t>
  </si>
  <si>
    <t>Macrotech Developers Ltd.</t>
  </si>
  <si>
    <t>INE670K01029</t>
  </si>
  <si>
    <t>Balkrishna Industries Ltd.</t>
  </si>
  <si>
    <t>INE787D01026</t>
  </si>
  <si>
    <t>Adani Total Gas Ltd.</t>
  </si>
  <si>
    <t>INE399L01023</t>
  </si>
  <si>
    <t>CESC Ltd.</t>
  </si>
  <si>
    <t>INE486A01021</t>
  </si>
  <si>
    <t>Asian Paints Ltd.</t>
  </si>
  <si>
    <t>INE021A01026</t>
  </si>
  <si>
    <t>JSW Energy Ltd.</t>
  </si>
  <si>
    <t>INE121E01018</t>
  </si>
  <si>
    <t>Avenue Supermarts Ltd.</t>
  </si>
  <si>
    <t>INE192R01011</t>
  </si>
  <si>
    <t>IRB Infrastructure Developers Ltd.</t>
  </si>
  <si>
    <t>INE821I01022</t>
  </si>
  <si>
    <t>Tube Investments Of India Ltd.</t>
  </si>
  <si>
    <t>INE974X01010</t>
  </si>
  <si>
    <t>ACC Ltd.</t>
  </si>
  <si>
    <t>INE012A01025</t>
  </si>
  <si>
    <t>Cyient Ltd.</t>
  </si>
  <si>
    <t>INE136B01020</t>
  </si>
  <si>
    <t>CG Power and Industrial Solutions Ltd.</t>
  </si>
  <si>
    <t>INE067A01029</t>
  </si>
  <si>
    <t>APL Apollo Tubes Ltd.</t>
  </si>
  <si>
    <t>INE702C01027</t>
  </si>
  <si>
    <t>Jindal Stainless Ltd.</t>
  </si>
  <si>
    <t>INE220G01021</t>
  </si>
  <si>
    <t>Oil India Ltd.</t>
  </si>
  <si>
    <t>INE274J01014</t>
  </si>
  <si>
    <t>IPCA Laboratories Ltd.</t>
  </si>
  <si>
    <t>INE571A01038</t>
  </si>
  <si>
    <t>Piramal Enterprises Ltd.</t>
  </si>
  <si>
    <t>INE140A01024</t>
  </si>
  <si>
    <t>Supreme Industries Ltd.</t>
  </si>
  <si>
    <t>INE195A01028</t>
  </si>
  <si>
    <t>Prestige Estates Projects Ltd.</t>
  </si>
  <si>
    <t>INE811K01011</t>
  </si>
  <si>
    <t>Max Healthcare Institute Ltd.</t>
  </si>
  <si>
    <t>INE027H01010</t>
  </si>
  <si>
    <t>P I INDUSTRIES LIMITED</t>
  </si>
  <si>
    <t>INE603J01030</t>
  </si>
  <si>
    <t>Derivatives</t>
  </si>
  <si>
    <t>(a) Index/Stock Future</t>
  </si>
  <si>
    <t>P I INDUSTRIES LIMITED26/12/2024</t>
  </si>
  <si>
    <t>Max Healthcare Institute Ltd.26/12/2024</t>
  </si>
  <si>
    <t>Prestige Estates Projects Ltd.26/12/2024</t>
  </si>
  <si>
    <t>Supreme Industries Ltd.26/12/2024</t>
  </si>
  <si>
    <t>Piramal Enterprises Ltd.26/12/2024</t>
  </si>
  <si>
    <t>IPCA Laboratories Ltd.26/12/2024</t>
  </si>
  <si>
    <t>Oil India Ltd.26/12/2024</t>
  </si>
  <si>
    <t>Jindal Stainless Ltd.26/12/2024</t>
  </si>
  <si>
    <t>CG Power and Industrial Solutions Ltd.26/12/2024</t>
  </si>
  <si>
    <t>APL Apollo Tubes Ltd.26/12/2024</t>
  </si>
  <si>
    <t>Cyient Ltd.26/12/2024</t>
  </si>
  <si>
    <t>ACC Ltd.26/12/2024</t>
  </si>
  <si>
    <t>Tube Investments Of India Ltd.26/12/2024</t>
  </si>
  <si>
    <t>IRB Infrastructure Developers Ltd.26/12/2024</t>
  </si>
  <si>
    <t>Avenue Supermarts Ltd.26/12/2024</t>
  </si>
  <si>
    <t>JSW Energy Ltd.26/12/2024</t>
  </si>
  <si>
    <t>Asian Paints Ltd.26/12/2024</t>
  </si>
  <si>
    <t>CESC Ltd.26/12/2024</t>
  </si>
  <si>
    <t>Adani Total Gas Ltd.26/12/2024</t>
  </si>
  <si>
    <t>Balkrishna Industries Ltd.26/12/2024</t>
  </si>
  <si>
    <t>Macrotech Developers Ltd.26/12/2024</t>
  </si>
  <si>
    <t>Bosch Ltd.26/12/2024</t>
  </si>
  <si>
    <t>Alkem Laboratories Ltd.26/12/2024</t>
  </si>
  <si>
    <t>Kalyan Jewellers India Ltd.26/12/2024</t>
  </si>
  <si>
    <t>AU Small Finance Bank Ltd.26/12/2024</t>
  </si>
  <si>
    <t>Indian Bank26/12/2024</t>
  </si>
  <si>
    <t>Metropolis Healthcare Ltd.26/12/2024</t>
  </si>
  <si>
    <t>Dr. Lal Path Labs Ltd.26/12/2024</t>
  </si>
  <si>
    <t>Yes Bank Ltd.26/12/2024</t>
  </si>
  <si>
    <t>Adani Energy Solutions Ltd.26/12/2024</t>
  </si>
  <si>
    <t>Bank of India26/12/2024</t>
  </si>
  <si>
    <t>NCC Ltd.26/12/2024</t>
  </si>
  <si>
    <t>Voltas Ltd.26/12/2024</t>
  </si>
  <si>
    <t>Info Edge (India) Ltd.26/12/2024</t>
  </si>
  <si>
    <t>One 97 Communications Ltd.26/12/2024</t>
  </si>
  <si>
    <t>VARUN BEVERAGES LIMITED26/12/2024</t>
  </si>
  <si>
    <t>Dabur India Ltd.26/12/2024</t>
  </si>
  <si>
    <t>Indian Oil Corporation Ltd.26/12/2024</t>
  </si>
  <si>
    <t>Union Bank of India26/12/2024</t>
  </si>
  <si>
    <t>Computer Age Management Services Ltd.26/12/2024</t>
  </si>
  <si>
    <t>Granules India Ltd.26/12/2024</t>
  </si>
  <si>
    <t>Bata India Ltd.26/12/2024</t>
  </si>
  <si>
    <t>The Indian Hotels Company Ltd.26/12/2024</t>
  </si>
  <si>
    <t>Housing &amp; Urban Development Corp Ltd.26/12/2024</t>
  </si>
  <si>
    <t>Berger Paints (I) Ltd.26/12/2024</t>
  </si>
  <si>
    <t>HFCL Ltd.26/12/2024</t>
  </si>
  <si>
    <t>Zomato Ltd.26/12/2024</t>
  </si>
  <si>
    <t>Max Financial Services Ltd.26/12/2024</t>
  </si>
  <si>
    <t>Page Industries Ltd.26/12/2024</t>
  </si>
  <si>
    <t>JK Cement Ltd.26/12/2024</t>
  </si>
  <si>
    <t>Exide Industries Ltd.26/12/2024</t>
  </si>
  <si>
    <t>Torrent Pharmaceuticals Ltd.26/12/2024</t>
  </si>
  <si>
    <t>Aditya Birla Capital Ltd.26/12/2024</t>
  </si>
  <si>
    <t>Indiamart Intermesh Ltd.26/12/2024</t>
  </si>
  <si>
    <t>Bajaj Finserv Ltd.26/12/2024</t>
  </si>
  <si>
    <t>Pidilite Industries Ltd.26/12/2024</t>
  </si>
  <si>
    <t>SRF Ltd.26/12/2024</t>
  </si>
  <si>
    <t>Birlasoft Ltd.26/12/2024</t>
  </si>
  <si>
    <t>The Ramco Cements Ltd.26/12/2024</t>
  </si>
  <si>
    <t>Angel One Ltd.26/12/2024</t>
  </si>
  <si>
    <t>Abbott India Ltd.26/12/2024</t>
  </si>
  <si>
    <t>Gujarat Narmada Valley Fert &amp; Chem Ltd.26/12/2024</t>
  </si>
  <si>
    <t>Multi Commodity Exchange Of India Ltd.26/12/2024</t>
  </si>
  <si>
    <t>RBL Bank Ltd.26/12/2024</t>
  </si>
  <si>
    <t>ICICI Lombard General Insurance Co. Ltd.26/12/2024</t>
  </si>
  <si>
    <t>Astral Ltd.26/12/2024</t>
  </si>
  <si>
    <t>Godrej Properties Ltd.26/12/2024</t>
  </si>
  <si>
    <t>ICICI Prudential Life Insurance Co Ltd.26/12/2024</t>
  </si>
  <si>
    <t>Aarti Industries Ltd.26/12/2024</t>
  </si>
  <si>
    <t>Coromandel International Ltd.26/12/2024</t>
  </si>
  <si>
    <t>GAIL (India) Ltd.26/12/2024</t>
  </si>
  <si>
    <t>Indraprastha Gas Ltd.26/12/2024</t>
  </si>
  <si>
    <t>Manappuram Finance Ltd.26/12/2024</t>
  </si>
  <si>
    <t>Hero MotoCorp Ltd.26/12/2024</t>
  </si>
  <si>
    <t>City Union Bank Ltd.26/12/2024</t>
  </si>
  <si>
    <t>Glenmark Pharmaceuticals Ltd.26/12/2024</t>
  </si>
  <si>
    <t>Gujarat Gas Ltd.26/12/2024</t>
  </si>
  <si>
    <t>L&amp;T Finance Ltd.26/12/2024</t>
  </si>
  <si>
    <t>Oracle Financial Services Software Ltd.26/12/2024</t>
  </si>
  <si>
    <t>Adani Ports &amp; Special Economic Zone Ltd.26/12/2024</t>
  </si>
  <si>
    <t>Central Depository Services (I) Ltd.26/12/2024</t>
  </si>
  <si>
    <t>Crompton Greaves Cons Electrical Ltd.26/12/2024</t>
  </si>
  <si>
    <t>Container Corporation Of India Ltd.26/12/2024</t>
  </si>
  <si>
    <t>Escorts Kubota Ltd.26/12/2024</t>
  </si>
  <si>
    <t>Samvardhana Motherson International Ltd.26/12/2024</t>
  </si>
  <si>
    <t>Indian Energy Exchange Ltd.26/12/2024</t>
  </si>
  <si>
    <t>Tata Power Company Ltd.26/12/2024</t>
  </si>
  <si>
    <t>ABB India Ltd.26/12/2024</t>
  </si>
  <si>
    <t>Power Grid Corporation of India Ltd.26/12/2024</t>
  </si>
  <si>
    <t>Jindal Steel &amp; Power Ltd.26/12/2024</t>
  </si>
  <si>
    <t>Chambal Fertilizers &amp; Chemicals Ltd.26/12/2024</t>
  </si>
  <si>
    <t>Syngene International Ltd.26/12/2024</t>
  </si>
  <si>
    <t>Siemens Ltd.26/12/2024</t>
  </si>
  <si>
    <t>Tata Consumer Products Ltd.26/12/2024</t>
  </si>
  <si>
    <t>BSE Ltd.26/12/2024</t>
  </si>
  <si>
    <t>Navin Fluorine International Ltd.26/12/2024</t>
  </si>
  <si>
    <t>Tata Communications Ltd.26/12/2024</t>
  </si>
  <si>
    <t>Jio Financial Services Ltd.26/12/2024</t>
  </si>
  <si>
    <t>HCL Technologies Ltd.26/12/2024</t>
  </si>
  <si>
    <t>Zydus Lifesciences Ltd.26/12/2024</t>
  </si>
  <si>
    <t>SBI Life Insurance Company Ltd.26/12/2024</t>
  </si>
  <si>
    <t>Nestle India Ltd.26/12/2024</t>
  </si>
  <si>
    <t>Cipla Ltd.26/12/2024</t>
  </si>
  <si>
    <t>PVR Inox Ltd.26/12/2024</t>
  </si>
  <si>
    <t>HDFC Life Insurance Company Ltd.26/12/2024</t>
  </si>
  <si>
    <t>Havells India Ltd.26/12/2024</t>
  </si>
  <si>
    <t>Petronet LNG Ltd.26/12/2024</t>
  </si>
  <si>
    <t>Life Insurance Corporation of India26/12/2024</t>
  </si>
  <si>
    <t>Bajaj Auto Ltd.26/12/2024</t>
  </si>
  <si>
    <t>HDFC Asset Management Company Ltd.26/12/2024</t>
  </si>
  <si>
    <t>Ultratech Cement Ltd.26/12/2024</t>
  </si>
  <si>
    <t>Jubilant Foodworks Ltd.26/12/2024</t>
  </si>
  <si>
    <t>Mahanagar Gas Ltd.26/12/2024</t>
  </si>
  <si>
    <t>Godrej Consumer Products Ltd.26/12/2024</t>
  </si>
  <si>
    <t>The Federal Bank Ltd.26/12/2024</t>
  </si>
  <si>
    <t>Tata Steel Ltd.26/12/2024</t>
  </si>
  <si>
    <t>Marico Ltd.26/12/2024</t>
  </si>
  <si>
    <t>MRF Ltd.26/12/2024</t>
  </si>
  <si>
    <t>Biocon Ltd.26/12/2024</t>
  </si>
  <si>
    <t>Indian Railway Catering &amp;Tou. Corp. Ltd.26/12/2024</t>
  </si>
  <si>
    <t>Apollo Hospitals Enterprise Ltd.26/12/2024</t>
  </si>
  <si>
    <t>Tata Chemicals Ltd.26/12/2024</t>
  </si>
  <si>
    <t>Trent Ltd.26/12/2024</t>
  </si>
  <si>
    <t>Coal India Ltd.26/12/2024</t>
  </si>
  <si>
    <t>Cholamandalam Investment &amp; Finance Company Ltd.26/12/2024</t>
  </si>
  <si>
    <t>UPL Ltd.26/12/2024</t>
  </si>
  <si>
    <t>Bharat Forge Ltd.26/12/2024</t>
  </si>
  <si>
    <t>Titan Company Ltd.26/12/2024</t>
  </si>
  <si>
    <t>L&amp;T Technology Services Ltd.26/12/2024</t>
  </si>
  <si>
    <t>Hindustan Petroleum Corporation Ltd.26/12/2024</t>
  </si>
  <si>
    <t>Hindustan Copper Ltd.26/12/2024</t>
  </si>
  <si>
    <t>Shriram Finance Ltd.26/12/2024</t>
  </si>
  <si>
    <t>Muthoot Finance Ltd.26/12/2024</t>
  </si>
  <si>
    <t>Divi's Laboratories Ltd.26/12/2024</t>
  </si>
  <si>
    <t>Eicher Motors Ltd.26/12/2024</t>
  </si>
  <si>
    <t>Grasim Industries Ltd.26/12/2024</t>
  </si>
  <si>
    <t>Laurus Labs Ltd.26/12/2024</t>
  </si>
  <si>
    <t>Cummins India Ltd.26/12/2024</t>
  </si>
  <si>
    <t>Britannia Industries Ltd.26/12/2024</t>
  </si>
  <si>
    <t>Ambuja Cements Ltd.26/12/2024</t>
  </si>
  <si>
    <t>LTIMindtree Ltd.26/12/2024</t>
  </si>
  <si>
    <t>Persistent Systems Ltd.26/12/2024</t>
  </si>
  <si>
    <t>Canara Bank26/12/2024</t>
  </si>
  <si>
    <t>Tech Mahindra Ltd.26/12/2024</t>
  </si>
  <si>
    <t>Aditya Birla Fashion and Retail Ltd.26/12/2024</t>
  </si>
  <si>
    <t>Dr. Reddy's Laboratories Ltd.26/12/2024</t>
  </si>
  <si>
    <t>Bajaj Finance Ltd.26/12/2024</t>
  </si>
  <si>
    <t>Mphasis Ltd.26/12/2024</t>
  </si>
  <si>
    <t>Vodafone Idea Ltd.26/12/2024</t>
  </si>
  <si>
    <t>Bharat Heavy Electricals Ltd.26/12/2024</t>
  </si>
  <si>
    <t>Hindalco Industries Ltd.26/12/2024</t>
  </si>
  <si>
    <t>Adani Enterprises Ltd.26/12/2024</t>
  </si>
  <si>
    <t>Bandhan Bank Ltd.26/12/2024</t>
  </si>
  <si>
    <t>Lupin Ltd.26/12/2024</t>
  </si>
  <si>
    <t>Atul Ltd.26/12/2024</t>
  </si>
  <si>
    <t>United Spirits Ltd.26/12/2024</t>
  </si>
  <si>
    <t>Indus Towers Ltd.26/12/2024</t>
  </si>
  <si>
    <t>Hindustan Unilever Ltd.26/12/2024</t>
  </si>
  <si>
    <t>Sun Pharmaceutical Industries Ltd.26/12/2024</t>
  </si>
  <si>
    <t>NMDC Ltd.26/12/2024</t>
  </si>
  <si>
    <t>Dixon Technologies (India) Ltd.26/12/2024</t>
  </si>
  <si>
    <t>National Aluminium Company Ltd.26/12/2024</t>
  </si>
  <si>
    <t>DLF Ltd.26/12/2024</t>
  </si>
  <si>
    <t>Power Finance Corporation Ltd.26/12/2024</t>
  </si>
  <si>
    <t>Colgate Palmolive (India) Ltd.26/12/2024</t>
  </si>
  <si>
    <t>Maruti Suzuki India Ltd.26/12/2024</t>
  </si>
  <si>
    <t>Wipro Ltd.26/12/2024</t>
  </si>
  <si>
    <t>Oil &amp; Natural Gas Corporation Ltd.26/12/2024</t>
  </si>
  <si>
    <t>TVS Motor Company Ltd.26/12/2024</t>
  </si>
  <si>
    <t>Bharat Petroleum Corporation Ltd.26/12/2024</t>
  </si>
  <si>
    <t>Kotak Mahindra Bank Ltd.26/12/2024</t>
  </si>
  <si>
    <t>LIC Housing Finance Ltd.26/12/2024</t>
  </si>
  <si>
    <t>ITC Ltd.26/12/2024</t>
  </si>
  <si>
    <t>Steel Authority of India Ltd.26/12/2024</t>
  </si>
  <si>
    <t>Aurobindo Pharma Ltd.26/12/2024</t>
  </si>
  <si>
    <t>Polycab India Ltd.26/12/2024</t>
  </si>
  <si>
    <t>Tata Motors Ltd.26/12/2024</t>
  </si>
  <si>
    <t>InterGlobe Aviation Ltd.26/12/2024</t>
  </si>
  <si>
    <t>Larsen &amp; Toubro Ltd.26/12/2024</t>
  </si>
  <si>
    <t>Tata Consultancy Services Ltd.26/12/2024</t>
  </si>
  <si>
    <t>GMR Airports Infrastructure Ltd.26/12/2024</t>
  </si>
  <si>
    <t>Coforge Ltd.26/12/2024</t>
  </si>
  <si>
    <t>Bharat Electronics Ltd.26/12/2024</t>
  </si>
  <si>
    <t>State Bank of India26/12/2024</t>
  </si>
  <si>
    <t>Axis Bank Ltd.26/12/2024</t>
  </si>
  <si>
    <t>Punjab National Bank26/12/2024</t>
  </si>
  <si>
    <t>Bank of Baroda26/12/2024</t>
  </si>
  <si>
    <t>IndusInd Bank Ltd.26/12/2024</t>
  </si>
  <si>
    <t>Mahindra &amp; Mahindra Ltd.26/12/2024</t>
  </si>
  <si>
    <t>REC Ltd.26/12/2024</t>
  </si>
  <si>
    <t>NTPC Ltd.26/12/2024</t>
  </si>
  <si>
    <t>Hindustan Aeronautics Ltd.26/12/2024</t>
  </si>
  <si>
    <t>HDFC Bank Ltd.26/12/2024</t>
  </si>
  <si>
    <t>Infosys Ltd.26/12/2024</t>
  </si>
  <si>
    <t>ICICI Bank Ltd.26/12/2024</t>
  </si>
  <si>
    <t>Bharti Airtel Ltd.26/12/2024</t>
  </si>
  <si>
    <t>Vedanta Ltd.26/12/2024</t>
  </si>
  <si>
    <t>Reliance Industries Ltd.26/12/2024</t>
  </si>
  <si>
    <t>7.72% GOVT OF INDIA RED 25-05-2025</t>
  </si>
  <si>
    <t>IN0020150036</t>
  </si>
  <si>
    <t>5.15% GOVT OF INDIA RED  09-11-2025</t>
  </si>
  <si>
    <t>IN0020200278</t>
  </si>
  <si>
    <t>7.59% GOVT OF INDIA RED 11-01-2026</t>
  </si>
  <si>
    <t>IN0020150093</t>
  </si>
  <si>
    <t>364 DAYS TBILL RED 08-05-2025</t>
  </si>
  <si>
    <t>IN002024Z065</t>
  </si>
  <si>
    <t>364 DAYS TBILL RED 04-09-2025</t>
  </si>
  <si>
    <t>IN002024Z230</t>
  </si>
  <si>
    <t>364 DAYS TBILL RED 06-11-2025</t>
  </si>
  <si>
    <t>IN002024Z305</t>
  </si>
  <si>
    <t>AXIS BANK LTD CD RED 09-09-2025#**</t>
  </si>
  <si>
    <t>INE238AD6918</t>
  </si>
  <si>
    <t>BANK OF BARODA CD RED 07-02-2025#**</t>
  </si>
  <si>
    <t>INE028A16EU1</t>
  </si>
  <si>
    <t>AXIS BANK LTD CD RED 21-02-2025#**</t>
  </si>
  <si>
    <t>INE238AD6694</t>
  </si>
  <si>
    <t>AXIS BANK LTD CD RED 16-07-2025#**</t>
  </si>
  <si>
    <t>INE238AD6876</t>
  </si>
  <si>
    <t>HDFC BANK CD RED 06-12-2024#**</t>
  </si>
  <si>
    <t>INE040A16EH3</t>
  </si>
  <si>
    <t>ICICI SECURITIES CP RED 26-06-2025**</t>
  </si>
  <si>
    <t>INE763G14UX5</t>
  </si>
  <si>
    <t>ICICI SECURITIES CP RED 21-02-2025**</t>
  </si>
  <si>
    <t>INE763G14TE7</t>
  </si>
  <si>
    <t>ICICI SECURITIES CP RED 06-03-2025**</t>
  </si>
  <si>
    <t>INE763G14TN8</t>
  </si>
  <si>
    <t>ICICI SECURITIES CP RED 24-06-25**</t>
  </si>
  <si>
    <t>INE763G14VG8</t>
  </si>
  <si>
    <t>ADITYA BIRLA FIN LTD CP RED 12-03-2025**</t>
  </si>
  <si>
    <t>INE860H143N5</t>
  </si>
  <si>
    <t>ICICI SECURITIES CP RED 19-12-2024**</t>
  </si>
  <si>
    <t>INE763G14SD1</t>
  </si>
  <si>
    <t>EDELWEISS LIQUID FUND - DIRECT PL -GR</t>
  </si>
  <si>
    <t>INF754K01GM4</t>
  </si>
  <si>
    <t>EDEL NIFTY PSU BND PL SDL IDX FD 2026 DP</t>
  </si>
  <si>
    <t>INF754K01MD1</t>
  </si>
  <si>
    <t>EDELWEISS MONEY MARKET FUND - DIRECT PL</t>
  </si>
  <si>
    <t>INF843K01CE1</t>
  </si>
  <si>
    <t>Net Receivables/(Payables) include Net Current Assets as well as the Mark to Market on derivative trades.</t>
  </si>
  <si>
    <t>Edelweiss Arbitrage Fund</t>
  </si>
  <si>
    <t>PORTFOLIO STATEMENT OF EDELWEISS BALANCED ADVANTAGE FUND AS ON NOVEMBER 30, 2024</t>
  </si>
  <si>
    <t>(An open ended dynamic asset allocation fund)</t>
  </si>
  <si>
    <t>Premier Energies Ltd.</t>
  </si>
  <si>
    <t>INE0BS701011</t>
  </si>
  <si>
    <t>Brigade Enterprises Ltd.</t>
  </si>
  <si>
    <t>INE791I01019</t>
  </si>
  <si>
    <t>Minda Corporation Ltd.</t>
  </si>
  <si>
    <t>INE842C01021</t>
  </si>
  <si>
    <t>Cholamandalam Financial Holdings Ltd.</t>
  </si>
  <si>
    <t>INE149A01033</t>
  </si>
  <si>
    <t>Kesoram Industries Ltd.</t>
  </si>
  <si>
    <t>INE087A01019</t>
  </si>
  <si>
    <t>Arvind Fashions Ltd.</t>
  </si>
  <si>
    <t>INE955V01021</t>
  </si>
  <si>
    <t>KPIT Technologies Ltd.</t>
  </si>
  <si>
    <t>INE04I401011</t>
  </si>
  <si>
    <t>Suzlon Energy Ltd.</t>
  </si>
  <si>
    <t>INE040H01021</t>
  </si>
  <si>
    <t>The India Cements Ltd.</t>
  </si>
  <si>
    <t>INE383A01012</t>
  </si>
  <si>
    <t>FSN E-Commerce Ventures Ltd.</t>
  </si>
  <si>
    <t>INE388Y01029</t>
  </si>
  <si>
    <t>Torrent Power Ltd.</t>
  </si>
  <si>
    <t>INE813H01021</t>
  </si>
  <si>
    <t>GE Vernova T&amp;D India Limited</t>
  </si>
  <si>
    <t>INE200A01026</t>
  </si>
  <si>
    <t>Jyoti CNC Automation Ltd.</t>
  </si>
  <si>
    <t>INE980O01024</t>
  </si>
  <si>
    <t>Industrial Manufacturing</t>
  </si>
  <si>
    <t>The Phoenix Mills Ltd.</t>
  </si>
  <si>
    <t>INE211B01039</t>
  </si>
  <si>
    <t>Tata Elxsi Ltd.</t>
  </si>
  <si>
    <t>INE670A01012</t>
  </si>
  <si>
    <t>GlaxoSmithKline Pharmaceuticals Ltd.</t>
  </si>
  <si>
    <t>INE159A01016</t>
  </si>
  <si>
    <t>Craftsman Automation Ltd.</t>
  </si>
  <si>
    <t>INE00LO01017</t>
  </si>
  <si>
    <t>Cyient DLM Ltd.</t>
  </si>
  <si>
    <t>INE055S01018</t>
  </si>
  <si>
    <t>BROOKFIELD INDIA REAL ESTATE TRUST</t>
  </si>
  <si>
    <t>INE0FDU25010</t>
  </si>
  <si>
    <t>Jupiter Wagons Ltd.</t>
  </si>
  <si>
    <t>INE209L01016</t>
  </si>
  <si>
    <t>Ashok Leyland Ltd.</t>
  </si>
  <si>
    <t>INE208A01029</t>
  </si>
  <si>
    <t>NTPC Green Energy Ltd.</t>
  </si>
  <si>
    <t>INE0ONG01011</t>
  </si>
  <si>
    <t>Sagility India Ltd.</t>
  </si>
  <si>
    <t>INE0W2G01015</t>
  </si>
  <si>
    <t>Sharda Motor Industries Ltd.</t>
  </si>
  <si>
    <t>INE597I01028</t>
  </si>
  <si>
    <t>P N Gadgil Jewellers Ltd.</t>
  </si>
  <si>
    <t>INE953R01016</t>
  </si>
  <si>
    <t>Ceigall India Ltd.</t>
  </si>
  <si>
    <t>INE0AG901020</t>
  </si>
  <si>
    <t>Shree Cement Ltd.</t>
  </si>
  <si>
    <t>INE070A01015</t>
  </si>
  <si>
    <t>Baazar Style Retail Ltd.</t>
  </si>
  <si>
    <t>INE01FR01028</t>
  </si>
  <si>
    <t>(c) Investment - CCD</t>
  </si>
  <si>
    <t>7.5% CHOLAMANDALM INV &amp; FIN CCD 30-09-26**</t>
  </si>
  <si>
    <t>INE121A08PJ0</t>
  </si>
  <si>
    <t>6.5% SAMVARDHANA MOTHERSON CCD 20-09-27**</t>
  </si>
  <si>
    <t>INE775A08105</t>
  </si>
  <si>
    <t>Shree Cement Ltd.26/12/2024</t>
  </si>
  <si>
    <t>Ashok Leyland Ltd.26/12/2024</t>
  </si>
  <si>
    <t>FSN E-Commerce Ventures Ltd.26/12/2024</t>
  </si>
  <si>
    <t>KPIT Technologies Ltd.26/12/2024</t>
  </si>
  <si>
    <t>NIFTY 26-Dec-2024</t>
  </si>
  <si>
    <t>INDEX FUTURES</t>
  </si>
  <si>
    <t>(B)Index / Stock Option</t>
  </si>
  <si>
    <t>PUT NIFTY 26-Dec-2024 25500</t>
  </si>
  <si>
    <t>INDEX OPTIONS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</si>
  <si>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</si>
  <si>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</si>
  <si>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</si>
  <si>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</si>
  <si>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</si>
  <si>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</si>
  <si>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</si>
  <si>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</si>
  <si>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</si>
  <si>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</si>
  <si>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8.1701% ABHFL SR D1 NCD 25-08-27**</t>
  </si>
  <si>
    <t>INE831R07466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</si>
  <si>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</si>
  <si>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</si>
  <si>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</si>
  <si>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</si>
  <si>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</si>
  <si>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</si>
  <si>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</si>
  <si>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</si>
  <si>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</si>
  <si>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BUSINESS CYCLE FUND AS ON NOVEMBER 30, 2024</t>
  </si>
  <si>
    <t>(An open-ended equity scheme following business cycle-based investing theme))</t>
  </si>
  <si>
    <t>Hindustan Zinc Ltd.</t>
  </si>
  <si>
    <t>INE267A01025</t>
  </si>
  <si>
    <t>PB Fintech Ltd.</t>
  </si>
  <si>
    <t>INE417T01026</t>
  </si>
  <si>
    <t>Fortis Healthcare Ltd.</t>
  </si>
  <si>
    <t>INE061F01013</t>
  </si>
  <si>
    <t>Mazagon Dock Shipbuilders Ltd.</t>
  </si>
  <si>
    <t>INE249Z01012</t>
  </si>
  <si>
    <t>Blue Star Ltd.</t>
  </si>
  <si>
    <t>INE472A01039</t>
  </si>
  <si>
    <t>Nippon Life India Asset Management Ltd.</t>
  </si>
  <si>
    <t>INE298J01013</t>
  </si>
  <si>
    <t>Bharat Dynamics Ltd.</t>
  </si>
  <si>
    <t>INE171Z01026</t>
  </si>
  <si>
    <t>Solar Industries India Ltd.</t>
  </si>
  <si>
    <t>INE343H01029</t>
  </si>
  <si>
    <t>Hitachi Energy India Ltd.</t>
  </si>
  <si>
    <t>INE07Y701011</t>
  </si>
  <si>
    <t>KEI Industries Ltd.</t>
  </si>
  <si>
    <t>INE878B01027</t>
  </si>
  <si>
    <t>Cochin Shipyard Ltd.</t>
  </si>
  <si>
    <t>INE704P01025</t>
  </si>
  <si>
    <t>Piramal Pharma Ltd.</t>
  </si>
  <si>
    <t>INE0DK501011</t>
  </si>
  <si>
    <t>TVS Holdings Ltd.</t>
  </si>
  <si>
    <t>INE105A01035</t>
  </si>
  <si>
    <t>Sundaram Finance Ltd.</t>
  </si>
  <si>
    <t>INE660A01013</t>
  </si>
  <si>
    <t>Radico Khaitan Ltd.</t>
  </si>
  <si>
    <t>INE944F01028</t>
  </si>
  <si>
    <t>Edelweiss Business Cycle Fund</t>
  </si>
  <si>
    <t>PORTFOLIO STATEMENT OF EDELWEISS LARGE CAP FUND AS ON NOVEMBER 30, 2024</t>
  </si>
  <si>
    <t>(An open ended equity scheme predominantly investing in large cap stocks)</t>
  </si>
  <si>
    <t>UNO Minda Ltd.</t>
  </si>
  <si>
    <t>INE405E01023</t>
  </si>
  <si>
    <t>Mankind Pharma Ltd.</t>
  </si>
  <si>
    <t>INE634S01028</t>
  </si>
  <si>
    <t>Waaree Energies Ltd.</t>
  </si>
  <si>
    <t>INE377N01017</t>
  </si>
  <si>
    <t>Bajaj Housing Finance Ltd.</t>
  </si>
  <si>
    <t>INE377Y01014</t>
  </si>
  <si>
    <t>Kross Ltd.</t>
  </si>
  <si>
    <t>INE0O6601022</t>
  </si>
  <si>
    <t>364 DAYS TBILL RED 06-02-2025</t>
  </si>
  <si>
    <t>IN002023Z471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</si>
  <si>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</si>
  <si>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</si>
  <si>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</si>
  <si>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</si>
  <si>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</si>
  <si>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NOVEMBER 30, 2024</t>
  </si>
  <si>
    <t>(An open ended dynamic equity scheme investing across large cap, mid cap, small cap stocks)</t>
  </si>
  <si>
    <t>Bikaji Foods International Ltd.</t>
  </si>
  <si>
    <t>INE00E101023</t>
  </si>
  <si>
    <t>Home First Finance Company India Ltd.</t>
  </si>
  <si>
    <t>INE481N01025</t>
  </si>
  <si>
    <t>Alembic Pharmaceuticals Ltd.</t>
  </si>
  <si>
    <t>INE901L01018</t>
  </si>
  <si>
    <t>Titagarh Rail Systems Ltd.</t>
  </si>
  <si>
    <t>INE615H01020</t>
  </si>
  <si>
    <t>Kajaria Ceramics Ltd.</t>
  </si>
  <si>
    <t>INE217B01036</t>
  </si>
  <si>
    <t>Karur Vysya Bank Ltd.</t>
  </si>
  <si>
    <t>INE036D01028</t>
  </si>
  <si>
    <t>Whirlpool of India Ltd.</t>
  </si>
  <si>
    <t>INE716A01013</t>
  </si>
  <si>
    <t>Vedant Fashions Ltd.</t>
  </si>
  <si>
    <t>INE825V01034</t>
  </si>
  <si>
    <t>Power Mech Projects Ltd.</t>
  </si>
  <si>
    <t>INE211R01019</t>
  </si>
  <si>
    <t>Endurance Technologies Ltd.</t>
  </si>
  <si>
    <t>INE913H01037</t>
  </si>
  <si>
    <t>Edelweiss Flexi Cap Fund</t>
  </si>
  <si>
    <t>PORTFOLIO STATEMENT OF EDELWEISS ELSS TAX SAVER FUND AS ON NOVEMBER 30, 2024</t>
  </si>
  <si>
    <t>(An open ended equity linked saving scheme with a statutory lock in of 3 years and tax benefit)</t>
  </si>
  <si>
    <t>Concord Biotech Ltd.</t>
  </si>
  <si>
    <t>INE338H01029</t>
  </si>
  <si>
    <t>Zensar Technologies Ltd.</t>
  </si>
  <si>
    <t>INE520A01027</t>
  </si>
  <si>
    <t>India Shelter Finance Corporation Ltd.</t>
  </si>
  <si>
    <t>INE922K01024</t>
  </si>
  <si>
    <t>JB Chemicals &amp; Pharmaceuticals Ltd.</t>
  </si>
  <si>
    <t>INE572A01036</t>
  </si>
  <si>
    <t>Jubilant Ingrevia Ltd.</t>
  </si>
  <si>
    <t>INE0BY001018</t>
  </si>
  <si>
    <t>Kaynes Technology India Ltd.</t>
  </si>
  <si>
    <t>INE918Z01012</t>
  </si>
  <si>
    <t>Creditaccess Grameen Ltd.</t>
  </si>
  <si>
    <t>INE741K01010</t>
  </si>
  <si>
    <t>Ajanta Pharma Ltd.</t>
  </si>
  <si>
    <t>INE031B01049</t>
  </si>
  <si>
    <t>Can Fin Homes Ltd.</t>
  </si>
  <si>
    <t>INE477A01020</t>
  </si>
  <si>
    <t>Transformers And Rectifiers (India) Ltd.</t>
  </si>
  <si>
    <t>INE763I01026</t>
  </si>
  <si>
    <t>Edelweiss ELSS Tax saver Fund</t>
  </si>
  <si>
    <t>PORTFOLIO STATEMENT OF EDELWEISS LARGE &amp; MID CAP FUND AS ON NOVEMBER 30, 2024</t>
  </si>
  <si>
    <t>(An open ended equity scheme investing in both large cap and mid cap stocks)</t>
  </si>
  <si>
    <t>Amber Enterprises India Ltd.</t>
  </si>
  <si>
    <t>INE371P01015</t>
  </si>
  <si>
    <t>Sona BLW Precision Forgings Ltd.</t>
  </si>
  <si>
    <t>INE073K01018</t>
  </si>
  <si>
    <t>Dalmia Bharat Ltd.</t>
  </si>
  <si>
    <t>INE00R701025</t>
  </si>
  <si>
    <t>Century Plyboards (India) Ltd.</t>
  </si>
  <si>
    <t>INE348B01021</t>
  </si>
  <si>
    <t>Mahindra &amp; Mahindra Financial Services Ltd</t>
  </si>
  <si>
    <t>INE774D01024</t>
  </si>
  <si>
    <t>Grindwell Norton Ltd.</t>
  </si>
  <si>
    <t>INE536A01023</t>
  </si>
  <si>
    <t>Triveni Turbine Ltd.</t>
  </si>
  <si>
    <t>INE152M01016</t>
  </si>
  <si>
    <t>Swiggy Ltd.</t>
  </si>
  <si>
    <t>INE00H001014</t>
  </si>
  <si>
    <t>Metro Brands Ltd.</t>
  </si>
  <si>
    <t>INE317I01021</t>
  </si>
  <si>
    <t>Suven Pharmaceuticals Ltd.</t>
  </si>
  <si>
    <t>INE03QK01018</t>
  </si>
  <si>
    <t>GMM Pfaudler Ltd.</t>
  </si>
  <si>
    <t>INE541A01023</t>
  </si>
  <si>
    <t>TBO Tek Ltd.</t>
  </si>
  <si>
    <t>INE673O01025</t>
  </si>
  <si>
    <t>Tata Technologies Ltd.</t>
  </si>
  <si>
    <t>INE142M01025</t>
  </si>
  <si>
    <t>Edelweiss Large and Mid Cap Fund</t>
  </si>
  <si>
    <t>PORTFOLIO STATEMENT OF EDELWEISS SMALL CAP FUND AS ON NOVEMBER 30, 2024</t>
  </si>
  <si>
    <t>(An open ended scheme predominantly investing in small cap stocks)</t>
  </si>
  <si>
    <t>Kirloskar Pneumatic Co.Ltd.</t>
  </si>
  <si>
    <t>INE811A01020</t>
  </si>
  <si>
    <t>Krishna Inst of Medical Sciences Ltd.</t>
  </si>
  <si>
    <t>INE967H01025</t>
  </si>
  <si>
    <t>Dodla Dairy Ltd.</t>
  </si>
  <si>
    <t>INE021O01019</t>
  </si>
  <si>
    <t>Avalon Technologies Ltd.</t>
  </si>
  <si>
    <t>INE0LCL01028</t>
  </si>
  <si>
    <t>Westlife Foodworld Ltd.</t>
  </si>
  <si>
    <t>INE274F01020</t>
  </si>
  <si>
    <t>KEC International Ltd.</t>
  </si>
  <si>
    <t>INE389H01022</t>
  </si>
  <si>
    <t>Teamlease Services Ltd.</t>
  </si>
  <si>
    <t>INE985S01024</t>
  </si>
  <si>
    <t>Commercial Services &amp; Supplies</t>
  </si>
  <si>
    <t>V-Mart Retail Ltd.</t>
  </si>
  <si>
    <t>INE665J01013</t>
  </si>
  <si>
    <t>Tejas Networks Ltd.</t>
  </si>
  <si>
    <t>INE010J01012</t>
  </si>
  <si>
    <t>Telecom - Equipment &amp; Accessories</t>
  </si>
  <si>
    <t>Ahluwalia Contracts (India) Ltd.</t>
  </si>
  <si>
    <t>INE758C01029</t>
  </si>
  <si>
    <t>K.P.R. Mill Ltd.</t>
  </si>
  <si>
    <t>INE930H01031</t>
  </si>
  <si>
    <t>Emami Ltd.</t>
  </si>
  <si>
    <t>INE548C01032</t>
  </si>
  <si>
    <t>Clean Science and Technology Ltd.</t>
  </si>
  <si>
    <t>INE227W01023</t>
  </si>
  <si>
    <t>Voltamp Transformers Ltd.</t>
  </si>
  <si>
    <t>INE540H01012</t>
  </si>
  <si>
    <t>JK Lakshmi Cement Ltd.</t>
  </si>
  <si>
    <t>INE786A01032</t>
  </si>
  <si>
    <t>Ratnamani Metals &amp; Tubes Ltd.</t>
  </si>
  <si>
    <t>INE703B01027</t>
  </si>
  <si>
    <t>Vijaya Diagnostic Centre Ltd.</t>
  </si>
  <si>
    <t>INE043W01024</t>
  </si>
  <si>
    <t>Garware Technical Fibres Ltd.</t>
  </si>
  <si>
    <t>INE276A01018</t>
  </si>
  <si>
    <t>Praj Industries Ltd.</t>
  </si>
  <si>
    <t>INE074A01025</t>
  </si>
  <si>
    <t>Rategain Travel Technologies Ltd.</t>
  </si>
  <si>
    <t>INE0CLI01024</t>
  </si>
  <si>
    <t>Action Construction Equipment Ltd.</t>
  </si>
  <si>
    <t>INE731H01025</t>
  </si>
  <si>
    <t>KNR Constructions Ltd.</t>
  </si>
  <si>
    <t>INE634I01029</t>
  </si>
  <si>
    <t>Firstsource Solutions Ltd.</t>
  </si>
  <si>
    <t>INE684F01012</t>
  </si>
  <si>
    <t>Mold-Tek Packaging Ltd.</t>
  </si>
  <si>
    <t>INE893J01029</t>
  </si>
  <si>
    <t>RHI Magnesita India Ltd.</t>
  </si>
  <si>
    <t>INE743M01012</t>
  </si>
  <si>
    <t>Carborundum Universal Ltd.</t>
  </si>
  <si>
    <t>INE120A01034</t>
  </si>
  <si>
    <t>Cera Sanitaryware Ltd.</t>
  </si>
  <si>
    <t>INE739E01017</t>
  </si>
  <si>
    <t>Rolex Rings Ltd.</t>
  </si>
  <si>
    <t>INE645S01016</t>
  </si>
  <si>
    <t>Jamna Auto Industries Ltd.</t>
  </si>
  <si>
    <t>INE039C01032</t>
  </si>
  <si>
    <t>CSB Bank Ltd.</t>
  </si>
  <si>
    <t>INE679A01013</t>
  </si>
  <si>
    <t>NOCIL Ltd.</t>
  </si>
  <si>
    <t>INE163A01018</t>
  </si>
  <si>
    <t>Gateway Distriparks Ltd.</t>
  </si>
  <si>
    <t>INE079J01017</t>
  </si>
  <si>
    <t>Rajratan Global Wire Ltd.</t>
  </si>
  <si>
    <t>INE451D01029</t>
  </si>
  <si>
    <t>Mahindra Logistics Ltd.</t>
  </si>
  <si>
    <t>INE766P01016</t>
  </si>
  <si>
    <t>Edelweiss Small Cap Fund</t>
  </si>
  <si>
    <t>PORTFOLIO STATEMENT OF EDELWEISS EQUITY SAVINGS FUND AS ON NOVEMBER 30, 2024</t>
  </si>
  <si>
    <t>(An Open ended scheme investing in equity, arbitrage and debt)</t>
  </si>
  <si>
    <t>ECOS (India) Mobility &amp; Hospitality Ltd.</t>
  </si>
  <si>
    <t>INE06HJ01020</t>
  </si>
  <si>
    <t>Stylam Industries Ltd.</t>
  </si>
  <si>
    <t>INE239C01020</t>
  </si>
  <si>
    <t>Gabriel India Ltd.</t>
  </si>
  <si>
    <t>INE524A01029</t>
  </si>
  <si>
    <t>Aster DM Healthcare Ltd.</t>
  </si>
  <si>
    <t>INE914M01019</t>
  </si>
  <si>
    <t>CCL Products (India) Ltd.</t>
  </si>
  <si>
    <t>INE421D01022</t>
  </si>
  <si>
    <t>Unicommerce Esolutions Ltd.</t>
  </si>
  <si>
    <t>INE00U401027</t>
  </si>
  <si>
    <t>AWFIS Space Solutions Ltd.</t>
  </si>
  <si>
    <t>INE108V01019</t>
  </si>
  <si>
    <t>MINDSPACE BUSINESS PARKS REIT</t>
  </si>
  <si>
    <t>INE0CCU25019</t>
  </si>
  <si>
    <t>7.18% GOVT OF INDIA RED 14-08-2033</t>
  </si>
  <si>
    <t>IN0020230085</t>
  </si>
  <si>
    <t>PUNJAB NATIONAL BANK CD 20-02-25#**</t>
  </si>
  <si>
    <t>INE160A16PK9</t>
  </si>
  <si>
    <t>Edelweiss Equity Savings Fund</t>
  </si>
  <si>
    <t>PORTFOLIO STATEMENT OF EDELWEISS FOCUSED FUND AS ON NOVEMBER 30, 2024</t>
  </si>
  <si>
    <t>(An open-ended equity scheme investing in maximum 30 stocks, with focus in multi-cap space)</t>
  </si>
  <si>
    <t>Edelweiss Focused Fund</t>
  </si>
  <si>
    <t>PORTFOLIO STATEMENT OF EDELWEISS NIFTY 100 QUALITY 30 INDEX FND AS ON NOVEMBER 30, 2024</t>
  </si>
  <si>
    <t>(An open ended scheme replicating Nifty 100 Quality 30 Index)</t>
  </si>
  <si>
    <t>Edelweiss NIFTY 100 Quality 30 Index Fund</t>
  </si>
  <si>
    <t>PORTFOLIO STATEMENT OF EDELWEISS NIFTY 50 INDEX FUND AS ON NOVEMBER 30, 2024</t>
  </si>
  <si>
    <t>(An open ended scheme replicating Nifty 50 Index)</t>
  </si>
  <si>
    <t>JSW Steel Ltd.</t>
  </si>
  <si>
    <t>INE019A01038</t>
  </si>
  <si>
    <t>Edelweiss NIFTY 50 Index Fund</t>
  </si>
  <si>
    <t>PORTFOLIO STATEMENT OF EDELWEISS NIFTY LARGE MID CAP 250 INDEX FUND AS ON NOVEMBER 30, 2024</t>
  </si>
  <si>
    <t>(An Open-ended Equity Scheme replicating Nifty LargeMidcap 250 Index)</t>
  </si>
  <si>
    <t>IDFC First Bank Ltd.</t>
  </si>
  <si>
    <t>INE092T01019</t>
  </si>
  <si>
    <t>Rail Vikas Nigam Ltd.</t>
  </si>
  <si>
    <t>INE415G01027</t>
  </si>
  <si>
    <t>Oberoi Realty Ltd.</t>
  </si>
  <si>
    <t>INE093I01010</t>
  </si>
  <si>
    <t>SBI Cards &amp; Payment Services Ltd.</t>
  </si>
  <si>
    <t>INE018E01016</t>
  </si>
  <si>
    <t>Deepak Nitrite Ltd.</t>
  </si>
  <si>
    <t>INE288B01029</t>
  </si>
  <si>
    <t>Patanjali Foods Ltd.</t>
  </si>
  <si>
    <t>INE619A01035</t>
  </si>
  <si>
    <t>Thermax Ltd.</t>
  </si>
  <si>
    <t>INE152A01029</t>
  </si>
  <si>
    <t>Apollo Tyres Ltd.</t>
  </si>
  <si>
    <t>INE438A01022</t>
  </si>
  <si>
    <t>Gujarat Fluorochemicals Ltd.</t>
  </si>
  <si>
    <t>INE09N301011</t>
  </si>
  <si>
    <t>Delhivery Ltd.</t>
  </si>
  <si>
    <t>INE148O01028</t>
  </si>
  <si>
    <t>Procter &amp; Gamble Hygiene&amp;HealthCare Ltd.</t>
  </si>
  <si>
    <t>INE179A01014</t>
  </si>
  <si>
    <t>United Breweries Ltd.</t>
  </si>
  <si>
    <t>INE686F01025</t>
  </si>
  <si>
    <t>Linde India Ltd.</t>
  </si>
  <si>
    <t>INE473A01011</t>
  </si>
  <si>
    <t>Schaeffler India Ltd.</t>
  </si>
  <si>
    <t>INE513A01022</t>
  </si>
  <si>
    <t>Gland Pharma Ltd.</t>
  </si>
  <si>
    <t>INE068V01023</t>
  </si>
  <si>
    <t>Indian Renewable Energy Dev Agency Ltd.</t>
  </si>
  <si>
    <t>INE202E01016</t>
  </si>
  <si>
    <t>AIA Engineering Ltd.</t>
  </si>
  <si>
    <t>INE212H01026</t>
  </si>
  <si>
    <t>Lloyds Metals And Energy Ltd.</t>
  </si>
  <si>
    <t>INE281B01032</t>
  </si>
  <si>
    <t>CRISIL Ltd.</t>
  </si>
  <si>
    <t>INE007A01025</t>
  </si>
  <si>
    <t>Sundram Fasteners Ltd.</t>
  </si>
  <si>
    <t>INE387A01021</t>
  </si>
  <si>
    <t>General Insurance Corporation of India</t>
  </si>
  <si>
    <t>INE481Y01014</t>
  </si>
  <si>
    <t>Timken India Ltd.</t>
  </si>
  <si>
    <t>INE325A01013</t>
  </si>
  <si>
    <t>Adani Power Ltd.</t>
  </si>
  <si>
    <t>INE814H01011</t>
  </si>
  <si>
    <t>Adani Green Energy Ltd.</t>
  </si>
  <si>
    <t>INE364U01010</t>
  </si>
  <si>
    <t>SKF India Ltd.</t>
  </si>
  <si>
    <t>INE640A01023</t>
  </si>
  <si>
    <t>Bajaj Holdings &amp; Investment Ltd.</t>
  </si>
  <si>
    <t>INE118A01012</t>
  </si>
  <si>
    <t>Motherson Sumi Wiring India Ltd.</t>
  </si>
  <si>
    <t>INE0FS801015</t>
  </si>
  <si>
    <t>Poonawalla Fincorp Ltd.</t>
  </si>
  <si>
    <t>INE511C01022</t>
  </si>
  <si>
    <t>Star Health &amp; Allied Insurance Co Ltd.</t>
  </si>
  <si>
    <t>INE575P01011</t>
  </si>
  <si>
    <t>3M India Ltd.</t>
  </si>
  <si>
    <t>INE470A01017</t>
  </si>
  <si>
    <t>Diversified</t>
  </si>
  <si>
    <t>Honeywell Automation India Ltd.</t>
  </si>
  <si>
    <t>INE671A01010</t>
  </si>
  <si>
    <t>Bank of Maharashtra</t>
  </si>
  <si>
    <t>INE457A01014</t>
  </si>
  <si>
    <t>Global Health Ltd.</t>
  </si>
  <si>
    <t>INE474Q01031</t>
  </si>
  <si>
    <t>Tata Investment Corporation Ltd.</t>
  </si>
  <si>
    <t>INE672A01018</t>
  </si>
  <si>
    <t>NLC India Ltd.</t>
  </si>
  <si>
    <t>INE589A01014</t>
  </si>
  <si>
    <t>JSW Infrastructure Ltd.</t>
  </si>
  <si>
    <t>INE880J01026</t>
  </si>
  <si>
    <t>SJVN Ltd.</t>
  </si>
  <si>
    <t>INE002L01015</t>
  </si>
  <si>
    <t>Bharti Hexacom Ltd.</t>
  </si>
  <si>
    <t>INE343G01021</t>
  </si>
  <si>
    <t>ZF Commercial Vehicle Ctrl Sys Ind Ltd.</t>
  </si>
  <si>
    <t>INE342J01019</t>
  </si>
  <si>
    <t>Bayer Cropscience Ltd.</t>
  </si>
  <si>
    <t>INE462A01022</t>
  </si>
  <si>
    <t>Godrej Industries Ltd.</t>
  </si>
  <si>
    <t>INE233A01035</t>
  </si>
  <si>
    <t>Indian Railway Finance Corporation Ltd.</t>
  </si>
  <si>
    <t>INE053F01010</t>
  </si>
  <si>
    <t>Sun TV Network Ltd.</t>
  </si>
  <si>
    <t>INE424H01027</t>
  </si>
  <si>
    <t>NHPC Ltd.</t>
  </si>
  <si>
    <t>INE848E01016</t>
  </si>
  <si>
    <t>Fertilizers &amp; Chemicals Travancore Ltd.</t>
  </si>
  <si>
    <t>INE188A01015</t>
  </si>
  <si>
    <t>Adani Wilmar Ltd.</t>
  </si>
  <si>
    <t>INE699H01024</t>
  </si>
  <si>
    <t>The New India Assurance Company Ltd.</t>
  </si>
  <si>
    <t>INE470Y01017</t>
  </si>
  <si>
    <t>IDBI Bank Ltd.</t>
  </si>
  <si>
    <t>INE008A01015</t>
  </si>
  <si>
    <t>Indian Overseas Bank</t>
  </si>
  <si>
    <t>INE565A01014</t>
  </si>
  <si>
    <t>Mangalore Refinery &amp; Petrochemicals Ltd.</t>
  </si>
  <si>
    <t>INE103A01014</t>
  </si>
  <si>
    <t>UPL LTD RIGHTS OFF 360 INR</t>
  </si>
  <si>
    <t>INE628A20010</t>
  </si>
  <si>
    <t>Edelweiss NIFTY Large Mid Cap 250 Index Fund</t>
  </si>
  <si>
    <t>PORTFOLIO STATEMENT OF EDELWEISS NIFTY MIDCAP150 MOMENTUM 50 INDEX FUND AS ON NOVEMBER 30, 2024</t>
  </si>
  <si>
    <t>(An Open-ended Equity Scheme replicating Nifty Midcap150 Momentum 50 Index)</t>
  </si>
  <si>
    <t>Edelweiss NIFTY Midcap 150 Momentum 50 Index Fund</t>
  </si>
  <si>
    <t>PORTFOLIO STATEMENT OF EDELWEISS MULTI ASSET ALLOCATION FUND AS ON NOVEMBER 30, 2024</t>
  </si>
  <si>
    <t>(An open-ended scheme investing in Equity, Debt, Commodities and in units of REITs &amp; InvITs)</t>
  </si>
  <si>
    <t>(b) Exchange Traded Commodity Derivatives</t>
  </si>
  <si>
    <t>SILVER-05Mar2025-MCX</t>
  </si>
  <si>
    <t>SILVERMINI-28Feb2025-MCX1</t>
  </si>
  <si>
    <t>GOLD-05Dec2024-MCX</t>
  </si>
  <si>
    <t>GOLD-04Apr2025-MCX</t>
  </si>
  <si>
    <t>GOLD-05Feb2025-MCX</t>
  </si>
  <si>
    <t>SILVER-05Dec2024-MCX</t>
  </si>
  <si>
    <t>8.3333%HDB FIN SR 213 A1 NCD 06-08-27**</t>
  </si>
  <si>
    <t>INE756I07FA8</t>
  </si>
  <si>
    <t>7.62% NABARD NCD SR 24H RED 10-05-2029**</t>
  </si>
  <si>
    <t>INE261F08EH1</t>
  </si>
  <si>
    <t>7.75% TATA CAP HSG FIN SR A 18-05-2027**</t>
  </si>
  <si>
    <t>INE033L07HQ8</t>
  </si>
  <si>
    <t>6.80% AXIS FIN LTD NCD R 18-11-26**</t>
  </si>
  <si>
    <t>INE891K07721</t>
  </si>
  <si>
    <t>8.0359% KOTAK MAH INVEST NCD R 06-10-26**</t>
  </si>
  <si>
    <t>INE975F07IM9</t>
  </si>
  <si>
    <t>7.59% SIDBI NCD SR IX RED 10-02-2026**</t>
  </si>
  <si>
    <t>INE556F08KG3</t>
  </si>
  <si>
    <t>7.50% NABARD NCD SR 24A RED 31-08-2026**</t>
  </si>
  <si>
    <t>INE261F08EA6</t>
  </si>
  <si>
    <t>7.865% LIC HSG FIN LT TR443 NCD 20-08-26**</t>
  </si>
  <si>
    <t>INE115A07QT1</t>
  </si>
  <si>
    <t>7.8445% TATA CAP HSG FIN SR A 18-09-2026**</t>
  </si>
  <si>
    <t>INE033L07IC6</t>
  </si>
  <si>
    <t>7.90% BAJAJ FIN LTD NCD RED 17-11-2025**</t>
  </si>
  <si>
    <t>INE296A07SF4</t>
  </si>
  <si>
    <t>8% ADITYA BIRLA FIN SR I RED 09-10-2026**</t>
  </si>
  <si>
    <t>INE860H07IQ0</t>
  </si>
  <si>
    <t>6.35% HDB FIN A1 FX 169 RED 11-09-26**</t>
  </si>
  <si>
    <t>INE756I07DX5</t>
  </si>
  <si>
    <t>Others</t>
  </si>
  <si>
    <t>a) Silver</t>
  </si>
  <si>
    <t>Silver</t>
  </si>
  <si>
    <t>IDIA00500002</t>
  </si>
  <si>
    <t>b) Gold</t>
  </si>
  <si>
    <t>Gold</t>
  </si>
  <si>
    <t>IDIA00500001</t>
  </si>
  <si>
    <t>DIR PL G OP-EDEL CRI IBX AAA FIN S JN 28</t>
  </si>
  <si>
    <t>INF754K01TP0</t>
  </si>
  <si>
    <t>Edelweiss Multi Asset Allocation Fund</t>
  </si>
  <si>
    <t>PORTFOLIO STATEMENT OF EDELWEISS MULTI CAP FUND AS ON NOVEMBER 30, 2024</t>
  </si>
  <si>
    <t>(An open-ended equity scheme investing across large cap, mid cap, small cap stocks)</t>
  </si>
  <si>
    <t>Chalet Hotels Ltd.</t>
  </si>
  <si>
    <t>INE427F01016</t>
  </si>
  <si>
    <t>Birla Corporation Ltd.</t>
  </si>
  <si>
    <t>INE340A01012</t>
  </si>
  <si>
    <t>Edelweiss Multi Cap Fund</t>
  </si>
  <si>
    <t>Nifty 500 MultiCap 50:25:25 TRI</t>
  </si>
  <si>
    <t>PORTFOLIO STATEMENT OF EDELWEISS NIFTY500 MULTICAP MOMENTUM QUALITY 50 ETF AS ON NOVEMBER 30, 2024</t>
  </si>
  <si>
    <t>(An open-ended exchange traded scheme replicating/tracking Nifty500 Multicap Momentum Quality 50 Total Return Index)</t>
  </si>
  <si>
    <t>Apar Industries Ltd.</t>
  </si>
  <si>
    <t>INE372A01015</t>
  </si>
  <si>
    <t>Motilal Oswal Financial Services Ltd.</t>
  </si>
  <si>
    <t>INE338I01027</t>
  </si>
  <si>
    <t>Amara Raja Energy &amp; Mobility Ltd.</t>
  </si>
  <si>
    <t>INE885A01032</t>
  </si>
  <si>
    <t>360 One Wam Ltd.</t>
  </si>
  <si>
    <t>INE466L01038</t>
  </si>
  <si>
    <t>National Buildings Construction Corporation Ltd.</t>
  </si>
  <si>
    <t>INE095N01031</t>
  </si>
  <si>
    <t>Castrol India Ltd.</t>
  </si>
  <si>
    <t>INE172A01027</t>
  </si>
  <si>
    <t>Godfrey Phillips India Ltd.</t>
  </si>
  <si>
    <t>INE260B01028</t>
  </si>
  <si>
    <t>Cigarettes &amp; Tobacco Products</t>
  </si>
  <si>
    <t>Ircon International Ltd.</t>
  </si>
  <si>
    <t>INE962Y01021</t>
  </si>
  <si>
    <t>ICICI Securities Ltd.</t>
  </si>
  <si>
    <t>INE763G01038</t>
  </si>
  <si>
    <t>Narayana Hrudayalaya ltd.</t>
  </si>
  <si>
    <t>INE410P01011</t>
  </si>
  <si>
    <t>Godawari Power And Ispat Ltd.</t>
  </si>
  <si>
    <t>INE177H01039</t>
  </si>
  <si>
    <t>Jyothy Labs Ltd.</t>
  </si>
  <si>
    <t>INE668F01031</t>
  </si>
  <si>
    <t>Household Products</t>
  </si>
  <si>
    <t>Garden Reach Shipbuilders &amp; Engineers</t>
  </si>
  <si>
    <t>INE382Z01011</t>
  </si>
  <si>
    <t>Engineers India Ltd.</t>
  </si>
  <si>
    <t>INE510A01028</t>
  </si>
  <si>
    <t>KSB Ltd.</t>
  </si>
  <si>
    <t>INE999A01023</t>
  </si>
  <si>
    <t>Caplin Point Laboratories Ltd.</t>
  </si>
  <si>
    <t>INE475E01026</t>
  </si>
  <si>
    <t>BLS International Services Ltd.</t>
  </si>
  <si>
    <t>INE153T01027</t>
  </si>
  <si>
    <t>Chennai Petroleum Corporation Ltd.</t>
  </si>
  <si>
    <t>INE178A01016</t>
  </si>
  <si>
    <t>RITES LTD.</t>
  </si>
  <si>
    <t>INE320J01015</t>
  </si>
  <si>
    <t>Gujarat Mineral Development Corporation Ltd.</t>
  </si>
  <si>
    <t>INE131A01031</t>
  </si>
  <si>
    <t>MMTC Ltd.</t>
  </si>
  <si>
    <t>INE123F01029</t>
  </si>
  <si>
    <t>Edelweiss Nifty500 Multicap Momentum Quality 50 ETF</t>
  </si>
  <si>
    <t>PORTFOLIO STATEMENT OF EDELWEISS NIFTY500 MULTICAP MOMENTUM QUALITY 50 INDEX FUND AS ON NOVEMBER 30, 2024</t>
  </si>
  <si>
    <t>(An open-ended index scheme replicating Nifty500 Multicap Momentum Quality 50 Index)</t>
  </si>
  <si>
    <t>Edelweiss Nifty500 Multicap Momentum Quality 50 Index Fund</t>
  </si>
  <si>
    <t>PORTFOLIO STATEMENT OF EDELWEISS RECENTLY LISTED IPO FUND AS ON NOVEMBER 30, 2024</t>
  </si>
  <si>
    <t>(An open ended equity scheme following investment theme of investing in recently listed 100 companies or upcoming Initial Public Offer (IPOs).)</t>
  </si>
  <si>
    <t>Ask Automotive Ltd.</t>
  </si>
  <si>
    <t>INE491J01022</t>
  </si>
  <si>
    <t>Innova Captab Ltd.</t>
  </si>
  <si>
    <t>INE0DUT01020</t>
  </si>
  <si>
    <t>Happy Forgings Ltd.</t>
  </si>
  <si>
    <t>INE330T01021</t>
  </si>
  <si>
    <t>Doms Industries Ltd.</t>
  </si>
  <si>
    <t>INE321T01012</t>
  </si>
  <si>
    <t>Azad Engineering Ltd.</t>
  </si>
  <si>
    <t>INE02IJ01035</t>
  </si>
  <si>
    <t>INOX INDIA LIMITED</t>
  </si>
  <si>
    <t>INE616N01034</t>
  </si>
  <si>
    <t>Hyundai Motor India Ltd.</t>
  </si>
  <si>
    <t>INE0V6F01027</t>
  </si>
  <si>
    <t>Aadhar Housing Finance Ltd.</t>
  </si>
  <si>
    <t>INE883F01010</t>
  </si>
  <si>
    <t>Acme Solar Holdings Ltd.</t>
  </si>
  <si>
    <t>INE622W01025</t>
  </si>
  <si>
    <t>Updater Services Ltd.</t>
  </si>
  <si>
    <t>INE851I01011</t>
  </si>
  <si>
    <t>Blue Jet Healthcare Ltd.</t>
  </si>
  <si>
    <t>INE0KBH01020</t>
  </si>
  <si>
    <t>Indegene Ltd.</t>
  </si>
  <si>
    <t>INE065X01017</t>
  </si>
  <si>
    <t>Go Digit General Insurance Ltd.</t>
  </si>
  <si>
    <t>INE03JT01014</t>
  </si>
  <si>
    <t>Bansal Wire Industries Ltd.</t>
  </si>
  <si>
    <t>INE0B9K01025</t>
  </si>
  <si>
    <t>Samhi Hotels Ltd.</t>
  </si>
  <si>
    <t>INE08U801020</t>
  </si>
  <si>
    <t>KFIN Technologies Pvt Ltd.</t>
  </si>
  <si>
    <t>INE138Y01010</t>
  </si>
  <si>
    <t>Emcure Pharmaceuticals Ltd.</t>
  </si>
  <si>
    <t>INE168P01015</t>
  </si>
  <si>
    <t>Cello World Ltd.</t>
  </si>
  <si>
    <t>INE0LMW01024</t>
  </si>
  <si>
    <t>Apeejay Surrendra Park Hotels Ltd.</t>
  </si>
  <si>
    <t>INE988S01028</t>
  </si>
  <si>
    <t>Protean eGov Technologies Ltd.</t>
  </si>
  <si>
    <t>INE004A01022</t>
  </si>
  <si>
    <t>Latent View Analytics Ltd.</t>
  </si>
  <si>
    <t>INE0I7C01011</t>
  </si>
  <si>
    <t>Jupiter Life Line Hospitals Ltd.</t>
  </si>
  <si>
    <t>INE682M01012</t>
  </si>
  <si>
    <t>Godavari Biorefineries Ltd.</t>
  </si>
  <si>
    <t>INE497S01012</t>
  </si>
  <si>
    <t>Gopal Snacks Ltd.</t>
  </si>
  <si>
    <t>INE0L9R01028</t>
  </si>
  <si>
    <t>Medi Assist Healthcare Services Ltd.</t>
  </si>
  <si>
    <t>INE456Z01021</t>
  </si>
  <si>
    <t>JNK India Ltd.</t>
  </si>
  <si>
    <t>INE0OAF01028</t>
  </si>
  <si>
    <t>Fedbank Financial Services Ltd.</t>
  </si>
  <si>
    <t>INE007N01010</t>
  </si>
  <si>
    <t>Akums Drugs And Pharmaceuticals Ltd.</t>
  </si>
  <si>
    <t>INE09XN01023</t>
  </si>
  <si>
    <t>Juniper Hotels Ltd.</t>
  </si>
  <si>
    <t>INE696F01016</t>
  </si>
  <si>
    <t>Yatra Online Ltd.</t>
  </si>
  <si>
    <t>INE0JR601024</t>
  </si>
  <si>
    <t>Flair Writing Industries Ltd.</t>
  </si>
  <si>
    <t>INE00Y201027</t>
  </si>
  <si>
    <t>Interarch Building Products Ltd.</t>
  </si>
  <si>
    <t>INE00M901018</t>
  </si>
  <si>
    <t>Stanley Lifestyles Ltd.</t>
  </si>
  <si>
    <t>INE01A001028</t>
  </si>
  <si>
    <t>Edelweiss Recently Listed IPO Fund</t>
  </si>
  <si>
    <t>PORTFOLIO STATEMENT OF EDELWEISS NIFTY BANK ETF AS ON NOVEMBER 30, 2024</t>
  </si>
  <si>
    <t>(An open-ended exchange traded scheme replicating/tracking Nifty Bank Total return index)</t>
  </si>
  <si>
    <t>Edelweiss Nifty Bank ETF</t>
  </si>
  <si>
    <t>PORTFOLIO STATEMENT OF EDELWEISS NIFTY NEXT 50 INDEX FUND AS ON NOVEMBER 30,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</si>
  <si>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</si>
  <si>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</si>
  <si>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</si>
  <si>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NOVEMBER 30, 2024</t>
  </si>
  <si>
    <t>(An open ended hybrid scheme investing predominantly in equity and equity related instruments)</t>
  </si>
  <si>
    <t>Senco Gold Ltd.</t>
  </si>
  <si>
    <t>INE602W01019</t>
  </si>
  <si>
    <t>EDELWEISS-NIFTY 50-INDEX FUND</t>
  </si>
  <si>
    <t>INF754K01NB3</t>
  </si>
  <si>
    <t>Direct Plan IDCW</t>
  </si>
  <si>
    <t>Regular Plan IDCW</t>
  </si>
  <si>
    <t>Edelweiss Aggressive Hybrid Fund</t>
  </si>
  <si>
    <t>PORTFOLIO STATEMENT OF EDELWEISS NIFTY SMALLCAP 250 INDEX FUND AS ON NOVEMBER 30, 2024</t>
  </si>
  <si>
    <t>(An Open-ended Equity Scheme replicating Nifty Smallcap 250 Index)</t>
  </si>
  <si>
    <t>Aditya Birla Real Estate Ltd.</t>
  </si>
  <si>
    <t>INE055A01016</t>
  </si>
  <si>
    <t>Paper, Forest &amp; Jute Products</t>
  </si>
  <si>
    <t>Elgi Equipments Ltd.</t>
  </si>
  <si>
    <t>INE285A01027</t>
  </si>
  <si>
    <t>Himadri Speciality Chemical Ltd.</t>
  </si>
  <si>
    <t>INE019C01026</t>
  </si>
  <si>
    <t>Natco Pharma Ltd.</t>
  </si>
  <si>
    <t>INE987B01026</t>
  </si>
  <si>
    <t>Inox Wind Ltd.</t>
  </si>
  <si>
    <t>INE066P01011</t>
  </si>
  <si>
    <t>Sonata Software Ltd.</t>
  </si>
  <si>
    <t>INE269A01021</t>
  </si>
  <si>
    <t>Kalpataru Projects International Ltd.</t>
  </si>
  <si>
    <t>INE220B01022</t>
  </si>
  <si>
    <t>Zee Entertainment Enterprises Ltd.</t>
  </si>
  <si>
    <t>INE256A01028</t>
  </si>
  <si>
    <t>REDINGTON LIMITED</t>
  </si>
  <si>
    <t>INE891D01026</t>
  </si>
  <si>
    <t>Aegis Logistics Ltd.</t>
  </si>
  <si>
    <t>INE208C01025</t>
  </si>
  <si>
    <t>Sammaan Capital Ltd.</t>
  </si>
  <si>
    <t>INE148I01020</t>
  </si>
  <si>
    <t>The Great Eastern Shipping Company Ltd.</t>
  </si>
  <si>
    <t>INE017A01032</t>
  </si>
  <si>
    <t>Poly Medicure Ltd.</t>
  </si>
  <si>
    <t>INE205C01021</t>
  </si>
  <si>
    <t>Healthcare Equipment &amp; Supplies</t>
  </si>
  <si>
    <t>Affle (India) Ltd.</t>
  </si>
  <si>
    <t>INE00WC01027</t>
  </si>
  <si>
    <t>Gujarat State Petronet Ltd.</t>
  </si>
  <si>
    <t>INE246F01010</t>
  </si>
  <si>
    <t>Welspun Corp Ltd.</t>
  </si>
  <si>
    <t>INE191B01025</t>
  </si>
  <si>
    <t>Ramkrishna Forgings Ltd.</t>
  </si>
  <si>
    <t>INE399G01023</t>
  </si>
  <si>
    <t>IIFL Finance Ltd.</t>
  </si>
  <si>
    <t>INE530B01024</t>
  </si>
  <si>
    <t>Aavas Financiers Ltd.</t>
  </si>
  <si>
    <t>INE216P01012</t>
  </si>
  <si>
    <t>Jubilant Pharmova Ltd.</t>
  </si>
  <si>
    <t>INE700A01033</t>
  </si>
  <si>
    <t>Kirloskar Oil Engines Ltd.</t>
  </si>
  <si>
    <t>INE146L01010</t>
  </si>
  <si>
    <t>Deepak Fertilizers &amp; Petrochem Corp Ltd.</t>
  </si>
  <si>
    <t>INE501A01019</t>
  </si>
  <si>
    <t>PNB Housing Finance Ltd.</t>
  </si>
  <si>
    <t>INE572E01012</t>
  </si>
  <si>
    <t>Anant Raj Ltd.</t>
  </si>
  <si>
    <t>INE242C01024</t>
  </si>
  <si>
    <t>Jaiprakash Power Ventures Ltd.</t>
  </si>
  <si>
    <t>INE351F01018</t>
  </si>
  <si>
    <t>Finolex Cables Ltd.</t>
  </si>
  <si>
    <t>INE235A01022</t>
  </si>
  <si>
    <t>EID Parry India Ltd.</t>
  </si>
  <si>
    <t>INE126A01031</t>
  </si>
  <si>
    <t>Swan Energy Ltd.</t>
  </si>
  <si>
    <t>INE665A01038</t>
  </si>
  <si>
    <t>Five Star Business Finance Ltd.</t>
  </si>
  <si>
    <t>INE128S01021</t>
  </si>
  <si>
    <t>EIH Ltd.</t>
  </si>
  <si>
    <t>INE230A01023</t>
  </si>
  <si>
    <t>BEML Ltd.</t>
  </si>
  <si>
    <t>INE258A01016</t>
  </si>
  <si>
    <t>Pfizer Ltd.</t>
  </si>
  <si>
    <t>INE182A01018</t>
  </si>
  <si>
    <t>Gillette India Ltd.</t>
  </si>
  <si>
    <t>INE322A01010</t>
  </si>
  <si>
    <t>Rainbow Children's Medicare Ltd.</t>
  </si>
  <si>
    <t>INE961O01016</t>
  </si>
  <si>
    <t>PCBL Ltd.</t>
  </si>
  <si>
    <t>INE602A01031</t>
  </si>
  <si>
    <t>Finolex Industries Ltd.</t>
  </si>
  <si>
    <t>INE183A01024</t>
  </si>
  <si>
    <t>V-Guard Industries Ltd.</t>
  </si>
  <si>
    <t>INE951I01027</t>
  </si>
  <si>
    <t>Asahi India Glass Ltd.</t>
  </si>
  <si>
    <t>INE439A01020</t>
  </si>
  <si>
    <t>Eclerx Services Ltd.</t>
  </si>
  <si>
    <t>INE738I01010</t>
  </si>
  <si>
    <t>Data Patterns (India) Ltd.</t>
  </si>
  <si>
    <t>INE0IX101010</t>
  </si>
  <si>
    <t>Techno Electric &amp; Engineering Co. Ltd.</t>
  </si>
  <si>
    <t>INE285K01026</t>
  </si>
  <si>
    <t>Newgen Software Technologies Ltd.</t>
  </si>
  <si>
    <t>INE619B01017</t>
  </si>
  <si>
    <t>Anand Rathi Wealth Ltd.</t>
  </si>
  <si>
    <t>INE463V01026</t>
  </si>
  <si>
    <t>Jindal Saw Ltd.</t>
  </si>
  <si>
    <t>INE324A01032</t>
  </si>
  <si>
    <t>Sapphire Foods India Ltd.</t>
  </si>
  <si>
    <t>INE806T01020</t>
  </si>
  <si>
    <t>Equitas Small Finance Bank Ltd.</t>
  </si>
  <si>
    <t>INE063P01018</t>
  </si>
  <si>
    <t>HBL Power Systems Ltd.</t>
  </si>
  <si>
    <t>INE292B01021</t>
  </si>
  <si>
    <t>Eris Lifesciences Ltd.</t>
  </si>
  <si>
    <t>INE406M01024</t>
  </si>
  <si>
    <t>BASF India Ltd.</t>
  </si>
  <si>
    <t>INE373A01013</t>
  </si>
  <si>
    <t>Sumitomo Chemical India Ltd.</t>
  </si>
  <si>
    <t>INE258G01013</t>
  </si>
  <si>
    <t>Balrampur Chini Mills Ltd.</t>
  </si>
  <si>
    <t>INE119A01028</t>
  </si>
  <si>
    <t>Devyani International Ltd.</t>
  </si>
  <si>
    <t>INE872J01023</t>
  </si>
  <si>
    <t>Olectra Greentech Ltd.</t>
  </si>
  <si>
    <t>INE260D01016</t>
  </si>
  <si>
    <t>Ujjivan Small Finance Bank Ltd.</t>
  </si>
  <si>
    <t>INE551W01018</t>
  </si>
  <si>
    <t>CEAT Ltd.</t>
  </si>
  <si>
    <t>INE482A01020</t>
  </si>
  <si>
    <t>Intellect Design Arena Ltd.</t>
  </si>
  <si>
    <t>INE306R01017</t>
  </si>
  <si>
    <t>Lemon Tree Hotels Ltd.</t>
  </si>
  <si>
    <t>INE970X01018</t>
  </si>
  <si>
    <t>Usha Martin Ltd.</t>
  </si>
  <si>
    <t>INE228A01035</t>
  </si>
  <si>
    <t>Aptus Value Housing Finance India Ltd.</t>
  </si>
  <si>
    <t>INE852O01025</t>
  </si>
  <si>
    <t>Aditya Birla Sun Life AMC Ltd.</t>
  </si>
  <si>
    <t>INE404A01024</t>
  </si>
  <si>
    <t>PTC Industries Ltd.</t>
  </si>
  <si>
    <t>INE596F01018</t>
  </si>
  <si>
    <t>CIE Automotive India Ltd.</t>
  </si>
  <si>
    <t>INE536H01010</t>
  </si>
  <si>
    <t>Sobha Ltd.</t>
  </si>
  <si>
    <t>INE671H01015</t>
  </si>
  <si>
    <t>Nuvama Wealth Management Ltd.</t>
  </si>
  <si>
    <t>INE531F01015</t>
  </si>
  <si>
    <t>Happiest Minds Technologies Ltd.</t>
  </si>
  <si>
    <t>INE419U01012</t>
  </si>
  <si>
    <t>Shyam Metalics And Energy Ltd.</t>
  </si>
  <si>
    <t>INE810G01011</t>
  </si>
  <si>
    <t>Sanofi India Ltd.</t>
  </si>
  <si>
    <t>INE058A01010</t>
  </si>
  <si>
    <t>Kirloskar Brothers Ltd.</t>
  </si>
  <si>
    <t>INE732A01036</t>
  </si>
  <si>
    <t>Kansai Nerolac Paints Ltd.</t>
  </si>
  <si>
    <t>INE531A01024</t>
  </si>
  <si>
    <t>JM Financial Ltd.</t>
  </si>
  <si>
    <t>INE780C01023</t>
  </si>
  <si>
    <t>Raymond Ltd.</t>
  </si>
  <si>
    <t>INE301A01014</t>
  </si>
  <si>
    <t>Sterling &amp; Wilson Renewable Energy Ltd.</t>
  </si>
  <si>
    <t>INE00M201021</t>
  </si>
  <si>
    <t>UTI Asset Management Company Ltd.</t>
  </si>
  <si>
    <t>INE094J01016</t>
  </si>
  <si>
    <t>NMDC Steel Ltd.</t>
  </si>
  <si>
    <t>INE0NNS01018</t>
  </si>
  <si>
    <t>Signatureglobal (India) Ltd.</t>
  </si>
  <si>
    <t>INE903U01023</t>
  </si>
  <si>
    <t>Capri Global Capital Ltd.</t>
  </si>
  <si>
    <t>INE180C01042</t>
  </si>
  <si>
    <t>Elecon Engineering Company Ltd.</t>
  </si>
  <si>
    <t>INE205B01031</t>
  </si>
  <si>
    <t>Network18 Media &amp; Investments Ltd.</t>
  </si>
  <si>
    <t>INE870H01013</t>
  </si>
  <si>
    <t>JK Tyre &amp; Industries Ltd.</t>
  </si>
  <si>
    <t>INE573A01042</t>
  </si>
  <si>
    <t>Gujarat Pipavav Port Ltd.</t>
  </si>
  <si>
    <t>INE517F01014</t>
  </si>
  <si>
    <t>Tanla Platforms Ltd.</t>
  </si>
  <si>
    <t>INE483C01032</t>
  </si>
  <si>
    <t>Gujarat State Fertilizers &amp; Chem Ltd.</t>
  </si>
  <si>
    <t>INE026A01025</t>
  </si>
  <si>
    <t>Vardhman Textiles Ltd.</t>
  </si>
  <si>
    <t>INE825A01020</t>
  </si>
  <si>
    <t>Schneider Electric Infrastructure Ltd.</t>
  </si>
  <si>
    <t>INE839M01018</t>
  </si>
  <si>
    <t>Mastek Ltd.</t>
  </si>
  <si>
    <t>INE759A01021</t>
  </si>
  <si>
    <t>Vinati Organics Ltd.</t>
  </si>
  <si>
    <t>INE410B01037</t>
  </si>
  <si>
    <t>Quess Corp Ltd.</t>
  </si>
  <si>
    <t>INE615P01015</t>
  </si>
  <si>
    <t>R R Kabel Ltd.</t>
  </si>
  <si>
    <t>INE777K01022</t>
  </si>
  <si>
    <t>Blue Dart Express Ltd.</t>
  </si>
  <si>
    <t>INE233B01017</t>
  </si>
  <si>
    <t>The Jammu &amp; Kashmir Bank Ltd.</t>
  </si>
  <si>
    <t>INE168A01041</t>
  </si>
  <si>
    <t>Bombay Burmah Trading Corporation Ltd.</t>
  </si>
  <si>
    <t>INE050A01025</t>
  </si>
  <si>
    <t>Welspun Living Ltd.</t>
  </si>
  <si>
    <t>INE192B01031</t>
  </si>
  <si>
    <t>Trident Ltd.</t>
  </si>
  <si>
    <t>INE064C01022</t>
  </si>
  <si>
    <t>Archean Chemical Industries Ltd.</t>
  </si>
  <si>
    <t>INE128X01021</t>
  </si>
  <si>
    <t>IFCI Ltd.</t>
  </si>
  <si>
    <t>INE039A01010</t>
  </si>
  <si>
    <t>Astrazeneca Pharma India Ltd.</t>
  </si>
  <si>
    <t>INE203A01020</t>
  </si>
  <si>
    <t>G R Infraprojects Ltd.</t>
  </si>
  <si>
    <t>INE201P01022</t>
  </si>
  <si>
    <t>Fine Organic Industries Ltd.</t>
  </si>
  <si>
    <t>INE686Y01026</t>
  </si>
  <si>
    <t>Shipping Corporation Of India Ltd.</t>
  </si>
  <si>
    <t>INE109A01011</t>
  </si>
  <si>
    <t>Tata Teleservices (Maharashtra) Ltd.</t>
  </si>
  <si>
    <t>INE517B01013</t>
  </si>
  <si>
    <t>Netweb Technologies India Ltd.</t>
  </si>
  <si>
    <t>INE0NT901020</t>
  </si>
  <si>
    <t>Saregama India Ltd.</t>
  </si>
  <si>
    <t>INE979A01025</t>
  </si>
  <si>
    <t>Mahindra Lifespace Developers Ltd.</t>
  </si>
  <si>
    <t>INE813A01018</t>
  </si>
  <si>
    <t>HEG Ltd.</t>
  </si>
  <si>
    <t>INE545A01024</t>
  </si>
  <si>
    <t>RailTel Corporation of India Ltd.</t>
  </si>
  <si>
    <t>INE0DD101019</t>
  </si>
  <si>
    <t>Chemplast Sanmar Ltd.</t>
  </si>
  <si>
    <t>INE488A01050</t>
  </si>
  <si>
    <t>Nuvoco Vistas Corporation Ltd.</t>
  </si>
  <si>
    <t>INE118D01016</t>
  </si>
  <si>
    <t>Graphite India Ltd.</t>
  </si>
  <si>
    <t>INE371A01025</t>
  </si>
  <si>
    <t>VIP Industries Ltd.</t>
  </si>
  <si>
    <t>INE054A01027</t>
  </si>
  <si>
    <t>Triveni Engineering &amp; Industries Ltd.</t>
  </si>
  <si>
    <t>INE256C01024</t>
  </si>
  <si>
    <t>Valor Estate Ltd.</t>
  </si>
  <si>
    <t>INE879I01012</t>
  </si>
  <si>
    <t>Shree Renuka Sugars Ltd.</t>
  </si>
  <si>
    <t>INE087H01022</t>
  </si>
  <si>
    <t>Syrma Sgs Technology Ltd.</t>
  </si>
  <si>
    <t>INE0DYJ01015</t>
  </si>
  <si>
    <t>Central Bank of India</t>
  </si>
  <si>
    <t>INE483A01010</t>
  </si>
  <si>
    <t>PNC Infratech Ltd.</t>
  </si>
  <si>
    <t>INE195J01029</t>
  </si>
  <si>
    <t>Rajesh Exports Ltd.</t>
  </si>
  <si>
    <t>INE343B01030</t>
  </si>
  <si>
    <t>Jbm Auto Ltd.</t>
  </si>
  <si>
    <t>INE927D01044</t>
  </si>
  <si>
    <t>Honasa Consumer Ltd.</t>
  </si>
  <si>
    <t>INE0J5401028</t>
  </si>
  <si>
    <t>SBFC Finance Ltd.</t>
  </si>
  <si>
    <t>INE423Y01016</t>
  </si>
  <si>
    <t>ITI Ltd.</t>
  </si>
  <si>
    <t>INE248A01017</t>
  </si>
  <si>
    <t>Alkyl Amines Chemicals Ltd.</t>
  </si>
  <si>
    <t>INE150B01039</t>
  </si>
  <si>
    <t>Maharashtra Seamless Ltd.</t>
  </si>
  <si>
    <t>INE271B01025</t>
  </si>
  <si>
    <t>Alok Industries Ltd.</t>
  </si>
  <si>
    <t>INE270A01029</t>
  </si>
  <si>
    <t>Rashtriya Chemicals and Fertilizers Ltd.</t>
  </si>
  <si>
    <t>INE027A01015</t>
  </si>
  <si>
    <t>TVS Supply Chain Solutions Ltd.</t>
  </si>
  <si>
    <t>INE395N01027</t>
  </si>
  <si>
    <t>UCO Bank</t>
  </si>
  <si>
    <t>INE691A01018</t>
  </si>
  <si>
    <t>C.E. Info Systems Ltd.</t>
  </si>
  <si>
    <t>INE0BV301023</t>
  </si>
  <si>
    <t>Just Dial Ltd.</t>
  </si>
  <si>
    <t>INE599M01018</t>
  </si>
  <si>
    <t>Godrej Agrovet Ltd.</t>
  </si>
  <si>
    <t>INE850D01014</t>
  </si>
  <si>
    <t>Avanti Feeds Ltd.</t>
  </si>
  <si>
    <t>INE871C01038</t>
  </si>
  <si>
    <t>RattanIndia Enterprises Ltd.</t>
  </si>
  <si>
    <t>INE834M01019</t>
  </si>
  <si>
    <t>Campus Activewear Ltd.</t>
  </si>
  <si>
    <t>INE278Y01022</t>
  </si>
  <si>
    <t>Balaji Amines Ltd.</t>
  </si>
  <si>
    <t>INE050E01027</t>
  </si>
  <si>
    <t>Easy Trip Planners Ltd.</t>
  </si>
  <si>
    <t>INE07O001026</t>
  </si>
  <si>
    <t>Sun Pharma Advanced Research Co. Ltd.</t>
  </si>
  <si>
    <t>INE232I01014</t>
  </si>
  <si>
    <t>Varroc Engineering Ltd.</t>
  </si>
  <si>
    <t>INE665L01035</t>
  </si>
  <si>
    <t>Gujarat Ambuja Exports Ltd.</t>
  </si>
  <si>
    <t>INE036B01030</t>
  </si>
  <si>
    <t>Route Mobile Ltd.</t>
  </si>
  <si>
    <t>INE450U01017</t>
  </si>
  <si>
    <t>Edelweiss NIFTY Smallcap 250 Index Fund</t>
  </si>
  <si>
    <t>PORTFOLIO STATEMENT OF EDELWEISS MID CAP FUND AS ON NOVEMBER 30, 2024</t>
  </si>
  <si>
    <t>(An open ended equity scheme predominantly investing in mid cap stocks)</t>
  </si>
  <si>
    <t>Edelweiss Mid Cap Fund</t>
  </si>
  <si>
    <t>PORTFOLIO STATEMENT OF EDELWEISS TECHNOLOGY FUND AS ON NOVEMBER 30, 2024</t>
  </si>
  <si>
    <t>(An open-ended equity scheme investing in technology &amp; technology-related companies)</t>
  </si>
  <si>
    <t>(c) Listed / Awaiting listing on International Stock Exchanges</t>
  </si>
  <si>
    <t>APPLE INC</t>
  </si>
  <si>
    <t>US0378331005</t>
  </si>
  <si>
    <t>Software Products</t>
  </si>
  <si>
    <t>NVIDIA CORPORATION</t>
  </si>
  <si>
    <t>US67066G1040</t>
  </si>
  <si>
    <t>Computers Hardware &amp; Equipments</t>
  </si>
  <si>
    <t>MICROSOFT CORP</t>
  </si>
  <si>
    <t>US5949181045</t>
  </si>
  <si>
    <t>BROADCOM INC</t>
  </si>
  <si>
    <t>US11135F1012</t>
  </si>
  <si>
    <t>SALESFORCE INC</t>
  </si>
  <si>
    <t>US79466L3024</t>
  </si>
  <si>
    <t>ORACLE CORPORATION</t>
  </si>
  <si>
    <t>US68389X1054</t>
  </si>
  <si>
    <t>ACCENTURE PLC</t>
  </si>
  <si>
    <t>IE00B4BNMY34</t>
  </si>
  <si>
    <t>ADOBE INC</t>
  </si>
  <si>
    <t>US00724F1012</t>
  </si>
  <si>
    <t>SERVICENOW INC.</t>
  </si>
  <si>
    <t>US81762P1021</t>
  </si>
  <si>
    <t>Computers - Software &amp; Consulting</t>
  </si>
  <si>
    <t>CISCO SYSTEMS INC</t>
  </si>
  <si>
    <t>US17275R1023</t>
  </si>
  <si>
    <t>ADVANCED MICRO DEVICES INC</t>
  </si>
  <si>
    <t>US0079031078</t>
  </si>
  <si>
    <t>IBM</t>
  </si>
  <si>
    <t>US4592001014</t>
  </si>
  <si>
    <t>TEXAS INSTRUMENTS INC</t>
  </si>
  <si>
    <t>US8825081040</t>
  </si>
  <si>
    <t>INTUIT INC</t>
  </si>
  <si>
    <t>US4612021034</t>
  </si>
  <si>
    <t>QUALCOMM INC</t>
  </si>
  <si>
    <t>US7475251036</t>
  </si>
  <si>
    <t>APPLIED MATERIALS INC</t>
  </si>
  <si>
    <t>US0382221051</t>
  </si>
  <si>
    <t>PALO ALTO NETWORKS INC</t>
  </si>
  <si>
    <t>US6974351057</t>
  </si>
  <si>
    <t>ANALOG DEVICES INC</t>
  </si>
  <si>
    <t>US0326541051</t>
  </si>
  <si>
    <t>MICRON TECHNOLOGY INC</t>
  </si>
  <si>
    <t>US5951121038</t>
  </si>
  <si>
    <t>INTEL CORP</t>
  </si>
  <si>
    <t>US4581401001</t>
  </si>
  <si>
    <t>ARISTA NETWORKS INC.</t>
  </si>
  <si>
    <t>US0404131064</t>
  </si>
  <si>
    <t>LAM RESEARCH CORPORATION</t>
  </si>
  <si>
    <t>US5128073062</t>
  </si>
  <si>
    <t>AMPHENOL CORP</t>
  </si>
  <si>
    <t>US0320951017</t>
  </si>
  <si>
    <t>KLA CORP</t>
  </si>
  <si>
    <t>US4824801009</t>
  </si>
  <si>
    <t>SYNOPSYS INC</t>
  </si>
  <si>
    <t>US8716071076</t>
  </si>
  <si>
    <t>CADENCE DESIGN SYS INC</t>
  </si>
  <si>
    <t>US1273871087</t>
  </si>
  <si>
    <t>MOTOROLA SOLUTIONS INC</t>
  </si>
  <si>
    <t>US6200763075</t>
  </si>
  <si>
    <t>AUTODESK INC</t>
  </si>
  <si>
    <t>US0527691069</t>
  </si>
  <si>
    <t>ROPER TECHNOLOGIES INC</t>
  </si>
  <si>
    <t>US7766961061</t>
  </si>
  <si>
    <t>FORTINET INC</t>
  </si>
  <si>
    <t>US34959E1091</t>
  </si>
  <si>
    <t>NXP SEMICONDUCTORS NV</t>
  </si>
  <si>
    <t>NL0009538784</t>
  </si>
  <si>
    <t>FAIR ISAAC CORP</t>
  </si>
  <si>
    <t>US3032501047</t>
  </si>
  <si>
    <t>TE CONNECTIVITY PLC</t>
  </si>
  <si>
    <t>IE000IVNQZ81</t>
  </si>
  <si>
    <t>COGNIZANT TECH SOLUTIONS</t>
  </si>
  <si>
    <t>US1924461023</t>
  </si>
  <si>
    <t>GARTNER INC</t>
  </si>
  <si>
    <t>US3666511072</t>
  </si>
  <si>
    <t>CORNING INC</t>
  </si>
  <si>
    <t>US2193501051</t>
  </si>
  <si>
    <t>MICROCHIP TECHNOLOGY INC</t>
  </si>
  <si>
    <t>US5950171042</t>
  </si>
  <si>
    <t>HP INC</t>
  </si>
  <si>
    <t>US40434L1052</t>
  </si>
  <si>
    <t>ANSYS INC</t>
  </si>
  <si>
    <t>US03662Q1058</t>
  </si>
  <si>
    <t>ON SEMICONDUCTOR CORPORATION</t>
  </si>
  <si>
    <t>US6821891057</t>
  </si>
  <si>
    <t>KEYSIGHT TECHNOLOGIES INC</t>
  </si>
  <si>
    <t>US49338L1035</t>
  </si>
  <si>
    <t>MONOLITHIC POWER SYSTEM INC</t>
  </si>
  <si>
    <t>US6098391054</t>
  </si>
  <si>
    <t>HEWLETT PACKARD ENTERPRISE CO</t>
  </si>
  <si>
    <t>US42824C1099</t>
  </si>
  <si>
    <t>IT Enabled Services</t>
  </si>
  <si>
    <t>NETAPP INC</t>
  </si>
  <si>
    <t>US64110D1046</t>
  </si>
  <si>
    <t>CDW CORP/DE</t>
  </si>
  <si>
    <t>US12514G1085</t>
  </si>
  <si>
    <t>WESTERN DIGITAL CORP</t>
  </si>
  <si>
    <t>US9581021055</t>
  </si>
  <si>
    <t>PTC INC</t>
  </si>
  <si>
    <t>US69370C1009</t>
  </si>
  <si>
    <t>TELEDYNE TECHNOLOGIES INC</t>
  </si>
  <si>
    <t>US8793601050</t>
  </si>
  <si>
    <t>SEAGATE TECHNOLOGY HOLDINGS PLC</t>
  </si>
  <si>
    <t>IE00BKVD2N49</t>
  </si>
  <si>
    <t>VERISIGN INC</t>
  </si>
  <si>
    <t>US92343E1029</t>
  </si>
  <si>
    <t>Edelweiss Technology Fund</t>
  </si>
  <si>
    <t>PORTFOLIO STATEMENT OF EDELWEISS GOLD ETF FUND AS ON NOVEMBER 30, 2024</t>
  </si>
  <si>
    <t>((An open ended exchange traded fund replicating/tracking domestic prices of Gold))</t>
  </si>
  <si>
    <t xml:space="preserve">a) Gold </t>
  </si>
  <si>
    <t>Edelweiss Gold ETF</t>
  </si>
  <si>
    <t>PORTFOLIO STATEMENT OF EDELWEISS GOLD AND SILVER ETF FOF AS ON NOVEMBER 30, 2024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</si>
  <si>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</si>
  <si>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</si>
  <si>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</si>
  <si>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</si>
  <si>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</si>
  <si>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</si>
  <si>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</si>
  <si>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</si>
  <si>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</si>
  <si>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</si>
  <si>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Gold and Silver ETF Fund of Fund</t>
  </si>
  <si>
    <t>PORTFOLIO STATEMENT OF EDELWEISS  LIQUID FUND AS ON NOVEMBER 30, 2024</t>
  </si>
  <si>
    <t>(An open-ended liquid scheme)</t>
  </si>
  <si>
    <t>182 DAYS TBILL RED 09-01-2025</t>
  </si>
  <si>
    <t>IN002024Y159</t>
  </si>
  <si>
    <t>182 DAYS TBILL RED 20-02-2025</t>
  </si>
  <si>
    <t>IN002024Y217</t>
  </si>
  <si>
    <t>91 DAYS TBILL RED 12-12-2024</t>
  </si>
  <si>
    <t>IN002024X250</t>
  </si>
  <si>
    <t>91 DAYS TBILL RED 16-01-2025</t>
  </si>
  <si>
    <t>IN002024X284</t>
  </si>
  <si>
    <t>91 DAYS TBILL RED 30-01-2025</t>
  </si>
  <si>
    <t>IN002024X300</t>
  </si>
  <si>
    <t>182 DAYS TBILL RED 06-02-2025</t>
  </si>
  <si>
    <t>IN002024Y191</t>
  </si>
  <si>
    <t>182 DAYS TBILL RED 17-01-2025</t>
  </si>
  <si>
    <t>IN002024Y167</t>
  </si>
  <si>
    <t>364 DAYS TBILL RED 23-01-2025</t>
  </si>
  <si>
    <t>IN002023Z455</t>
  </si>
  <si>
    <t>91 DAYS TBILL RED 23-01-2025</t>
  </si>
  <si>
    <t>IN002024X292</t>
  </si>
  <si>
    <t>182 DAYS TBILL RED 30-01-2025</t>
  </si>
  <si>
    <t>IN002024Y183</t>
  </si>
  <si>
    <t>STATE BK OF INDIA CD 27-12-2024#**</t>
  </si>
  <si>
    <t>INE062A16549</t>
  </si>
  <si>
    <t>HDFC BANK CD RED 30-01-2025#**</t>
  </si>
  <si>
    <t>INE040A16FP3</t>
  </si>
  <si>
    <t>CANARA BANK CD RED 17-01-2025#**</t>
  </si>
  <si>
    <t>INE476A16XJ5</t>
  </si>
  <si>
    <t>PUNJAB NATIONAL BANK CD 20-12-24#**</t>
  </si>
  <si>
    <t>INE160A16PX2</t>
  </si>
  <si>
    <t>PUNJAB NATIONAL BANK CD RED 13-01-2025#**</t>
  </si>
  <si>
    <t>INE160A16QF7</t>
  </si>
  <si>
    <t>PUNJAB NATIONAL BANK CD RED 31-01-2025#**</t>
  </si>
  <si>
    <t>INE160A16OH8</t>
  </si>
  <si>
    <t>CANARA BANK CD RED 16-12-2024#**</t>
  </si>
  <si>
    <t>INE476A16YR6</t>
  </si>
  <si>
    <t>BANK OF BARODA CD RED 25-02-2025#**</t>
  </si>
  <si>
    <t>INE028A16EZ0</t>
  </si>
  <si>
    <t>SIDBI CD RED 11-12-2024#**</t>
  </si>
  <si>
    <t>INE556F16AM5</t>
  </si>
  <si>
    <t>DBS BANK IND LTD. CD RED 12-12-2024#**</t>
  </si>
  <si>
    <t>INE01GA16210</t>
  </si>
  <si>
    <t>CANARA BANK CD RED 26-12-2024#**</t>
  </si>
  <si>
    <t>INE476A16ZJ0</t>
  </si>
  <si>
    <t>KOTAK MAHINDRA BANK CD RED 16-01-2025#**</t>
  </si>
  <si>
    <t>INE237A165V4</t>
  </si>
  <si>
    <t>CANARA BANK CD RED 16-01-2025#**</t>
  </si>
  <si>
    <t>INE476A16XI7</t>
  </si>
  <si>
    <t>CANARA BANK CD RED 22-01-2025#**</t>
  </si>
  <si>
    <t>INE476A16XK3</t>
  </si>
  <si>
    <t>AXIS BANK LTD CD RED 30-01-2025#**</t>
  </si>
  <si>
    <t>INE238AD6645</t>
  </si>
  <si>
    <t>CANARA BANK CD RED 03-02-2025#**</t>
  </si>
  <si>
    <t>INE476A16YV8</t>
  </si>
  <si>
    <t>BANK OF BARODA CD RED 20-02-2025#**</t>
  </si>
  <si>
    <t>INE028A16EX5</t>
  </si>
  <si>
    <t>ULTRATECH CEMENT CP RED 15-01-2025**</t>
  </si>
  <si>
    <t>INE481G14ET6</t>
  </si>
  <si>
    <t>SIDBI CP RED 13-12-2024**</t>
  </si>
  <si>
    <t>INE556F14KO5</t>
  </si>
  <si>
    <t>NABARD CP RED 01-01-2025**</t>
  </si>
  <si>
    <t>INE261F14MI0</t>
  </si>
  <si>
    <t>ICICI SECURITIES CP RED 24-12-24**</t>
  </si>
  <si>
    <t>INE763G14VT1</t>
  </si>
  <si>
    <t>CHOLAMANDALAM INV &amp; FI CP RED 10-01-2025**</t>
  </si>
  <si>
    <t>INE121A14WL0</t>
  </si>
  <si>
    <t>ICICI SECURITIES CP RED 02-12-2024**</t>
  </si>
  <si>
    <t>INE763G14VQ7</t>
  </si>
  <si>
    <t>MOTILAL OSWAL FIN SER CP RED 04-12-2024**</t>
  </si>
  <si>
    <t>INE338I14II8</t>
  </si>
  <si>
    <t>RELIANCE RETAIL VENT CP 06-12-24**</t>
  </si>
  <si>
    <t>INE929O14CL9</t>
  </si>
  <si>
    <t>LARSEN &amp; TOUBRO LTD CP 09-12-24**</t>
  </si>
  <si>
    <t>INE018A14LC0</t>
  </si>
  <si>
    <t>NETWORK18 MEDIA &amp; INV CP 10-12-24**</t>
  </si>
  <si>
    <t>INE870H14TP4</t>
  </si>
  <si>
    <t>RELIANCE JIO INFO CP R 16-12-24**</t>
  </si>
  <si>
    <t>INE110L14SM6</t>
  </si>
  <si>
    <t>EXIM BANK CP RED 13-01-2025**</t>
  </si>
  <si>
    <t>INE514E14SG6</t>
  </si>
  <si>
    <t>ADITYA BIRLA HSG FIN CP 17-01-25**</t>
  </si>
  <si>
    <t>INE831R14EH4</t>
  </si>
  <si>
    <t>RELIANCE IND CP RED 03-02-2025**</t>
  </si>
  <si>
    <t>INE002A14KW4</t>
  </si>
  <si>
    <t>LARSEN &amp; TOUBRO LTD CP RED 06-02-2025**</t>
  </si>
  <si>
    <t>INE018A14LF3</t>
  </si>
  <si>
    <t>TATA CAPITAL HSNG FI CP 07-02-25**</t>
  </si>
  <si>
    <t>INE033L14NM1</t>
  </si>
  <si>
    <t>ADITYA BIRLA FIN LTD CP 07-02-25**</t>
  </si>
  <si>
    <t>INE860H144F9</t>
  </si>
  <si>
    <t>LARSEN &amp; TOUBRO LTD CP RED 14-02-2025**</t>
  </si>
  <si>
    <t>INE018A14LG1</t>
  </si>
  <si>
    <t>RELIANCE RETAIL VENTURES CP RED 18-02-25**</t>
  </si>
  <si>
    <t>INE929O14CT2</t>
  </si>
  <si>
    <t>RELIANCE JIO INFO LTD 06-12-24**</t>
  </si>
  <si>
    <t>INE110L14SK0</t>
  </si>
  <si>
    <t>MOTILAL OSWAL FIN SER CP 11-12-24**</t>
  </si>
  <si>
    <t>INE338I14IJ6</t>
  </si>
  <si>
    <t>BOBCARD LTD. CP RED 17-12-2024**</t>
  </si>
  <si>
    <t>INE027214688</t>
  </si>
  <si>
    <t>GODREJ INDUSTRIES LTD CP RED 20-02-2025**</t>
  </si>
  <si>
    <t>INE233A14V82</t>
  </si>
  <si>
    <t>GODREJ INDUSTRIES LTD CP RED 27-02-2025**</t>
  </si>
  <si>
    <t>INE233A14W32</t>
  </si>
  <si>
    <t>BOBCARD LTD. CP RED 27-02-2025**</t>
  </si>
  <si>
    <t>INE027214738</t>
  </si>
  <si>
    <t>GRASIM IND LTD CP RED 03-12-2024**</t>
  </si>
  <si>
    <t>INE047A14966</t>
  </si>
  <si>
    <t>ADITYA BIRLA FIN LTD CP RED 04-12-2024**</t>
  </si>
  <si>
    <t>INE860H143Y2</t>
  </si>
  <si>
    <t>HERO HOUSING FIN CP RED 12-12-2024**</t>
  </si>
  <si>
    <t>INE800X14242</t>
  </si>
  <si>
    <t>CHOLAMANDALAM INV &amp; FI CP RED 17-01-2025**</t>
  </si>
  <si>
    <t>INE121A14WF2</t>
  </si>
  <si>
    <t>ICICI SECURITIES CP RED 05-02-25**</t>
  </si>
  <si>
    <t>INE763G14VZ8</t>
  </si>
  <si>
    <t>L&amp;T FINANCE LTD CP RED 13-02-25**</t>
  </si>
  <si>
    <t>INE498L14CV0</t>
  </si>
  <si>
    <t>AXIS SECURITIES LTD. CP RED 21-02-2025**</t>
  </si>
  <si>
    <t>INE110O14EI8</t>
  </si>
  <si>
    <t>TATA CAPITAL LTD CP RED 24-02-2025**</t>
  </si>
  <si>
    <t>INE976I14PE9</t>
  </si>
  <si>
    <t>BOBCARD LTD. CP RED 30-01-2025**</t>
  </si>
  <si>
    <t>INE027214712</t>
  </si>
  <si>
    <t>ICICI SECURITIES CP RED 30-01-25**</t>
  </si>
  <si>
    <t>INE763G14SN0</t>
  </si>
  <si>
    <t>CHOLAMANDALAM INV &amp; FI CP RED 29-01-2025**</t>
  </si>
  <si>
    <t>INE121A14WX5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</si>
  <si>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</si>
  <si>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</si>
  <si>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</si>
  <si>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</si>
  <si>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</si>
  <si>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</si>
  <si>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</si>
  <si>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</si>
  <si>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</si>
  <si>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</si>
  <si>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</si>
  <si>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</si>
  <si>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</si>
  <si>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</si>
  <si>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</si>
  <si>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</si>
  <si>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NOVEMBER 30,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</si>
  <si>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</si>
  <si>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</si>
  <si>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</si>
  <si>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</si>
  <si>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</si>
  <si>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Edelweiss ASEAN Equity Off-Shore Fund</t>
  </si>
  <si>
    <t>PORTFOLIO STATEMENT OF EDELWEISS  GREATER CHINA EQUITY OFF-SHORE FUND AS ON NOVEMBER 30,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</si>
  <si>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</si>
  <si>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</si>
  <si>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</si>
  <si>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</si>
  <si>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NOVEMBER 30, 2024</t>
  </si>
  <si>
    <t>(An Open-ended Equity Scheme replicating MSCI India Domestic &amp; World Healthcare 45 Index)</t>
  </si>
  <si>
    <t>ELI LILLY &amp; CO</t>
  </si>
  <si>
    <t>US5324571083</t>
  </si>
  <si>
    <t>Pharmaceuticals</t>
  </si>
  <si>
    <t>JOHNSON &amp; JOHNSON</t>
  </si>
  <si>
    <t>US4781601046</t>
  </si>
  <si>
    <t>Novo Nordisk A/S</t>
  </si>
  <si>
    <t>US6701002056</t>
  </si>
  <si>
    <t>ABBVIE INC</t>
  </si>
  <si>
    <t>US00287Y1091</t>
  </si>
  <si>
    <t>Biotechnology</t>
  </si>
  <si>
    <t>MERCK &amp; CO.INC</t>
  </si>
  <si>
    <t>US58933Y1055</t>
  </si>
  <si>
    <t>NOVARTIS AG</t>
  </si>
  <si>
    <t>US66987V1098</t>
  </si>
  <si>
    <t>ABBOTT LABORATORIES</t>
  </si>
  <si>
    <t>US0028241000</t>
  </si>
  <si>
    <t>Health Care Equipment &amp; Supplies</t>
  </si>
  <si>
    <t>THERMO FISHER SCIENTIFIC INC</t>
  </si>
  <si>
    <t>US8835561023</t>
  </si>
  <si>
    <t>Life Sciences Tools &amp; Services</t>
  </si>
  <si>
    <t>INTUITIVE SURGICAL INC</t>
  </si>
  <si>
    <t>US46120E6023</t>
  </si>
  <si>
    <t>DANAHER CORP</t>
  </si>
  <si>
    <t>US2358511028</t>
  </si>
  <si>
    <t>AMGEN INC</t>
  </si>
  <si>
    <t>US0311621009</t>
  </si>
  <si>
    <t>STRYKER CORP</t>
  </si>
  <si>
    <t>US8636671013</t>
  </si>
  <si>
    <t>VERTEX PHARMACEUTICALS INC</t>
  </si>
  <si>
    <t>US92532F1003</t>
  </si>
  <si>
    <t>GILEAD SCIENCES INC</t>
  </si>
  <si>
    <t>US3755581036</t>
  </si>
  <si>
    <t>MEDTRONIC PLC</t>
  </si>
  <si>
    <t>IE00BTN1Y115</t>
  </si>
  <si>
    <t>Regeneron Pharmaceuticals Inc</t>
  </si>
  <si>
    <t>US75886F1075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</si>
  <si>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</si>
  <si>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</si>
  <si>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</si>
  <si>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</si>
  <si>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</si>
  <si>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</si>
  <si>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</si>
  <si>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</si>
  <si>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GRAIL INC</t>
  </si>
  <si>
    <t>US3847471014</t>
  </si>
  <si>
    <t>Edelweiss MSCI India Domestic &amp; World Healthcare 45 Index Fund</t>
  </si>
  <si>
    <t>PORTFOLIO STATEMENT OF EDELWEISS  EUROPE DYNAMIC EQUITY OFF-SHORE FUND AS ON NOVEMBER 30,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</si>
  <si>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</si>
  <si>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</si>
  <si>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</si>
  <si>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</si>
  <si>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NOVEMBER 30, 2024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</si>
  <si>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</si>
  <si>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</si>
  <si>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</si>
  <si>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</si>
  <si>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NOVEMBER 30,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</si>
  <si>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</si>
  <si>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</si>
  <si>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</si>
  <si>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</si>
  <si>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NOVEMBER 30,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</si>
  <si>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</si>
  <si>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</si>
  <si>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</si>
  <si>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</si>
  <si>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NOVEMBER 30, 2024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</si>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</sst>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#,##0.0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6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0" fillId="0" borderId="5" xfId="0" applyBorder="1"/>
    <xf numFmtId="0" fontId="3" fillId="0" borderId="5" xfId="0" applyFont="1" applyBorder="1"/>
    <xf numFmtId="164" fontId="3" fillId="0" borderId="5" xfId="0" applyNumberFormat="1" applyFon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7" fontId="0" fillId="0" borderId="4" xfId="0" applyNumberFormat="1" applyBorder="1"/>
    <xf numFmtId="166" fontId="0" fillId="0" borderId="4" xfId="0" applyNumberFormat="1" applyBorder="1"/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164" fontId="0" fillId="0" borderId="5" xfId="0" applyNumberFormat="1" applyBorder="1"/>
    <xf numFmtId="4" fontId="0" fillId="0" borderId="5" xfId="0" applyNumberFormat="1" applyBorder="1"/>
    <xf numFmtId="10" fontId="0" fillId="0" borderId="5" xfId="0" applyNumberFormat="1" applyBorder="1"/>
    <xf numFmtId="0" fontId="3" fillId="0" borderId="7" xfId="0" applyFont="1" applyBorder="1"/>
    <xf numFmtId="164" fontId="3" fillId="0" borderId="7" xfId="0" applyNumberFormat="1" applyFont="1" applyBorder="1"/>
    <xf numFmtId="10" fontId="3" fillId="0" borderId="8" xfId="0" applyNumberFormat="1" applyFont="1" applyBorder="1"/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170" fontId="0" fillId="0" borderId="0" xfId="0" applyNumberFormat="1"/>
    <xf numFmtId="0" fontId="0" fillId="0" borderId="7" xfId="0" applyBorder="1"/>
    <xf numFmtId="0" fontId="0" fillId="0" borderId="7" xfId="0" applyBorder="1" applyAlignment="1">
      <alignment wrapText="1"/>
    </xf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4" fontId="0" fillId="0" borderId="8" xfId="0" applyNumberFormat="1" applyBorder="1" applyAlignment="1">
      <alignment horizontal="right"/>
    </xf>
    <xf numFmtId="10" fontId="0" fillId="0" borderId="8" xfId="0" applyNumberFormat="1" applyBorder="1" applyAlignment="1">
      <alignment horizontal="right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8" xfId="0" applyBorder="1" applyAlignment="1">
      <alignment horizontal="center" vertical="center"/>
    </xf>
    <xf numFmtId="166" fontId="3" fillId="0" borderId="4" xfId="0" applyNumberFormat="1" applyFont="1" applyBorder="1"/>
    <xf numFmtId="167" fontId="3" fillId="0" borderId="4" xfId="0" applyNumberFormat="1" applyFont="1" applyBorder="1"/>
    <xf numFmtId="4" fontId="0" fillId="0" borderId="0" xfId="0" applyNumberFormat="1"/>
    <xf numFmtId="10" fontId="0" fillId="0" borderId="0" xfId="2" applyNumberFormat="1" applyFont="1"/>
    <xf numFmtId="0" fontId="0" fillId="0" borderId="9" xfId="0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3" fillId="0" borderId="7" xfId="0" applyFont="1" applyBorder="1" applyAlignment="1">
      <alignment wrapText="1"/>
    </xf>
    <xf numFmtId="0" fontId="4" fillId="0" borderId="7" xfId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238250" cy="714375"/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0</xdr:rowOff>
    </xdr:from>
    <xdr:ext cx="1238250" cy="714375"/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238250" cy="714375"/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0</xdr:rowOff>
    </xdr:from>
    <xdr:ext cx="1238250" cy="714375"/>
    <xdr:pic>
      <xdr:nvPicPr>
        <xdr:cNvPr id="121" name="Image 120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61</xdr:row>
      <xdr:rowOff>0</xdr:rowOff>
    </xdr:from>
    <xdr:ext cx="1238250" cy="714375"/>
    <xdr:pic>
      <xdr:nvPicPr>
        <xdr:cNvPr id="122" name="Image 121" descr="Pictur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0</xdr:rowOff>
    </xdr:from>
    <xdr:ext cx="1238250" cy="714375"/>
    <xdr:pic>
      <xdr:nvPicPr>
        <xdr:cNvPr id="123" name="Image 122" descr="Pictur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97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253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172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3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workbookViewId="0">
      <selection activeCell="D4" sqref="D4"/>
    </sheetView>
  </sheetViews>
  <sheetFormatPr defaultRowHeight="15" x14ac:dyDescent="0.25"/>
  <cols>
    <col min="1" max="1" width="8.85546875" bestFit="1" customWidth="1"/>
    <col min="2" max="2" width="36.42578125" style="57" customWidth="1"/>
    <col min="3" max="3" width="22" customWidth="1"/>
    <col min="4" max="4" width="37.140625" style="57" customWidth="1"/>
    <col min="5" max="5" width="22" customWidth="1"/>
    <col min="6" max="6" width="37.5703125" style="57" customWidth="1"/>
    <col min="7" max="7" width="23.28515625" bestFit="1" customWidth="1"/>
  </cols>
  <sheetData>
    <row r="1" spans="1:7" s="1" customFormat="1" x14ac:dyDescent="0.25">
      <c r="A1" s="77" t="s">
        <v>0</v>
      </c>
      <c r="B1" s="77"/>
      <c r="D1" s="81"/>
      <c r="F1" s="81"/>
    </row>
    <row r="2" spans="1:7" s="1" customFormat="1" x14ac:dyDescent="0.25">
      <c r="A2" s="77" t="s">
        <v>1</v>
      </c>
      <c r="B2" s="77"/>
      <c r="D2" s="81"/>
      <c r="F2" s="81"/>
    </row>
    <row r="3" spans="1:7" s="1" customFormat="1" x14ac:dyDescent="0.25">
      <c r="A3" s="51" t="s">
        <v>2</v>
      </c>
      <c r="B3" s="82" t="s">
        <v>3</v>
      </c>
      <c r="C3" s="62" t="s">
        <v>4</v>
      </c>
      <c r="D3" s="63" t="s">
        <v>5</v>
      </c>
      <c r="E3" s="62" t="s">
        <v>6</v>
      </c>
      <c r="F3" s="63" t="s">
        <v>5</v>
      </c>
      <c r="G3" s="62" t="s">
        <v>6</v>
      </c>
    </row>
    <row r="4" spans="1:7" ht="69.95" customHeight="1" x14ac:dyDescent="0.25">
      <c r="A4" s="62" t="s">
        <v>7</v>
      </c>
      <c r="B4" s="83" t="str">
        <f>HYPERLINK("[EDEL_Portfolio Monthly Notes 30-Nov-2024.xlsx]EDACBF!A1","Edelweiss Money Market Fund")</f>
        <v>Edelweiss Money Market Fund</v>
      </c>
      <c r="C4" s="62"/>
      <c r="D4" s="63" t="s">
        <v>8</v>
      </c>
      <c r="E4" s="62"/>
      <c r="F4" s="63" t="s">
        <v>9</v>
      </c>
      <c r="G4" s="62"/>
    </row>
    <row r="5" spans="1:7" ht="69.95" customHeight="1" x14ac:dyDescent="0.25">
      <c r="A5" s="62" t="s">
        <v>10</v>
      </c>
      <c r="B5" s="83" t="str">
        <f>HYPERLINK("[EDEL_Portfolio Monthly Notes 30-Nov-2024.xlsx]EDBE25!A1","BHARAT Bond ETF - April 2025")</f>
        <v>BHARAT Bond ETF - April 2025</v>
      </c>
      <c r="C5" s="62"/>
      <c r="D5" s="63" t="s">
        <v>11</v>
      </c>
      <c r="E5" s="62"/>
      <c r="F5" s="84" t="s">
        <v>12</v>
      </c>
      <c r="G5" s="85" t="s">
        <v>12</v>
      </c>
    </row>
    <row r="6" spans="1:7" ht="69.95" customHeight="1" x14ac:dyDescent="0.25">
      <c r="A6" s="62" t="s">
        <v>13</v>
      </c>
      <c r="B6" s="83" t="str">
        <f>HYPERLINK("[EDEL_Portfolio Monthly Notes 30-Nov-2024.xlsx]EDBE30!A1","BHARAT Bond ETF - April 2030")</f>
        <v>BHARAT Bond ETF - April 2030</v>
      </c>
      <c r="C6" s="62"/>
      <c r="D6" s="63" t="s">
        <v>14</v>
      </c>
      <c r="E6" s="62"/>
      <c r="F6" s="84" t="s">
        <v>12</v>
      </c>
      <c r="G6" s="85" t="s">
        <v>12</v>
      </c>
    </row>
    <row r="7" spans="1:7" ht="69.95" customHeight="1" x14ac:dyDescent="0.25">
      <c r="A7" s="62" t="s">
        <v>15</v>
      </c>
      <c r="B7" s="83" t="str">
        <f>HYPERLINK("[EDEL_Portfolio Monthly Notes 30-Nov-2024.xlsx]EDBE31!A1","BHARAT Bond ETF - April 2031")</f>
        <v>BHARAT Bond ETF - April 2031</v>
      </c>
      <c r="C7" s="62"/>
      <c r="D7" s="63" t="s">
        <v>16</v>
      </c>
      <c r="E7" s="62"/>
      <c r="F7" s="84" t="s">
        <v>12</v>
      </c>
      <c r="G7" s="85" t="s">
        <v>12</v>
      </c>
    </row>
    <row r="8" spans="1:7" ht="69.95" customHeight="1" x14ac:dyDescent="0.25">
      <c r="A8" s="62" t="s">
        <v>17</v>
      </c>
      <c r="B8" s="83" t="str">
        <f>HYPERLINK("[EDEL_Portfolio Monthly Notes 30-Nov-2024.xlsx]EDBE32!A1","BHARAT Bond ETF - April 2032")</f>
        <v>BHARAT Bond ETF - April 2032</v>
      </c>
      <c r="C8" s="62"/>
      <c r="D8" s="63" t="s">
        <v>18</v>
      </c>
      <c r="E8" s="62"/>
      <c r="F8" s="84" t="s">
        <v>12</v>
      </c>
      <c r="G8" s="85" t="s">
        <v>12</v>
      </c>
    </row>
    <row r="9" spans="1:7" ht="69.95" customHeight="1" x14ac:dyDescent="0.25">
      <c r="A9" s="62" t="s">
        <v>19</v>
      </c>
      <c r="B9" s="83" t="str">
        <f>HYPERLINK("[EDEL_Portfolio Monthly Notes 30-Nov-2024.xlsx]EDBE33!A1","BHARAT Bond ETF - April 2033")</f>
        <v>BHARAT Bond ETF - April 2033</v>
      </c>
      <c r="C9" s="62"/>
      <c r="D9" s="63" t="s">
        <v>20</v>
      </c>
      <c r="E9" s="62"/>
      <c r="F9" s="84" t="s">
        <v>12</v>
      </c>
      <c r="G9" s="85" t="s">
        <v>12</v>
      </c>
    </row>
    <row r="10" spans="1:7" ht="69.95" customHeight="1" x14ac:dyDescent="0.25">
      <c r="A10" s="62" t="s">
        <v>21</v>
      </c>
      <c r="B10" s="83" t="str">
        <f>HYPERLINK("[EDEL_Portfolio Monthly Notes 30-Nov-2024.xlsx]EDBPDF!A1","Edelweiss Banking and PSU Debt Fund")</f>
        <v>Edelweiss Banking and PSU Debt Fund</v>
      </c>
      <c r="C10" s="62"/>
      <c r="D10" s="63" t="s">
        <v>22</v>
      </c>
      <c r="E10" s="62"/>
      <c r="F10" s="63" t="s">
        <v>23</v>
      </c>
      <c r="G10" s="62"/>
    </row>
    <row r="11" spans="1:7" ht="69.95" customHeight="1" x14ac:dyDescent="0.25">
      <c r="A11" s="62" t="s">
        <v>24</v>
      </c>
      <c r="B11" s="83" t="str">
        <f>HYPERLINK("[EDEL_Portfolio Monthly Notes 30-Nov-2024.xlsx]EDCF28!A1","Edelweiss CRISIL IBX AAA Financial Services – Jan 2028 Index Fund")</f>
        <v>Edelweiss CRISIL IBX AAA Financial Services – Jan 2028 Index Fund</v>
      </c>
      <c r="C11" s="62"/>
      <c r="D11" s="63" t="s">
        <v>12</v>
      </c>
      <c r="E11" s="62"/>
      <c r="F11" s="84" t="s">
        <v>12</v>
      </c>
      <c r="G11" s="85" t="s">
        <v>12</v>
      </c>
    </row>
    <row r="12" spans="1:7" ht="69.95" customHeight="1" x14ac:dyDescent="0.25">
      <c r="A12" s="62" t="s">
        <v>25</v>
      </c>
      <c r="B12" s="83" t="str">
        <f>HYPERLINK("[EDEL_Portfolio Monthly Notes 30-Nov-2024.xlsx]EDCG27!A1","Edelweiss CRISIL IBX 50 50 Gilt Plus SDL June 2027 Index Fund")</f>
        <v>Edelweiss CRISIL IBX 50 50 Gilt Plus SDL June 2027 Index Fund</v>
      </c>
      <c r="C12" s="62"/>
      <c r="D12" s="63" t="s">
        <v>26</v>
      </c>
      <c r="E12" s="62"/>
      <c r="F12" s="84" t="s">
        <v>12</v>
      </c>
      <c r="G12" s="85" t="s">
        <v>12</v>
      </c>
    </row>
    <row r="13" spans="1:7" ht="69.95" customHeight="1" x14ac:dyDescent="0.25">
      <c r="A13" s="62" t="s">
        <v>27</v>
      </c>
      <c r="B13" s="83" t="str">
        <f>HYPERLINK("[EDEL_Portfolio Monthly Notes 30-Nov-2024.xlsx]EDCG28!A1","Edelweiss_CRISIL_IBX 50 50 Gilt Plus SDL Sep 2028 Index Fund")</f>
        <v>Edelweiss_CRISIL_IBX 50 50 Gilt Plus SDL Sep 2028 Index Fund</v>
      </c>
      <c r="C13" s="62"/>
      <c r="D13" s="63" t="s">
        <v>28</v>
      </c>
      <c r="E13" s="62"/>
      <c r="F13" s="84" t="s">
        <v>12</v>
      </c>
      <c r="G13" s="85" t="s">
        <v>12</v>
      </c>
    </row>
    <row r="14" spans="1:7" ht="69.95" customHeight="1" x14ac:dyDescent="0.25">
      <c r="A14" s="62" t="s">
        <v>29</v>
      </c>
      <c r="B14" s="83" t="str">
        <f>HYPERLINK("[EDEL_Portfolio Monthly Notes 30-Nov-2024.xlsx]EDCG37!A1","Edelweiss_CRISIL IBX 50 50 Gilt Plus SDL April 2037 Index Fund")</f>
        <v>Edelweiss_CRISIL IBX 50 50 Gilt Plus SDL April 2037 Index Fund</v>
      </c>
      <c r="C14" s="62"/>
      <c r="D14" s="63" t="s">
        <v>30</v>
      </c>
      <c r="E14" s="62"/>
      <c r="F14" s="84" t="s">
        <v>12</v>
      </c>
      <c r="G14" s="85" t="s">
        <v>12</v>
      </c>
    </row>
    <row r="15" spans="1:7" ht="69.95" customHeight="1" x14ac:dyDescent="0.25">
      <c r="A15" s="62" t="s">
        <v>31</v>
      </c>
      <c r="B15" s="83" t="str">
        <f>HYPERLINK("[EDEL_Portfolio Monthly Notes 30-Nov-2024.xlsx]EDCPSF!A1","Edelweiss CRL PSU PL SDL 50 50 Oct-25 FD")</f>
        <v>Edelweiss CRL PSU PL SDL 50 50 Oct-25 FD</v>
      </c>
      <c r="C15" s="62"/>
      <c r="D15" s="63" t="s">
        <v>32</v>
      </c>
      <c r="E15" s="62"/>
      <c r="F15" s="84" t="s">
        <v>12</v>
      </c>
      <c r="G15" s="85" t="s">
        <v>12</v>
      </c>
    </row>
    <row r="16" spans="1:7" ht="69.95" customHeight="1" x14ac:dyDescent="0.25">
      <c r="A16" s="62" t="s">
        <v>33</v>
      </c>
      <c r="B16" s="83" t="str">
        <f>HYPERLINK("[EDEL_Portfolio Monthly Notes 30-Nov-2024.xlsx]EDCSDF!A1","Edelweiss CRL IBX 50 50 Gilt Plus SDL Short Duration Index Fund")</f>
        <v>Edelweiss CRL IBX 50 50 Gilt Plus SDL Short Duration Index Fund</v>
      </c>
      <c r="C16" s="62"/>
      <c r="D16" s="63" t="s">
        <v>34</v>
      </c>
      <c r="E16" s="62"/>
      <c r="F16" s="84" t="s">
        <v>12</v>
      </c>
      <c r="G16" s="85" t="s">
        <v>12</v>
      </c>
    </row>
    <row r="17" spans="1:7" ht="69.95" customHeight="1" x14ac:dyDescent="0.25">
      <c r="A17" s="62" t="s">
        <v>35</v>
      </c>
      <c r="B17" s="83" t="str">
        <f>HYPERLINK("[EDEL_Portfolio Monthly Notes 30-Nov-2024.xlsx]EDFF25!A1","BHARAT Bond FOF - April 2025")</f>
        <v>BHARAT Bond FOF - April 2025</v>
      </c>
      <c r="C17" s="62"/>
      <c r="D17" s="63" t="s">
        <v>11</v>
      </c>
      <c r="E17" s="62"/>
      <c r="F17" s="84" t="s">
        <v>12</v>
      </c>
      <c r="G17" s="85" t="s">
        <v>12</v>
      </c>
    </row>
    <row r="18" spans="1:7" ht="69.95" customHeight="1" x14ac:dyDescent="0.25">
      <c r="A18" s="62" t="s">
        <v>36</v>
      </c>
      <c r="B18" s="83" t="str">
        <f>HYPERLINK("[EDEL_Portfolio Monthly Notes 30-Nov-2024.xlsx]EDFF30!A1","BHARAT Bond FOF - April 2030")</f>
        <v>BHARAT Bond FOF - April 2030</v>
      </c>
      <c r="C18" s="62"/>
      <c r="D18" s="63" t="s">
        <v>14</v>
      </c>
      <c r="E18" s="62"/>
      <c r="F18" s="84" t="s">
        <v>12</v>
      </c>
      <c r="G18" s="85" t="s">
        <v>12</v>
      </c>
    </row>
    <row r="19" spans="1:7" ht="69.95" customHeight="1" x14ac:dyDescent="0.25">
      <c r="A19" s="62" t="s">
        <v>37</v>
      </c>
      <c r="B19" s="83" t="str">
        <f>HYPERLINK("[EDEL_Portfolio Monthly Notes 30-Nov-2024.xlsx]EDFF31!A1","BHARAT Bond FOF - April 2031")</f>
        <v>BHARAT Bond FOF - April 2031</v>
      </c>
      <c r="C19" s="62"/>
      <c r="D19" s="63" t="s">
        <v>16</v>
      </c>
      <c r="E19" s="62"/>
      <c r="F19" s="84" t="s">
        <v>12</v>
      </c>
      <c r="G19" s="85" t="s">
        <v>12</v>
      </c>
    </row>
    <row r="20" spans="1:7" ht="69.95" customHeight="1" x14ac:dyDescent="0.25">
      <c r="A20" s="62" t="s">
        <v>38</v>
      </c>
      <c r="B20" s="83" t="str">
        <f>HYPERLINK("[EDEL_Portfolio Monthly Notes 30-Nov-2024.xlsx]EDFF32!A1","BHARAT Bond FOF - April 2032")</f>
        <v>BHARAT Bond FOF - April 2032</v>
      </c>
      <c r="C20" s="62"/>
      <c r="D20" s="63" t="s">
        <v>18</v>
      </c>
      <c r="E20" s="62"/>
      <c r="F20" s="84" t="s">
        <v>12</v>
      </c>
      <c r="G20" s="85" t="s">
        <v>12</v>
      </c>
    </row>
    <row r="21" spans="1:7" ht="69.95" customHeight="1" x14ac:dyDescent="0.25">
      <c r="A21" s="62" t="s">
        <v>39</v>
      </c>
      <c r="B21" s="83" t="str">
        <f>HYPERLINK("[EDEL_Portfolio Monthly Notes 30-Nov-2024.xlsx]EDFF33!A1","BHARAT Bond FOF - April 2033")</f>
        <v>BHARAT Bond FOF - April 2033</v>
      </c>
      <c r="C21" s="62"/>
      <c r="D21" s="63" t="s">
        <v>20</v>
      </c>
      <c r="E21" s="62"/>
      <c r="F21" s="84" t="s">
        <v>12</v>
      </c>
      <c r="G21" s="85" t="s">
        <v>12</v>
      </c>
    </row>
    <row r="22" spans="1:7" ht="69.95" customHeight="1" x14ac:dyDescent="0.25">
      <c r="A22" s="62" t="s">
        <v>40</v>
      </c>
      <c r="B22" s="83" t="str">
        <f>HYPERLINK("[EDEL_Portfolio Monthly Notes 30-Nov-2024.xlsx]EDGSEC!A1","Edelweiss Government Securities Fund")</f>
        <v>Edelweiss Government Securities Fund</v>
      </c>
      <c r="C22" s="62"/>
      <c r="D22" s="63" t="s">
        <v>41</v>
      </c>
      <c r="E22" s="62"/>
      <c r="F22" s="63" t="s">
        <v>42</v>
      </c>
      <c r="G22" s="62"/>
    </row>
    <row r="23" spans="1:7" ht="69.95" customHeight="1" x14ac:dyDescent="0.25">
      <c r="A23" s="62" t="s">
        <v>43</v>
      </c>
      <c r="B23" s="83" t="str">
        <f>HYPERLINK("[EDEL_Portfolio Monthly Notes 30-Nov-2024.xlsx]EDNP27!A1","Edelweiss Nifty PSU Bond Plus SDL Apr2027 50 50 Index")</f>
        <v>Edelweiss Nifty PSU Bond Plus SDL Apr2027 50 50 Index</v>
      </c>
      <c r="C23" s="62"/>
      <c r="D23" s="63" t="s">
        <v>44</v>
      </c>
      <c r="E23" s="62"/>
      <c r="F23" s="84" t="s">
        <v>12</v>
      </c>
      <c r="G23" s="85" t="s">
        <v>12</v>
      </c>
    </row>
    <row r="24" spans="1:7" ht="69.95" customHeight="1" x14ac:dyDescent="0.25">
      <c r="A24" s="62" t="s">
        <v>45</v>
      </c>
      <c r="B24" s="83" t="str">
        <f>HYPERLINK("[EDEL_Portfolio Monthly Notes 30-Nov-2024.xlsx]EDNPSF!A1","Edelweiss Nifty PSU Bond Plus SDL Apr2026 50 50 Index Fund")</f>
        <v>Edelweiss Nifty PSU Bond Plus SDL Apr2026 50 50 Index Fund</v>
      </c>
      <c r="C24" s="62"/>
      <c r="D24" s="63" t="s">
        <v>46</v>
      </c>
      <c r="E24" s="62"/>
      <c r="F24" s="84" t="s">
        <v>12</v>
      </c>
      <c r="G24" s="85" t="s">
        <v>12</v>
      </c>
    </row>
    <row r="25" spans="1:7" ht="69.95" customHeight="1" x14ac:dyDescent="0.25">
      <c r="A25" s="62" t="s">
        <v>47</v>
      </c>
      <c r="B25" s="83" t="str">
        <f>HYPERLINK("[EDEL_Portfolio Monthly Notes 30-Nov-2024.xlsx]EDONTF!A1","EDELWEISS OVERNIGHT FUND")</f>
        <v>EDELWEISS OVERNIGHT FUND</v>
      </c>
      <c r="C25" s="62"/>
      <c r="D25" s="63" t="s">
        <v>48</v>
      </c>
      <c r="E25" s="62"/>
      <c r="F25" s="84" t="s">
        <v>12</v>
      </c>
      <c r="G25" s="85" t="s">
        <v>12</v>
      </c>
    </row>
    <row r="26" spans="1:7" ht="69.95" customHeight="1" x14ac:dyDescent="0.25">
      <c r="A26" s="62" t="s">
        <v>49</v>
      </c>
      <c r="B26" s="83" t="str">
        <f>HYPERLINK("[EDEL_Portfolio Monthly Notes 30-Nov-2024.xlsx]EEALVF!A1","Edel Nifty Alpha Low Volatility 30 Index Fund")</f>
        <v>Edel Nifty Alpha Low Volatility 30 Index Fund</v>
      </c>
      <c r="C26" s="62"/>
      <c r="D26" s="63" t="s">
        <v>50</v>
      </c>
      <c r="E26" s="62"/>
      <c r="F26" s="84" t="s">
        <v>12</v>
      </c>
      <c r="G26" s="85" t="s">
        <v>12</v>
      </c>
    </row>
    <row r="27" spans="1:7" ht="69.95" customHeight="1" x14ac:dyDescent="0.25">
      <c r="A27" s="62" t="s">
        <v>51</v>
      </c>
      <c r="B27" s="83" t="str">
        <f>HYPERLINK("[EDEL_Portfolio Monthly Notes 30-Nov-2024.xlsx]EEARBF!A1","Edelweiss Arbitrage Fund")</f>
        <v>Edelweiss Arbitrage Fund</v>
      </c>
      <c r="C27" s="62"/>
      <c r="D27" s="63" t="s">
        <v>52</v>
      </c>
      <c r="E27" s="62"/>
      <c r="F27" s="84" t="s">
        <v>12</v>
      </c>
      <c r="G27" s="85" t="s">
        <v>12</v>
      </c>
    </row>
    <row r="28" spans="1:7" ht="69.95" customHeight="1" x14ac:dyDescent="0.25">
      <c r="A28" s="62" t="s">
        <v>53</v>
      </c>
      <c r="B28" s="83" t="str">
        <f>HYPERLINK("[EDEL_Portfolio Monthly Notes 30-Nov-2024.xlsx]EEARFD!A1","Edelweiss Balanced Advantage Fund")</f>
        <v>Edelweiss Balanced Advantage Fund</v>
      </c>
      <c r="C28" s="62"/>
      <c r="D28" s="63" t="s">
        <v>54</v>
      </c>
      <c r="E28" s="62"/>
      <c r="F28" s="84" t="s">
        <v>12</v>
      </c>
      <c r="G28" s="85" t="s">
        <v>12</v>
      </c>
    </row>
    <row r="29" spans="1:7" ht="69.95" customHeight="1" x14ac:dyDescent="0.25">
      <c r="A29" s="62" t="s">
        <v>55</v>
      </c>
      <c r="B29" s="83" t="str">
        <f>HYPERLINK("[EDEL_Portfolio Monthly Notes 30-Nov-2024.xlsx]EEBCYF!A1","Edelweiss Business Cycle Fund")</f>
        <v>Edelweiss Business Cycle Fund</v>
      </c>
      <c r="C29" s="62"/>
      <c r="D29" s="63" t="s">
        <v>56</v>
      </c>
      <c r="E29" s="62"/>
      <c r="F29" s="84" t="s">
        <v>12</v>
      </c>
      <c r="G29" s="85" t="s">
        <v>12</v>
      </c>
    </row>
    <row r="30" spans="1:7" ht="69.95" customHeight="1" x14ac:dyDescent="0.25">
      <c r="A30" s="62" t="s">
        <v>57</v>
      </c>
      <c r="B30" s="83" t="str">
        <f>HYPERLINK("[EDEL_Portfolio Monthly Notes 30-Nov-2024.xlsx]EEDGEF!A1","Edelweiss Large Cap Fund")</f>
        <v>Edelweiss Large Cap Fund</v>
      </c>
      <c r="C30" s="62"/>
      <c r="D30" s="63" t="s">
        <v>58</v>
      </c>
      <c r="E30" s="62"/>
      <c r="F30" s="84" t="s">
        <v>12</v>
      </c>
      <c r="G30" s="85" t="s">
        <v>12</v>
      </c>
    </row>
    <row r="31" spans="1:7" ht="69.95" customHeight="1" x14ac:dyDescent="0.25">
      <c r="A31" s="62" t="s">
        <v>59</v>
      </c>
      <c r="B31" s="83" t="str">
        <f>HYPERLINK("[EDEL_Portfolio Monthly Notes 30-Nov-2024.xlsx]EEECRF!A1","Edelweiss Flexi-Cap Fund")</f>
        <v>Edelweiss Flexi-Cap Fund</v>
      </c>
      <c r="C31" s="62"/>
      <c r="D31" s="63" t="s">
        <v>56</v>
      </c>
      <c r="E31" s="62"/>
      <c r="F31" s="84" t="s">
        <v>12</v>
      </c>
      <c r="G31" s="85" t="s">
        <v>12</v>
      </c>
    </row>
    <row r="32" spans="1:7" ht="69.95" customHeight="1" x14ac:dyDescent="0.25">
      <c r="A32" s="62" t="s">
        <v>60</v>
      </c>
      <c r="B32" s="83" t="str">
        <f>HYPERLINK("[EDEL_Portfolio Monthly Notes 30-Nov-2024.xlsx]EEELSS!A1","Edelweiss ELSS Tax saver Fund")</f>
        <v>Edelweiss ELSS Tax saver Fund</v>
      </c>
      <c r="C32" s="62"/>
      <c r="D32" s="63" t="s">
        <v>56</v>
      </c>
      <c r="E32" s="62"/>
      <c r="F32" s="84" t="s">
        <v>12</v>
      </c>
      <c r="G32" s="85" t="s">
        <v>12</v>
      </c>
    </row>
    <row r="33" spans="1:7" ht="69.95" customHeight="1" x14ac:dyDescent="0.25">
      <c r="A33" s="62" t="s">
        <v>61</v>
      </c>
      <c r="B33" s="83" t="str">
        <f>HYPERLINK("[EDEL_Portfolio Monthly Notes 30-Nov-2024.xlsx]EEEQTF!A1","Edelweiss Large &amp; Mid Cap Fund")</f>
        <v>Edelweiss Large &amp; Mid Cap Fund</v>
      </c>
      <c r="C33" s="62"/>
      <c r="D33" s="63" t="s">
        <v>62</v>
      </c>
      <c r="E33" s="62"/>
      <c r="F33" s="84" t="s">
        <v>12</v>
      </c>
      <c r="G33" s="85" t="s">
        <v>12</v>
      </c>
    </row>
    <row r="34" spans="1:7" ht="69.95" customHeight="1" x14ac:dyDescent="0.25">
      <c r="A34" s="62" t="s">
        <v>63</v>
      </c>
      <c r="B34" s="83" t="str">
        <f>HYPERLINK("[EDEL_Portfolio Monthly Notes 30-Nov-2024.xlsx]EEESCF!A1","Edelweiss Small Cap Fund")</f>
        <v>Edelweiss Small Cap Fund</v>
      </c>
      <c r="C34" s="62"/>
      <c r="D34" s="63" t="s">
        <v>64</v>
      </c>
      <c r="E34" s="62"/>
      <c r="F34" s="84" t="s">
        <v>12</v>
      </c>
      <c r="G34" s="85" t="s">
        <v>12</v>
      </c>
    </row>
    <row r="35" spans="1:7" ht="69.95" customHeight="1" x14ac:dyDescent="0.25">
      <c r="A35" s="62" t="s">
        <v>65</v>
      </c>
      <c r="B35" s="83" t="str">
        <f>HYPERLINK("[EDEL_Portfolio Monthly Notes 30-Nov-2024.xlsx]EEESSF!A1","Edelweiss Equity Savings Fund")</f>
        <v>Edelweiss Equity Savings Fund</v>
      </c>
      <c r="C35" s="62"/>
      <c r="D35" s="63" t="s">
        <v>66</v>
      </c>
      <c r="E35" s="62"/>
      <c r="F35" s="84" t="s">
        <v>12</v>
      </c>
      <c r="G35" s="85" t="s">
        <v>12</v>
      </c>
    </row>
    <row r="36" spans="1:7" ht="69.95" customHeight="1" x14ac:dyDescent="0.25">
      <c r="A36" s="62" t="s">
        <v>67</v>
      </c>
      <c r="B36" s="83" t="str">
        <f>HYPERLINK("[EDEL_Portfolio Monthly Notes 30-Nov-2024.xlsx]EEFOCF!A1","Edelweiss Focused Fund")</f>
        <v>Edelweiss Focused Fund</v>
      </c>
      <c r="C36" s="62"/>
      <c r="D36" s="63" t="s">
        <v>56</v>
      </c>
      <c r="E36" s="62"/>
      <c r="F36" s="84" t="s">
        <v>12</v>
      </c>
      <c r="G36" s="85" t="s">
        <v>12</v>
      </c>
    </row>
    <row r="37" spans="1:7" ht="69.95" customHeight="1" x14ac:dyDescent="0.25">
      <c r="A37" s="62" t="s">
        <v>68</v>
      </c>
      <c r="B37" s="83" t="str">
        <f>HYPERLINK("[EDEL_Portfolio Monthly Notes 30-Nov-2024.xlsx]EEIF30!A1","Edelweiss Nifty 100 Quality 30 Index Fnd")</f>
        <v>Edelweiss Nifty 100 Quality 30 Index Fnd</v>
      </c>
      <c r="C37" s="62"/>
      <c r="D37" s="63" t="s">
        <v>69</v>
      </c>
      <c r="E37" s="62"/>
      <c r="F37" s="84" t="s">
        <v>12</v>
      </c>
      <c r="G37" s="85" t="s">
        <v>12</v>
      </c>
    </row>
    <row r="38" spans="1:7" ht="69.95" customHeight="1" x14ac:dyDescent="0.25">
      <c r="A38" s="62" t="s">
        <v>70</v>
      </c>
      <c r="B38" s="83" t="str">
        <f>HYPERLINK("[EDEL_Portfolio Monthly Notes 30-Nov-2024.xlsx]EEIF50!A1","Edelweiss Nifty 50 Index Fund")</f>
        <v>Edelweiss Nifty 50 Index Fund</v>
      </c>
      <c r="C38" s="62"/>
      <c r="D38" s="63" t="s">
        <v>71</v>
      </c>
      <c r="E38" s="62"/>
      <c r="F38" s="84" t="s">
        <v>12</v>
      </c>
      <c r="G38" s="85" t="s">
        <v>12</v>
      </c>
    </row>
    <row r="39" spans="1:7" ht="69.95" customHeight="1" x14ac:dyDescent="0.25">
      <c r="A39" s="62" t="s">
        <v>72</v>
      </c>
      <c r="B39" s="83" t="str">
        <f>HYPERLINK("[EDEL_Portfolio Monthly Notes 30-Nov-2024.xlsx]EELMIF!A1","Edelweiss NIFTY Large Mid Cap 250 Index Fund")</f>
        <v>Edelweiss NIFTY Large Mid Cap 250 Index Fund</v>
      </c>
      <c r="C39" s="62"/>
      <c r="D39" s="63" t="s">
        <v>62</v>
      </c>
      <c r="E39" s="62"/>
      <c r="F39" s="84" t="s">
        <v>12</v>
      </c>
      <c r="G39" s="85" t="s">
        <v>12</v>
      </c>
    </row>
    <row r="40" spans="1:7" ht="69.95" customHeight="1" x14ac:dyDescent="0.25">
      <c r="A40" s="62" t="s">
        <v>73</v>
      </c>
      <c r="B40" s="83" t="str">
        <f>HYPERLINK("[EDEL_Portfolio Monthly Notes 30-Nov-2024.xlsx]EEM150!A1","Edelweiss Nifty Midcap150 Momentum 50 Index Fund")</f>
        <v>Edelweiss Nifty Midcap150 Momentum 50 Index Fund</v>
      </c>
      <c r="C40" s="62"/>
      <c r="D40" s="63" t="s">
        <v>74</v>
      </c>
      <c r="E40" s="62"/>
      <c r="F40" s="84" t="s">
        <v>12</v>
      </c>
      <c r="G40" s="85" t="s">
        <v>12</v>
      </c>
    </row>
    <row r="41" spans="1:7" ht="69.95" customHeight="1" x14ac:dyDescent="0.25">
      <c r="A41" s="62" t="s">
        <v>75</v>
      </c>
      <c r="B41" s="83" t="str">
        <f>HYPERLINK("[EDEL_Portfolio Monthly Notes 30-Nov-2024.xlsx]EEMAAF!A1","Edelweiss Multi Asset Allocation Fund")</f>
        <v>Edelweiss Multi Asset Allocation Fund</v>
      </c>
      <c r="C41" s="62"/>
      <c r="D41" s="63" t="s">
        <v>76</v>
      </c>
      <c r="E41" s="62"/>
      <c r="F41" s="84" t="s">
        <v>12</v>
      </c>
      <c r="G41" s="85" t="s">
        <v>12</v>
      </c>
    </row>
    <row r="42" spans="1:7" ht="69.95" customHeight="1" x14ac:dyDescent="0.25">
      <c r="A42" s="62" t="s">
        <v>77</v>
      </c>
      <c r="B42" s="83" t="str">
        <f>HYPERLINK("[EDEL_Portfolio Monthly Notes 30-Nov-2024.xlsx]EEMCPF!A1","Edelweiss Multi Cap Fund")</f>
        <v>Edelweiss Multi Cap Fund</v>
      </c>
      <c r="C42" s="62"/>
      <c r="D42" s="63" t="s">
        <v>78</v>
      </c>
      <c r="E42" s="62"/>
      <c r="F42" s="84" t="s">
        <v>12</v>
      </c>
      <c r="G42" s="85" t="s">
        <v>12</v>
      </c>
    </row>
    <row r="43" spans="1:7" ht="69.95" customHeight="1" x14ac:dyDescent="0.25">
      <c r="A43" s="62" t="s">
        <v>79</v>
      </c>
      <c r="B43" s="83" t="str">
        <f>HYPERLINK("[EDEL_Portfolio Monthly Notes 30-Nov-2024.xlsx]EEMMQE!A1","Edelweiss Nifty500 Multicap Momentum Quality 50 ETF")</f>
        <v>Edelweiss Nifty500 Multicap Momentum Quality 50 ETF</v>
      </c>
      <c r="C43" s="62"/>
      <c r="D43" s="63" t="s">
        <v>80</v>
      </c>
      <c r="E43" s="62"/>
      <c r="F43" s="84" t="s">
        <v>12</v>
      </c>
      <c r="G43" s="85" t="s">
        <v>12</v>
      </c>
    </row>
    <row r="44" spans="1:7" ht="69.95" customHeight="1" x14ac:dyDescent="0.25">
      <c r="A44" s="62" t="s">
        <v>81</v>
      </c>
      <c r="B44" s="83" t="str">
        <f>HYPERLINK("[EDEL_Portfolio Monthly Notes 30-Nov-2024.xlsx]EEMMQI!A1","Edelweiss Nifty500 Multicap Momentum Quality 50 Index Fund")</f>
        <v>Edelweiss Nifty500 Multicap Momentum Quality 50 Index Fund</v>
      </c>
      <c r="C44" s="62"/>
      <c r="D44" s="63" t="s">
        <v>80</v>
      </c>
      <c r="E44" s="62"/>
      <c r="F44" s="84" t="s">
        <v>12</v>
      </c>
      <c r="G44" s="85" t="s">
        <v>12</v>
      </c>
    </row>
    <row r="45" spans="1:7" ht="69.95" customHeight="1" x14ac:dyDescent="0.25">
      <c r="A45" s="62" t="s">
        <v>82</v>
      </c>
      <c r="B45" s="83" t="str">
        <f>HYPERLINK("[EDEL_Portfolio Monthly Notes 30-Nov-2024.xlsx]EEMOF1!A1","EDELWEISS RECENTLY LISTED IPO FUND")</f>
        <v>EDELWEISS RECENTLY LISTED IPO FUND</v>
      </c>
      <c r="C45" s="62"/>
      <c r="D45" s="63" t="s">
        <v>83</v>
      </c>
      <c r="E45" s="62"/>
      <c r="F45" s="84" t="s">
        <v>12</v>
      </c>
      <c r="G45" s="85" t="s">
        <v>12</v>
      </c>
    </row>
    <row r="46" spans="1:7" ht="69.95" customHeight="1" x14ac:dyDescent="0.25">
      <c r="A46" s="62" t="s">
        <v>84</v>
      </c>
      <c r="B46" s="83" t="str">
        <f>HYPERLINK("[EDEL_Portfolio Monthly Notes 30-Nov-2024.xlsx]EENBEF!A1","Edelweiss Nifty Bank ETF")</f>
        <v>Edelweiss Nifty Bank ETF</v>
      </c>
      <c r="C46" s="62"/>
      <c r="D46" s="63" t="s">
        <v>85</v>
      </c>
      <c r="E46" s="62"/>
      <c r="F46" s="84" t="s">
        <v>12</v>
      </c>
      <c r="G46" s="85" t="s">
        <v>12</v>
      </c>
    </row>
    <row r="47" spans="1:7" ht="69.95" customHeight="1" x14ac:dyDescent="0.25">
      <c r="A47" s="62" t="s">
        <v>86</v>
      </c>
      <c r="B47" s="83" t="str">
        <f>HYPERLINK("[EDEL_Portfolio Monthly Notes 30-Nov-2024.xlsx]EENN50!A1","Edelweiss Nifty Next 50 Index Fund")</f>
        <v>Edelweiss Nifty Next 50 Index Fund</v>
      </c>
      <c r="C47" s="62"/>
      <c r="D47" s="63" t="s">
        <v>87</v>
      </c>
      <c r="E47" s="62"/>
      <c r="F47" s="84" t="s">
        <v>12</v>
      </c>
      <c r="G47" s="85" t="s">
        <v>12</v>
      </c>
    </row>
    <row r="48" spans="1:7" ht="69.95" customHeight="1" x14ac:dyDescent="0.25">
      <c r="A48" s="62" t="s">
        <v>88</v>
      </c>
      <c r="B48" s="83" t="str">
        <f>HYPERLINK("[EDEL_Portfolio Monthly Notes 30-Nov-2024.xlsx]EEPRUA!A1","Edelweiss Aggressive Hybrid Fund")</f>
        <v>Edelweiss Aggressive Hybrid Fund</v>
      </c>
      <c r="C48" s="62"/>
      <c r="D48" s="63" t="s">
        <v>89</v>
      </c>
      <c r="E48" s="62"/>
      <c r="F48" s="84" t="s">
        <v>12</v>
      </c>
      <c r="G48" s="85" t="s">
        <v>12</v>
      </c>
    </row>
    <row r="49" spans="1:7" ht="69.95" customHeight="1" x14ac:dyDescent="0.25">
      <c r="A49" s="62" t="s">
        <v>90</v>
      </c>
      <c r="B49" s="83" t="str">
        <f>HYPERLINK("[EDEL_Portfolio Monthly Notes 30-Nov-2024.xlsx]EES250!A1","Edelweiss Nifty Smallcap 250 Index Fund")</f>
        <v>Edelweiss Nifty Smallcap 250 Index Fund</v>
      </c>
      <c r="C49" s="62"/>
      <c r="D49" s="63" t="s">
        <v>64</v>
      </c>
      <c r="E49" s="62"/>
      <c r="F49" s="84" t="s">
        <v>12</v>
      </c>
      <c r="G49" s="85" t="s">
        <v>12</v>
      </c>
    </row>
    <row r="50" spans="1:7" ht="69.95" customHeight="1" x14ac:dyDescent="0.25">
      <c r="A50" s="62" t="s">
        <v>91</v>
      </c>
      <c r="B50" s="83" t="str">
        <f>HYPERLINK("[EDEL_Portfolio Monthly Notes 30-Nov-2024.xlsx]EESMCF!A1","Edelweiss Mid Cap Fund")</f>
        <v>Edelweiss Mid Cap Fund</v>
      </c>
      <c r="C50" s="62"/>
      <c r="D50" s="63" t="s">
        <v>92</v>
      </c>
      <c r="E50" s="62"/>
      <c r="F50" s="84" t="s">
        <v>12</v>
      </c>
      <c r="G50" s="85" t="s">
        <v>12</v>
      </c>
    </row>
    <row r="51" spans="1:7" ht="69.95" customHeight="1" x14ac:dyDescent="0.25">
      <c r="A51" s="62" t="s">
        <v>93</v>
      </c>
      <c r="B51" s="83" t="str">
        <f>HYPERLINK("[EDEL_Portfolio Monthly Notes 30-Nov-2024.xlsx]EETECF!A1","Edelweiss Technology Fund")</f>
        <v>Edelweiss Technology Fund</v>
      </c>
      <c r="C51" s="62"/>
      <c r="D51" s="63" t="s">
        <v>94</v>
      </c>
      <c r="E51" s="62"/>
      <c r="F51" s="84" t="s">
        <v>12</v>
      </c>
      <c r="G51" s="85" t="s">
        <v>12</v>
      </c>
    </row>
    <row r="52" spans="1:7" ht="69.95" customHeight="1" x14ac:dyDescent="0.25">
      <c r="A52" s="62" t="s">
        <v>95</v>
      </c>
      <c r="B52" s="83" t="str">
        <f>HYPERLINK("[EDEL_Portfolio Monthly Notes 30-Nov-2024.xlsx]EGOLDE!A1","Edelweiss Gold ETF Fund")</f>
        <v>Edelweiss Gold ETF Fund</v>
      </c>
      <c r="C52" s="62"/>
      <c r="D52" s="63" t="s">
        <v>96</v>
      </c>
      <c r="E52" s="62"/>
      <c r="F52" s="84" t="s">
        <v>12</v>
      </c>
      <c r="G52" s="85" t="s">
        <v>12</v>
      </c>
    </row>
    <row r="53" spans="1:7" ht="69.95" customHeight="1" x14ac:dyDescent="0.25">
      <c r="A53" s="62" t="s">
        <v>97</v>
      </c>
      <c r="B53" s="83" t="str">
        <f>HYPERLINK("[EDEL_Portfolio Monthly Notes 30-Nov-2024.xlsx]EGSFOF!A1","Edelweiss Gold and Silver ETF FOF")</f>
        <v>Edelweiss Gold and Silver ETF FOF</v>
      </c>
      <c r="C53" s="62"/>
      <c r="D53" s="63" t="s">
        <v>98</v>
      </c>
      <c r="E53" s="62"/>
      <c r="F53" s="84" t="s">
        <v>12</v>
      </c>
      <c r="G53" s="85" t="s">
        <v>12</v>
      </c>
    </row>
    <row r="54" spans="1:7" ht="69.95" customHeight="1" x14ac:dyDescent="0.25">
      <c r="A54" s="62" t="s">
        <v>99</v>
      </c>
      <c r="B54" s="83" t="str">
        <f>HYPERLINK("[EDEL_Portfolio Monthly Notes 30-Nov-2024.xlsx]ELLIQF!A1","Edelweiss Liquid Fund")</f>
        <v>Edelweiss Liquid Fund</v>
      </c>
      <c r="C54" s="62"/>
      <c r="D54" s="63" t="s">
        <v>100</v>
      </c>
      <c r="E54" s="62"/>
      <c r="F54" s="63" t="s">
        <v>101</v>
      </c>
      <c r="G54" s="62"/>
    </row>
    <row r="55" spans="1:7" ht="69.95" customHeight="1" x14ac:dyDescent="0.25">
      <c r="A55" s="62" t="s">
        <v>102</v>
      </c>
      <c r="B55" s="83" t="str">
        <f>HYPERLINK("[EDEL_Portfolio Monthly Notes 30-Nov-2024.xlsx]EOASEF!A1","Edelweiss ASEAN Equity Off-shore Fund")</f>
        <v>Edelweiss ASEAN Equity Off-shore Fund</v>
      </c>
      <c r="C55" s="62"/>
      <c r="D55" s="63" t="s">
        <v>103</v>
      </c>
      <c r="E55" s="62"/>
      <c r="F55" s="84" t="s">
        <v>12</v>
      </c>
      <c r="G55" s="85" t="s">
        <v>12</v>
      </c>
    </row>
    <row r="56" spans="1:7" ht="69.95" customHeight="1" x14ac:dyDescent="0.25">
      <c r="A56" s="62" t="s">
        <v>104</v>
      </c>
      <c r="B56" s="83" t="str">
        <f>HYPERLINK("[EDEL_Portfolio Monthly Notes 30-Nov-2024.xlsx]EOCHIF!A1","Edelweiss Greater China Equity Off-shore Fund")</f>
        <v>Edelweiss Greater China Equity Off-shore Fund</v>
      </c>
      <c r="C56" s="62"/>
      <c r="D56" s="63" t="s">
        <v>105</v>
      </c>
      <c r="E56" s="62"/>
      <c r="F56" s="84" t="s">
        <v>12</v>
      </c>
      <c r="G56" s="85" t="s">
        <v>12</v>
      </c>
    </row>
    <row r="57" spans="1:7" ht="69.95" customHeight="1" x14ac:dyDescent="0.25">
      <c r="A57" s="62" t="s">
        <v>106</v>
      </c>
      <c r="B57" s="83" t="str">
        <f>HYPERLINK("[EDEL_Portfolio Monthly Notes 30-Nov-2024.xlsx]EODWHF!A1","Edelweiss MSCI (I) DM &amp; WD HC 45 ID Fund")</f>
        <v>Edelweiss MSCI (I) DM &amp; WD HC 45 ID Fund</v>
      </c>
      <c r="C57" s="62"/>
      <c r="D57" s="63" t="s">
        <v>107</v>
      </c>
      <c r="E57" s="62"/>
      <c r="F57" s="84" t="s">
        <v>12</v>
      </c>
      <c r="G57" s="85" t="s">
        <v>12</v>
      </c>
    </row>
    <row r="58" spans="1:7" ht="69.95" customHeight="1" x14ac:dyDescent="0.25">
      <c r="A58" s="62" t="s">
        <v>108</v>
      </c>
      <c r="B58" s="83" t="str">
        <f>HYPERLINK("[EDEL_Portfolio Monthly Notes 30-Nov-2024.xlsx]EOEDOF!A1","Edelweiss Europe Dynamic Equity Offshore Fund")</f>
        <v>Edelweiss Europe Dynamic Equity Offshore Fund</v>
      </c>
      <c r="C58" s="62"/>
      <c r="D58" s="63" t="s">
        <v>109</v>
      </c>
      <c r="E58" s="62"/>
      <c r="F58" s="84" t="s">
        <v>12</v>
      </c>
      <c r="G58" s="85" t="s">
        <v>12</v>
      </c>
    </row>
    <row r="59" spans="1:7" ht="69.95" customHeight="1" x14ac:dyDescent="0.25">
      <c r="A59" s="62" t="s">
        <v>110</v>
      </c>
      <c r="B59" s="83" t="str">
        <f>HYPERLINK("[EDEL_Portfolio Monthly Notes 30-Nov-2024.xlsx]EOEMOP!A1","Edelweiss Emerging Markets Opportunities Equity Offshore Fund")</f>
        <v>Edelweiss Emerging Markets Opportunities Equity Offshore Fund</v>
      </c>
      <c r="C59" s="62"/>
      <c r="D59" s="63" t="s">
        <v>111</v>
      </c>
      <c r="E59" s="62"/>
      <c r="F59" s="84" t="s">
        <v>12</v>
      </c>
      <c r="G59" s="85" t="s">
        <v>12</v>
      </c>
    </row>
    <row r="60" spans="1:7" ht="69.95" customHeight="1" x14ac:dyDescent="0.25">
      <c r="A60" s="62" t="s">
        <v>112</v>
      </c>
      <c r="B60" s="83" t="str">
        <f>HYPERLINK("[EDEL_Portfolio Monthly Notes 30-Nov-2024.xlsx]EOUSEF!A1","Edelweiss US Value Equity Off-shore Fund")</f>
        <v>Edelweiss US Value Equity Off-shore Fund</v>
      </c>
      <c r="C60" s="62"/>
      <c r="D60" s="63" t="s">
        <v>113</v>
      </c>
      <c r="E60" s="62"/>
      <c r="F60" s="84" t="s">
        <v>12</v>
      </c>
      <c r="G60" s="85" t="s">
        <v>12</v>
      </c>
    </row>
    <row r="61" spans="1:7" ht="69.95" customHeight="1" x14ac:dyDescent="0.25">
      <c r="A61" s="62" t="s">
        <v>114</v>
      </c>
      <c r="B61" s="83" t="str">
        <f>HYPERLINK("[EDEL_Portfolio Monthly Notes 30-Nov-2024.xlsx]EOUSTF!A1","EDELWEISS US TECHNOLOGY EQUITY FOF")</f>
        <v>EDELWEISS US TECHNOLOGY EQUITY FOF</v>
      </c>
      <c r="C61" s="62"/>
      <c r="D61" s="63" t="s">
        <v>115</v>
      </c>
      <c r="E61" s="62"/>
      <c r="F61" s="84" t="s">
        <v>12</v>
      </c>
      <c r="G61" s="85" t="s">
        <v>12</v>
      </c>
    </row>
    <row r="62" spans="1:7" ht="69.95" customHeight="1" x14ac:dyDescent="0.25">
      <c r="A62" s="62" t="s">
        <v>116</v>
      </c>
      <c r="B62" s="83" t="str">
        <f>HYPERLINK("[EDEL_Portfolio Monthly Notes 30-Nov-2024.xlsx]ESLVRE!A1","Edelweiss Silver ETF Fund")</f>
        <v>Edelweiss Silver ETF Fund</v>
      </c>
      <c r="C62" s="62"/>
      <c r="D62" s="63" t="s">
        <v>117</v>
      </c>
      <c r="E62" s="62"/>
      <c r="F62" s="84" t="s">
        <v>12</v>
      </c>
      <c r="G62" s="85" t="s">
        <v>12</v>
      </c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1"/>
  <sheetViews>
    <sheetView showGridLines="0" workbookViewId="0">
      <pane ySplit="4" topLeftCell="A62" activePane="bottomLeft" state="frozen"/>
      <selection pane="bottomLeft" activeCell="B62" sqref="B6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740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741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7" t="s">
        <v>129</v>
      </c>
      <c r="B8" s="32"/>
      <c r="C8" s="32"/>
      <c r="D8" s="14"/>
      <c r="E8" s="15"/>
      <c r="F8" s="16"/>
      <c r="G8" s="16"/>
    </row>
    <row r="9" spans="1:8" x14ac:dyDescent="0.25">
      <c r="A9" s="17" t="s">
        <v>130</v>
      </c>
      <c r="B9" s="32"/>
      <c r="C9" s="32"/>
      <c r="D9" s="14"/>
      <c r="E9" s="15"/>
      <c r="F9" s="16"/>
      <c r="G9" s="16"/>
    </row>
    <row r="10" spans="1:8" x14ac:dyDescent="0.25">
      <c r="A10" s="17" t="s">
        <v>131</v>
      </c>
      <c r="B10" s="32"/>
      <c r="C10" s="32"/>
      <c r="D10" s="14"/>
      <c r="E10" s="18" t="s">
        <v>128</v>
      </c>
      <c r="F10" s="19" t="s">
        <v>128</v>
      </c>
      <c r="G10" s="16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17" t="s">
        <v>132</v>
      </c>
      <c r="B12" s="32"/>
      <c r="C12" s="32"/>
      <c r="D12" s="14"/>
      <c r="E12" s="15"/>
      <c r="F12" s="16"/>
      <c r="G12" s="16"/>
    </row>
    <row r="13" spans="1:8" x14ac:dyDescent="0.25">
      <c r="A13" s="13" t="s">
        <v>742</v>
      </c>
      <c r="B13" s="32" t="s">
        <v>743</v>
      </c>
      <c r="C13" s="32" t="s">
        <v>135</v>
      </c>
      <c r="D13" s="14">
        <v>4975000</v>
      </c>
      <c r="E13" s="15">
        <v>5054.95</v>
      </c>
      <c r="F13" s="16">
        <v>0.5272</v>
      </c>
      <c r="G13" s="16">
        <v>6.7938999999999999E-2</v>
      </c>
    </row>
    <row r="14" spans="1:8" x14ac:dyDescent="0.25">
      <c r="A14" s="17" t="s">
        <v>131</v>
      </c>
      <c r="B14" s="33"/>
      <c r="C14" s="33"/>
      <c r="D14" s="20"/>
      <c r="E14" s="21">
        <v>5054.95</v>
      </c>
      <c r="F14" s="22">
        <v>0.5272</v>
      </c>
      <c r="G14" s="23"/>
    </row>
    <row r="15" spans="1:8" x14ac:dyDescent="0.25">
      <c r="A15" s="13"/>
      <c r="B15" s="32"/>
      <c r="C15" s="32"/>
      <c r="D15" s="14"/>
      <c r="E15" s="15"/>
      <c r="F15" s="16"/>
      <c r="G15" s="16"/>
    </row>
    <row r="16" spans="1:8" x14ac:dyDescent="0.25">
      <c r="A16" s="17" t="s">
        <v>136</v>
      </c>
      <c r="B16" s="32"/>
      <c r="C16" s="32"/>
      <c r="D16" s="14"/>
      <c r="E16" s="15"/>
      <c r="F16" s="16"/>
      <c r="G16" s="16"/>
    </row>
    <row r="17" spans="1:7" x14ac:dyDescent="0.25">
      <c r="A17" s="13" t="s">
        <v>744</v>
      </c>
      <c r="B17" s="32" t="s">
        <v>745</v>
      </c>
      <c r="C17" s="32" t="s">
        <v>135</v>
      </c>
      <c r="D17" s="14">
        <v>1500000</v>
      </c>
      <c r="E17" s="15">
        <v>1506.07</v>
      </c>
      <c r="F17" s="16">
        <v>0.15709999999999999</v>
      </c>
      <c r="G17" s="16">
        <v>7.0657999999999999E-2</v>
      </c>
    </row>
    <row r="18" spans="1:7" x14ac:dyDescent="0.25">
      <c r="A18" s="13" t="s">
        <v>746</v>
      </c>
      <c r="B18" s="32" t="s">
        <v>747</v>
      </c>
      <c r="C18" s="32" t="s">
        <v>135</v>
      </c>
      <c r="D18" s="14">
        <v>1000000</v>
      </c>
      <c r="E18" s="15">
        <v>1015.85</v>
      </c>
      <c r="F18" s="16">
        <v>0.10589999999999999</v>
      </c>
      <c r="G18" s="16">
        <v>7.0491999999999999E-2</v>
      </c>
    </row>
    <row r="19" spans="1:7" x14ac:dyDescent="0.25">
      <c r="A19" s="13" t="s">
        <v>748</v>
      </c>
      <c r="B19" s="32" t="s">
        <v>749</v>
      </c>
      <c r="C19" s="32" t="s">
        <v>135</v>
      </c>
      <c r="D19" s="14">
        <v>500000</v>
      </c>
      <c r="E19" s="15">
        <v>506.45</v>
      </c>
      <c r="F19" s="16">
        <v>5.28E-2</v>
      </c>
      <c r="G19" s="16">
        <v>7.0649000000000003E-2</v>
      </c>
    </row>
    <row r="20" spans="1:7" x14ac:dyDescent="0.25">
      <c r="A20" s="13" t="s">
        <v>750</v>
      </c>
      <c r="B20" s="32" t="s">
        <v>751</v>
      </c>
      <c r="C20" s="32" t="s">
        <v>135</v>
      </c>
      <c r="D20" s="14">
        <v>500000</v>
      </c>
      <c r="E20" s="15">
        <v>506.41</v>
      </c>
      <c r="F20" s="16">
        <v>5.28E-2</v>
      </c>
      <c r="G20" s="16">
        <v>7.0579000000000003E-2</v>
      </c>
    </row>
    <row r="21" spans="1:7" x14ac:dyDescent="0.25">
      <c r="A21" s="13" t="s">
        <v>752</v>
      </c>
      <c r="B21" s="32" t="s">
        <v>753</v>
      </c>
      <c r="C21" s="32" t="s">
        <v>135</v>
      </c>
      <c r="D21" s="14">
        <v>500000</v>
      </c>
      <c r="E21" s="15">
        <v>506.39</v>
      </c>
      <c r="F21" s="16">
        <v>5.28E-2</v>
      </c>
      <c r="G21" s="16">
        <v>7.0694999999999994E-2</v>
      </c>
    </row>
    <row r="22" spans="1:7" x14ac:dyDescent="0.25">
      <c r="A22" s="13" t="s">
        <v>754</v>
      </c>
      <c r="B22" s="32" t="s">
        <v>755</v>
      </c>
      <c r="C22" s="32" t="s">
        <v>135</v>
      </c>
      <c r="D22" s="14">
        <v>200000</v>
      </c>
      <c r="E22" s="15">
        <v>203.07</v>
      </c>
      <c r="F22" s="16">
        <v>2.12E-2</v>
      </c>
      <c r="G22" s="16">
        <v>7.0694999999999994E-2</v>
      </c>
    </row>
    <row r="23" spans="1:7" x14ac:dyDescent="0.25">
      <c r="A23" s="17" t="s">
        <v>131</v>
      </c>
      <c r="B23" s="33"/>
      <c r="C23" s="33"/>
      <c r="D23" s="20"/>
      <c r="E23" s="21">
        <v>4244.24</v>
      </c>
      <c r="F23" s="22">
        <v>0.44259999999999999</v>
      </c>
      <c r="G23" s="23"/>
    </row>
    <row r="24" spans="1:7" x14ac:dyDescent="0.25">
      <c r="A24" s="13"/>
      <c r="B24" s="32"/>
      <c r="C24" s="32"/>
      <c r="D24" s="14"/>
      <c r="E24" s="15"/>
      <c r="F24" s="16"/>
      <c r="G24" s="16"/>
    </row>
    <row r="25" spans="1:7" x14ac:dyDescent="0.25">
      <c r="A25" s="13"/>
      <c r="B25" s="32"/>
      <c r="C25" s="32"/>
      <c r="D25" s="14"/>
      <c r="E25" s="15"/>
      <c r="F25" s="16"/>
      <c r="G25" s="16"/>
    </row>
    <row r="26" spans="1:7" x14ac:dyDescent="0.25">
      <c r="A26" s="17" t="s">
        <v>141</v>
      </c>
      <c r="B26" s="32"/>
      <c r="C26" s="32"/>
      <c r="D26" s="14"/>
      <c r="E26" s="15"/>
      <c r="F26" s="16"/>
      <c r="G26" s="16"/>
    </row>
    <row r="27" spans="1:7" x14ac:dyDescent="0.25">
      <c r="A27" s="17" t="s">
        <v>131</v>
      </c>
      <c r="B27" s="32"/>
      <c r="C27" s="32"/>
      <c r="D27" s="14"/>
      <c r="E27" s="18" t="s">
        <v>128</v>
      </c>
      <c r="F27" s="19" t="s">
        <v>128</v>
      </c>
      <c r="G27" s="16"/>
    </row>
    <row r="28" spans="1:7" x14ac:dyDescent="0.25">
      <c r="A28" s="13"/>
      <c r="B28" s="32"/>
      <c r="C28" s="32"/>
      <c r="D28" s="14"/>
      <c r="E28" s="15"/>
      <c r="F28" s="16"/>
      <c r="G28" s="16"/>
    </row>
    <row r="29" spans="1:7" x14ac:dyDescent="0.25">
      <c r="A29" s="17" t="s">
        <v>142</v>
      </c>
      <c r="B29" s="32"/>
      <c r="C29" s="32"/>
      <c r="D29" s="14"/>
      <c r="E29" s="15"/>
      <c r="F29" s="16"/>
      <c r="G29" s="16"/>
    </row>
    <row r="30" spans="1:7" x14ac:dyDescent="0.25">
      <c r="A30" s="17" t="s">
        <v>131</v>
      </c>
      <c r="B30" s="32"/>
      <c r="C30" s="32"/>
      <c r="D30" s="14"/>
      <c r="E30" s="18" t="s">
        <v>128</v>
      </c>
      <c r="F30" s="19" t="s">
        <v>128</v>
      </c>
      <c r="G30" s="16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25" t="s">
        <v>143</v>
      </c>
      <c r="B32" s="34"/>
      <c r="C32" s="34"/>
      <c r="D32" s="26"/>
      <c r="E32" s="21">
        <v>9299.19</v>
      </c>
      <c r="F32" s="22">
        <v>0.9698</v>
      </c>
      <c r="G32" s="23"/>
    </row>
    <row r="33" spans="1:7" x14ac:dyDescent="0.25">
      <c r="A33" s="13"/>
      <c r="B33" s="32"/>
      <c r="C33" s="32"/>
      <c r="D33" s="14"/>
      <c r="E33" s="15"/>
      <c r="F33" s="16"/>
      <c r="G33" s="16"/>
    </row>
    <row r="34" spans="1:7" x14ac:dyDescent="0.25">
      <c r="A34" s="13"/>
      <c r="B34" s="32"/>
      <c r="C34" s="32"/>
      <c r="D34" s="14"/>
      <c r="E34" s="15"/>
      <c r="F34" s="16"/>
      <c r="G34" s="16"/>
    </row>
    <row r="35" spans="1:7" x14ac:dyDescent="0.25">
      <c r="A35" s="17" t="s">
        <v>228</v>
      </c>
      <c r="B35" s="32"/>
      <c r="C35" s="32"/>
      <c r="D35" s="14"/>
      <c r="E35" s="15"/>
      <c r="F35" s="16"/>
      <c r="G35" s="16"/>
    </row>
    <row r="36" spans="1:7" x14ac:dyDescent="0.25">
      <c r="A36" s="13" t="s">
        <v>229</v>
      </c>
      <c r="B36" s="32"/>
      <c r="C36" s="32"/>
      <c r="D36" s="14"/>
      <c r="E36" s="15">
        <v>60.97</v>
      </c>
      <c r="F36" s="16">
        <v>6.4000000000000003E-3</v>
      </c>
      <c r="G36" s="16">
        <v>6.6422999999999996E-2</v>
      </c>
    </row>
    <row r="37" spans="1:7" x14ac:dyDescent="0.25">
      <c r="A37" s="17" t="s">
        <v>131</v>
      </c>
      <c r="B37" s="33"/>
      <c r="C37" s="33"/>
      <c r="D37" s="20"/>
      <c r="E37" s="21">
        <v>60.97</v>
      </c>
      <c r="F37" s="22">
        <v>6.4000000000000003E-3</v>
      </c>
      <c r="G37" s="23"/>
    </row>
    <row r="38" spans="1:7" x14ac:dyDescent="0.25">
      <c r="A38" s="13"/>
      <c r="B38" s="32"/>
      <c r="C38" s="32"/>
      <c r="D38" s="14"/>
      <c r="E38" s="15"/>
      <c r="F38" s="16"/>
      <c r="G38" s="16"/>
    </row>
    <row r="39" spans="1:7" x14ac:dyDescent="0.25">
      <c r="A39" s="25" t="s">
        <v>143</v>
      </c>
      <c r="B39" s="34"/>
      <c r="C39" s="34"/>
      <c r="D39" s="26"/>
      <c r="E39" s="21">
        <v>60.97</v>
      </c>
      <c r="F39" s="22">
        <v>6.4000000000000003E-3</v>
      </c>
      <c r="G39" s="23"/>
    </row>
    <row r="40" spans="1:7" x14ac:dyDescent="0.25">
      <c r="A40" s="13" t="s">
        <v>230</v>
      </c>
      <c r="B40" s="32"/>
      <c r="C40" s="32"/>
      <c r="D40" s="14"/>
      <c r="E40" s="15">
        <v>229.54403669999999</v>
      </c>
      <c r="F40" s="16">
        <v>2.3939999999999999E-2</v>
      </c>
      <c r="G40" s="16"/>
    </row>
    <row r="41" spans="1:7" x14ac:dyDescent="0.25">
      <c r="A41" s="13" t="s">
        <v>231</v>
      </c>
      <c r="B41" s="32"/>
      <c r="C41" s="32"/>
      <c r="D41" s="14"/>
      <c r="E41" s="37">
        <v>-1.5540366999999999</v>
      </c>
      <c r="F41" s="36">
        <v>-1.3999999999999999E-4</v>
      </c>
      <c r="G41" s="16">
        <v>6.6421999999999995E-2</v>
      </c>
    </row>
    <row r="42" spans="1:7" x14ac:dyDescent="0.25">
      <c r="A42" s="27" t="s">
        <v>232</v>
      </c>
      <c r="B42" s="35"/>
      <c r="C42" s="35"/>
      <c r="D42" s="28"/>
      <c r="E42" s="29">
        <v>9588.15</v>
      </c>
      <c r="F42" s="30">
        <v>1</v>
      </c>
      <c r="G42" s="30"/>
    </row>
    <row r="44" spans="1:7" x14ac:dyDescent="0.25">
      <c r="A44" s="1" t="s">
        <v>234</v>
      </c>
    </row>
    <row r="47" spans="1:7" x14ac:dyDescent="0.25">
      <c r="A47" s="1" t="s">
        <v>235</v>
      </c>
    </row>
    <row r="48" spans="1:7" x14ac:dyDescent="0.25">
      <c r="A48" s="57" t="s">
        <v>236</v>
      </c>
      <c r="B48" s="3" t="s">
        <v>128</v>
      </c>
    </row>
    <row r="49" spans="1:3" x14ac:dyDescent="0.25">
      <c r="A49" t="s">
        <v>237</v>
      </c>
    </row>
    <row r="50" spans="1:3" x14ac:dyDescent="0.25">
      <c r="A50" t="s">
        <v>238</v>
      </c>
      <c r="B50" t="s">
        <v>239</v>
      </c>
      <c r="C50" t="s">
        <v>239</v>
      </c>
    </row>
    <row r="51" spans="1:3" x14ac:dyDescent="0.25">
      <c r="B51" s="58">
        <v>45596</v>
      </c>
      <c r="C51" s="58">
        <v>45625</v>
      </c>
    </row>
    <row r="52" spans="1:3" x14ac:dyDescent="0.25">
      <c r="A52" t="s">
        <v>734</v>
      </c>
      <c r="B52">
        <v>11.6957</v>
      </c>
      <c r="C52">
        <v>11.7616</v>
      </c>
    </row>
    <row r="53" spans="1:3" x14ac:dyDescent="0.25">
      <c r="A53" t="s">
        <v>245</v>
      </c>
      <c r="B53">
        <v>11.6951</v>
      </c>
      <c r="C53">
        <v>11.760999999999999</v>
      </c>
    </row>
    <row r="54" spans="1:3" x14ac:dyDescent="0.25">
      <c r="A54" t="s">
        <v>736</v>
      </c>
      <c r="B54">
        <v>11.636900000000001</v>
      </c>
      <c r="C54">
        <v>11.700200000000001</v>
      </c>
    </row>
    <row r="55" spans="1:3" x14ac:dyDescent="0.25">
      <c r="A55" t="s">
        <v>689</v>
      </c>
      <c r="B55">
        <v>11.6372</v>
      </c>
      <c r="C55">
        <v>11.7005</v>
      </c>
    </row>
    <row r="57" spans="1:3" x14ac:dyDescent="0.25">
      <c r="A57" t="s">
        <v>255</v>
      </c>
      <c r="B57" s="3" t="s">
        <v>128</v>
      </c>
    </row>
    <row r="58" spans="1:3" x14ac:dyDescent="0.25">
      <c r="A58" t="s">
        <v>256</v>
      </c>
      <c r="B58" s="3" t="s">
        <v>128</v>
      </c>
    </row>
    <row r="59" spans="1:3" ht="29.1" customHeight="1" x14ac:dyDescent="0.25">
      <c r="A59" s="57" t="s">
        <v>257</v>
      </c>
      <c r="B59" s="3" t="s">
        <v>128</v>
      </c>
    </row>
    <row r="60" spans="1:3" ht="29.1" customHeight="1" x14ac:dyDescent="0.25">
      <c r="A60" s="57" t="s">
        <v>258</v>
      </c>
      <c r="B60" s="3" t="s">
        <v>128</v>
      </c>
    </row>
    <row r="61" spans="1:3" x14ac:dyDescent="0.25">
      <c r="A61" t="s">
        <v>259</v>
      </c>
      <c r="B61" s="59">
        <f>+B76</f>
        <v>2.4155097531753231</v>
      </c>
    </row>
    <row r="62" spans="1:3" ht="43.5" customHeight="1" x14ac:dyDescent="0.25">
      <c r="A62" s="57" t="s">
        <v>260</v>
      </c>
      <c r="B62" s="3" t="s">
        <v>128</v>
      </c>
    </row>
    <row r="63" spans="1:3" x14ac:dyDescent="0.25">
      <c r="B63" s="3"/>
    </row>
    <row r="64" spans="1:3" ht="29.1" customHeight="1" x14ac:dyDescent="0.25">
      <c r="A64" s="57" t="s">
        <v>261</v>
      </c>
      <c r="B64" s="3" t="s">
        <v>128</v>
      </c>
    </row>
    <row r="65" spans="1:4" ht="29.1" customHeight="1" x14ac:dyDescent="0.25">
      <c r="A65" s="57" t="s">
        <v>262</v>
      </c>
      <c r="B65" t="s">
        <v>128</v>
      </c>
    </row>
    <row r="66" spans="1:4" ht="29.1" customHeight="1" x14ac:dyDescent="0.25">
      <c r="A66" s="57" t="s">
        <v>263</v>
      </c>
      <c r="B66" s="3" t="s">
        <v>128</v>
      </c>
    </row>
    <row r="67" spans="1:4" ht="29.1" customHeight="1" x14ac:dyDescent="0.25">
      <c r="A67" s="57" t="s">
        <v>264</v>
      </c>
      <c r="B67" s="3" t="s">
        <v>128</v>
      </c>
    </row>
    <row r="69" spans="1:4" x14ac:dyDescent="0.25">
      <c r="A69" t="s">
        <v>265</v>
      </c>
    </row>
    <row r="70" spans="1:4" ht="57.95" customHeight="1" x14ac:dyDescent="0.25">
      <c r="A70" s="62" t="s">
        <v>266</v>
      </c>
      <c r="B70" s="63" t="s">
        <v>756</v>
      </c>
    </row>
    <row r="71" spans="1:4" ht="43.5" customHeight="1" x14ac:dyDescent="0.25">
      <c r="A71" s="62" t="s">
        <v>268</v>
      </c>
      <c r="B71" s="63" t="s">
        <v>757</v>
      </c>
    </row>
    <row r="72" spans="1:4" x14ac:dyDescent="0.25">
      <c r="A72" s="62"/>
      <c r="B72" s="62"/>
    </row>
    <row r="73" spans="1:4" x14ac:dyDescent="0.25">
      <c r="A73" s="62" t="s">
        <v>270</v>
      </c>
      <c r="B73" s="64">
        <v>6.9117037180157688</v>
      </c>
    </row>
    <row r="74" spans="1:4" x14ac:dyDescent="0.25">
      <c r="A74" s="62"/>
      <c r="B74" s="62"/>
    </row>
    <row r="75" spans="1:4" x14ac:dyDescent="0.25">
      <c r="A75" s="62" t="s">
        <v>271</v>
      </c>
      <c r="B75" s="65">
        <v>2.2031000000000001</v>
      </c>
    </row>
    <row r="76" spans="1:4" x14ac:dyDescent="0.25">
      <c r="A76" s="62" t="s">
        <v>272</v>
      </c>
      <c r="B76" s="65">
        <v>2.4155097531753231</v>
      </c>
    </row>
    <row r="77" spans="1:4" x14ac:dyDescent="0.25">
      <c r="A77" s="62"/>
      <c r="B77" s="62"/>
    </row>
    <row r="78" spans="1:4" x14ac:dyDescent="0.25">
      <c r="A78" s="62" t="s">
        <v>273</v>
      </c>
      <c r="B78" s="66">
        <v>45626</v>
      </c>
    </row>
    <row r="80" spans="1:4" ht="69.95" customHeight="1" x14ac:dyDescent="0.25">
      <c r="A80" s="76" t="s">
        <v>274</v>
      </c>
      <c r="B80" s="76" t="s">
        <v>275</v>
      </c>
      <c r="C80" s="76" t="s">
        <v>5</v>
      </c>
      <c r="D80" s="76" t="s">
        <v>6</v>
      </c>
    </row>
    <row r="81" spans="1:4" ht="69.95" customHeight="1" x14ac:dyDescent="0.25">
      <c r="A81" s="76" t="s">
        <v>758</v>
      </c>
      <c r="B81" s="76"/>
      <c r="C81" s="76" t="s">
        <v>26</v>
      </c>
      <c r="D8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9"/>
  <sheetViews>
    <sheetView showGridLines="0" workbookViewId="0">
      <pane ySplit="4" topLeftCell="A60" activePane="bottomLeft" state="frozen"/>
      <selection pane="bottomLeft" activeCell="B60" sqref="B6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759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760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7" t="s">
        <v>129</v>
      </c>
      <c r="B8" s="32"/>
      <c r="C8" s="32"/>
      <c r="D8" s="14"/>
      <c r="E8" s="15"/>
      <c r="F8" s="16"/>
      <c r="G8" s="16"/>
    </row>
    <row r="9" spans="1:8" x14ac:dyDescent="0.25">
      <c r="A9" s="17" t="s">
        <v>130</v>
      </c>
      <c r="B9" s="32"/>
      <c r="C9" s="32"/>
      <c r="D9" s="14"/>
      <c r="E9" s="15"/>
      <c r="F9" s="16"/>
      <c r="G9" s="16"/>
    </row>
    <row r="10" spans="1:8" x14ac:dyDescent="0.25">
      <c r="A10" s="17" t="s">
        <v>131</v>
      </c>
      <c r="B10" s="32"/>
      <c r="C10" s="32"/>
      <c r="D10" s="14"/>
      <c r="E10" s="18" t="s">
        <v>128</v>
      </c>
      <c r="F10" s="19" t="s">
        <v>128</v>
      </c>
      <c r="G10" s="16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17" t="s">
        <v>132</v>
      </c>
      <c r="B12" s="32"/>
      <c r="C12" s="32"/>
      <c r="D12" s="14"/>
      <c r="E12" s="15"/>
      <c r="F12" s="16"/>
      <c r="G12" s="16"/>
    </row>
    <row r="13" spans="1:8" x14ac:dyDescent="0.25">
      <c r="A13" s="13" t="s">
        <v>761</v>
      </c>
      <c r="B13" s="32" t="s">
        <v>762</v>
      </c>
      <c r="C13" s="32" t="s">
        <v>135</v>
      </c>
      <c r="D13" s="14">
        <v>7000000</v>
      </c>
      <c r="E13" s="15">
        <v>7069.67</v>
      </c>
      <c r="F13" s="16">
        <v>0.45119999999999999</v>
      </c>
      <c r="G13" s="16">
        <v>6.8329000000000001E-2</v>
      </c>
    </row>
    <row r="14" spans="1:8" x14ac:dyDescent="0.25">
      <c r="A14" s="13" t="s">
        <v>763</v>
      </c>
      <c r="B14" s="32" t="s">
        <v>764</v>
      </c>
      <c r="C14" s="32" t="s">
        <v>135</v>
      </c>
      <c r="D14" s="14">
        <v>500000</v>
      </c>
      <c r="E14" s="15">
        <v>491.19</v>
      </c>
      <c r="F14" s="16">
        <v>3.1300000000000001E-2</v>
      </c>
      <c r="G14" s="16">
        <v>6.8141999999999994E-2</v>
      </c>
    </row>
    <row r="15" spans="1:8" x14ac:dyDescent="0.25">
      <c r="A15" s="17" t="s">
        <v>131</v>
      </c>
      <c r="B15" s="33"/>
      <c r="C15" s="33"/>
      <c r="D15" s="20"/>
      <c r="E15" s="21">
        <v>7560.86</v>
      </c>
      <c r="F15" s="22">
        <v>0.48249999999999998</v>
      </c>
      <c r="G15" s="23"/>
    </row>
    <row r="16" spans="1:8" x14ac:dyDescent="0.25">
      <c r="A16" s="13"/>
      <c r="B16" s="32"/>
      <c r="C16" s="32"/>
      <c r="D16" s="14"/>
      <c r="E16" s="15"/>
      <c r="F16" s="16"/>
      <c r="G16" s="16"/>
    </row>
    <row r="17" spans="1:7" x14ac:dyDescent="0.25">
      <c r="A17" s="17" t="s">
        <v>136</v>
      </c>
      <c r="B17" s="32"/>
      <c r="C17" s="32"/>
      <c r="D17" s="14"/>
      <c r="E17" s="15"/>
      <c r="F17" s="16"/>
      <c r="G17" s="16"/>
    </row>
    <row r="18" spans="1:7" x14ac:dyDescent="0.25">
      <c r="A18" s="13" t="s">
        <v>765</v>
      </c>
      <c r="B18" s="32" t="s">
        <v>766</v>
      </c>
      <c r="C18" s="32" t="s">
        <v>135</v>
      </c>
      <c r="D18" s="14">
        <v>5000000</v>
      </c>
      <c r="E18" s="15">
        <v>5236.3900000000003</v>
      </c>
      <c r="F18" s="16">
        <v>0.3342</v>
      </c>
      <c r="G18" s="16">
        <v>7.1221999999999994E-2</v>
      </c>
    </row>
    <row r="19" spans="1:7" x14ac:dyDescent="0.25">
      <c r="A19" s="13" t="s">
        <v>767</v>
      </c>
      <c r="B19" s="32" t="s">
        <v>768</v>
      </c>
      <c r="C19" s="32" t="s">
        <v>135</v>
      </c>
      <c r="D19" s="14">
        <v>2000000</v>
      </c>
      <c r="E19" s="15">
        <v>2069.1</v>
      </c>
      <c r="F19" s="16">
        <v>0.1321</v>
      </c>
      <c r="G19" s="16">
        <v>7.1221999999999994E-2</v>
      </c>
    </row>
    <row r="20" spans="1:7" x14ac:dyDescent="0.25">
      <c r="A20" s="13" t="s">
        <v>769</v>
      </c>
      <c r="B20" s="32" t="s">
        <v>770</v>
      </c>
      <c r="C20" s="32" t="s">
        <v>135</v>
      </c>
      <c r="D20" s="14">
        <v>500000</v>
      </c>
      <c r="E20" s="15">
        <v>529.20000000000005</v>
      </c>
      <c r="F20" s="16">
        <v>3.3799999999999997E-2</v>
      </c>
      <c r="G20" s="16">
        <v>7.1221999999999994E-2</v>
      </c>
    </row>
    <row r="21" spans="1:7" x14ac:dyDescent="0.25">
      <c r="A21" s="17" t="s">
        <v>131</v>
      </c>
      <c r="B21" s="33"/>
      <c r="C21" s="33"/>
      <c r="D21" s="20"/>
      <c r="E21" s="21">
        <v>7834.69</v>
      </c>
      <c r="F21" s="22">
        <v>0.50009999999999999</v>
      </c>
      <c r="G21" s="23"/>
    </row>
    <row r="22" spans="1:7" x14ac:dyDescent="0.25">
      <c r="A22" s="13"/>
      <c r="B22" s="32"/>
      <c r="C22" s="32"/>
      <c r="D22" s="14"/>
      <c r="E22" s="15"/>
      <c r="F22" s="16"/>
      <c r="G22" s="16"/>
    </row>
    <row r="23" spans="1:7" x14ac:dyDescent="0.25">
      <c r="A23" s="13"/>
      <c r="B23" s="32"/>
      <c r="C23" s="32"/>
      <c r="D23" s="14"/>
      <c r="E23" s="15"/>
      <c r="F23" s="16"/>
      <c r="G23" s="16"/>
    </row>
    <row r="24" spans="1:7" x14ac:dyDescent="0.25">
      <c r="A24" s="17" t="s">
        <v>141</v>
      </c>
      <c r="B24" s="32"/>
      <c r="C24" s="32"/>
      <c r="D24" s="14"/>
      <c r="E24" s="15"/>
      <c r="F24" s="16"/>
      <c r="G24" s="16"/>
    </row>
    <row r="25" spans="1:7" x14ac:dyDescent="0.25">
      <c r="A25" s="17" t="s">
        <v>131</v>
      </c>
      <c r="B25" s="32"/>
      <c r="C25" s="32"/>
      <c r="D25" s="14"/>
      <c r="E25" s="18" t="s">
        <v>128</v>
      </c>
      <c r="F25" s="19" t="s">
        <v>128</v>
      </c>
      <c r="G25" s="16"/>
    </row>
    <row r="26" spans="1:7" x14ac:dyDescent="0.25">
      <c r="A26" s="13"/>
      <c r="B26" s="32"/>
      <c r="C26" s="32"/>
      <c r="D26" s="14"/>
      <c r="E26" s="15"/>
      <c r="F26" s="16"/>
      <c r="G26" s="16"/>
    </row>
    <row r="27" spans="1:7" x14ac:dyDescent="0.25">
      <c r="A27" s="17" t="s">
        <v>142</v>
      </c>
      <c r="B27" s="32"/>
      <c r="C27" s="32"/>
      <c r="D27" s="14"/>
      <c r="E27" s="15"/>
      <c r="F27" s="16"/>
      <c r="G27" s="16"/>
    </row>
    <row r="28" spans="1:7" x14ac:dyDescent="0.25">
      <c r="A28" s="17" t="s">
        <v>131</v>
      </c>
      <c r="B28" s="32"/>
      <c r="C28" s="32"/>
      <c r="D28" s="14"/>
      <c r="E28" s="18" t="s">
        <v>128</v>
      </c>
      <c r="F28" s="19" t="s">
        <v>128</v>
      </c>
      <c r="G28" s="16"/>
    </row>
    <row r="29" spans="1:7" x14ac:dyDescent="0.25">
      <c r="A29" s="13"/>
      <c r="B29" s="32"/>
      <c r="C29" s="32"/>
      <c r="D29" s="14"/>
      <c r="E29" s="15"/>
      <c r="F29" s="16"/>
      <c r="G29" s="16"/>
    </row>
    <row r="30" spans="1:7" x14ac:dyDescent="0.25">
      <c r="A30" s="25" t="s">
        <v>143</v>
      </c>
      <c r="B30" s="34"/>
      <c r="C30" s="34"/>
      <c r="D30" s="26"/>
      <c r="E30" s="21">
        <v>15395.55</v>
      </c>
      <c r="F30" s="22">
        <v>0.98260000000000003</v>
      </c>
      <c r="G30" s="23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13"/>
      <c r="B32" s="32"/>
      <c r="C32" s="32"/>
      <c r="D32" s="14"/>
      <c r="E32" s="15"/>
      <c r="F32" s="16"/>
      <c r="G32" s="16"/>
    </row>
    <row r="33" spans="1:7" x14ac:dyDescent="0.25">
      <c r="A33" s="17" t="s">
        <v>228</v>
      </c>
      <c r="B33" s="32"/>
      <c r="C33" s="32"/>
      <c r="D33" s="14"/>
      <c r="E33" s="15"/>
      <c r="F33" s="16"/>
      <c r="G33" s="16"/>
    </row>
    <row r="34" spans="1:7" x14ac:dyDescent="0.25">
      <c r="A34" s="13" t="s">
        <v>229</v>
      </c>
      <c r="B34" s="32"/>
      <c r="C34" s="32"/>
      <c r="D34" s="14"/>
      <c r="E34" s="15">
        <v>51.97</v>
      </c>
      <c r="F34" s="16">
        <v>3.3E-3</v>
      </c>
      <c r="G34" s="16">
        <v>6.6422999999999996E-2</v>
      </c>
    </row>
    <row r="35" spans="1:7" x14ac:dyDescent="0.25">
      <c r="A35" s="17" t="s">
        <v>131</v>
      </c>
      <c r="B35" s="33"/>
      <c r="C35" s="33"/>
      <c r="D35" s="20"/>
      <c r="E35" s="21">
        <v>51.97</v>
      </c>
      <c r="F35" s="22">
        <v>3.3E-3</v>
      </c>
      <c r="G35" s="23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25" t="s">
        <v>143</v>
      </c>
      <c r="B37" s="34"/>
      <c r="C37" s="34"/>
      <c r="D37" s="26"/>
      <c r="E37" s="21">
        <v>51.97</v>
      </c>
      <c r="F37" s="22">
        <v>3.3E-3</v>
      </c>
      <c r="G37" s="23"/>
    </row>
    <row r="38" spans="1:7" x14ac:dyDescent="0.25">
      <c r="A38" s="13" t="s">
        <v>230</v>
      </c>
      <c r="B38" s="32"/>
      <c r="C38" s="32"/>
      <c r="D38" s="14"/>
      <c r="E38" s="15">
        <v>222.34474900000001</v>
      </c>
      <c r="F38" s="16">
        <v>1.4189999999999999E-2</v>
      </c>
      <c r="G38" s="16"/>
    </row>
    <row r="39" spans="1:7" x14ac:dyDescent="0.25">
      <c r="A39" s="13" t="s">
        <v>231</v>
      </c>
      <c r="B39" s="32"/>
      <c r="C39" s="32"/>
      <c r="D39" s="14"/>
      <c r="E39" s="37">
        <v>-1.7347490000000001</v>
      </c>
      <c r="F39" s="36">
        <v>-9.0000000000000006E-5</v>
      </c>
      <c r="G39" s="16">
        <v>6.6421999999999995E-2</v>
      </c>
    </row>
    <row r="40" spans="1:7" x14ac:dyDescent="0.25">
      <c r="A40" s="27" t="s">
        <v>232</v>
      </c>
      <c r="B40" s="35"/>
      <c r="C40" s="35"/>
      <c r="D40" s="28"/>
      <c r="E40" s="29">
        <v>15668.13</v>
      </c>
      <c r="F40" s="30">
        <v>1</v>
      </c>
      <c r="G40" s="30"/>
    </row>
    <row r="42" spans="1:7" x14ac:dyDescent="0.25">
      <c r="A42" s="1" t="s">
        <v>234</v>
      </c>
    </row>
    <row r="45" spans="1:7" x14ac:dyDescent="0.25">
      <c r="A45" s="1" t="s">
        <v>235</v>
      </c>
    </row>
    <row r="46" spans="1:7" x14ac:dyDescent="0.25">
      <c r="A46" s="57" t="s">
        <v>236</v>
      </c>
      <c r="B46" s="3" t="s">
        <v>128</v>
      </c>
    </row>
    <row r="47" spans="1:7" x14ac:dyDescent="0.25">
      <c r="A47" t="s">
        <v>237</v>
      </c>
    </row>
    <row r="48" spans="1:7" x14ac:dyDescent="0.25">
      <c r="A48" t="s">
        <v>238</v>
      </c>
      <c r="B48" t="s">
        <v>239</v>
      </c>
      <c r="C48" t="s">
        <v>239</v>
      </c>
    </row>
    <row r="49" spans="1:3" x14ac:dyDescent="0.25">
      <c r="B49" s="58">
        <v>45596</v>
      </c>
      <c r="C49" s="58">
        <v>45625</v>
      </c>
    </row>
    <row r="50" spans="1:3" x14ac:dyDescent="0.25">
      <c r="A50" t="s">
        <v>734</v>
      </c>
      <c r="B50">
        <v>11.730499999999999</v>
      </c>
      <c r="C50">
        <v>11.7957</v>
      </c>
    </row>
    <row r="51" spans="1:3" x14ac:dyDescent="0.25">
      <c r="A51" t="s">
        <v>245</v>
      </c>
      <c r="B51">
        <v>11.730700000000001</v>
      </c>
      <c r="C51">
        <v>11.795999999999999</v>
      </c>
    </row>
    <row r="52" spans="1:3" x14ac:dyDescent="0.25">
      <c r="A52" t="s">
        <v>736</v>
      </c>
      <c r="B52">
        <v>11.6709</v>
      </c>
      <c r="C52">
        <v>11.733499999999999</v>
      </c>
    </row>
    <row r="53" spans="1:3" x14ac:dyDescent="0.25">
      <c r="A53" t="s">
        <v>689</v>
      </c>
      <c r="B53">
        <v>11.670999999999999</v>
      </c>
      <c r="C53">
        <v>11.733599999999999</v>
      </c>
    </row>
    <row r="55" spans="1:3" x14ac:dyDescent="0.25">
      <c r="A55" t="s">
        <v>255</v>
      </c>
      <c r="B55" s="3" t="s">
        <v>128</v>
      </c>
    </row>
    <row r="56" spans="1:3" x14ac:dyDescent="0.25">
      <c r="A56" t="s">
        <v>256</v>
      </c>
      <c r="B56" s="3" t="s">
        <v>128</v>
      </c>
    </row>
    <row r="57" spans="1:3" ht="29.1" customHeight="1" x14ac:dyDescent="0.25">
      <c r="A57" s="57" t="s">
        <v>257</v>
      </c>
      <c r="B57" s="3" t="s">
        <v>128</v>
      </c>
    </row>
    <row r="58" spans="1:3" ht="29.1" customHeight="1" x14ac:dyDescent="0.25">
      <c r="A58" s="57" t="s">
        <v>258</v>
      </c>
      <c r="B58" s="3" t="s">
        <v>128</v>
      </c>
    </row>
    <row r="59" spans="1:3" x14ac:dyDescent="0.25">
      <c r="A59" t="s">
        <v>259</v>
      </c>
      <c r="B59" s="59">
        <f>+B74</f>
        <v>3.502666659916942</v>
      </c>
    </row>
    <row r="60" spans="1:3" ht="43.5" customHeight="1" x14ac:dyDescent="0.25">
      <c r="A60" s="57" t="s">
        <v>260</v>
      </c>
      <c r="B60" s="3" t="s">
        <v>128</v>
      </c>
    </row>
    <row r="61" spans="1:3" x14ac:dyDescent="0.25">
      <c r="B61" s="3"/>
    </row>
    <row r="62" spans="1:3" ht="29.1" customHeight="1" x14ac:dyDescent="0.25">
      <c r="A62" s="57" t="s">
        <v>261</v>
      </c>
      <c r="B62" s="3" t="s">
        <v>128</v>
      </c>
    </row>
    <row r="63" spans="1:3" ht="29.1" customHeight="1" x14ac:dyDescent="0.25">
      <c r="A63" s="57" t="s">
        <v>262</v>
      </c>
      <c r="B63" t="s">
        <v>128</v>
      </c>
    </row>
    <row r="64" spans="1:3" ht="29.1" customHeight="1" x14ac:dyDescent="0.25">
      <c r="A64" s="57" t="s">
        <v>263</v>
      </c>
      <c r="B64" s="3" t="s">
        <v>128</v>
      </c>
    </row>
    <row r="65" spans="1:4" ht="29.1" customHeight="1" x14ac:dyDescent="0.25">
      <c r="A65" s="57" t="s">
        <v>264</v>
      </c>
      <c r="B65" s="3" t="s">
        <v>128</v>
      </c>
    </row>
    <row r="67" spans="1:4" x14ac:dyDescent="0.25">
      <c r="A67" t="s">
        <v>265</v>
      </c>
    </row>
    <row r="68" spans="1:4" ht="57.95" customHeight="1" x14ac:dyDescent="0.25">
      <c r="A68" s="62" t="s">
        <v>266</v>
      </c>
      <c r="B68" s="63" t="s">
        <v>771</v>
      </c>
    </row>
    <row r="69" spans="1:4" ht="43.5" customHeight="1" x14ac:dyDescent="0.25">
      <c r="A69" s="62" t="s">
        <v>268</v>
      </c>
      <c r="B69" s="63" t="s">
        <v>772</v>
      </c>
    </row>
    <row r="70" spans="1:4" x14ac:dyDescent="0.25">
      <c r="A70" s="62"/>
      <c r="B70" s="62"/>
    </row>
    <row r="71" spans="1:4" x14ac:dyDescent="0.25">
      <c r="A71" s="62" t="s">
        <v>270</v>
      </c>
      <c r="B71" s="64">
        <v>6.9762957401046366</v>
      </c>
    </row>
    <row r="72" spans="1:4" x14ac:dyDescent="0.25">
      <c r="A72" s="62"/>
      <c r="B72" s="62"/>
    </row>
    <row r="73" spans="1:4" x14ac:dyDescent="0.25">
      <c r="A73" s="62" t="s">
        <v>271</v>
      </c>
      <c r="B73" s="65">
        <v>3.0935999999999999</v>
      </c>
    </row>
    <row r="74" spans="1:4" x14ac:dyDescent="0.25">
      <c r="A74" s="62" t="s">
        <v>272</v>
      </c>
      <c r="B74" s="65">
        <v>3.502666659916942</v>
      </c>
    </row>
    <row r="75" spans="1:4" x14ac:dyDescent="0.25">
      <c r="A75" s="62"/>
      <c r="B75" s="62"/>
    </row>
    <row r="76" spans="1:4" x14ac:dyDescent="0.25">
      <c r="A76" s="62" t="s">
        <v>273</v>
      </c>
      <c r="B76" s="66">
        <v>45626</v>
      </c>
    </row>
    <row r="78" spans="1:4" ht="69.95" customHeight="1" x14ac:dyDescent="0.25">
      <c r="A78" s="76" t="s">
        <v>274</v>
      </c>
      <c r="B78" s="76" t="s">
        <v>275</v>
      </c>
      <c r="C78" s="76" t="s">
        <v>5</v>
      </c>
      <c r="D78" s="76" t="s">
        <v>6</v>
      </c>
    </row>
    <row r="79" spans="1:4" ht="69.95" customHeight="1" x14ac:dyDescent="0.25">
      <c r="A79" s="76" t="s">
        <v>773</v>
      </c>
      <c r="B79" s="76"/>
      <c r="C79" s="76" t="s">
        <v>28</v>
      </c>
      <c r="D7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89"/>
  <sheetViews>
    <sheetView showGridLines="0" workbookViewId="0">
      <pane ySplit="4" topLeftCell="A70" activePane="bottomLeft" state="frozen"/>
      <selection pane="bottomLeft" activeCell="B70" sqref="B7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774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775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7" t="s">
        <v>129</v>
      </c>
      <c r="B8" s="32"/>
      <c r="C8" s="32"/>
      <c r="D8" s="14"/>
      <c r="E8" s="15"/>
      <c r="F8" s="16"/>
      <c r="G8" s="16"/>
    </row>
    <row r="9" spans="1:8" x14ac:dyDescent="0.25">
      <c r="A9" s="17" t="s">
        <v>130</v>
      </c>
      <c r="B9" s="32"/>
      <c r="C9" s="32"/>
      <c r="D9" s="14"/>
      <c r="E9" s="15"/>
      <c r="F9" s="16"/>
      <c r="G9" s="16"/>
    </row>
    <row r="10" spans="1:8" x14ac:dyDescent="0.25">
      <c r="A10" s="17" t="s">
        <v>131</v>
      </c>
      <c r="B10" s="32"/>
      <c r="C10" s="32"/>
      <c r="D10" s="14"/>
      <c r="E10" s="18" t="s">
        <v>128</v>
      </c>
      <c r="F10" s="19" t="s">
        <v>128</v>
      </c>
      <c r="G10" s="16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17" t="s">
        <v>132</v>
      </c>
      <c r="B12" s="32"/>
      <c r="C12" s="32"/>
      <c r="D12" s="14"/>
      <c r="E12" s="15"/>
      <c r="F12" s="16"/>
      <c r="G12" s="16"/>
    </row>
    <row r="13" spans="1:8" x14ac:dyDescent="0.25">
      <c r="A13" s="13" t="s">
        <v>776</v>
      </c>
      <c r="B13" s="32" t="s">
        <v>777</v>
      </c>
      <c r="C13" s="32" t="s">
        <v>135</v>
      </c>
      <c r="D13" s="14">
        <v>35500000</v>
      </c>
      <c r="E13" s="15">
        <v>36992.78</v>
      </c>
      <c r="F13" s="16">
        <v>0.34560000000000002</v>
      </c>
      <c r="G13" s="16">
        <v>7.0086999999999997E-2</v>
      </c>
    </row>
    <row r="14" spans="1:8" x14ac:dyDescent="0.25">
      <c r="A14" s="13" t="s">
        <v>778</v>
      </c>
      <c r="B14" s="32" t="s">
        <v>779</v>
      </c>
      <c r="C14" s="32" t="s">
        <v>135</v>
      </c>
      <c r="D14" s="14">
        <v>18500000</v>
      </c>
      <c r="E14" s="15">
        <v>19466.740000000002</v>
      </c>
      <c r="F14" s="16">
        <v>0.18190000000000001</v>
      </c>
      <c r="G14" s="16">
        <v>6.9920999999999997E-2</v>
      </c>
    </row>
    <row r="15" spans="1:8" x14ac:dyDescent="0.25">
      <c r="A15" s="17" t="s">
        <v>131</v>
      </c>
      <c r="B15" s="33"/>
      <c r="C15" s="33"/>
      <c r="D15" s="20"/>
      <c r="E15" s="21">
        <v>56459.519999999997</v>
      </c>
      <c r="F15" s="22">
        <v>0.52749999999999997</v>
      </c>
      <c r="G15" s="23"/>
    </row>
    <row r="16" spans="1:8" x14ac:dyDescent="0.25">
      <c r="A16" s="13"/>
      <c r="B16" s="32"/>
      <c r="C16" s="32"/>
      <c r="D16" s="14"/>
      <c r="E16" s="15"/>
      <c r="F16" s="16"/>
      <c r="G16" s="16"/>
    </row>
    <row r="17" spans="1:7" x14ac:dyDescent="0.25">
      <c r="A17" s="17" t="s">
        <v>136</v>
      </c>
      <c r="B17" s="32"/>
      <c r="C17" s="32"/>
      <c r="D17" s="14"/>
      <c r="E17" s="15"/>
      <c r="F17" s="16"/>
      <c r="G17" s="16"/>
    </row>
    <row r="18" spans="1:7" x14ac:dyDescent="0.25">
      <c r="A18" s="13" t="s">
        <v>780</v>
      </c>
      <c r="B18" s="32" t="s">
        <v>781</v>
      </c>
      <c r="C18" s="32" t="s">
        <v>135</v>
      </c>
      <c r="D18" s="14">
        <v>12000000</v>
      </c>
      <c r="E18" s="15">
        <v>12595.6</v>
      </c>
      <c r="F18" s="16">
        <v>0.1177</v>
      </c>
      <c r="G18" s="16">
        <v>7.3317999999999994E-2</v>
      </c>
    </row>
    <row r="19" spans="1:7" x14ac:dyDescent="0.25">
      <c r="A19" s="13" t="s">
        <v>782</v>
      </c>
      <c r="B19" s="32" t="s">
        <v>783</v>
      </c>
      <c r="C19" s="32" t="s">
        <v>135</v>
      </c>
      <c r="D19" s="14">
        <v>9323700</v>
      </c>
      <c r="E19" s="15">
        <v>9728.69</v>
      </c>
      <c r="F19" s="16">
        <v>9.0899999999999995E-2</v>
      </c>
      <c r="G19" s="16">
        <v>7.3289999999999994E-2</v>
      </c>
    </row>
    <row r="20" spans="1:7" x14ac:dyDescent="0.25">
      <c r="A20" s="13" t="s">
        <v>784</v>
      </c>
      <c r="B20" s="32" t="s">
        <v>785</v>
      </c>
      <c r="C20" s="32" t="s">
        <v>135</v>
      </c>
      <c r="D20" s="14">
        <v>5000000</v>
      </c>
      <c r="E20" s="15">
        <v>5326.57</v>
      </c>
      <c r="F20" s="16">
        <v>4.9799999999999997E-2</v>
      </c>
      <c r="G20" s="16">
        <v>7.3195999999999997E-2</v>
      </c>
    </row>
    <row r="21" spans="1:7" x14ac:dyDescent="0.25">
      <c r="A21" s="13" t="s">
        <v>786</v>
      </c>
      <c r="B21" s="32" t="s">
        <v>787</v>
      </c>
      <c r="C21" s="32" t="s">
        <v>135</v>
      </c>
      <c r="D21" s="14">
        <v>5000000</v>
      </c>
      <c r="E21" s="15">
        <v>5271.36</v>
      </c>
      <c r="F21" s="16">
        <v>4.9299999999999997E-2</v>
      </c>
      <c r="G21" s="16">
        <v>7.3317999999999994E-2</v>
      </c>
    </row>
    <row r="22" spans="1:7" x14ac:dyDescent="0.25">
      <c r="A22" s="13" t="s">
        <v>788</v>
      </c>
      <c r="B22" s="32" t="s">
        <v>789</v>
      </c>
      <c r="C22" s="32" t="s">
        <v>135</v>
      </c>
      <c r="D22" s="14">
        <v>5000000</v>
      </c>
      <c r="E22" s="15">
        <v>5230.5600000000004</v>
      </c>
      <c r="F22" s="16">
        <v>4.8899999999999999E-2</v>
      </c>
      <c r="G22" s="16">
        <v>7.2960999999999998E-2</v>
      </c>
    </row>
    <row r="23" spans="1:7" x14ac:dyDescent="0.25">
      <c r="A23" s="13" t="s">
        <v>790</v>
      </c>
      <c r="B23" s="32" t="s">
        <v>791</v>
      </c>
      <c r="C23" s="32" t="s">
        <v>135</v>
      </c>
      <c r="D23" s="14">
        <v>3107800</v>
      </c>
      <c r="E23" s="15">
        <v>3239.29</v>
      </c>
      <c r="F23" s="16">
        <v>3.0300000000000001E-2</v>
      </c>
      <c r="G23" s="16">
        <v>7.3126999999999998E-2</v>
      </c>
    </row>
    <row r="24" spans="1:7" x14ac:dyDescent="0.25">
      <c r="A24" s="13" t="s">
        <v>792</v>
      </c>
      <c r="B24" s="32" t="s">
        <v>793</v>
      </c>
      <c r="C24" s="32" t="s">
        <v>135</v>
      </c>
      <c r="D24" s="14">
        <v>3000000</v>
      </c>
      <c r="E24" s="15">
        <v>3147.95</v>
      </c>
      <c r="F24" s="16">
        <v>2.9399999999999999E-2</v>
      </c>
      <c r="G24" s="16">
        <v>7.3317999999999994E-2</v>
      </c>
    </row>
    <row r="25" spans="1:7" x14ac:dyDescent="0.25">
      <c r="A25" s="13" t="s">
        <v>794</v>
      </c>
      <c r="B25" s="32" t="s">
        <v>795</v>
      </c>
      <c r="C25" s="32" t="s">
        <v>135</v>
      </c>
      <c r="D25" s="14">
        <v>1000000</v>
      </c>
      <c r="E25" s="15">
        <v>1023.84</v>
      </c>
      <c r="F25" s="16">
        <v>9.5999999999999992E-3</v>
      </c>
      <c r="G25" s="16">
        <v>7.3039000000000007E-2</v>
      </c>
    </row>
    <row r="26" spans="1:7" x14ac:dyDescent="0.25">
      <c r="A26" s="13" t="s">
        <v>796</v>
      </c>
      <c r="B26" s="32" t="s">
        <v>797</v>
      </c>
      <c r="C26" s="32" t="s">
        <v>135</v>
      </c>
      <c r="D26" s="14">
        <v>500000</v>
      </c>
      <c r="E26" s="15">
        <v>530.4</v>
      </c>
      <c r="F26" s="16">
        <v>5.0000000000000001E-3</v>
      </c>
      <c r="G26" s="16">
        <v>7.3195999999999997E-2</v>
      </c>
    </row>
    <row r="27" spans="1:7" x14ac:dyDescent="0.25">
      <c r="A27" s="13" t="s">
        <v>798</v>
      </c>
      <c r="B27" s="32" t="s">
        <v>799</v>
      </c>
      <c r="C27" s="32" t="s">
        <v>135</v>
      </c>
      <c r="D27" s="14">
        <v>500000</v>
      </c>
      <c r="E27" s="15">
        <v>528.32000000000005</v>
      </c>
      <c r="F27" s="16">
        <v>4.8999999999999998E-3</v>
      </c>
      <c r="G27" s="16">
        <v>7.3388999999999996E-2</v>
      </c>
    </row>
    <row r="28" spans="1:7" x14ac:dyDescent="0.25">
      <c r="A28" s="13" t="s">
        <v>800</v>
      </c>
      <c r="B28" s="32" t="s">
        <v>801</v>
      </c>
      <c r="C28" s="32" t="s">
        <v>135</v>
      </c>
      <c r="D28" s="14">
        <v>500000</v>
      </c>
      <c r="E28" s="15">
        <v>520.82000000000005</v>
      </c>
      <c r="F28" s="16">
        <v>4.8999999999999998E-3</v>
      </c>
      <c r="G28" s="16">
        <v>7.3270000000000002E-2</v>
      </c>
    </row>
    <row r="29" spans="1:7" x14ac:dyDescent="0.25">
      <c r="A29" s="13" t="s">
        <v>802</v>
      </c>
      <c r="B29" s="32" t="s">
        <v>803</v>
      </c>
      <c r="C29" s="32" t="s">
        <v>135</v>
      </c>
      <c r="D29" s="14">
        <v>500000</v>
      </c>
      <c r="E29" s="15">
        <v>510.73</v>
      </c>
      <c r="F29" s="16">
        <v>4.7999999999999996E-3</v>
      </c>
      <c r="G29" s="16">
        <v>7.3114999999999999E-2</v>
      </c>
    </row>
    <row r="30" spans="1:7" x14ac:dyDescent="0.25">
      <c r="A30" s="13" t="s">
        <v>804</v>
      </c>
      <c r="B30" s="32" t="s">
        <v>805</v>
      </c>
      <c r="C30" s="32" t="s">
        <v>135</v>
      </c>
      <c r="D30" s="14">
        <v>500000</v>
      </c>
      <c r="E30" s="15">
        <v>510.63</v>
      </c>
      <c r="F30" s="16">
        <v>4.7999999999999996E-3</v>
      </c>
      <c r="G30" s="16">
        <v>7.3140999999999998E-2</v>
      </c>
    </row>
    <row r="31" spans="1:7" x14ac:dyDescent="0.25">
      <c r="A31" s="17" t="s">
        <v>131</v>
      </c>
      <c r="B31" s="33"/>
      <c r="C31" s="33"/>
      <c r="D31" s="20"/>
      <c r="E31" s="21">
        <v>48164.76</v>
      </c>
      <c r="F31" s="22">
        <v>0.45029999999999998</v>
      </c>
      <c r="G31" s="23"/>
    </row>
    <row r="32" spans="1:7" x14ac:dyDescent="0.25">
      <c r="A32" s="13"/>
      <c r="B32" s="32"/>
      <c r="C32" s="32"/>
      <c r="D32" s="14"/>
      <c r="E32" s="15"/>
      <c r="F32" s="16"/>
      <c r="G32" s="16"/>
    </row>
    <row r="33" spans="1:7" x14ac:dyDescent="0.25">
      <c r="A33" s="13"/>
      <c r="B33" s="32"/>
      <c r="C33" s="32"/>
      <c r="D33" s="14"/>
      <c r="E33" s="15"/>
      <c r="F33" s="16"/>
      <c r="G33" s="16"/>
    </row>
    <row r="34" spans="1:7" x14ac:dyDescent="0.25">
      <c r="A34" s="17" t="s">
        <v>141</v>
      </c>
      <c r="B34" s="32"/>
      <c r="C34" s="32"/>
      <c r="D34" s="14"/>
      <c r="E34" s="15"/>
      <c r="F34" s="16"/>
      <c r="G34" s="16"/>
    </row>
    <row r="35" spans="1:7" x14ac:dyDescent="0.25">
      <c r="A35" s="17" t="s">
        <v>131</v>
      </c>
      <c r="B35" s="32"/>
      <c r="C35" s="32"/>
      <c r="D35" s="14"/>
      <c r="E35" s="18" t="s">
        <v>128</v>
      </c>
      <c r="F35" s="19" t="s">
        <v>128</v>
      </c>
      <c r="G35" s="16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17" t="s">
        <v>142</v>
      </c>
      <c r="B37" s="32"/>
      <c r="C37" s="32"/>
      <c r="D37" s="14"/>
      <c r="E37" s="15"/>
      <c r="F37" s="16"/>
      <c r="G37" s="16"/>
    </row>
    <row r="38" spans="1:7" x14ac:dyDescent="0.25">
      <c r="A38" s="17" t="s">
        <v>131</v>
      </c>
      <c r="B38" s="32"/>
      <c r="C38" s="32"/>
      <c r="D38" s="14"/>
      <c r="E38" s="18" t="s">
        <v>128</v>
      </c>
      <c r="F38" s="19" t="s">
        <v>128</v>
      </c>
      <c r="G38" s="16"/>
    </row>
    <row r="39" spans="1:7" x14ac:dyDescent="0.25">
      <c r="A39" s="13"/>
      <c r="B39" s="32"/>
      <c r="C39" s="32"/>
      <c r="D39" s="14"/>
      <c r="E39" s="15"/>
      <c r="F39" s="16"/>
      <c r="G39" s="16"/>
    </row>
    <row r="40" spans="1:7" x14ac:dyDescent="0.25">
      <c r="A40" s="25" t="s">
        <v>143</v>
      </c>
      <c r="B40" s="34"/>
      <c r="C40" s="34"/>
      <c r="D40" s="26"/>
      <c r="E40" s="21">
        <v>104624.28</v>
      </c>
      <c r="F40" s="22">
        <v>0.9778</v>
      </c>
      <c r="G40" s="23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13"/>
      <c r="B42" s="32"/>
      <c r="C42" s="32"/>
      <c r="D42" s="14"/>
      <c r="E42" s="15"/>
      <c r="F42" s="16"/>
      <c r="G42" s="16"/>
    </row>
    <row r="43" spans="1:7" x14ac:dyDescent="0.25">
      <c r="A43" s="17" t="s">
        <v>228</v>
      </c>
      <c r="B43" s="32"/>
      <c r="C43" s="32"/>
      <c r="D43" s="14"/>
      <c r="E43" s="15"/>
      <c r="F43" s="16"/>
      <c r="G43" s="16"/>
    </row>
    <row r="44" spans="1:7" x14ac:dyDescent="0.25">
      <c r="A44" s="13" t="s">
        <v>229</v>
      </c>
      <c r="B44" s="32"/>
      <c r="C44" s="32"/>
      <c r="D44" s="14"/>
      <c r="E44" s="15">
        <v>409.78</v>
      </c>
      <c r="F44" s="16">
        <v>3.8E-3</v>
      </c>
      <c r="G44" s="16">
        <v>6.6422999999999996E-2</v>
      </c>
    </row>
    <row r="45" spans="1:7" x14ac:dyDescent="0.25">
      <c r="A45" s="17" t="s">
        <v>131</v>
      </c>
      <c r="B45" s="33"/>
      <c r="C45" s="33"/>
      <c r="D45" s="20"/>
      <c r="E45" s="21">
        <v>409.78</v>
      </c>
      <c r="F45" s="22">
        <v>3.8E-3</v>
      </c>
      <c r="G45" s="23"/>
    </row>
    <row r="46" spans="1:7" x14ac:dyDescent="0.25">
      <c r="A46" s="13"/>
      <c r="B46" s="32"/>
      <c r="C46" s="32"/>
      <c r="D46" s="14"/>
      <c r="E46" s="15"/>
      <c r="F46" s="16"/>
      <c r="G46" s="16"/>
    </row>
    <row r="47" spans="1:7" x14ac:dyDescent="0.25">
      <c r="A47" s="25" t="s">
        <v>143</v>
      </c>
      <c r="B47" s="34"/>
      <c r="C47" s="34"/>
      <c r="D47" s="26"/>
      <c r="E47" s="21">
        <v>409.78</v>
      </c>
      <c r="F47" s="22">
        <v>3.8E-3</v>
      </c>
      <c r="G47" s="23"/>
    </row>
    <row r="48" spans="1:7" x14ac:dyDescent="0.25">
      <c r="A48" s="13" t="s">
        <v>230</v>
      </c>
      <c r="B48" s="32"/>
      <c r="C48" s="32"/>
      <c r="D48" s="14"/>
      <c r="E48" s="15">
        <v>2011.0415889999999</v>
      </c>
      <c r="F48" s="16">
        <v>1.8789E-2</v>
      </c>
      <c r="G48" s="16"/>
    </row>
    <row r="49" spans="1:7" x14ac:dyDescent="0.25">
      <c r="A49" s="13" t="s">
        <v>231</v>
      </c>
      <c r="B49" s="32"/>
      <c r="C49" s="32"/>
      <c r="D49" s="14"/>
      <c r="E49" s="37">
        <v>-13.161588999999999</v>
      </c>
      <c r="F49" s="36">
        <v>-3.8900000000000002E-4</v>
      </c>
      <c r="G49" s="16">
        <v>6.6422999999999996E-2</v>
      </c>
    </row>
    <row r="50" spans="1:7" x14ac:dyDescent="0.25">
      <c r="A50" s="27" t="s">
        <v>232</v>
      </c>
      <c r="B50" s="35"/>
      <c r="C50" s="35"/>
      <c r="D50" s="28"/>
      <c r="E50" s="29">
        <v>107031.94</v>
      </c>
      <c r="F50" s="30">
        <v>1</v>
      </c>
      <c r="G50" s="30"/>
    </row>
    <row r="52" spans="1:7" x14ac:dyDescent="0.25">
      <c r="A52" s="1" t="s">
        <v>234</v>
      </c>
    </row>
    <row r="55" spans="1:7" x14ac:dyDescent="0.25">
      <c r="A55" s="1" t="s">
        <v>235</v>
      </c>
    </row>
    <row r="56" spans="1:7" x14ac:dyDescent="0.25">
      <c r="A56" s="57" t="s">
        <v>236</v>
      </c>
      <c r="B56" s="3" t="s">
        <v>128</v>
      </c>
    </row>
    <row r="57" spans="1:7" x14ac:dyDescent="0.25">
      <c r="A57" t="s">
        <v>237</v>
      </c>
    </row>
    <row r="58" spans="1:7" x14ac:dyDescent="0.25">
      <c r="A58" t="s">
        <v>238</v>
      </c>
      <c r="B58" t="s">
        <v>239</v>
      </c>
      <c r="C58" t="s">
        <v>239</v>
      </c>
    </row>
    <row r="59" spans="1:7" x14ac:dyDescent="0.25">
      <c r="B59" s="58">
        <v>45596</v>
      </c>
      <c r="C59" s="58">
        <v>45625</v>
      </c>
    </row>
    <row r="60" spans="1:7" x14ac:dyDescent="0.25">
      <c r="A60" t="s">
        <v>734</v>
      </c>
      <c r="B60">
        <v>12.152100000000001</v>
      </c>
      <c r="C60">
        <v>12.207000000000001</v>
      </c>
    </row>
    <row r="61" spans="1:7" x14ac:dyDescent="0.25">
      <c r="A61" t="s">
        <v>245</v>
      </c>
      <c r="B61">
        <v>12.151999999999999</v>
      </c>
      <c r="C61">
        <v>12.207000000000001</v>
      </c>
    </row>
    <row r="62" spans="1:7" x14ac:dyDescent="0.25">
      <c r="A62" t="s">
        <v>736</v>
      </c>
      <c r="B62">
        <v>12.0848</v>
      </c>
      <c r="C62">
        <v>12.136900000000001</v>
      </c>
    </row>
    <row r="63" spans="1:7" x14ac:dyDescent="0.25">
      <c r="A63" t="s">
        <v>689</v>
      </c>
      <c r="B63">
        <v>12.084899999999999</v>
      </c>
      <c r="C63">
        <v>12.1371</v>
      </c>
    </row>
    <row r="65" spans="1:2" x14ac:dyDescent="0.25">
      <c r="A65" t="s">
        <v>255</v>
      </c>
      <c r="B65" s="3" t="s">
        <v>128</v>
      </c>
    </row>
    <row r="66" spans="1:2" x14ac:dyDescent="0.25">
      <c r="A66" t="s">
        <v>256</v>
      </c>
      <c r="B66" s="3" t="s">
        <v>128</v>
      </c>
    </row>
    <row r="67" spans="1:2" ht="29.1" customHeight="1" x14ac:dyDescent="0.25">
      <c r="A67" s="57" t="s">
        <v>257</v>
      </c>
      <c r="B67" s="3" t="s">
        <v>128</v>
      </c>
    </row>
    <row r="68" spans="1:2" ht="29.1" customHeight="1" x14ac:dyDescent="0.25">
      <c r="A68" s="57" t="s">
        <v>258</v>
      </c>
      <c r="B68" s="3" t="s">
        <v>128</v>
      </c>
    </row>
    <row r="69" spans="1:2" x14ac:dyDescent="0.25">
      <c r="A69" t="s">
        <v>259</v>
      </c>
      <c r="B69" s="59">
        <f>+B84</f>
        <v>11.841262813822251</v>
      </c>
    </row>
    <row r="70" spans="1:2" ht="43.5" customHeight="1" x14ac:dyDescent="0.25">
      <c r="A70" s="57" t="s">
        <v>260</v>
      </c>
      <c r="B70" s="3" t="s">
        <v>128</v>
      </c>
    </row>
    <row r="71" spans="1:2" x14ac:dyDescent="0.25">
      <c r="B71" s="3"/>
    </row>
    <row r="72" spans="1:2" ht="29.1" customHeight="1" x14ac:dyDescent="0.25">
      <c r="A72" s="57" t="s">
        <v>261</v>
      </c>
      <c r="B72" s="3" t="s">
        <v>128</v>
      </c>
    </row>
    <row r="73" spans="1:2" ht="29.1" customHeight="1" x14ac:dyDescent="0.25">
      <c r="A73" s="57" t="s">
        <v>262</v>
      </c>
      <c r="B73" t="s">
        <v>128</v>
      </c>
    </row>
    <row r="74" spans="1:2" ht="29.1" customHeight="1" x14ac:dyDescent="0.25">
      <c r="A74" s="57" t="s">
        <v>263</v>
      </c>
      <c r="B74" s="3" t="s">
        <v>128</v>
      </c>
    </row>
    <row r="75" spans="1:2" ht="29.1" customHeight="1" x14ac:dyDescent="0.25">
      <c r="A75" s="57" t="s">
        <v>264</v>
      </c>
      <c r="B75" s="3" t="s">
        <v>128</v>
      </c>
    </row>
    <row r="77" spans="1:2" x14ac:dyDescent="0.25">
      <c r="A77" t="s">
        <v>265</v>
      </c>
    </row>
    <row r="78" spans="1:2" ht="57.95" customHeight="1" x14ac:dyDescent="0.25">
      <c r="A78" s="62" t="s">
        <v>266</v>
      </c>
      <c r="B78" s="63" t="s">
        <v>806</v>
      </c>
    </row>
    <row r="79" spans="1:2" ht="43.5" customHeight="1" x14ac:dyDescent="0.25">
      <c r="A79" s="62" t="s">
        <v>268</v>
      </c>
      <c r="B79" s="63" t="s">
        <v>807</v>
      </c>
    </row>
    <row r="80" spans="1:2" x14ac:dyDescent="0.25">
      <c r="A80" s="62"/>
      <c r="B80" s="62"/>
    </row>
    <row r="81" spans="1:4" x14ac:dyDescent="0.25">
      <c r="A81" s="62" t="s">
        <v>270</v>
      </c>
      <c r="B81" s="64">
        <v>7.1482898370361907</v>
      </c>
    </row>
    <row r="82" spans="1:4" x14ac:dyDescent="0.25">
      <c r="A82" s="62"/>
      <c r="B82" s="62"/>
    </row>
    <row r="83" spans="1:4" x14ac:dyDescent="0.25">
      <c r="A83" s="62" t="s">
        <v>271</v>
      </c>
      <c r="B83" s="65">
        <v>7.9348999999999998</v>
      </c>
    </row>
    <row r="84" spans="1:4" x14ac:dyDescent="0.25">
      <c r="A84" s="62" t="s">
        <v>272</v>
      </c>
      <c r="B84" s="65">
        <v>11.841262813822251</v>
      </c>
    </row>
    <row r="85" spans="1:4" x14ac:dyDescent="0.25">
      <c r="A85" s="62"/>
      <c r="B85" s="62"/>
    </row>
    <row r="86" spans="1:4" x14ac:dyDescent="0.25">
      <c r="A86" s="62" t="s">
        <v>273</v>
      </c>
      <c r="B86" s="66">
        <v>45626</v>
      </c>
    </row>
    <row r="88" spans="1:4" ht="69.95" customHeight="1" x14ac:dyDescent="0.25">
      <c r="A88" s="76" t="s">
        <v>274</v>
      </c>
      <c r="B88" s="76" t="s">
        <v>275</v>
      </c>
      <c r="C88" s="76" t="s">
        <v>5</v>
      </c>
      <c r="D88" s="76" t="s">
        <v>6</v>
      </c>
    </row>
    <row r="89" spans="1:4" ht="69.95" customHeight="1" x14ac:dyDescent="0.25">
      <c r="A89" s="76" t="s">
        <v>808</v>
      </c>
      <c r="B89" s="76"/>
      <c r="C89" s="76" t="s">
        <v>30</v>
      </c>
      <c r="D8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03"/>
  <sheetViews>
    <sheetView showGridLines="0" workbookViewId="0">
      <pane ySplit="4" topLeftCell="A84" activePane="bottomLeft" state="frozen"/>
      <selection pane="bottomLeft" activeCell="B84" sqref="B8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809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810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129</v>
      </c>
      <c r="B9" s="32"/>
      <c r="C9" s="32"/>
      <c r="D9" s="14"/>
      <c r="E9" s="15"/>
      <c r="F9" s="16"/>
      <c r="G9" s="16"/>
    </row>
    <row r="10" spans="1:8" x14ac:dyDescent="0.25">
      <c r="A10" s="17" t="s">
        <v>278</v>
      </c>
      <c r="B10" s="32"/>
      <c r="C10" s="32"/>
      <c r="D10" s="14"/>
      <c r="E10" s="15"/>
      <c r="F10" s="16"/>
      <c r="G10" s="16"/>
    </row>
    <row r="11" spans="1:8" x14ac:dyDescent="0.25">
      <c r="A11" s="13" t="s">
        <v>811</v>
      </c>
      <c r="B11" s="32" t="s">
        <v>812</v>
      </c>
      <c r="C11" s="32" t="s">
        <v>284</v>
      </c>
      <c r="D11" s="14">
        <v>6000000</v>
      </c>
      <c r="E11" s="15">
        <v>5984</v>
      </c>
      <c r="F11" s="16">
        <v>7.4499999999999997E-2</v>
      </c>
      <c r="G11" s="16">
        <v>7.4748999999999996E-2</v>
      </c>
    </row>
    <row r="12" spans="1:8" x14ac:dyDescent="0.25">
      <c r="A12" s="13" t="s">
        <v>813</v>
      </c>
      <c r="B12" s="32" t="s">
        <v>814</v>
      </c>
      <c r="C12" s="32" t="s">
        <v>284</v>
      </c>
      <c r="D12" s="14">
        <v>6000000</v>
      </c>
      <c r="E12" s="15">
        <v>5920.8</v>
      </c>
      <c r="F12" s="16">
        <v>7.3700000000000002E-2</v>
      </c>
      <c r="G12" s="16">
        <v>7.6450000000000004E-2</v>
      </c>
    </row>
    <row r="13" spans="1:8" x14ac:dyDescent="0.25">
      <c r="A13" s="13" t="s">
        <v>815</v>
      </c>
      <c r="B13" s="32" t="s">
        <v>816</v>
      </c>
      <c r="C13" s="32" t="s">
        <v>295</v>
      </c>
      <c r="D13" s="14">
        <v>5500000</v>
      </c>
      <c r="E13" s="15">
        <v>5476.99</v>
      </c>
      <c r="F13" s="16">
        <v>6.8099999999999994E-2</v>
      </c>
      <c r="G13" s="16">
        <v>7.7200000000000005E-2</v>
      </c>
    </row>
    <row r="14" spans="1:8" x14ac:dyDescent="0.25">
      <c r="A14" s="13" t="s">
        <v>817</v>
      </c>
      <c r="B14" s="32" t="s">
        <v>818</v>
      </c>
      <c r="C14" s="32" t="s">
        <v>284</v>
      </c>
      <c r="D14" s="14">
        <v>5000000</v>
      </c>
      <c r="E14" s="15">
        <v>5015.6400000000003</v>
      </c>
      <c r="F14" s="16">
        <v>6.2399999999999997E-2</v>
      </c>
      <c r="G14" s="16">
        <v>7.6649999999999996E-2</v>
      </c>
    </row>
    <row r="15" spans="1:8" x14ac:dyDescent="0.25">
      <c r="A15" s="13" t="s">
        <v>819</v>
      </c>
      <c r="B15" s="32" t="s">
        <v>820</v>
      </c>
      <c r="C15" s="32" t="s">
        <v>284</v>
      </c>
      <c r="D15" s="14">
        <v>4000000</v>
      </c>
      <c r="E15" s="15">
        <v>3992.06</v>
      </c>
      <c r="F15" s="16">
        <v>4.9700000000000001E-2</v>
      </c>
      <c r="G15" s="16">
        <v>7.5999999999999998E-2</v>
      </c>
    </row>
    <row r="16" spans="1:8" x14ac:dyDescent="0.25">
      <c r="A16" s="13" t="s">
        <v>821</v>
      </c>
      <c r="B16" s="32" t="s">
        <v>822</v>
      </c>
      <c r="C16" s="32" t="s">
        <v>284</v>
      </c>
      <c r="D16" s="14">
        <v>4000000</v>
      </c>
      <c r="E16" s="15">
        <v>3962.86</v>
      </c>
      <c r="F16" s="16">
        <v>4.9299999999999997E-2</v>
      </c>
      <c r="G16" s="16">
        <v>7.6374999999999998E-2</v>
      </c>
    </row>
    <row r="17" spans="1:7" x14ac:dyDescent="0.25">
      <c r="A17" s="13" t="s">
        <v>823</v>
      </c>
      <c r="B17" s="32" t="s">
        <v>824</v>
      </c>
      <c r="C17" s="32" t="s">
        <v>295</v>
      </c>
      <c r="D17" s="14">
        <v>2500000</v>
      </c>
      <c r="E17" s="15">
        <v>2498.61</v>
      </c>
      <c r="F17" s="16">
        <v>3.1099999999999999E-2</v>
      </c>
      <c r="G17" s="16">
        <v>7.485E-2</v>
      </c>
    </row>
    <row r="18" spans="1:7" x14ac:dyDescent="0.25">
      <c r="A18" s="13" t="s">
        <v>825</v>
      </c>
      <c r="B18" s="32" t="s">
        <v>826</v>
      </c>
      <c r="C18" s="32" t="s">
        <v>295</v>
      </c>
      <c r="D18" s="14">
        <v>2500000</v>
      </c>
      <c r="E18" s="15">
        <v>2489.19</v>
      </c>
      <c r="F18" s="16">
        <v>3.1E-2</v>
      </c>
      <c r="G18" s="16">
        <v>7.6498999999999998E-2</v>
      </c>
    </row>
    <row r="19" spans="1:7" x14ac:dyDescent="0.25">
      <c r="A19" s="13" t="s">
        <v>827</v>
      </c>
      <c r="B19" s="32" t="s">
        <v>828</v>
      </c>
      <c r="C19" s="32" t="s">
        <v>284</v>
      </c>
      <c r="D19" s="14">
        <v>2000000</v>
      </c>
      <c r="E19" s="15">
        <v>1994.65</v>
      </c>
      <c r="F19" s="16">
        <v>2.4799999999999999E-2</v>
      </c>
      <c r="G19" s="16">
        <v>7.4689000000000005E-2</v>
      </c>
    </row>
    <row r="20" spans="1:7" x14ac:dyDescent="0.25">
      <c r="A20" s="13" t="s">
        <v>829</v>
      </c>
      <c r="B20" s="32" t="s">
        <v>830</v>
      </c>
      <c r="C20" s="32" t="s">
        <v>295</v>
      </c>
      <c r="D20" s="14">
        <v>1000000</v>
      </c>
      <c r="E20" s="15">
        <v>999.81</v>
      </c>
      <c r="F20" s="16">
        <v>1.24E-2</v>
      </c>
      <c r="G20" s="16">
        <v>7.7450000000000005E-2</v>
      </c>
    </row>
    <row r="21" spans="1:7" x14ac:dyDescent="0.25">
      <c r="A21" s="13" t="s">
        <v>831</v>
      </c>
      <c r="B21" s="32" t="s">
        <v>832</v>
      </c>
      <c r="C21" s="32" t="s">
        <v>284</v>
      </c>
      <c r="D21" s="14">
        <v>1000000</v>
      </c>
      <c r="E21" s="15">
        <v>996.26</v>
      </c>
      <c r="F21" s="16">
        <v>1.24E-2</v>
      </c>
      <c r="G21" s="16">
        <v>7.6450000000000004E-2</v>
      </c>
    </row>
    <row r="22" spans="1:7" x14ac:dyDescent="0.25">
      <c r="A22" s="13" t="s">
        <v>833</v>
      </c>
      <c r="B22" s="32" t="s">
        <v>834</v>
      </c>
      <c r="C22" s="32" t="s">
        <v>284</v>
      </c>
      <c r="D22" s="14">
        <v>500000</v>
      </c>
      <c r="E22" s="15">
        <v>502.56</v>
      </c>
      <c r="F22" s="16">
        <v>6.3E-3</v>
      </c>
      <c r="G22" s="16">
        <v>7.6149999999999995E-2</v>
      </c>
    </row>
    <row r="23" spans="1:7" x14ac:dyDescent="0.25">
      <c r="A23" s="13" t="s">
        <v>835</v>
      </c>
      <c r="B23" s="32" t="s">
        <v>836</v>
      </c>
      <c r="C23" s="32" t="s">
        <v>295</v>
      </c>
      <c r="D23" s="14">
        <v>500000</v>
      </c>
      <c r="E23" s="15">
        <v>497.65</v>
      </c>
      <c r="F23" s="16">
        <v>6.1999999999999998E-3</v>
      </c>
      <c r="G23" s="16">
        <v>7.7201000000000006E-2</v>
      </c>
    </row>
    <row r="24" spans="1:7" x14ac:dyDescent="0.25">
      <c r="A24" s="13" t="s">
        <v>837</v>
      </c>
      <c r="B24" s="32" t="s">
        <v>838</v>
      </c>
      <c r="C24" s="32" t="s">
        <v>284</v>
      </c>
      <c r="D24" s="14">
        <v>500000</v>
      </c>
      <c r="E24" s="15">
        <v>495.47</v>
      </c>
      <c r="F24" s="16">
        <v>6.1999999999999998E-3</v>
      </c>
      <c r="G24" s="16">
        <v>7.5296000000000002E-2</v>
      </c>
    </row>
    <row r="25" spans="1:7" x14ac:dyDescent="0.25">
      <c r="A25" s="17" t="s">
        <v>131</v>
      </c>
      <c r="B25" s="33"/>
      <c r="C25" s="33"/>
      <c r="D25" s="20"/>
      <c r="E25" s="21">
        <v>40826.550000000003</v>
      </c>
      <c r="F25" s="22">
        <v>0.5081</v>
      </c>
      <c r="G25" s="23"/>
    </row>
    <row r="26" spans="1:7" x14ac:dyDescent="0.25">
      <c r="A26" s="17" t="s">
        <v>136</v>
      </c>
      <c r="B26" s="32"/>
      <c r="C26" s="32"/>
      <c r="D26" s="14"/>
      <c r="E26" s="15"/>
      <c r="F26" s="16"/>
      <c r="G26" s="16"/>
    </row>
    <row r="27" spans="1:7" x14ac:dyDescent="0.25">
      <c r="A27" s="13" t="s">
        <v>839</v>
      </c>
      <c r="B27" s="32" t="s">
        <v>840</v>
      </c>
      <c r="C27" s="32" t="s">
        <v>135</v>
      </c>
      <c r="D27" s="14">
        <v>7000000</v>
      </c>
      <c r="E27" s="15">
        <v>7065.47</v>
      </c>
      <c r="F27" s="16">
        <v>8.7900000000000006E-2</v>
      </c>
      <c r="G27" s="16">
        <v>6.9448999999999997E-2</v>
      </c>
    </row>
    <row r="28" spans="1:7" x14ac:dyDescent="0.25">
      <c r="A28" s="13" t="s">
        <v>841</v>
      </c>
      <c r="B28" s="32" t="s">
        <v>842</v>
      </c>
      <c r="C28" s="32" t="s">
        <v>135</v>
      </c>
      <c r="D28" s="14">
        <v>5000000</v>
      </c>
      <c r="E28" s="15">
        <v>5039.01</v>
      </c>
      <c r="F28" s="16">
        <v>6.2700000000000006E-2</v>
      </c>
      <c r="G28" s="16">
        <v>6.8668000000000007E-2</v>
      </c>
    </row>
    <row r="29" spans="1:7" x14ac:dyDescent="0.25">
      <c r="A29" s="13" t="s">
        <v>843</v>
      </c>
      <c r="B29" s="32" t="s">
        <v>844</v>
      </c>
      <c r="C29" s="32" t="s">
        <v>135</v>
      </c>
      <c r="D29" s="14">
        <v>2500000</v>
      </c>
      <c r="E29" s="15">
        <v>2525.1</v>
      </c>
      <c r="F29" s="16">
        <v>3.1399999999999997E-2</v>
      </c>
      <c r="G29" s="16">
        <v>6.9362999999999994E-2</v>
      </c>
    </row>
    <row r="30" spans="1:7" x14ac:dyDescent="0.25">
      <c r="A30" s="13" t="s">
        <v>845</v>
      </c>
      <c r="B30" s="32" t="s">
        <v>846</v>
      </c>
      <c r="C30" s="32" t="s">
        <v>135</v>
      </c>
      <c r="D30" s="14">
        <v>2500000</v>
      </c>
      <c r="E30" s="15">
        <v>2523.69</v>
      </c>
      <c r="F30" s="16">
        <v>3.1399999999999997E-2</v>
      </c>
      <c r="G30" s="16">
        <v>6.9472000000000006E-2</v>
      </c>
    </row>
    <row r="31" spans="1:7" x14ac:dyDescent="0.25">
      <c r="A31" s="13" t="s">
        <v>847</v>
      </c>
      <c r="B31" s="32" t="s">
        <v>848</v>
      </c>
      <c r="C31" s="32" t="s">
        <v>135</v>
      </c>
      <c r="D31" s="14">
        <v>2500000</v>
      </c>
      <c r="E31" s="15">
        <v>2523.06</v>
      </c>
      <c r="F31" s="16">
        <v>3.1399999999999997E-2</v>
      </c>
      <c r="G31" s="16">
        <v>6.9523000000000001E-2</v>
      </c>
    </row>
    <row r="32" spans="1:7" x14ac:dyDescent="0.25">
      <c r="A32" s="13" t="s">
        <v>849</v>
      </c>
      <c r="B32" s="32" t="s">
        <v>850</v>
      </c>
      <c r="C32" s="32" t="s">
        <v>135</v>
      </c>
      <c r="D32" s="14">
        <v>2500000</v>
      </c>
      <c r="E32" s="15">
        <v>2522.98</v>
      </c>
      <c r="F32" s="16">
        <v>3.1399999999999997E-2</v>
      </c>
      <c r="G32" s="16">
        <v>6.9470000000000004E-2</v>
      </c>
    </row>
    <row r="33" spans="1:7" x14ac:dyDescent="0.25">
      <c r="A33" s="13" t="s">
        <v>851</v>
      </c>
      <c r="B33" s="32" t="s">
        <v>852</v>
      </c>
      <c r="C33" s="32" t="s">
        <v>135</v>
      </c>
      <c r="D33" s="14">
        <v>2500000</v>
      </c>
      <c r="E33" s="15">
        <v>2519.2600000000002</v>
      </c>
      <c r="F33" s="16">
        <v>3.1300000000000001E-2</v>
      </c>
      <c r="G33" s="16">
        <v>6.8953E-2</v>
      </c>
    </row>
    <row r="34" spans="1:7" x14ac:dyDescent="0.25">
      <c r="A34" s="13" t="s">
        <v>853</v>
      </c>
      <c r="B34" s="32" t="s">
        <v>854</v>
      </c>
      <c r="C34" s="32" t="s">
        <v>135</v>
      </c>
      <c r="D34" s="14">
        <v>2500000</v>
      </c>
      <c r="E34" s="15">
        <v>2512.88</v>
      </c>
      <c r="F34" s="16">
        <v>3.1300000000000001E-2</v>
      </c>
      <c r="G34" s="16">
        <v>6.8668000000000007E-2</v>
      </c>
    </row>
    <row r="35" spans="1:7" x14ac:dyDescent="0.25">
      <c r="A35" s="13" t="s">
        <v>855</v>
      </c>
      <c r="B35" s="32" t="s">
        <v>856</v>
      </c>
      <c r="C35" s="32" t="s">
        <v>135</v>
      </c>
      <c r="D35" s="14">
        <v>2000000</v>
      </c>
      <c r="E35" s="15">
        <v>2018.68</v>
      </c>
      <c r="F35" s="16">
        <v>2.5100000000000001E-2</v>
      </c>
      <c r="G35" s="16">
        <v>6.9362999999999994E-2</v>
      </c>
    </row>
    <row r="36" spans="1:7" x14ac:dyDescent="0.25">
      <c r="A36" s="13" t="s">
        <v>857</v>
      </c>
      <c r="B36" s="32" t="s">
        <v>858</v>
      </c>
      <c r="C36" s="32" t="s">
        <v>135</v>
      </c>
      <c r="D36" s="14">
        <v>2000000</v>
      </c>
      <c r="E36" s="15">
        <v>2015.19</v>
      </c>
      <c r="F36" s="16">
        <v>2.5100000000000001E-2</v>
      </c>
      <c r="G36" s="16">
        <v>6.9056999999999993E-2</v>
      </c>
    </row>
    <row r="37" spans="1:7" x14ac:dyDescent="0.25">
      <c r="A37" s="13" t="s">
        <v>859</v>
      </c>
      <c r="B37" s="32" t="s">
        <v>860</v>
      </c>
      <c r="C37" s="32" t="s">
        <v>135</v>
      </c>
      <c r="D37" s="14">
        <v>1000000</v>
      </c>
      <c r="E37" s="15">
        <v>1010.09</v>
      </c>
      <c r="F37" s="16">
        <v>1.26E-2</v>
      </c>
      <c r="G37" s="16">
        <v>6.9570000000000007E-2</v>
      </c>
    </row>
    <row r="38" spans="1:7" x14ac:dyDescent="0.25">
      <c r="A38" s="13" t="s">
        <v>861</v>
      </c>
      <c r="B38" s="32" t="s">
        <v>862</v>
      </c>
      <c r="C38" s="32" t="s">
        <v>135</v>
      </c>
      <c r="D38" s="14">
        <v>1000000</v>
      </c>
      <c r="E38" s="15">
        <v>1009.13</v>
      </c>
      <c r="F38" s="16">
        <v>1.26E-2</v>
      </c>
      <c r="G38" s="16">
        <v>6.9317000000000004E-2</v>
      </c>
    </row>
    <row r="39" spans="1:7" x14ac:dyDescent="0.25">
      <c r="A39" s="13" t="s">
        <v>863</v>
      </c>
      <c r="B39" s="32" t="s">
        <v>864</v>
      </c>
      <c r="C39" s="32" t="s">
        <v>135</v>
      </c>
      <c r="D39" s="14">
        <v>1000000</v>
      </c>
      <c r="E39" s="15">
        <v>1007.45</v>
      </c>
      <c r="F39" s="16">
        <v>1.2500000000000001E-2</v>
      </c>
      <c r="G39" s="16">
        <v>6.8898000000000001E-2</v>
      </c>
    </row>
    <row r="40" spans="1:7" x14ac:dyDescent="0.25">
      <c r="A40" s="13" t="s">
        <v>865</v>
      </c>
      <c r="B40" s="32" t="s">
        <v>866</v>
      </c>
      <c r="C40" s="32" t="s">
        <v>135</v>
      </c>
      <c r="D40" s="14">
        <v>1000000</v>
      </c>
      <c r="E40" s="15">
        <v>1006.96</v>
      </c>
      <c r="F40" s="16">
        <v>1.2500000000000001E-2</v>
      </c>
      <c r="G40" s="16">
        <v>6.8728999999999998E-2</v>
      </c>
    </row>
    <row r="41" spans="1:7" x14ac:dyDescent="0.25">
      <c r="A41" s="13" t="s">
        <v>867</v>
      </c>
      <c r="B41" s="32" t="s">
        <v>868</v>
      </c>
      <c r="C41" s="32" t="s">
        <v>135</v>
      </c>
      <c r="D41" s="14">
        <v>1000000</v>
      </c>
      <c r="E41" s="15">
        <v>996.6</v>
      </c>
      <c r="F41" s="16">
        <v>1.24E-2</v>
      </c>
      <c r="G41" s="16">
        <v>6.8742999999999999E-2</v>
      </c>
    </row>
    <row r="42" spans="1:7" x14ac:dyDescent="0.25">
      <c r="A42" s="13" t="s">
        <v>869</v>
      </c>
      <c r="B42" s="32" t="s">
        <v>870</v>
      </c>
      <c r="C42" s="32" t="s">
        <v>135</v>
      </c>
      <c r="D42" s="14">
        <v>500000</v>
      </c>
      <c r="E42" s="15">
        <v>505.03</v>
      </c>
      <c r="F42" s="16">
        <v>6.3E-3</v>
      </c>
      <c r="G42" s="16">
        <v>6.9447999999999996E-2</v>
      </c>
    </row>
    <row r="43" spans="1:7" x14ac:dyDescent="0.25">
      <c r="A43" s="13" t="s">
        <v>871</v>
      </c>
      <c r="B43" s="32" t="s">
        <v>872</v>
      </c>
      <c r="C43" s="32" t="s">
        <v>135</v>
      </c>
      <c r="D43" s="14">
        <v>500000</v>
      </c>
      <c r="E43" s="15">
        <v>504.63</v>
      </c>
      <c r="F43" s="16">
        <v>6.3E-3</v>
      </c>
      <c r="G43" s="16">
        <v>6.9155999999999995E-2</v>
      </c>
    </row>
    <row r="44" spans="1:7" x14ac:dyDescent="0.25">
      <c r="A44" s="13" t="s">
        <v>873</v>
      </c>
      <c r="B44" s="32" t="s">
        <v>874</v>
      </c>
      <c r="C44" s="32" t="s">
        <v>135</v>
      </c>
      <c r="D44" s="14">
        <v>500000</v>
      </c>
      <c r="E44" s="15">
        <v>504.58</v>
      </c>
      <c r="F44" s="16">
        <v>6.3E-3</v>
      </c>
      <c r="G44" s="16">
        <v>6.9420999999999997E-2</v>
      </c>
    </row>
    <row r="45" spans="1:7" x14ac:dyDescent="0.25">
      <c r="A45" s="17" t="s">
        <v>131</v>
      </c>
      <c r="B45" s="33"/>
      <c r="C45" s="33"/>
      <c r="D45" s="20"/>
      <c r="E45" s="21">
        <v>37809.79</v>
      </c>
      <c r="F45" s="22">
        <v>0.47049999999999997</v>
      </c>
      <c r="G45" s="23"/>
    </row>
    <row r="46" spans="1:7" x14ac:dyDescent="0.25">
      <c r="A46" s="13"/>
      <c r="B46" s="32"/>
      <c r="C46" s="32"/>
      <c r="D46" s="14"/>
      <c r="E46" s="15"/>
      <c r="F46" s="16"/>
      <c r="G46" s="16"/>
    </row>
    <row r="47" spans="1:7" x14ac:dyDescent="0.25">
      <c r="A47" s="13"/>
      <c r="B47" s="32"/>
      <c r="C47" s="32"/>
      <c r="D47" s="14"/>
      <c r="E47" s="15"/>
      <c r="F47" s="16"/>
      <c r="G47" s="16"/>
    </row>
    <row r="48" spans="1:7" x14ac:dyDescent="0.25">
      <c r="A48" s="17" t="s">
        <v>141</v>
      </c>
      <c r="B48" s="32"/>
      <c r="C48" s="32"/>
      <c r="D48" s="14"/>
      <c r="E48" s="15"/>
      <c r="F48" s="16"/>
      <c r="G48" s="16"/>
    </row>
    <row r="49" spans="1:7" x14ac:dyDescent="0.25">
      <c r="A49" s="17" t="s">
        <v>131</v>
      </c>
      <c r="B49" s="32"/>
      <c r="C49" s="32"/>
      <c r="D49" s="14"/>
      <c r="E49" s="18" t="s">
        <v>128</v>
      </c>
      <c r="F49" s="19" t="s">
        <v>128</v>
      </c>
      <c r="G49" s="16"/>
    </row>
    <row r="50" spans="1:7" x14ac:dyDescent="0.25">
      <c r="A50" s="13"/>
      <c r="B50" s="32"/>
      <c r="C50" s="32"/>
      <c r="D50" s="14"/>
      <c r="E50" s="15"/>
      <c r="F50" s="16"/>
      <c r="G50" s="16"/>
    </row>
    <row r="51" spans="1:7" x14ac:dyDescent="0.25">
      <c r="A51" s="17" t="s">
        <v>142</v>
      </c>
      <c r="B51" s="32"/>
      <c r="C51" s="32"/>
      <c r="D51" s="14"/>
      <c r="E51" s="15"/>
      <c r="F51" s="16"/>
      <c r="G51" s="16"/>
    </row>
    <row r="52" spans="1:7" x14ac:dyDescent="0.25">
      <c r="A52" s="17" t="s">
        <v>131</v>
      </c>
      <c r="B52" s="32"/>
      <c r="C52" s="32"/>
      <c r="D52" s="14"/>
      <c r="E52" s="18" t="s">
        <v>128</v>
      </c>
      <c r="F52" s="19" t="s">
        <v>128</v>
      </c>
      <c r="G52" s="16"/>
    </row>
    <row r="53" spans="1:7" x14ac:dyDescent="0.25">
      <c r="A53" s="13"/>
      <c r="B53" s="32"/>
      <c r="C53" s="32"/>
      <c r="D53" s="14"/>
      <c r="E53" s="15"/>
      <c r="F53" s="16"/>
      <c r="G53" s="16"/>
    </row>
    <row r="54" spans="1:7" x14ac:dyDescent="0.25">
      <c r="A54" s="25" t="s">
        <v>143</v>
      </c>
      <c r="B54" s="34"/>
      <c r="C54" s="34"/>
      <c r="D54" s="26"/>
      <c r="E54" s="21">
        <v>78636.34</v>
      </c>
      <c r="F54" s="22">
        <v>0.97860000000000003</v>
      </c>
      <c r="G54" s="23"/>
    </row>
    <row r="55" spans="1:7" x14ac:dyDescent="0.25">
      <c r="A55" s="13"/>
      <c r="B55" s="32"/>
      <c r="C55" s="32"/>
      <c r="D55" s="14"/>
      <c r="E55" s="15"/>
      <c r="F55" s="16"/>
      <c r="G55" s="16"/>
    </row>
    <row r="56" spans="1:7" x14ac:dyDescent="0.25">
      <c r="A56" s="13"/>
      <c r="B56" s="32"/>
      <c r="C56" s="32"/>
      <c r="D56" s="14"/>
      <c r="E56" s="15"/>
      <c r="F56" s="16"/>
      <c r="G56" s="16"/>
    </row>
    <row r="57" spans="1:7" x14ac:dyDescent="0.25">
      <c r="A57" s="17" t="s">
        <v>228</v>
      </c>
      <c r="B57" s="32"/>
      <c r="C57" s="32"/>
      <c r="D57" s="14"/>
      <c r="E57" s="15"/>
      <c r="F57" s="16"/>
      <c r="G57" s="16"/>
    </row>
    <row r="58" spans="1:7" x14ac:dyDescent="0.25">
      <c r="A58" s="13" t="s">
        <v>229</v>
      </c>
      <c r="B58" s="32"/>
      <c r="C58" s="32"/>
      <c r="D58" s="14"/>
      <c r="E58" s="15">
        <v>228.88</v>
      </c>
      <c r="F58" s="16">
        <v>2.8E-3</v>
      </c>
      <c r="G58" s="16">
        <v>6.6422999999999996E-2</v>
      </c>
    </row>
    <row r="59" spans="1:7" x14ac:dyDescent="0.25">
      <c r="A59" s="17" t="s">
        <v>131</v>
      </c>
      <c r="B59" s="33"/>
      <c r="C59" s="33"/>
      <c r="D59" s="20"/>
      <c r="E59" s="21">
        <v>228.88</v>
      </c>
      <c r="F59" s="22">
        <v>2.8E-3</v>
      </c>
      <c r="G59" s="23"/>
    </row>
    <row r="60" spans="1:7" x14ac:dyDescent="0.25">
      <c r="A60" s="13"/>
      <c r="B60" s="32"/>
      <c r="C60" s="32"/>
      <c r="D60" s="14"/>
      <c r="E60" s="15"/>
      <c r="F60" s="16"/>
      <c r="G60" s="16"/>
    </row>
    <row r="61" spans="1:7" x14ac:dyDescent="0.25">
      <c r="A61" s="25" t="s">
        <v>143</v>
      </c>
      <c r="B61" s="34"/>
      <c r="C61" s="34"/>
      <c r="D61" s="26"/>
      <c r="E61" s="21">
        <v>228.88</v>
      </c>
      <c r="F61" s="22">
        <v>2.8E-3</v>
      </c>
      <c r="G61" s="23"/>
    </row>
    <row r="62" spans="1:7" x14ac:dyDescent="0.25">
      <c r="A62" s="13" t="s">
        <v>230</v>
      </c>
      <c r="B62" s="32"/>
      <c r="C62" s="32"/>
      <c r="D62" s="14"/>
      <c r="E62" s="15">
        <v>1683.3019526999999</v>
      </c>
      <c r="F62" s="16">
        <v>2.0944000000000001E-2</v>
      </c>
      <c r="G62" s="16"/>
    </row>
    <row r="63" spans="1:7" x14ac:dyDescent="0.25">
      <c r="A63" s="13" t="s">
        <v>231</v>
      </c>
      <c r="B63" s="32"/>
      <c r="C63" s="32"/>
      <c r="D63" s="14"/>
      <c r="E63" s="37">
        <v>-180.34195270000001</v>
      </c>
      <c r="F63" s="36">
        <v>-2.3440000000000002E-3</v>
      </c>
      <c r="G63" s="16">
        <v>6.6421999999999995E-2</v>
      </c>
    </row>
    <row r="64" spans="1:7" x14ac:dyDescent="0.25">
      <c r="A64" s="27" t="s">
        <v>232</v>
      </c>
      <c r="B64" s="35"/>
      <c r="C64" s="35"/>
      <c r="D64" s="28"/>
      <c r="E64" s="29">
        <v>80368.179999999993</v>
      </c>
      <c r="F64" s="30">
        <v>1</v>
      </c>
      <c r="G64" s="30"/>
    </row>
    <row r="66" spans="1:3" x14ac:dyDescent="0.25">
      <c r="A66" s="1" t="s">
        <v>234</v>
      </c>
    </row>
    <row r="69" spans="1:3" x14ac:dyDescent="0.25">
      <c r="A69" s="1" t="s">
        <v>235</v>
      </c>
    </row>
    <row r="70" spans="1:3" x14ac:dyDescent="0.25">
      <c r="A70" s="57" t="s">
        <v>236</v>
      </c>
      <c r="B70" s="3" t="s">
        <v>128</v>
      </c>
    </row>
    <row r="71" spans="1:3" x14ac:dyDescent="0.25">
      <c r="A71" t="s">
        <v>237</v>
      </c>
    </row>
    <row r="72" spans="1:3" x14ac:dyDescent="0.25">
      <c r="A72" t="s">
        <v>238</v>
      </c>
      <c r="B72" t="s">
        <v>239</v>
      </c>
      <c r="C72" t="s">
        <v>239</v>
      </c>
    </row>
    <row r="73" spans="1:3" x14ac:dyDescent="0.25">
      <c r="B73" s="58">
        <v>45596</v>
      </c>
      <c r="C73" s="58">
        <v>45625</v>
      </c>
    </row>
    <row r="74" spans="1:3" x14ac:dyDescent="0.25">
      <c r="A74" t="s">
        <v>734</v>
      </c>
      <c r="B74">
        <v>11.602</v>
      </c>
      <c r="C74">
        <v>11.660399999999999</v>
      </c>
    </row>
    <row r="75" spans="1:3" x14ac:dyDescent="0.25">
      <c r="A75" t="s">
        <v>245</v>
      </c>
      <c r="B75">
        <v>11.602499999999999</v>
      </c>
      <c r="C75">
        <v>11.6609</v>
      </c>
    </row>
    <row r="76" spans="1:3" x14ac:dyDescent="0.25">
      <c r="A76" t="s">
        <v>736</v>
      </c>
      <c r="B76">
        <v>11.543200000000001</v>
      </c>
      <c r="C76">
        <v>11.599600000000001</v>
      </c>
    </row>
    <row r="77" spans="1:3" x14ac:dyDescent="0.25">
      <c r="A77" t="s">
        <v>689</v>
      </c>
      <c r="B77">
        <v>11.5436</v>
      </c>
      <c r="C77">
        <v>11.6</v>
      </c>
    </row>
    <row r="79" spans="1:3" x14ac:dyDescent="0.25">
      <c r="A79" t="s">
        <v>255</v>
      </c>
      <c r="B79" s="3" t="s">
        <v>128</v>
      </c>
    </row>
    <row r="80" spans="1:3" x14ac:dyDescent="0.25">
      <c r="A80" t="s">
        <v>256</v>
      </c>
      <c r="B80" s="3" t="s">
        <v>128</v>
      </c>
    </row>
    <row r="81" spans="1:2" ht="29.1" customHeight="1" x14ac:dyDescent="0.25">
      <c r="A81" s="57" t="s">
        <v>257</v>
      </c>
      <c r="B81" s="3" t="s">
        <v>128</v>
      </c>
    </row>
    <row r="82" spans="1:2" ht="29.1" customHeight="1" x14ac:dyDescent="0.25">
      <c r="A82" s="57" t="s">
        <v>258</v>
      </c>
      <c r="B82" s="3" t="s">
        <v>128</v>
      </c>
    </row>
    <row r="83" spans="1:2" x14ac:dyDescent="0.25">
      <c r="A83" t="s">
        <v>259</v>
      </c>
      <c r="B83" s="59">
        <f>+B98</f>
        <v>0.69137551856244994</v>
      </c>
    </row>
    <row r="84" spans="1:2" ht="43.5" customHeight="1" x14ac:dyDescent="0.25">
      <c r="A84" s="57" t="s">
        <v>260</v>
      </c>
      <c r="B84" s="3" t="s">
        <v>128</v>
      </c>
    </row>
    <row r="85" spans="1:2" x14ac:dyDescent="0.25">
      <c r="B85" s="3"/>
    </row>
    <row r="86" spans="1:2" ht="29.1" customHeight="1" x14ac:dyDescent="0.25">
      <c r="A86" s="57" t="s">
        <v>261</v>
      </c>
      <c r="B86" s="3" t="s">
        <v>128</v>
      </c>
    </row>
    <row r="87" spans="1:2" ht="29.1" customHeight="1" x14ac:dyDescent="0.25">
      <c r="A87" s="57" t="s">
        <v>262</v>
      </c>
      <c r="B87" t="s">
        <v>128</v>
      </c>
    </row>
    <row r="88" spans="1:2" ht="29.1" customHeight="1" x14ac:dyDescent="0.25">
      <c r="A88" s="57" t="s">
        <v>263</v>
      </c>
      <c r="B88" s="3" t="s">
        <v>128</v>
      </c>
    </row>
    <row r="89" spans="1:2" ht="29.1" customHeight="1" x14ac:dyDescent="0.25">
      <c r="A89" s="57" t="s">
        <v>264</v>
      </c>
      <c r="B89" s="3" t="s">
        <v>128</v>
      </c>
    </row>
    <row r="91" spans="1:2" x14ac:dyDescent="0.25">
      <c r="A91" t="s">
        <v>265</v>
      </c>
    </row>
    <row r="92" spans="1:2" ht="43.5" customHeight="1" x14ac:dyDescent="0.25">
      <c r="A92" s="62" t="s">
        <v>266</v>
      </c>
      <c r="B92" s="63" t="s">
        <v>875</v>
      </c>
    </row>
    <row r="93" spans="1:2" ht="43.5" customHeight="1" x14ac:dyDescent="0.25">
      <c r="A93" s="62" t="s">
        <v>268</v>
      </c>
      <c r="B93" s="63" t="s">
        <v>876</v>
      </c>
    </row>
    <row r="94" spans="1:2" x14ac:dyDescent="0.25">
      <c r="A94" s="62"/>
      <c r="B94" s="62"/>
    </row>
    <row r="95" spans="1:2" x14ac:dyDescent="0.25">
      <c r="A95" s="62" t="s">
        <v>270</v>
      </c>
      <c r="B95" s="64">
        <v>7.2777038956840343</v>
      </c>
    </row>
    <row r="96" spans="1:2" x14ac:dyDescent="0.25">
      <c r="A96" s="62"/>
      <c r="B96" s="62"/>
    </row>
    <row r="97" spans="1:4" x14ac:dyDescent="0.25">
      <c r="A97" s="62" t="s">
        <v>271</v>
      </c>
      <c r="B97" s="65">
        <v>0.68330000000000002</v>
      </c>
    </row>
    <row r="98" spans="1:4" x14ac:dyDescent="0.25">
      <c r="A98" s="62" t="s">
        <v>272</v>
      </c>
      <c r="B98" s="65">
        <v>0.69137551856244994</v>
      </c>
    </row>
    <row r="99" spans="1:4" x14ac:dyDescent="0.25">
      <c r="A99" s="62"/>
      <c r="B99" s="62"/>
    </row>
    <row r="100" spans="1:4" x14ac:dyDescent="0.25">
      <c r="A100" s="62" t="s">
        <v>273</v>
      </c>
      <c r="B100" s="66">
        <v>45626</v>
      </c>
    </row>
    <row r="102" spans="1:4" ht="69.95" customHeight="1" x14ac:dyDescent="0.25">
      <c r="A102" s="76" t="s">
        <v>274</v>
      </c>
      <c r="B102" s="76" t="s">
        <v>275</v>
      </c>
      <c r="C102" s="76" t="s">
        <v>5</v>
      </c>
      <c r="D102" s="76" t="s">
        <v>6</v>
      </c>
    </row>
    <row r="103" spans="1:4" ht="69.95" customHeight="1" x14ac:dyDescent="0.25">
      <c r="A103" s="76" t="s">
        <v>877</v>
      </c>
      <c r="B103" s="76"/>
      <c r="C103" s="76" t="s">
        <v>32</v>
      </c>
      <c r="D10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4"/>
  <sheetViews>
    <sheetView showGridLines="0" workbookViewId="0">
      <pane ySplit="4" topLeftCell="A65" activePane="bottomLeft" state="frozen"/>
      <selection pane="bottomLeft" activeCell="B65" sqref="B6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878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879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7" t="s">
        <v>129</v>
      </c>
      <c r="B8" s="32"/>
      <c r="C8" s="32"/>
      <c r="D8" s="14"/>
      <c r="E8" s="15"/>
      <c r="F8" s="16"/>
      <c r="G8" s="16"/>
    </row>
    <row r="9" spans="1:8" x14ac:dyDescent="0.25">
      <c r="A9" s="17" t="s">
        <v>130</v>
      </c>
      <c r="B9" s="32"/>
      <c r="C9" s="32"/>
      <c r="D9" s="14"/>
      <c r="E9" s="15"/>
      <c r="F9" s="16"/>
      <c r="G9" s="16"/>
    </row>
    <row r="10" spans="1:8" x14ac:dyDescent="0.25">
      <c r="A10" s="17" t="s">
        <v>131</v>
      </c>
      <c r="B10" s="32"/>
      <c r="C10" s="32"/>
      <c r="D10" s="14"/>
      <c r="E10" s="18" t="s">
        <v>128</v>
      </c>
      <c r="F10" s="19" t="s">
        <v>128</v>
      </c>
      <c r="G10" s="16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17" t="s">
        <v>132</v>
      </c>
      <c r="B12" s="32"/>
      <c r="C12" s="32"/>
      <c r="D12" s="14"/>
      <c r="E12" s="15"/>
      <c r="F12" s="16"/>
      <c r="G12" s="16"/>
    </row>
    <row r="13" spans="1:8" x14ac:dyDescent="0.25">
      <c r="A13" s="13" t="s">
        <v>761</v>
      </c>
      <c r="B13" s="32" t="s">
        <v>762</v>
      </c>
      <c r="C13" s="32" t="s">
        <v>135</v>
      </c>
      <c r="D13" s="14">
        <v>5000000</v>
      </c>
      <c r="E13" s="15">
        <v>5049.7700000000004</v>
      </c>
      <c r="F13" s="16">
        <v>0.33050000000000002</v>
      </c>
      <c r="G13" s="16">
        <v>6.8329000000000001E-2</v>
      </c>
    </row>
    <row r="14" spans="1:8" x14ac:dyDescent="0.25">
      <c r="A14" s="13" t="s">
        <v>880</v>
      </c>
      <c r="B14" s="32" t="s">
        <v>881</v>
      </c>
      <c r="C14" s="32" t="s">
        <v>135</v>
      </c>
      <c r="D14" s="14">
        <v>1000000</v>
      </c>
      <c r="E14" s="15">
        <v>1018.38</v>
      </c>
      <c r="F14" s="16">
        <v>6.6600000000000006E-2</v>
      </c>
      <c r="G14" s="16">
        <v>6.8682000000000007E-2</v>
      </c>
    </row>
    <row r="15" spans="1:8" x14ac:dyDescent="0.25">
      <c r="A15" s="13" t="s">
        <v>742</v>
      </c>
      <c r="B15" s="32" t="s">
        <v>743</v>
      </c>
      <c r="C15" s="32" t="s">
        <v>135</v>
      </c>
      <c r="D15" s="14">
        <v>525000</v>
      </c>
      <c r="E15" s="15">
        <v>533.44000000000005</v>
      </c>
      <c r="F15" s="16">
        <v>3.49E-2</v>
      </c>
      <c r="G15" s="16">
        <v>6.7938999999999999E-2</v>
      </c>
    </row>
    <row r="16" spans="1:8" x14ac:dyDescent="0.25">
      <c r="A16" s="13" t="s">
        <v>488</v>
      </c>
      <c r="B16" s="32" t="s">
        <v>489</v>
      </c>
      <c r="C16" s="32" t="s">
        <v>135</v>
      </c>
      <c r="D16" s="14">
        <v>500000</v>
      </c>
      <c r="E16" s="15">
        <v>507.21</v>
      </c>
      <c r="F16" s="16">
        <v>3.32E-2</v>
      </c>
      <c r="G16" s="16">
        <v>6.8242999999999998E-2</v>
      </c>
    </row>
    <row r="17" spans="1:7" x14ac:dyDescent="0.25">
      <c r="A17" s="13" t="s">
        <v>882</v>
      </c>
      <c r="B17" s="32" t="s">
        <v>883</v>
      </c>
      <c r="C17" s="32" t="s">
        <v>135</v>
      </c>
      <c r="D17" s="14">
        <v>500000</v>
      </c>
      <c r="E17" s="15">
        <v>493.01</v>
      </c>
      <c r="F17" s="16">
        <v>3.2300000000000002E-2</v>
      </c>
      <c r="G17" s="16">
        <v>6.8253999999999995E-2</v>
      </c>
    </row>
    <row r="18" spans="1:7" x14ac:dyDescent="0.25">
      <c r="A18" s="17" t="s">
        <v>131</v>
      </c>
      <c r="B18" s="33"/>
      <c r="C18" s="33"/>
      <c r="D18" s="20"/>
      <c r="E18" s="21">
        <v>7601.81</v>
      </c>
      <c r="F18" s="22">
        <v>0.4975</v>
      </c>
      <c r="G18" s="23"/>
    </row>
    <row r="19" spans="1:7" x14ac:dyDescent="0.25">
      <c r="A19" s="13"/>
      <c r="B19" s="32"/>
      <c r="C19" s="32"/>
      <c r="D19" s="14"/>
      <c r="E19" s="15"/>
      <c r="F19" s="16"/>
      <c r="G19" s="16"/>
    </row>
    <row r="20" spans="1:7" x14ac:dyDescent="0.25">
      <c r="A20" s="17" t="s">
        <v>136</v>
      </c>
      <c r="B20" s="32"/>
      <c r="C20" s="32"/>
      <c r="D20" s="14"/>
      <c r="E20" s="15"/>
      <c r="F20" s="16"/>
      <c r="G20" s="16"/>
    </row>
    <row r="21" spans="1:7" x14ac:dyDescent="0.25">
      <c r="A21" s="13" t="s">
        <v>884</v>
      </c>
      <c r="B21" s="32" t="s">
        <v>885</v>
      </c>
      <c r="C21" s="32" t="s">
        <v>135</v>
      </c>
      <c r="D21" s="14">
        <v>3000000</v>
      </c>
      <c r="E21" s="15">
        <v>3039.44</v>
      </c>
      <c r="F21" s="16">
        <v>0.19889999999999999</v>
      </c>
      <c r="G21" s="16">
        <v>7.0493E-2</v>
      </c>
    </row>
    <row r="22" spans="1:7" x14ac:dyDescent="0.25">
      <c r="A22" s="13" t="s">
        <v>886</v>
      </c>
      <c r="B22" s="32" t="s">
        <v>887</v>
      </c>
      <c r="C22" s="32" t="s">
        <v>135</v>
      </c>
      <c r="D22" s="14">
        <v>2500000</v>
      </c>
      <c r="E22" s="15">
        <v>2532.3000000000002</v>
      </c>
      <c r="F22" s="16">
        <v>0.16569999999999999</v>
      </c>
      <c r="G22" s="16">
        <v>7.0607000000000003E-2</v>
      </c>
    </row>
    <row r="23" spans="1:7" x14ac:dyDescent="0.25">
      <c r="A23" s="13" t="s">
        <v>888</v>
      </c>
      <c r="B23" s="32" t="s">
        <v>889</v>
      </c>
      <c r="C23" s="32" t="s">
        <v>135</v>
      </c>
      <c r="D23" s="14">
        <v>500000</v>
      </c>
      <c r="E23" s="15">
        <v>523.04</v>
      </c>
      <c r="F23" s="16">
        <v>3.4200000000000001E-2</v>
      </c>
      <c r="G23" s="16">
        <v>7.1122000000000005E-2</v>
      </c>
    </row>
    <row r="24" spans="1:7" x14ac:dyDescent="0.25">
      <c r="A24" s="13" t="s">
        <v>890</v>
      </c>
      <c r="B24" s="32" t="s">
        <v>891</v>
      </c>
      <c r="C24" s="32" t="s">
        <v>135</v>
      </c>
      <c r="D24" s="14">
        <v>500000</v>
      </c>
      <c r="E24" s="15">
        <v>510.61</v>
      </c>
      <c r="F24" s="16">
        <v>3.3399999999999999E-2</v>
      </c>
      <c r="G24" s="16">
        <v>7.0916000000000007E-2</v>
      </c>
    </row>
    <row r="25" spans="1:7" x14ac:dyDescent="0.25">
      <c r="A25" s="13" t="s">
        <v>892</v>
      </c>
      <c r="B25" s="32" t="s">
        <v>893</v>
      </c>
      <c r="C25" s="32" t="s">
        <v>135</v>
      </c>
      <c r="D25" s="14">
        <v>500000</v>
      </c>
      <c r="E25" s="15">
        <v>506.86</v>
      </c>
      <c r="F25" s="16">
        <v>3.32E-2</v>
      </c>
      <c r="G25" s="16">
        <v>7.1056999999999995E-2</v>
      </c>
    </row>
    <row r="26" spans="1:7" x14ac:dyDescent="0.25">
      <c r="A26" s="17" t="s">
        <v>131</v>
      </c>
      <c r="B26" s="33"/>
      <c r="C26" s="33"/>
      <c r="D26" s="20"/>
      <c r="E26" s="21">
        <v>7112.25</v>
      </c>
      <c r="F26" s="22">
        <v>0.46539999999999998</v>
      </c>
      <c r="G26" s="23"/>
    </row>
    <row r="27" spans="1:7" x14ac:dyDescent="0.25">
      <c r="A27" s="13"/>
      <c r="B27" s="32"/>
      <c r="C27" s="32"/>
      <c r="D27" s="14"/>
      <c r="E27" s="15"/>
      <c r="F27" s="16"/>
      <c r="G27" s="16"/>
    </row>
    <row r="28" spans="1:7" x14ac:dyDescent="0.25">
      <c r="A28" s="13"/>
      <c r="B28" s="32"/>
      <c r="C28" s="32"/>
      <c r="D28" s="14"/>
      <c r="E28" s="15"/>
      <c r="F28" s="16"/>
      <c r="G28" s="16"/>
    </row>
    <row r="29" spans="1:7" x14ac:dyDescent="0.25">
      <c r="A29" s="17" t="s">
        <v>141</v>
      </c>
      <c r="B29" s="32"/>
      <c r="C29" s="32"/>
      <c r="D29" s="14"/>
      <c r="E29" s="15"/>
      <c r="F29" s="16"/>
      <c r="G29" s="16"/>
    </row>
    <row r="30" spans="1:7" x14ac:dyDescent="0.25">
      <c r="A30" s="17" t="s">
        <v>131</v>
      </c>
      <c r="B30" s="32"/>
      <c r="C30" s="32"/>
      <c r="D30" s="14"/>
      <c r="E30" s="18" t="s">
        <v>128</v>
      </c>
      <c r="F30" s="19" t="s">
        <v>128</v>
      </c>
      <c r="G30" s="16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17" t="s">
        <v>142</v>
      </c>
      <c r="B32" s="32"/>
      <c r="C32" s="32"/>
      <c r="D32" s="14"/>
      <c r="E32" s="15"/>
      <c r="F32" s="16"/>
      <c r="G32" s="16"/>
    </row>
    <row r="33" spans="1:7" x14ac:dyDescent="0.25">
      <c r="A33" s="17" t="s">
        <v>131</v>
      </c>
      <c r="B33" s="32"/>
      <c r="C33" s="32"/>
      <c r="D33" s="14"/>
      <c r="E33" s="18" t="s">
        <v>128</v>
      </c>
      <c r="F33" s="19" t="s">
        <v>128</v>
      </c>
      <c r="G33" s="16"/>
    </row>
    <row r="34" spans="1:7" x14ac:dyDescent="0.25">
      <c r="A34" s="13"/>
      <c r="B34" s="32"/>
      <c r="C34" s="32"/>
      <c r="D34" s="14"/>
      <c r="E34" s="15"/>
      <c r="F34" s="16"/>
      <c r="G34" s="16"/>
    </row>
    <row r="35" spans="1:7" x14ac:dyDescent="0.25">
      <c r="A35" s="25" t="s">
        <v>143</v>
      </c>
      <c r="B35" s="34"/>
      <c r="C35" s="34"/>
      <c r="D35" s="26"/>
      <c r="E35" s="21">
        <v>14714.06</v>
      </c>
      <c r="F35" s="22">
        <v>0.96289999999999998</v>
      </c>
      <c r="G35" s="23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13"/>
      <c r="B37" s="32"/>
      <c r="C37" s="32"/>
      <c r="D37" s="14"/>
      <c r="E37" s="15"/>
      <c r="F37" s="16"/>
      <c r="G37" s="16"/>
    </row>
    <row r="38" spans="1:7" x14ac:dyDescent="0.25">
      <c r="A38" s="17" t="s">
        <v>228</v>
      </c>
      <c r="B38" s="32"/>
      <c r="C38" s="32"/>
      <c r="D38" s="14"/>
      <c r="E38" s="15"/>
      <c r="F38" s="16"/>
      <c r="G38" s="16"/>
    </row>
    <row r="39" spans="1:7" x14ac:dyDescent="0.25">
      <c r="A39" s="13" t="s">
        <v>229</v>
      </c>
      <c r="B39" s="32"/>
      <c r="C39" s="32"/>
      <c r="D39" s="14"/>
      <c r="E39" s="15">
        <v>320.62</v>
      </c>
      <c r="F39" s="16">
        <v>2.1000000000000001E-2</v>
      </c>
      <c r="G39" s="16">
        <v>6.6422999999999996E-2</v>
      </c>
    </row>
    <row r="40" spans="1:7" x14ac:dyDescent="0.25">
      <c r="A40" s="17" t="s">
        <v>131</v>
      </c>
      <c r="B40" s="33"/>
      <c r="C40" s="33"/>
      <c r="D40" s="20"/>
      <c r="E40" s="21">
        <v>320.62</v>
      </c>
      <c r="F40" s="22">
        <v>2.1000000000000001E-2</v>
      </c>
      <c r="G40" s="23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25" t="s">
        <v>143</v>
      </c>
      <c r="B42" s="34"/>
      <c r="C42" s="34"/>
      <c r="D42" s="26"/>
      <c r="E42" s="21">
        <v>320.62</v>
      </c>
      <c r="F42" s="22">
        <v>2.1000000000000001E-2</v>
      </c>
      <c r="G42" s="23"/>
    </row>
    <row r="43" spans="1:7" x14ac:dyDescent="0.25">
      <c r="A43" s="13" t="s">
        <v>230</v>
      </c>
      <c r="B43" s="32"/>
      <c r="C43" s="32"/>
      <c r="D43" s="14"/>
      <c r="E43" s="15">
        <v>244.30918130000001</v>
      </c>
      <c r="F43" s="16">
        <v>1.5987000000000001E-2</v>
      </c>
      <c r="G43" s="16"/>
    </row>
    <row r="44" spans="1:7" x14ac:dyDescent="0.25">
      <c r="A44" s="13" t="s">
        <v>231</v>
      </c>
      <c r="B44" s="32"/>
      <c r="C44" s="32"/>
      <c r="D44" s="14"/>
      <c r="E44" s="15">
        <v>2.2608187000000002</v>
      </c>
      <c r="F44" s="16">
        <v>1.13E-4</v>
      </c>
      <c r="G44" s="16">
        <v>6.6421999999999995E-2</v>
      </c>
    </row>
    <row r="45" spans="1:7" x14ac:dyDescent="0.25">
      <c r="A45" s="27" t="s">
        <v>232</v>
      </c>
      <c r="B45" s="35"/>
      <c r="C45" s="35"/>
      <c r="D45" s="28"/>
      <c r="E45" s="29">
        <v>15281.25</v>
      </c>
      <c r="F45" s="30">
        <v>1</v>
      </c>
      <c r="G45" s="30"/>
    </row>
    <row r="47" spans="1:7" x14ac:dyDescent="0.25">
      <c r="A47" s="1" t="s">
        <v>234</v>
      </c>
    </row>
    <row r="50" spans="1:3" x14ac:dyDescent="0.25">
      <c r="A50" s="1" t="s">
        <v>235</v>
      </c>
    </row>
    <row r="51" spans="1:3" x14ac:dyDescent="0.25">
      <c r="A51" s="57" t="s">
        <v>236</v>
      </c>
      <c r="B51" s="3" t="s">
        <v>128</v>
      </c>
    </row>
    <row r="52" spans="1:3" x14ac:dyDescent="0.25">
      <c r="A52" t="s">
        <v>237</v>
      </c>
    </row>
    <row r="53" spans="1:3" x14ac:dyDescent="0.25">
      <c r="A53" t="s">
        <v>238</v>
      </c>
      <c r="B53" t="s">
        <v>239</v>
      </c>
      <c r="C53" t="s">
        <v>239</v>
      </c>
    </row>
    <row r="54" spans="1:3" x14ac:dyDescent="0.25">
      <c r="B54" s="58">
        <v>45596</v>
      </c>
      <c r="C54" s="58">
        <v>45625</v>
      </c>
    </row>
    <row r="55" spans="1:3" x14ac:dyDescent="0.25">
      <c r="A55" t="s">
        <v>734</v>
      </c>
      <c r="B55">
        <v>11.4307</v>
      </c>
      <c r="C55">
        <v>11.494400000000001</v>
      </c>
    </row>
    <row r="56" spans="1:3" x14ac:dyDescent="0.25">
      <c r="A56" t="s">
        <v>245</v>
      </c>
      <c r="B56">
        <v>11.430899999999999</v>
      </c>
      <c r="C56">
        <v>11.4947</v>
      </c>
    </row>
    <row r="57" spans="1:3" x14ac:dyDescent="0.25">
      <c r="A57" t="s">
        <v>736</v>
      </c>
      <c r="B57">
        <v>11.3437</v>
      </c>
      <c r="C57">
        <v>11.403</v>
      </c>
    </row>
    <row r="58" spans="1:3" x14ac:dyDescent="0.25">
      <c r="A58" t="s">
        <v>689</v>
      </c>
      <c r="B58">
        <v>11.3444</v>
      </c>
      <c r="C58">
        <v>11.4038</v>
      </c>
    </row>
    <row r="60" spans="1:3" x14ac:dyDescent="0.25">
      <c r="A60" t="s">
        <v>255</v>
      </c>
      <c r="B60" s="3" t="s">
        <v>128</v>
      </c>
    </row>
    <row r="61" spans="1:3" x14ac:dyDescent="0.25">
      <c r="A61" t="s">
        <v>256</v>
      </c>
      <c r="B61" s="3" t="s">
        <v>128</v>
      </c>
    </row>
    <row r="62" spans="1:3" ht="29.1" customHeight="1" x14ac:dyDescent="0.25">
      <c r="A62" s="57" t="s">
        <v>257</v>
      </c>
      <c r="B62" s="3" t="s">
        <v>128</v>
      </c>
    </row>
    <row r="63" spans="1:3" ht="29.1" customHeight="1" x14ac:dyDescent="0.25">
      <c r="A63" s="57" t="s">
        <v>258</v>
      </c>
      <c r="B63" s="3" t="s">
        <v>128</v>
      </c>
    </row>
    <row r="64" spans="1:3" x14ac:dyDescent="0.25">
      <c r="A64" t="s">
        <v>259</v>
      </c>
      <c r="B64" s="59">
        <f>+B79</f>
        <v>2.918601438222777</v>
      </c>
    </row>
    <row r="65" spans="1:2" ht="43.5" customHeight="1" x14ac:dyDescent="0.25">
      <c r="A65" s="57" t="s">
        <v>260</v>
      </c>
      <c r="B65" s="3" t="s">
        <v>128</v>
      </c>
    </row>
    <row r="66" spans="1:2" x14ac:dyDescent="0.25">
      <c r="B66" s="3"/>
    </row>
    <row r="67" spans="1:2" ht="29.1" customHeight="1" x14ac:dyDescent="0.25">
      <c r="A67" s="57" t="s">
        <v>261</v>
      </c>
      <c r="B67" s="3" t="s">
        <v>128</v>
      </c>
    </row>
    <row r="68" spans="1:2" ht="29.1" customHeight="1" x14ac:dyDescent="0.25">
      <c r="A68" s="57" t="s">
        <v>262</v>
      </c>
      <c r="B68" t="s">
        <v>128</v>
      </c>
    </row>
    <row r="69" spans="1:2" ht="29.1" customHeight="1" x14ac:dyDescent="0.25">
      <c r="A69" s="57" t="s">
        <v>263</v>
      </c>
      <c r="B69" s="3" t="s">
        <v>128</v>
      </c>
    </row>
    <row r="70" spans="1:2" ht="29.1" customHeight="1" x14ac:dyDescent="0.25">
      <c r="A70" s="57" t="s">
        <v>264</v>
      </c>
      <c r="B70" s="3" t="s">
        <v>128</v>
      </c>
    </row>
    <row r="72" spans="1:2" x14ac:dyDescent="0.25">
      <c r="A72" t="s">
        <v>265</v>
      </c>
    </row>
    <row r="73" spans="1:2" ht="72.599999999999994" customHeight="1" x14ac:dyDescent="0.25">
      <c r="A73" s="62" t="s">
        <v>266</v>
      </c>
      <c r="B73" s="63" t="s">
        <v>894</v>
      </c>
    </row>
    <row r="74" spans="1:2" ht="57.95" customHeight="1" x14ac:dyDescent="0.25">
      <c r="A74" s="62" t="s">
        <v>268</v>
      </c>
      <c r="B74" s="63" t="s">
        <v>895</v>
      </c>
    </row>
    <row r="75" spans="1:2" x14ac:dyDescent="0.25">
      <c r="A75" s="62"/>
      <c r="B75" s="62"/>
    </row>
    <row r="76" spans="1:2" x14ac:dyDescent="0.25">
      <c r="A76" s="62" t="s">
        <v>270</v>
      </c>
      <c r="B76" s="64">
        <v>6.9387893877242766</v>
      </c>
    </row>
    <row r="77" spans="1:2" x14ac:dyDescent="0.25">
      <c r="A77" s="62"/>
      <c r="B77" s="62"/>
    </row>
    <row r="78" spans="1:2" x14ac:dyDescent="0.25">
      <c r="A78" s="62" t="s">
        <v>271</v>
      </c>
      <c r="B78" s="65">
        <v>2.613</v>
      </c>
    </row>
    <row r="79" spans="1:2" x14ac:dyDescent="0.25">
      <c r="A79" s="62" t="s">
        <v>272</v>
      </c>
      <c r="B79" s="65">
        <v>2.918601438222777</v>
      </c>
    </row>
    <row r="80" spans="1:2" x14ac:dyDescent="0.25">
      <c r="A80" s="62"/>
      <c r="B80" s="62"/>
    </row>
    <row r="81" spans="1:4" x14ac:dyDescent="0.25">
      <c r="A81" s="62" t="s">
        <v>273</v>
      </c>
      <c r="B81" s="66">
        <v>45626</v>
      </c>
    </row>
    <row r="83" spans="1:4" ht="69.95" customHeight="1" x14ac:dyDescent="0.25">
      <c r="A83" s="76" t="s">
        <v>274</v>
      </c>
      <c r="B83" s="76" t="s">
        <v>275</v>
      </c>
      <c r="C83" s="76" t="s">
        <v>5</v>
      </c>
      <c r="D83" s="76" t="s">
        <v>6</v>
      </c>
    </row>
    <row r="84" spans="1:4" ht="69.95" customHeight="1" x14ac:dyDescent="0.25">
      <c r="A84" s="76" t="s">
        <v>896</v>
      </c>
      <c r="B84" s="76"/>
      <c r="C84" s="76" t="s">
        <v>34</v>
      </c>
      <c r="D84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0"/>
  <sheetViews>
    <sheetView showGridLines="0" workbookViewId="0">
      <pane ySplit="4" topLeftCell="A41" activePane="bottomLeft" state="frozen"/>
      <selection pane="bottomLeft" activeCell="B41" sqref="B4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897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898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3"/>
      <c r="B7" s="32"/>
      <c r="C7" s="32"/>
      <c r="D7" s="14"/>
      <c r="E7" s="15"/>
      <c r="F7" s="16"/>
      <c r="G7" s="16"/>
    </row>
    <row r="8" spans="1:8" x14ac:dyDescent="0.25">
      <c r="A8" s="17" t="s">
        <v>899</v>
      </c>
      <c r="B8" s="32"/>
      <c r="C8" s="32"/>
      <c r="D8" s="14"/>
      <c r="E8" s="15"/>
      <c r="F8" s="16"/>
      <c r="G8" s="16"/>
    </row>
    <row r="9" spans="1:8" x14ac:dyDescent="0.25">
      <c r="A9" s="13" t="s">
        <v>900</v>
      </c>
      <c r="B9" s="32" t="s">
        <v>901</v>
      </c>
      <c r="C9" s="32"/>
      <c r="D9" s="14">
        <v>33683051</v>
      </c>
      <c r="E9" s="15">
        <v>423422.9</v>
      </c>
      <c r="F9" s="16">
        <v>0.99809999999999999</v>
      </c>
      <c r="G9" s="16"/>
    </row>
    <row r="10" spans="1:8" x14ac:dyDescent="0.25">
      <c r="A10" s="17" t="s">
        <v>131</v>
      </c>
      <c r="B10" s="33"/>
      <c r="C10" s="33"/>
      <c r="D10" s="20"/>
      <c r="E10" s="21">
        <v>423422.9</v>
      </c>
      <c r="F10" s="22">
        <v>0.99809999999999999</v>
      </c>
      <c r="G10" s="23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25" t="s">
        <v>143</v>
      </c>
      <c r="B12" s="34"/>
      <c r="C12" s="34"/>
      <c r="D12" s="26"/>
      <c r="E12" s="21">
        <v>423422.9</v>
      </c>
      <c r="F12" s="22">
        <v>0.99809999999999999</v>
      </c>
      <c r="G12" s="23"/>
    </row>
    <row r="13" spans="1:8" x14ac:dyDescent="0.25">
      <c r="A13" s="13"/>
      <c r="B13" s="32"/>
      <c r="C13" s="32"/>
      <c r="D13" s="14"/>
      <c r="E13" s="15"/>
      <c r="F13" s="16"/>
      <c r="G13" s="16"/>
    </row>
    <row r="14" spans="1:8" x14ac:dyDescent="0.25">
      <c r="A14" s="17" t="s">
        <v>228</v>
      </c>
      <c r="B14" s="32"/>
      <c r="C14" s="32"/>
      <c r="D14" s="14"/>
      <c r="E14" s="15"/>
      <c r="F14" s="16"/>
      <c r="G14" s="16"/>
    </row>
    <row r="15" spans="1:8" x14ac:dyDescent="0.25">
      <c r="A15" s="13" t="s">
        <v>229</v>
      </c>
      <c r="B15" s="32"/>
      <c r="C15" s="32"/>
      <c r="D15" s="14"/>
      <c r="E15" s="15">
        <v>975.47</v>
      </c>
      <c r="F15" s="16">
        <v>2.3E-3</v>
      </c>
      <c r="G15" s="16">
        <v>6.6422999999999996E-2</v>
      </c>
    </row>
    <row r="16" spans="1:8" x14ac:dyDescent="0.25">
      <c r="A16" s="17" t="s">
        <v>131</v>
      </c>
      <c r="B16" s="33"/>
      <c r="C16" s="33"/>
      <c r="D16" s="20"/>
      <c r="E16" s="21">
        <v>975.47</v>
      </c>
      <c r="F16" s="22">
        <v>2.3E-3</v>
      </c>
      <c r="G16" s="23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5" t="s">
        <v>143</v>
      </c>
      <c r="B18" s="34"/>
      <c r="C18" s="34"/>
      <c r="D18" s="26"/>
      <c r="E18" s="21">
        <v>975.47</v>
      </c>
      <c r="F18" s="22">
        <v>2.3E-3</v>
      </c>
      <c r="G18" s="23"/>
    </row>
    <row r="19" spans="1:7" x14ac:dyDescent="0.25">
      <c r="A19" s="13" t="s">
        <v>230</v>
      </c>
      <c r="B19" s="32"/>
      <c r="C19" s="32"/>
      <c r="D19" s="14"/>
      <c r="E19" s="15">
        <v>0.35503269999999998</v>
      </c>
      <c r="F19" s="16">
        <v>0</v>
      </c>
      <c r="G19" s="16"/>
    </row>
    <row r="20" spans="1:7" x14ac:dyDescent="0.25">
      <c r="A20" s="13" t="s">
        <v>231</v>
      </c>
      <c r="B20" s="32"/>
      <c r="C20" s="32"/>
      <c r="D20" s="14"/>
      <c r="E20" s="37">
        <v>-180.4950327</v>
      </c>
      <c r="F20" s="36">
        <v>-4.0000000000000002E-4</v>
      </c>
      <c r="G20" s="16">
        <v>6.6422999999999996E-2</v>
      </c>
    </row>
    <row r="21" spans="1:7" x14ac:dyDescent="0.25">
      <c r="A21" s="27" t="s">
        <v>232</v>
      </c>
      <c r="B21" s="35"/>
      <c r="C21" s="35"/>
      <c r="D21" s="28"/>
      <c r="E21" s="29">
        <v>424218.23</v>
      </c>
      <c r="F21" s="30">
        <v>1</v>
      </c>
      <c r="G21" s="30"/>
    </row>
    <row r="26" spans="1:7" x14ac:dyDescent="0.25">
      <c r="A26" s="1" t="s">
        <v>235</v>
      </c>
    </row>
    <row r="27" spans="1:7" x14ac:dyDescent="0.25">
      <c r="A27" s="57" t="s">
        <v>236</v>
      </c>
      <c r="B27" s="3" t="s">
        <v>128</v>
      </c>
    </row>
    <row r="28" spans="1:7" x14ac:dyDescent="0.25">
      <c r="A28" t="s">
        <v>237</v>
      </c>
    </row>
    <row r="29" spans="1:7" x14ac:dyDescent="0.25">
      <c r="A29" t="s">
        <v>238</v>
      </c>
      <c r="B29" t="s">
        <v>239</v>
      </c>
      <c r="C29" t="s">
        <v>239</v>
      </c>
    </row>
    <row r="30" spans="1:7" x14ac:dyDescent="0.25">
      <c r="B30" s="58">
        <v>45596</v>
      </c>
      <c r="C30" s="58">
        <v>45625</v>
      </c>
    </row>
    <row r="31" spans="1:7" x14ac:dyDescent="0.25">
      <c r="A31" t="s">
        <v>244</v>
      </c>
      <c r="B31">
        <v>12.4796</v>
      </c>
      <c r="C31">
        <v>12.538500000000001</v>
      </c>
    </row>
    <row r="32" spans="1:7" x14ac:dyDescent="0.25">
      <c r="A32" t="s">
        <v>245</v>
      </c>
      <c r="B32">
        <v>12.4796</v>
      </c>
      <c r="C32">
        <v>12.538500000000001</v>
      </c>
    </row>
    <row r="33" spans="1:3" x14ac:dyDescent="0.25">
      <c r="A33" t="s">
        <v>688</v>
      </c>
      <c r="B33">
        <v>12.4796</v>
      </c>
      <c r="C33">
        <v>12.538500000000001</v>
      </c>
    </row>
    <row r="34" spans="1:3" x14ac:dyDescent="0.25">
      <c r="A34" t="s">
        <v>689</v>
      </c>
      <c r="B34">
        <v>12.4796</v>
      </c>
      <c r="C34">
        <v>12.538500000000001</v>
      </c>
    </row>
    <row r="36" spans="1:3" x14ac:dyDescent="0.25">
      <c r="A36" t="s">
        <v>255</v>
      </c>
      <c r="B36" s="3" t="s">
        <v>128</v>
      </c>
    </row>
    <row r="37" spans="1:3" x14ac:dyDescent="0.25">
      <c r="A37" t="s">
        <v>256</v>
      </c>
      <c r="B37" s="3" t="s">
        <v>128</v>
      </c>
    </row>
    <row r="38" spans="1:3" ht="29.1" customHeight="1" x14ac:dyDescent="0.25">
      <c r="A38" s="57" t="s">
        <v>257</v>
      </c>
      <c r="B38" s="3" t="s">
        <v>128</v>
      </c>
    </row>
    <row r="39" spans="1:3" ht="29.1" customHeight="1" x14ac:dyDescent="0.25">
      <c r="A39" s="57" t="s">
        <v>258</v>
      </c>
      <c r="B39" s="3" t="s">
        <v>128</v>
      </c>
    </row>
    <row r="40" spans="1:3" x14ac:dyDescent="0.25">
      <c r="A40" t="s">
        <v>259</v>
      </c>
      <c r="B40" s="59">
        <f>+B55</f>
        <v>0.30120264833834148</v>
      </c>
    </row>
    <row r="41" spans="1:3" ht="43.5" customHeight="1" x14ac:dyDescent="0.25">
      <c r="A41" s="57" t="s">
        <v>260</v>
      </c>
      <c r="B41" s="3" t="s">
        <v>128</v>
      </c>
    </row>
    <row r="42" spans="1:3" x14ac:dyDescent="0.25">
      <c r="B42" s="3"/>
    </row>
    <row r="43" spans="1:3" ht="29.1" customHeight="1" x14ac:dyDescent="0.25">
      <c r="A43" s="57" t="s">
        <v>261</v>
      </c>
      <c r="B43" s="3" t="s">
        <v>128</v>
      </c>
    </row>
    <row r="44" spans="1:3" ht="29.1" customHeight="1" x14ac:dyDescent="0.25">
      <c r="A44" s="57" t="s">
        <v>262</v>
      </c>
      <c r="B44" t="s">
        <v>128</v>
      </c>
    </row>
    <row r="45" spans="1:3" ht="29.1" customHeight="1" x14ac:dyDescent="0.25">
      <c r="A45" s="57" t="s">
        <v>263</v>
      </c>
      <c r="B45" s="3" t="s">
        <v>128</v>
      </c>
    </row>
    <row r="46" spans="1:3" ht="29.1" customHeight="1" x14ac:dyDescent="0.25">
      <c r="A46" s="57" t="s">
        <v>264</v>
      </c>
      <c r="B46" s="3" t="s">
        <v>128</v>
      </c>
    </row>
    <row r="48" spans="1:3" x14ac:dyDescent="0.25">
      <c r="A48" t="s">
        <v>265</v>
      </c>
    </row>
    <row r="49" spans="1:4" ht="29.1" customHeight="1" x14ac:dyDescent="0.25">
      <c r="A49" s="62" t="s">
        <v>266</v>
      </c>
      <c r="B49" s="63" t="s">
        <v>902</v>
      </c>
    </row>
    <row r="50" spans="1:4" ht="43.5" customHeight="1" x14ac:dyDescent="0.25">
      <c r="A50" s="62" t="s">
        <v>268</v>
      </c>
      <c r="B50" s="63" t="s">
        <v>903</v>
      </c>
    </row>
    <row r="51" spans="1:4" x14ac:dyDescent="0.25">
      <c r="A51" s="62"/>
      <c r="B51" s="62"/>
    </row>
    <row r="52" spans="1:4" x14ac:dyDescent="0.25">
      <c r="A52" s="62" t="s">
        <v>270</v>
      </c>
      <c r="B52" s="64">
        <v>7.3748197504944502</v>
      </c>
    </row>
    <row r="53" spans="1:4" x14ac:dyDescent="0.25">
      <c r="A53" s="62"/>
      <c r="B53" s="62"/>
    </row>
    <row r="54" spans="1:4" x14ac:dyDescent="0.25">
      <c r="A54" s="62" t="s">
        <v>271</v>
      </c>
      <c r="B54" s="65">
        <v>0.30120000000000002</v>
      </c>
    </row>
    <row r="55" spans="1:4" x14ac:dyDescent="0.25">
      <c r="A55" s="62" t="s">
        <v>272</v>
      </c>
      <c r="B55" s="65">
        <v>0.30120264833834148</v>
      </c>
    </row>
    <row r="56" spans="1:4" x14ac:dyDescent="0.25">
      <c r="A56" s="62"/>
      <c r="B56" s="62"/>
    </row>
    <row r="57" spans="1:4" x14ac:dyDescent="0.25">
      <c r="A57" s="62" t="s">
        <v>273</v>
      </c>
      <c r="B57" s="66">
        <v>45626</v>
      </c>
    </row>
    <row r="59" spans="1:4" ht="69.95" customHeight="1" x14ac:dyDescent="0.25">
      <c r="A59" s="76" t="s">
        <v>274</v>
      </c>
      <c r="B59" s="76" t="s">
        <v>275</v>
      </c>
      <c r="C59" s="76" t="s">
        <v>5</v>
      </c>
      <c r="D59" s="76" t="s">
        <v>6</v>
      </c>
    </row>
    <row r="60" spans="1:4" ht="69.95" customHeight="1" x14ac:dyDescent="0.25">
      <c r="A60" s="76" t="s">
        <v>902</v>
      </c>
      <c r="B60" s="76"/>
      <c r="C60" s="76" t="s">
        <v>11</v>
      </c>
      <c r="D6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0"/>
  <sheetViews>
    <sheetView showGridLines="0" workbookViewId="0">
      <pane ySplit="4" topLeftCell="A41" activePane="bottomLeft" state="frozen"/>
      <selection pane="bottomLeft" activeCell="B41" sqref="B4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904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905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3"/>
      <c r="B7" s="32"/>
      <c r="C7" s="32"/>
      <c r="D7" s="14"/>
      <c r="E7" s="15"/>
      <c r="F7" s="16"/>
      <c r="G7" s="16"/>
    </row>
    <row r="8" spans="1:8" x14ac:dyDescent="0.25">
      <c r="A8" s="17" t="s">
        <v>899</v>
      </c>
      <c r="B8" s="32"/>
      <c r="C8" s="32"/>
      <c r="D8" s="14"/>
      <c r="E8" s="15"/>
      <c r="F8" s="16"/>
      <c r="G8" s="16"/>
    </row>
    <row r="9" spans="1:8" x14ac:dyDescent="0.25">
      <c r="A9" s="13" t="s">
        <v>906</v>
      </c>
      <c r="B9" s="32" t="s">
        <v>907</v>
      </c>
      <c r="C9" s="32"/>
      <c r="D9" s="14">
        <v>47855721.002099998</v>
      </c>
      <c r="E9" s="15">
        <v>685767.7</v>
      </c>
      <c r="F9" s="16">
        <v>0.99839999999999995</v>
      </c>
      <c r="G9" s="16"/>
    </row>
    <row r="10" spans="1:8" x14ac:dyDescent="0.25">
      <c r="A10" s="17" t="s">
        <v>131</v>
      </c>
      <c r="B10" s="33"/>
      <c r="C10" s="33"/>
      <c r="D10" s="20"/>
      <c r="E10" s="21">
        <v>685767.7</v>
      </c>
      <c r="F10" s="22">
        <v>0.99839999999999995</v>
      </c>
      <c r="G10" s="23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25" t="s">
        <v>143</v>
      </c>
      <c r="B12" s="34"/>
      <c r="C12" s="34"/>
      <c r="D12" s="26"/>
      <c r="E12" s="21">
        <v>685767.7</v>
      </c>
      <c r="F12" s="22">
        <v>0.99839999999999995</v>
      </c>
      <c r="G12" s="23"/>
    </row>
    <row r="13" spans="1:8" x14ac:dyDescent="0.25">
      <c r="A13" s="13"/>
      <c r="B13" s="32"/>
      <c r="C13" s="32"/>
      <c r="D13" s="14"/>
      <c r="E13" s="15"/>
      <c r="F13" s="16"/>
      <c r="G13" s="16"/>
    </row>
    <row r="14" spans="1:8" x14ac:dyDescent="0.25">
      <c r="A14" s="17" t="s">
        <v>228</v>
      </c>
      <c r="B14" s="32"/>
      <c r="C14" s="32"/>
      <c r="D14" s="14"/>
      <c r="E14" s="15"/>
      <c r="F14" s="16"/>
      <c r="G14" s="16"/>
    </row>
    <row r="15" spans="1:8" x14ac:dyDescent="0.25">
      <c r="A15" s="13" t="s">
        <v>229</v>
      </c>
      <c r="B15" s="32"/>
      <c r="C15" s="32"/>
      <c r="D15" s="14"/>
      <c r="E15" s="15">
        <v>1645.1</v>
      </c>
      <c r="F15" s="16">
        <v>2.3999999999999998E-3</v>
      </c>
      <c r="G15" s="16">
        <v>6.6422999999999996E-2</v>
      </c>
    </row>
    <row r="16" spans="1:8" x14ac:dyDescent="0.25">
      <c r="A16" s="17" t="s">
        <v>131</v>
      </c>
      <c r="B16" s="33"/>
      <c r="C16" s="33"/>
      <c r="D16" s="20"/>
      <c r="E16" s="21">
        <v>1645.1</v>
      </c>
      <c r="F16" s="22">
        <v>2.3999999999999998E-3</v>
      </c>
      <c r="G16" s="23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5" t="s">
        <v>143</v>
      </c>
      <c r="B18" s="34"/>
      <c r="C18" s="34"/>
      <c r="D18" s="26"/>
      <c r="E18" s="21">
        <v>1645.1</v>
      </c>
      <c r="F18" s="22">
        <v>2.3999999999999998E-3</v>
      </c>
      <c r="G18" s="23"/>
    </row>
    <row r="19" spans="1:7" x14ac:dyDescent="0.25">
      <c r="A19" s="13" t="s">
        <v>230</v>
      </c>
      <c r="B19" s="32"/>
      <c r="C19" s="32"/>
      <c r="D19" s="14"/>
      <c r="E19" s="15">
        <v>0.59875400000000001</v>
      </c>
      <c r="F19" s="16">
        <v>0</v>
      </c>
      <c r="G19" s="16"/>
    </row>
    <row r="20" spans="1:7" x14ac:dyDescent="0.25">
      <c r="A20" s="13" t="s">
        <v>231</v>
      </c>
      <c r="B20" s="32"/>
      <c r="C20" s="32"/>
      <c r="D20" s="14"/>
      <c r="E20" s="37">
        <v>-554.16875400000004</v>
      </c>
      <c r="F20" s="36">
        <v>-8.0000000000000004E-4</v>
      </c>
      <c r="G20" s="16">
        <v>6.6421999999999995E-2</v>
      </c>
    </row>
    <row r="21" spans="1:7" x14ac:dyDescent="0.25">
      <c r="A21" s="27" t="s">
        <v>232</v>
      </c>
      <c r="B21" s="35"/>
      <c r="C21" s="35"/>
      <c r="D21" s="28"/>
      <c r="E21" s="29">
        <v>686859.23</v>
      </c>
      <c r="F21" s="30">
        <v>1</v>
      </c>
      <c r="G21" s="30"/>
    </row>
    <row r="26" spans="1:7" x14ac:dyDescent="0.25">
      <c r="A26" s="1" t="s">
        <v>235</v>
      </c>
    </row>
    <row r="27" spans="1:7" x14ac:dyDescent="0.25">
      <c r="A27" s="57" t="s">
        <v>236</v>
      </c>
      <c r="B27" s="3" t="s">
        <v>128</v>
      </c>
    </row>
    <row r="28" spans="1:7" x14ac:dyDescent="0.25">
      <c r="A28" t="s">
        <v>237</v>
      </c>
    </row>
    <row r="29" spans="1:7" x14ac:dyDescent="0.25">
      <c r="A29" t="s">
        <v>238</v>
      </c>
      <c r="B29" t="s">
        <v>239</v>
      </c>
      <c r="C29" t="s">
        <v>239</v>
      </c>
    </row>
    <row r="30" spans="1:7" x14ac:dyDescent="0.25">
      <c r="B30" s="58">
        <v>45596</v>
      </c>
      <c r="C30" s="58">
        <v>45625</v>
      </c>
    </row>
    <row r="31" spans="1:7" x14ac:dyDescent="0.25">
      <c r="A31" t="s">
        <v>244</v>
      </c>
      <c r="B31">
        <v>14.227399999999999</v>
      </c>
      <c r="C31">
        <v>14.2875</v>
      </c>
    </row>
    <row r="32" spans="1:7" x14ac:dyDescent="0.25">
      <c r="A32" t="s">
        <v>245</v>
      </c>
      <c r="B32">
        <v>14.227399999999999</v>
      </c>
      <c r="C32">
        <v>14.2875</v>
      </c>
    </row>
    <row r="33" spans="1:3" x14ac:dyDescent="0.25">
      <c r="A33" t="s">
        <v>688</v>
      </c>
      <c r="B33">
        <v>14.227399999999999</v>
      </c>
      <c r="C33">
        <v>14.2875</v>
      </c>
    </row>
    <row r="34" spans="1:3" x14ac:dyDescent="0.25">
      <c r="A34" t="s">
        <v>689</v>
      </c>
      <c r="B34">
        <v>14.227399999999999</v>
      </c>
      <c r="C34">
        <v>14.2875</v>
      </c>
    </row>
    <row r="36" spans="1:3" x14ac:dyDescent="0.25">
      <c r="A36" t="s">
        <v>255</v>
      </c>
      <c r="B36" s="3" t="s">
        <v>128</v>
      </c>
    </row>
    <row r="37" spans="1:3" x14ac:dyDescent="0.25">
      <c r="A37" t="s">
        <v>256</v>
      </c>
      <c r="B37" s="3" t="s">
        <v>128</v>
      </c>
    </row>
    <row r="38" spans="1:3" ht="29.1" customHeight="1" x14ac:dyDescent="0.25">
      <c r="A38" s="57" t="s">
        <v>257</v>
      </c>
      <c r="B38" s="3" t="s">
        <v>128</v>
      </c>
    </row>
    <row r="39" spans="1:3" ht="29.1" customHeight="1" x14ac:dyDescent="0.25">
      <c r="A39" s="57" t="s">
        <v>258</v>
      </c>
      <c r="B39" s="3" t="s">
        <v>128</v>
      </c>
    </row>
    <row r="40" spans="1:3" x14ac:dyDescent="0.25">
      <c r="A40" t="s">
        <v>259</v>
      </c>
      <c r="B40" s="59">
        <f>+B55</f>
        <v>4.9941608708649703</v>
      </c>
    </row>
    <row r="41" spans="1:3" ht="43.5" customHeight="1" x14ac:dyDescent="0.25">
      <c r="A41" s="57" t="s">
        <v>260</v>
      </c>
      <c r="B41" s="3" t="s">
        <v>128</v>
      </c>
    </row>
    <row r="42" spans="1:3" x14ac:dyDescent="0.25">
      <c r="B42" s="3"/>
    </row>
    <row r="43" spans="1:3" ht="29.1" customHeight="1" x14ac:dyDescent="0.25">
      <c r="A43" s="57" t="s">
        <v>261</v>
      </c>
      <c r="B43" s="3" t="s">
        <v>128</v>
      </c>
    </row>
    <row r="44" spans="1:3" ht="29.1" customHeight="1" x14ac:dyDescent="0.25">
      <c r="A44" s="57" t="s">
        <v>262</v>
      </c>
      <c r="B44" t="s">
        <v>128</v>
      </c>
    </row>
    <row r="45" spans="1:3" ht="29.1" customHeight="1" x14ac:dyDescent="0.25">
      <c r="A45" s="57" t="s">
        <v>263</v>
      </c>
      <c r="B45" s="3" t="s">
        <v>128</v>
      </c>
    </row>
    <row r="46" spans="1:3" ht="29.1" customHeight="1" x14ac:dyDescent="0.25">
      <c r="A46" s="57" t="s">
        <v>264</v>
      </c>
      <c r="B46" s="3" t="s">
        <v>128</v>
      </c>
    </row>
    <row r="48" spans="1:3" x14ac:dyDescent="0.25">
      <c r="A48" t="s">
        <v>265</v>
      </c>
    </row>
    <row r="49" spans="1:4" ht="29.1" customHeight="1" x14ac:dyDescent="0.25">
      <c r="A49" s="62" t="s">
        <v>266</v>
      </c>
      <c r="B49" s="63" t="s">
        <v>908</v>
      </c>
    </row>
    <row r="50" spans="1:4" ht="43.5" customHeight="1" x14ac:dyDescent="0.25">
      <c r="A50" s="62" t="s">
        <v>268</v>
      </c>
      <c r="B50" s="63" t="s">
        <v>903</v>
      </c>
    </row>
    <row r="51" spans="1:4" x14ac:dyDescent="0.25">
      <c r="A51" s="62"/>
      <c r="B51" s="62"/>
    </row>
    <row r="52" spans="1:4" x14ac:dyDescent="0.25">
      <c r="A52" s="62" t="s">
        <v>270</v>
      </c>
      <c r="B52" s="64">
        <v>7.2408436360854216</v>
      </c>
    </row>
    <row r="53" spans="1:4" x14ac:dyDescent="0.25">
      <c r="A53" s="62"/>
      <c r="B53" s="62"/>
    </row>
    <row r="54" spans="1:4" x14ac:dyDescent="0.25">
      <c r="A54" s="62" t="s">
        <v>271</v>
      </c>
      <c r="B54" s="65">
        <v>4.1608999999999998</v>
      </c>
    </row>
    <row r="55" spans="1:4" x14ac:dyDescent="0.25">
      <c r="A55" s="62" t="s">
        <v>272</v>
      </c>
      <c r="B55" s="65">
        <v>4.9941608708649703</v>
      </c>
    </row>
    <row r="56" spans="1:4" x14ac:dyDescent="0.25">
      <c r="A56" s="62"/>
      <c r="B56" s="62"/>
    </row>
    <row r="57" spans="1:4" x14ac:dyDescent="0.25">
      <c r="A57" s="62" t="s">
        <v>273</v>
      </c>
      <c r="B57" s="66">
        <v>45626</v>
      </c>
    </row>
    <row r="59" spans="1:4" ht="69.95" customHeight="1" x14ac:dyDescent="0.25">
      <c r="A59" s="76" t="s">
        <v>274</v>
      </c>
      <c r="B59" s="76" t="s">
        <v>275</v>
      </c>
      <c r="C59" s="76" t="s">
        <v>5</v>
      </c>
      <c r="D59" s="76" t="s">
        <v>6</v>
      </c>
    </row>
    <row r="60" spans="1:4" ht="69.95" customHeight="1" x14ac:dyDescent="0.25">
      <c r="A60" s="76" t="s">
        <v>908</v>
      </c>
      <c r="B60" s="76"/>
      <c r="C60" s="76" t="s">
        <v>14</v>
      </c>
      <c r="D6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0"/>
  <sheetViews>
    <sheetView showGridLines="0" workbookViewId="0">
      <pane ySplit="4" topLeftCell="A40" activePane="bottomLeft" state="frozen"/>
      <selection pane="bottomLeft" activeCell="B40" sqref="B4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909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910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3"/>
      <c r="B7" s="32"/>
      <c r="C7" s="32"/>
      <c r="D7" s="14"/>
      <c r="E7" s="15"/>
      <c r="F7" s="16"/>
      <c r="G7" s="16"/>
    </row>
    <row r="8" spans="1:8" x14ac:dyDescent="0.25">
      <c r="A8" s="17" t="s">
        <v>899</v>
      </c>
      <c r="B8" s="32"/>
      <c r="C8" s="32"/>
      <c r="D8" s="14"/>
      <c r="E8" s="15"/>
      <c r="F8" s="16"/>
      <c r="G8" s="16"/>
    </row>
    <row r="9" spans="1:8" x14ac:dyDescent="0.25">
      <c r="A9" s="13" t="s">
        <v>911</v>
      </c>
      <c r="B9" s="32" t="s">
        <v>912</v>
      </c>
      <c r="C9" s="32"/>
      <c r="D9" s="14">
        <v>36007101</v>
      </c>
      <c r="E9" s="15">
        <v>461495.81</v>
      </c>
      <c r="F9" s="16">
        <v>0.99739999999999995</v>
      </c>
      <c r="G9" s="16"/>
    </row>
    <row r="10" spans="1:8" x14ac:dyDescent="0.25">
      <c r="A10" s="17" t="s">
        <v>131</v>
      </c>
      <c r="B10" s="33"/>
      <c r="C10" s="33"/>
      <c r="D10" s="20"/>
      <c r="E10" s="21">
        <v>461495.81</v>
      </c>
      <c r="F10" s="22">
        <v>0.99739999999999995</v>
      </c>
      <c r="G10" s="23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25" t="s">
        <v>143</v>
      </c>
      <c r="B12" s="34"/>
      <c r="C12" s="34"/>
      <c r="D12" s="26"/>
      <c r="E12" s="21">
        <v>461495.81</v>
      </c>
      <c r="F12" s="22">
        <v>0.99739999999999995</v>
      </c>
      <c r="G12" s="23"/>
    </row>
    <row r="13" spans="1:8" x14ac:dyDescent="0.25">
      <c r="A13" s="13"/>
      <c r="B13" s="32"/>
      <c r="C13" s="32"/>
      <c r="D13" s="14"/>
      <c r="E13" s="15"/>
      <c r="F13" s="16"/>
      <c r="G13" s="16"/>
    </row>
    <row r="14" spans="1:8" x14ac:dyDescent="0.25">
      <c r="A14" s="17" t="s">
        <v>228</v>
      </c>
      <c r="B14" s="32"/>
      <c r="C14" s="32"/>
      <c r="D14" s="14"/>
      <c r="E14" s="15"/>
      <c r="F14" s="16"/>
      <c r="G14" s="16"/>
    </row>
    <row r="15" spans="1:8" x14ac:dyDescent="0.25">
      <c r="A15" s="13" t="s">
        <v>229</v>
      </c>
      <c r="B15" s="32"/>
      <c r="C15" s="32"/>
      <c r="D15" s="14"/>
      <c r="E15" s="15">
        <v>1172.3599999999999</v>
      </c>
      <c r="F15" s="16">
        <v>2.5000000000000001E-3</v>
      </c>
      <c r="G15" s="16">
        <v>6.6422999999999996E-2</v>
      </c>
    </row>
    <row r="16" spans="1:8" x14ac:dyDescent="0.25">
      <c r="A16" s="17" t="s">
        <v>131</v>
      </c>
      <c r="B16" s="33"/>
      <c r="C16" s="33"/>
      <c r="D16" s="20"/>
      <c r="E16" s="21">
        <v>1172.3599999999999</v>
      </c>
      <c r="F16" s="22">
        <v>2.5000000000000001E-3</v>
      </c>
      <c r="G16" s="23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5" t="s">
        <v>143</v>
      </c>
      <c r="B18" s="34"/>
      <c r="C18" s="34"/>
      <c r="D18" s="26"/>
      <c r="E18" s="21">
        <v>1172.3599999999999</v>
      </c>
      <c r="F18" s="22">
        <v>2.5000000000000001E-3</v>
      </c>
      <c r="G18" s="23"/>
    </row>
    <row r="19" spans="1:7" x14ac:dyDescent="0.25">
      <c r="A19" s="13" t="s">
        <v>230</v>
      </c>
      <c r="B19" s="32"/>
      <c r="C19" s="32"/>
      <c r="D19" s="14"/>
      <c r="E19" s="15">
        <v>0.42669410000000002</v>
      </c>
      <c r="F19" s="16">
        <v>0</v>
      </c>
      <c r="G19" s="16"/>
    </row>
    <row r="20" spans="1:7" x14ac:dyDescent="0.25">
      <c r="A20" s="13" t="s">
        <v>231</v>
      </c>
      <c r="B20" s="32"/>
      <c r="C20" s="32"/>
      <c r="D20" s="14"/>
      <c r="E20" s="15">
        <v>9.7433058999999993</v>
      </c>
      <c r="F20" s="16">
        <v>1E-4</v>
      </c>
      <c r="G20" s="16">
        <v>6.6421999999999995E-2</v>
      </c>
    </row>
    <row r="21" spans="1:7" x14ac:dyDescent="0.25">
      <c r="A21" s="27" t="s">
        <v>232</v>
      </c>
      <c r="B21" s="35"/>
      <c r="C21" s="35"/>
      <c r="D21" s="28"/>
      <c r="E21" s="29">
        <v>462678.34</v>
      </c>
      <c r="F21" s="30">
        <v>1</v>
      </c>
      <c r="G21" s="30"/>
    </row>
    <row r="26" spans="1:7" x14ac:dyDescent="0.25">
      <c r="A26" s="1" t="s">
        <v>235</v>
      </c>
    </row>
    <row r="27" spans="1:7" x14ac:dyDescent="0.25">
      <c r="A27" s="57" t="s">
        <v>236</v>
      </c>
      <c r="B27" s="3" t="s">
        <v>128</v>
      </c>
    </row>
    <row r="28" spans="1:7" x14ac:dyDescent="0.25">
      <c r="A28" t="s">
        <v>237</v>
      </c>
    </row>
    <row r="29" spans="1:7" x14ac:dyDescent="0.25">
      <c r="A29" t="s">
        <v>238</v>
      </c>
      <c r="B29" t="s">
        <v>239</v>
      </c>
      <c r="C29" t="s">
        <v>239</v>
      </c>
    </row>
    <row r="30" spans="1:7" x14ac:dyDescent="0.25">
      <c r="B30" s="58">
        <v>45596</v>
      </c>
      <c r="C30" s="58">
        <v>45625</v>
      </c>
    </row>
    <row r="31" spans="1:7" x14ac:dyDescent="0.25">
      <c r="A31" t="s">
        <v>244</v>
      </c>
      <c r="B31">
        <v>12.750299999999999</v>
      </c>
      <c r="C31">
        <v>12.7858</v>
      </c>
    </row>
    <row r="32" spans="1:7" x14ac:dyDescent="0.25">
      <c r="A32" t="s">
        <v>245</v>
      </c>
      <c r="B32">
        <v>12.750299999999999</v>
      </c>
      <c r="C32">
        <v>12.7858</v>
      </c>
    </row>
    <row r="33" spans="1:3" x14ac:dyDescent="0.25">
      <c r="A33" t="s">
        <v>688</v>
      </c>
      <c r="B33">
        <v>12.750299999999999</v>
      </c>
      <c r="C33">
        <v>12.7858</v>
      </c>
    </row>
    <row r="34" spans="1:3" x14ac:dyDescent="0.25">
      <c r="A34" t="s">
        <v>689</v>
      </c>
      <c r="B34">
        <v>12.750299999999999</v>
      </c>
      <c r="C34">
        <v>12.7858</v>
      </c>
    </row>
    <row r="36" spans="1:3" x14ac:dyDescent="0.25">
      <c r="A36" t="s">
        <v>255</v>
      </c>
      <c r="B36" s="3" t="s">
        <v>128</v>
      </c>
    </row>
    <row r="37" spans="1:3" x14ac:dyDescent="0.25">
      <c r="A37" t="s">
        <v>256</v>
      </c>
      <c r="B37" s="3" t="s">
        <v>128</v>
      </c>
    </row>
    <row r="38" spans="1:3" ht="29.1" customHeight="1" x14ac:dyDescent="0.25">
      <c r="A38" s="57" t="s">
        <v>257</v>
      </c>
      <c r="B38" s="3" t="s">
        <v>128</v>
      </c>
    </row>
    <row r="39" spans="1:3" ht="29.1" customHeight="1" x14ac:dyDescent="0.25">
      <c r="A39" s="57" t="s">
        <v>258</v>
      </c>
      <c r="B39" s="3" t="s">
        <v>128</v>
      </c>
    </row>
    <row r="40" spans="1:3" x14ac:dyDescent="0.25">
      <c r="A40" t="s">
        <v>259</v>
      </c>
      <c r="B40" s="59">
        <f>+B55</f>
        <v>6.1839850233826654</v>
      </c>
    </row>
    <row r="41" spans="1:3" ht="43.5" customHeight="1" x14ac:dyDescent="0.25">
      <c r="A41" s="57" t="s">
        <v>260</v>
      </c>
      <c r="B41" s="3" t="s">
        <v>128</v>
      </c>
    </row>
    <row r="42" spans="1:3" x14ac:dyDescent="0.25">
      <c r="B42" s="3"/>
    </row>
    <row r="43" spans="1:3" ht="29.1" customHeight="1" x14ac:dyDescent="0.25">
      <c r="A43" s="57" t="s">
        <v>261</v>
      </c>
      <c r="B43" s="3" t="s">
        <v>128</v>
      </c>
    </row>
    <row r="44" spans="1:3" ht="29.1" customHeight="1" x14ac:dyDescent="0.25">
      <c r="A44" s="57" t="s">
        <v>262</v>
      </c>
      <c r="B44" t="s">
        <v>128</v>
      </c>
    </row>
    <row r="45" spans="1:3" ht="29.1" customHeight="1" x14ac:dyDescent="0.25">
      <c r="A45" s="57" t="s">
        <v>263</v>
      </c>
      <c r="B45" s="3" t="s">
        <v>128</v>
      </c>
    </row>
    <row r="46" spans="1:3" ht="29.1" customHeight="1" x14ac:dyDescent="0.25">
      <c r="A46" s="57" t="s">
        <v>264</v>
      </c>
      <c r="B46" s="3" t="s">
        <v>128</v>
      </c>
    </row>
    <row r="48" spans="1:3" x14ac:dyDescent="0.25">
      <c r="A48" t="s">
        <v>265</v>
      </c>
    </row>
    <row r="49" spans="1:4" ht="29.1" customHeight="1" x14ac:dyDescent="0.25">
      <c r="A49" s="62" t="s">
        <v>266</v>
      </c>
      <c r="B49" s="63" t="s">
        <v>913</v>
      </c>
    </row>
    <row r="50" spans="1:4" ht="43.5" customHeight="1" x14ac:dyDescent="0.25">
      <c r="A50" s="62" t="s">
        <v>268</v>
      </c>
      <c r="B50" s="63" t="s">
        <v>903</v>
      </c>
    </row>
    <row r="51" spans="1:4" x14ac:dyDescent="0.25">
      <c r="A51" s="62"/>
      <c r="B51" s="62"/>
    </row>
    <row r="52" spans="1:4" x14ac:dyDescent="0.25">
      <c r="A52" s="62" t="s">
        <v>270</v>
      </c>
      <c r="B52" s="64">
        <v>7.2879397355570221</v>
      </c>
    </row>
    <row r="53" spans="1:4" x14ac:dyDescent="0.25">
      <c r="A53" s="62"/>
      <c r="B53" s="62"/>
    </row>
    <row r="54" spans="1:4" x14ac:dyDescent="0.25">
      <c r="A54" s="62" t="s">
        <v>271</v>
      </c>
      <c r="B54" s="65">
        <v>5.0610999999999997</v>
      </c>
    </row>
    <row r="55" spans="1:4" x14ac:dyDescent="0.25">
      <c r="A55" s="62" t="s">
        <v>272</v>
      </c>
      <c r="B55" s="65">
        <v>6.1839850233826654</v>
      </c>
    </row>
    <row r="56" spans="1:4" x14ac:dyDescent="0.25">
      <c r="A56" s="62"/>
      <c r="B56" s="62"/>
    </row>
    <row r="57" spans="1:4" x14ac:dyDescent="0.25">
      <c r="A57" s="62" t="s">
        <v>273</v>
      </c>
      <c r="B57" s="66">
        <v>45626</v>
      </c>
    </row>
    <row r="59" spans="1:4" ht="69.95" customHeight="1" x14ac:dyDescent="0.25">
      <c r="A59" s="76" t="s">
        <v>274</v>
      </c>
      <c r="B59" s="76" t="s">
        <v>275</v>
      </c>
      <c r="C59" s="76" t="s">
        <v>5</v>
      </c>
      <c r="D59" s="76" t="s">
        <v>6</v>
      </c>
    </row>
    <row r="60" spans="1:4" ht="69.95" customHeight="1" x14ac:dyDescent="0.25">
      <c r="A60" s="76" t="s">
        <v>913</v>
      </c>
      <c r="B60" s="76"/>
      <c r="C60" s="76" t="s">
        <v>16</v>
      </c>
      <c r="D6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0"/>
  <sheetViews>
    <sheetView showGridLines="0" workbookViewId="0">
      <pane ySplit="4" topLeftCell="A39" activePane="bottomLeft" state="frozen"/>
      <selection pane="bottomLeft" activeCell="B41" sqref="B4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914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915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3"/>
      <c r="B7" s="32"/>
      <c r="C7" s="32"/>
      <c r="D7" s="14"/>
      <c r="E7" s="15"/>
      <c r="F7" s="16"/>
      <c r="G7" s="16"/>
    </row>
    <row r="8" spans="1:8" x14ac:dyDescent="0.25">
      <c r="A8" s="17" t="s">
        <v>899</v>
      </c>
      <c r="B8" s="32"/>
      <c r="C8" s="32"/>
      <c r="D8" s="14"/>
      <c r="E8" s="15"/>
      <c r="F8" s="16"/>
      <c r="G8" s="16"/>
    </row>
    <row r="9" spans="1:8" x14ac:dyDescent="0.25">
      <c r="A9" s="13" t="s">
        <v>916</v>
      </c>
      <c r="B9" s="32" t="s">
        <v>917</v>
      </c>
      <c r="C9" s="32"/>
      <c r="D9" s="14">
        <v>37739622</v>
      </c>
      <c r="E9" s="15">
        <v>455543.66</v>
      </c>
      <c r="F9" s="16">
        <v>0.99729999999999996</v>
      </c>
      <c r="G9" s="16"/>
    </row>
    <row r="10" spans="1:8" x14ac:dyDescent="0.25">
      <c r="A10" s="17" t="s">
        <v>131</v>
      </c>
      <c r="B10" s="33"/>
      <c r="C10" s="33"/>
      <c r="D10" s="20"/>
      <c r="E10" s="21">
        <v>455543.66</v>
      </c>
      <c r="F10" s="22">
        <v>0.99729999999999996</v>
      </c>
      <c r="G10" s="23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25" t="s">
        <v>143</v>
      </c>
      <c r="B12" s="34"/>
      <c r="C12" s="34"/>
      <c r="D12" s="26"/>
      <c r="E12" s="21">
        <v>455543.66</v>
      </c>
      <c r="F12" s="22">
        <v>0.99729999999999996</v>
      </c>
      <c r="G12" s="23"/>
    </row>
    <row r="13" spans="1:8" x14ac:dyDescent="0.25">
      <c r="A13" s="13"/>
      <c r="B13" s="32"/>
      <c r="C13" s="32"/>
      <c r="D13" s="14"/>
      <c r="E13" s="15"/>
      <c r="F13" s="16"/>
      <c r="G13" s="16"/>
    </row>
    <row r="14" spans="1:8" x14ac:dyDescent="0.25">
      <c r="A14" s="17" t="s">
        <v>228</v>
      </c>
      <c r="B14" s="32"/>
      <c r="C14" s="32"/>
      <c r="D14" s="14"/>
      <c r="E14" s="15"/>
      <c r="F14" s="16"/>
      <c r="G14" s="16"/>
    </row>
    <row r="15" spans="1:8" x14ac:dyDescent="0.25">
      <c r="A15" s="13" t="s">
        <v>229</v>
      </c>
      <c r="B15" s="32"/>
      <c r="C15" s="32"/>
      <c r="D15" s="14"/>
      <c r="E15" s="15">
        <v>1455.21</v>
      </c>
      <c r="F15" s="16">
        <v>3.2000000000000002E-3</v>
      </c>
      <c r="G15" s="16">
        <v>6.6422999999999996E-2</v>
      </c>
    </row>
    <row r="16" spans="1:8" x14ac:dyDescent="0.25">
      <c r="A16" s="17" t="s">
        <v>131</v>
      </c>
      <c r="B16" s="33"/>
      <c r="C16" s="33"/>
      <c r="D16" s="20"/>
      <c r="E16" s="21">
        <v>1455.21</v>
      </c>
      <c r="F16" s="22">
        <v>3.2000000000000002E-3</v>
      </c>
      <c r="G16" s="23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5" t="s">
        <v>143</v>
      </c>
      <c r="B18" s="34"/>
      <c r="C18" s="34"/>
      <c r="D18" s="26"/>
      <c r="E18" s="21">
        <v>1455.21</v>
      </c>
      <c r="F18" s="22">
        <v>3.2000000000000002E-3</v>
      </c>
      <c r="G18" s="23"/>
    </row>
    <row r="19" spans="1:7" x14ac:dyDescent="0.25">
      <c r="A19" s="13" t="s">
        <v>230</v>
      </c>
      <c r="B19" s="32"/>
      <c r="C19" s="32"/>
      <c r="D19" s="14"/>
      <c r="E19" s="15">
        <v>0.52963899999999997</v>
      </c>
      <c r="F19" s="16">
        <v>9.9999999999999995E-7</v>
      </c>
      <c r="G19" s="16"/>
    </row>
    <row r="20" spans="1:7" x14ac:dyDescent="0.25">
      <c r="A20" s="13" t="s">
        <v>231</v>
      </c>
      <c r="B20" s="32"/>
      <c r="C20" s="32"/>
      <c r="D20" s="14"/>
      <c r="E20" s="37">
        <v>-205.33963900000001</v>
      </c>
      <c r="F20" s="36">
        <v>-5.0100000000000003E-4</v>
      </c>
      <c r="G20" s="16">
        <v>6.6422999999999996E-2</v>
      </c>
    </row>
    <row r="21" spans="1:7" x14ac:dyDescent="0.25">
      <c r="A21" s="27" t="s">
        <v>232</v>
      </c>
      <c r="B21" s="35"/>
      <c r="C21" s="35"/>
      <c r="D21" s="28"/>
      <c r="E21" s="29">
        <v>456794.06</v>
      </c>
      <c r="F21" s="30">
        <v>1</v>
      </c>
      <c r="G21" s="30"/>
    </row>
    <row r="26" spans="1:7" x14ac:dyDescent="0.25">
      <c r="A26" s="1" t="s">
        <v>235</v>
      </c>
    </row>
    <row r="27" spans="1:7" x14ac:dyDescent="0.25">
      <c r="A27" s="57" t="s">
        <v>236</v>
      </c>
      <c r="B27" s="3" t="s">
        <v>128</v>
      </c>
    </row>
    <row r="28" spans="1:7" x14ac:dyDescent="0.25">
      <c r="A28" t="s">
        <v>237</v>
      </c>
    </row>
    <row r="29" spans="1:7" x14ac:dyDescent="0.25">
      <c r="A29" t="s">
        <v>238</v>
      </c>
      <c r="B29" t="s">
        <v>239</v>
      </c>
      <c r="C29" t="s">
        <v>239</v>
      </c>
    </row>
    <row r="30" spans="1:7" x14ac:dyDescent="0.25">
      <c r="B30" s="58">
        <v>45596</v>
      </c>
      <c r="C30" s="58">
        <v>45625</v>
      </c>
    </row>
    <row r="31" spans="1:7" x14ac:dyDescent="0.25">
      <c r="A31" t="s">
        <v>244</v>
      </c>
      <c r="B31">
        <v>11.9994</v>
      </c>
      <c r="C31">
        <v>12.044</v>
      </c>
    </row>
    <row r="32" spans="1:7" x14ac:dyDescent="0.25">
      <c r="A32" t="s">
        <v>245</v>
      </c>
      <c r="B32">
        <v>11.9994</v>
      </c>
      <c r="C32">
        <v>12.044</v>
      </c>
    </row>
    <row r="33" spans="1:3" x14ac:dyDescent="0.25">
      <c r="A33" t="s">
        <v>688</v>
      </c>
      <c r="B33">
        <v>11.9994</v>
      </c>
      <c r="C33">
        <v>12.044</v>
      </c>
    </row>
    <row r="34" spans="1:3" x14ac:dyDescent="0.25">
      <c r="A34" t="s">
        <v>689</v>
      </c>
      <c r="B34">
        <v>11.9994</v>
      </c>
      <c r="C34">
        <v>12.044</v>
      </c>
    </row>
    <row r="36" spans="1:3" x14ac:dyDescent="0.25">
      <c r="A36" t="s">
        <v>255</v>
      </c>
      <c r="B36" s="3" t="s">
        <v>128</v>
      </c>
    </row>
    <row r="37" spans="1:3" x14ac:dyDescent="0.25">
      <c r="A37" t="s">
        <v>256</v>
      </c>
      <c r="B37" s="3" t="s">
        <v>128</v>
      </c>
    </row>
    <row r="38" spans="1:3" ht="29.1" customHeight="1" x14ac:dyDescent="0.25">
      <c r="A38" s="57" t="s">
        <v>257</v>
      </c>
      <c r="B38" s="3" t="s">
        <v>128</v>
      </c>
    </row>
    <row r="39" spans="1:3" ht="29.1" customHeight="1" x14ac:dyDescent="0.25">
      <c r="A39" s="57" t="s">
        <v>258</v>
      </c>
      <c r="B39" s="3" t="s">
        <v>128</v>
      </c>
    </row>
    <row r="40" spans="1:3" x14ac:dyDescent="0.25">
      <c r="A40" t="s">
        <v>259</v>
      </c>
      <c r="B40" s="59">
        <f>+B55</f>
        <v>7.231997575272497</v>
      </c>
    </row>
    <row r="41" spans="1:3" ht="43.5" customHeight="1" x14ac:dyDescent="0.25">
      <c r="A41" s="57" t="s">
        <v>260</v>
      </c>
      <c r="B41" s="3" t="s">
        <v>128</v>
      </c>
    </row>
    <row r="42" spans="1:3" x14ac:dyDescent="0.25">
      <c r="B42" s="3"/>
    </row>
    <row r="43" spans="1:3" ht="29.1" customHeight="1" x14ac:dyDescent="0.25">
      <c r="A43" s="57" t="s">
        <v>261</v>
      </c>
      <c r="B43" s="3" t="s">
        <v>128</v>
      </c>
    </row>
    <row r="44" spans="1:3" ht="29.1" customHeight="1" x14ac:dyDescent="0.25">
      <c r="A44" s="57" t="s">
        <v>262</v>
      </c>
      <c r="B44" t="s">
        <v>128</v>
      </c>
    </row>
    <row r="45" spans="1:3" ht="29.1" customHeight="1" x14ac:dyDescent="0.25">
      <c r="A45" s="57" t="s">
        <v>263</v>
      </c>
      <c r="B45" s="3" t="s">
        <v>128</v>
      </c>
    </row>
    <row r="46" spans="1:3" ht="29.1" customHeight="1" x14ac:dyDescent="0.25">
      <c r="A46" s="57" t="s">
        <v>264</v>
      </c>
      <c r="B46" s="3" t="s">
        <v>128</v>
      </c>
    </row>
    <row r="48" spans="1:3" x14ac:dyDescent="0.25">
      <c r="A48" t="s">
        <v>265</v>
      </c>
    </row>
    <row r="49" spans="1:4" ht="29.1" customHeight="1" x14ac:dyDescent="0.25">
      <c r="A49" s="62" t="s">
        <v>266</v>
      </c>
      <c r="B49" s="63" t="s">
        <v>918</v>
      </c>
    </row>
    <row r="50" spans="1:4" ht="43.5" customHeight="1" x14ac:dyDescent="0.25">
      <c r="A50" s="62" t="s">
        <v>268</v>
      </c>
      <c r="B50" s="63" t="s">
        <v>903</v>
      </c>
    </row>
    <row r="51" spans="1:4" x14ac:dyDescent="0.25">
      <c r="A51" s="62"/>
      <c r="B51" s="62"/>
    </row>
    <row r="52" spans="1:4" x14ac:dyDescent="0.25">
      <c r="A52" s="62" t="s">
        <v>270</v>
      </c>
      <c r="B52" s="64">
        <v>7.2161186298179096</v>
      </c>
    </row>
    <row r="53" spans="1:4" x14ac:dyDescent="0.25">
      <c r="A53" s="62"/>
      <c r="B53" s="62"/>
    </row>
    <row r="54" spans="1:4" x14ac:dyDescent="0.25">
      <c r="A54" s="62" t="s">
        <v>271</v>
      </c>
      <c r="B54" s="65">
        <v>5.6143000000000001</v>
      </c>
    </row>
    <row r="55" spans="1:4" x14ac:dyDescent="0.25">
      <c r="A55" s="62" t="s">
        <v>272</v>
      </c>
      <c r="B55" s="65">
        <v>7.231997575272497</v>
      </c>
    </row>
    <row r="56" spans="1:4" x14ac:dyDescent="0.25">
      <c r="A56" s="62"/>
      <c r="B56" s="62"/>
    </row>
    <row r="57" spans="1:4" x14ac:dyDescent="0.25">
      <c r="A57" s="62" t="s">
        <v>273</v>
      </c>
      <c r="B57" s="66">
        <v>45626</v>
      </c>
    </row>
    <row r="59" spans="1:4" ht="69.95" customHeight="1" x14ac:dyDescent="0.25">
      <c r="A59" s="76" t="s">
        <v>274</v>
      </c>
      <c r="B59" s="76" t="s">
        <v>275</v>
      </c>
      <c r="C59" s="76" t="s">
        <v>5</v>
      </c>
      <c r="D59" s="76" t="s">
        <v>6</v>
      </c>
    </row>
    <row r="60" spans="1:4" ht="69.95" customHeight="1" x14ac:dyDescent="0.25">
      <c r="A60" s="76" t="s">
        <v>919</v>
      </c>
      <c r="B60" s="76"/>
      <c r="C60" s="76" t="s">
        <v>18</v>
      </c>
      <c r="D6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60"/>
  <sheetViews>
    <sheetView showGridLines="0" workbookViewId="0">
      <pane ySplit="4" topLeftCell="A41" activePane="bottomLeft" state="frozen"/>
      <selection pane="bottomLeft" activeCell="B41" sqref="B4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920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921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3"/>
      <c r="B7" s="32"/>
      <c r="C7" s="32"/>
      <c r="D7" s="14"/>
      <c r="E7" s="15"/>
      <c r="F7" s="16"/>
      <c r="G7" s="16"/>
    </row>
    <row r="8" spans="1:8" x14ac:dyDescent="0.25">
      <c r="A8" s="17" t="s">
        <v>899</v>
      </c>
      <c r="B8" s="32"/>
      <c r="C8" s="32"/>
      <c r="D8" s="14"/>
      <c r="E8" s="15"/>
      <c r="F8" s="16"/>
      <c r="G8" s="16"/>
    </row>
    <row r="9" spans="1:8" x14ac:dyDescent="0.25">
      <c r="A9" s="13" t="s">
        <v>922</v>
      </c>
      <c r="B9" s="32" t="s">
        <v>923</v>
      </c>
      <c r="C9" s="32"/>
      <c r="D9" s="14">
        <v>19140417</v>
      </c>
      <c r="E9" s="15">
        <v>224790.8</v>
      </c>
      <c r="F9" s="16">
        <v>0.99529999999999996</v>
      </c>
      <c r="G9" s="16"/>
    </row>
    <row r="10" spans="1:8" x14ac:dyDescent="0.25">
      <c r="A10" s="17" t="s">
        <v>131</v>
      </c>
      <c r="B10" s="33"/>
      <c r="C10" s="33"/>
      <c r="D10" s="20"/>
      <c r="E10" s="21">
        <v>224790.8</v>
      </c>
      <c r="F10" s="22">
        <v>0.99529999999999996</v>
      </c>
      <c r="G10" s="23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25" t="s">
        <v>143</v>
      </c>
      <c r="B12" s="34"/>
      <c r="C12" s="34"/>
      <c r="D12" s="26"/>
      <c r="E12" s="21">
        <v>224790.8</v>
      </c>
      <c r="F12" s="22">
        <v>0.99529999999999996</v>
      </c>
      <c r="G12" s="23"/>
    </row>
    <row r="13" spans="1:8" x14ac:dyDescent="0.25">
      <c r="A13" s="13"/>
      <c r="B13" s="32"/>
      <c r="C13" s="32"/>
      <c r="D13" s="14"/>
      <c r="E13" s="15"/>
      <c r="F13" s="16"/>
      <c r="G13" s="16"/>
    </row>
    <row r="14" spans="1:8" x14ac:dyDescent="0.25">
      <c r="A14" s="17" t="s">
        <v>228</v>
      </c>
      <c r="B14" s="32"/>
      <c r="C14" s="32"/>
      <c r="D14" s="14"/>
      <c r="E14" s="15"/>
      <c r="F14" s="16"/>
      <c r="G14" s="16"/>
    </row>
    <row r="15" spans="1:8" x14ac:dyDescent="0.25">
      <c r="A15" s="13" t="s">
        <v>229</v>
      </c>
      <c r="B15" s="32"/>
      <c r="C15" s="32"/>
      <c r="D15" s="14"/>
      <c r="E15" s="15">
        <v>1076.4100000000001</v>
      </c>
      <c r="F15" s="16">
        <v>4.7999999999999996E-3</v>
      </c>
      <c r="G15" s="16">
        <v>6.6422999999999996E-2</v>
      </c>
    </row>
    <row r="16" spans="1:8" x14ac:dyDescent="0.25">
      <c r="A16" s="17" t="s">
        <v>131</v>
      </c>
      <c r="B16" s="33"/>
      <c r="C16" s="33"/>
      <c r="D16" s="20"/>
      <c r="E16" s="21">
        <v>1076.4100000000001</v>
      </c>
      <c r="F16" s="22">
        <v>4.7999999999999996E-3</v>
      </c>
      <c r="G16" s="23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5" t="s">
        <v>143</v>
      </c>
      <c r="B18" s="34"/>
      <c r="C18" s="34"/>
      <c r="D18" s="26"/>
      <c r="E18" s="21">
        <v>1076.4100000000001</v>
      </c>
      <c r="F18" s="22">
        <v>4.7999999999999996E-3</v>
      </c>
      <c r="G18" s="23"/>
    </row>
    <row r="19" spans="1:7" x14ac:dyDescent="0.25">
      <c r="A19" s="13" t="s">
        <v>230</v>
      </c>
      <c r="B19" s="32"/>
      <c r="C19" s="32"/>
      <c r="D19" s="14"/>
      <c r="E19" s="15">
        <v>0.39177279999999998</v>
      </c>
      <c r="F19" s="16">
        <v>9.9999999999999995E-7</v>
      </c>
      <c r="G19" s="16"/>
    </row>
    <row r="20" spans="1:7" x14ac:dyDescent="0.25">
      <c r="A20" s="13" t="s">
        <v>231</v>
      </c>
      <c r="B20" s="32"/>
      <c r="C20" s="32"/>
      <c r="D20" s="14"/>
      <c r="E20" s="37">
        <v>-9.2217728000000001</v>
      </c>
      <c r="F20" s="36">
        <v>-1.01E-4</v>
      </c>
      <c r="G20" s="16">
        <v>6.6421999999999995E-2</v>
      </c>
    </row>
    <row r="21" spans="1:7" x14ac:dyDescent="0.25">
      <c r="A21" s="27" t="s">
        <v>232</v>
      </c>
      <c r="B21" s="35"/>
      <c r="C21" s="35"/>
      <c r="D21" s="28"/>
      <c r="E21" s="29">
        <v>225858.38</v>
      </c>
      <c r="F21" s="30">
        <v>1</v>
      </c>
      <c r="G21" s="30"/>
    </row>
    <row r="26" spans="1:7" x14ac:dyDescent="0.25">
      <c r="A26" s="1" t="s">
        <v>235</v>
      </c>
    </row>
    <row r="27" spans="1:7" x14ac:dyDescent="0.25">
      <c r="A27" s="57" t="s">
        <v>236</v>
      </c>
      <c r="B27" s="3" t="s">
        <v>128</v>
      </c>
    </row>
    <row r="28" spans="1:7" x14ac:dyDescent="0.25">
      <c r="A28" t="s">
        <v>237</v>
      </c>
    </row>
    <row r="29" spans="1:7" x14ac:dyDescent="0.25">
      <c r="A29" t="s">
        <v>238</v>
      </c>
      <c r="B29" t="s">
        <v>239</v>
      </c>
      <c r="C29" t="s">
        <v>239</v>
      </c>
    </row>
    <row r="30" spans="1:7" x14ac:dyDescent="0.25">
      <c r="B30" s="58">
        <v>45596</v>
      </c>
      <c r="C30" s="58">
        <v>45625</v>
      </c>
    </row>
    <row r="31" spans="1:7" x14ac:dyDescent="0.25">
      <c r="A31" t="s">
        <v>734</v>
      </c>
      <c r="B31">
        <v>11.724600000000001</v>
      </c>
      <c r="C31">
        <v>11.771800000000001</v>
      </c>
    </row>
    <row r="32" spans="1:7" x14ac:dyDescent="0.25">
      <c r="A32" t="s">
        <v>245</v>
      </c>
      <c r="B32">
        <v>11.724600000000001</v>
      </c>
      <c r="C32">
        <v>11.771800000000001</v>
      </c>
    </row>
    <row r="33" spans="1:3" x14ac:dyDescent="0.25">
      <c r="A33" t="s">
        <v>736</v>
      </c>
      <c r="B33">
        <v>11.724600000000001</v>
      </c>
      <c r="C33">
        <v>11.771800000000001</v>
      </c>
    </row>
    <row r="34" spans="1:3" x14ac:dyDescent="0.25">
      <c r="A34" t="s">
        <v>689</v>
      </c>
      <c r="B34">
        <v>11.724600000000001</v>
      </c>
      <c r="C34">
        <v>11.771800000000001</v>
      </c>
    </row>
    <row r="36" spans="1:3" x14ac:dyDescent="0.25">
      <c r="A36" t="s">
        <v>255</v>
      </c>
      <c r="B36" s="3" t="s">
        <v>128</v>
      </c>
    </row>
    <row r="37" spans="1:3" x14ac:dyDescent="0.25">
      <c r="A37" t="s">
        <v>256</v>
      </c>
      <c r="B37" s="3" t="s">
        <v>128</v>
      </c>
    </row>
    <row r="38" spans="1:3" ht="29.1" customHeight="1" x14ac:dyDescent="0.25">
      <c r="A38" s="57" t="s">
        <v>257</v>
      </c>
      <c r="B38" s="3" t="s">
        <v>128</v>
      </c>
    </row>
    <row r="39" spans="1:3" ht="29.1" customHeight="1" x14ac:dyDescent="0.25">
      <c r="A39" s="57" t="s">
        <v>258</v>
      </c>
      <c r="B39" s="3" t="s">
        <v>128</v>
      </c>
    </row>
    <row r="40" spans="1:3" x14ac:dyDescent="0.25">
      <c r="A40" t="s">
        <v>259</v>
      </c>
      <c r="B40" s="59">
        <f>+B55</f>
        <v>8.1048721953339378</v>
      </c>
    </row>
    <row r="41" spans="1:3" ht="43.5" customHeight="1" x14ac:dyDescent="0.25">
      <c r="A41" s="57" t="s">
        <v>260</v>
      </c>
      <c r="B41" s="3" t="s">
        <v>128</v>
      </c>
    </row>
    <row r="42" spans="1:3" x14ac:dyDescent="0.25">
      <c r="B42" s="3"/>
    </row>
    <row r="43" spans="1:3" ht="29.1" customHeight="1" x14ac:dyDescent="0.25">
      <c r="A43" s="57" t="s">
        <v>261</v>
      </c>
      <c r="B43" s="3" t="s">
        <v>128</v>
      </c>
    </row>
    <row r="44" spans="1:3" ht="29.1" customHeight="1" x14ac:dyDescent="0.25">
      <c r="A44" s="57" t="s">
        <v>262</v>
      </c>
      <c r="B44" t="s">
        <v>128</v>
      </c>
    </row>
    <row r="45" spans="1:3" ht="29.1" customHeight="1" x14ac:dyDescent="0.25">
      <c r="A45" s="57" t="s">
        <v>263</v>
      </c>
      <c r="B45" s="3" t="s">
        <v>128</v>
      </c>
    </row>
    <row r="46" spans="1:3" ht="29.1" customHeight="1" x14ac:dyDescent="0.25">
      <c r="A46" s="57" t="s">
        <v>264</v>
      </c>
      <c r="B46" s="3" t="s">
        <v>128</v>
      </c>
    </row>
    <row r="48" spans="1:3" x14ac:dyDescent="0.25">
      <c r="A48" t="s">
        <v>265</v>
      </c>
    </row>
    <row r="49" spans="1:4" ht="29.1" customHeight="1" x14ac:dyDescent="0.25">
      <c r="A49" s="62" t="s">
        <v>266</v>
      </c>
      <c r="B49" s="63" t="s">
        <v>924</v>
      </c>
    </row>
    <row r="50" spans="1:4" ht="43.5" customHeight="1" x14ac:dyDescent="0.25">
      <c r="A50" s="62" t="s">
        <v>268</v>
      </c>
      <c r="B50" s="63" t="s">
        <v>903</v>
      </c>
    </row>
    <row r="51" spans="1:4" x14ac:dyDescent="0.25">
      <c r="A51" s="62"/>
      <c r="B51" s="62"/>
    </row>
    <row r="52" spans="1:4" x14ac:dyDescent="0.25">
      <c r="A52" s="62" t="s">
        <v>270</v>
      </c>
      <c r="B52" s="64">
        <v>7.1665990748800947</v>
      </c>
    </row>
    <row r="53" spans="1:4" x14ac:dyDescent="0.25">
      <c r="A53" s="62"/>
      <c r="B53" s="62"/>
    </row>
    <row r="54" spans="1:4" x14ac:dyDescent="0.25">
      <c r="A54" s="62" t="s">
        <v>271</v>
      </c>
      <c r="B54" s="65">
        <v>6.0388999999999999</v>
      </c>
    </row>
    <row r="55" spans="1:4" x14ac:dyDescent="0.25">
      <c r="A55" s="62" t="s">
        <v>272</v>
      </c>
      <c r="B55" s="65">
        <v>8.1048721953339378</v>
      </c>
    </row>
    <row r="56" spans="1:4" x14ac:dyDescent="0.25">
      <c r="A56" s="62"/>
      <c r="B56" s="62"/>
    </row>
    <row r="57" spans="1:4" x14ac:dyDescent="0.25">
      <c r="A57" s="62" t="s">
        <v>273</v>
      </c>
      <c r="B57" s="66">
        <v>45626</v>
      </c>
    </row>
    <row r="59" spans="1:4" ht="69.95" customHeight="1" x14ac:dyDescent="0.25">
      <c r="A59" s="76" t="s">
        <v>274</v>
      </c>
      <c r="B59" s="76" t="s">
        <v>275</v>
      </c>
      <c r="C59" s="76" t="s">
        <v>5</v>
      </c>
      <c r="D59" s="76" t="s">
        <v>6</v>
      </c>
    </row>
    <row r="60" spans="1:4" ht="69.95" customHeight="1" x14ac:dyDescent="0.25">
      <c r="A60" s="76" t="s">
        <v>925</v>
      </c>
      <c r="B60" s="76"/>
      <c r="C60" s="76" t="s">
        <v>20</v>
      </c>
      <c r="D6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0"/>
  <sheetViews>
    <sheetView showGridLines="0" workbookViewId="0">
      <pane ySplit="4" topLeftCell="A75" activePane="bottomLeft" state="frozen"/>
      <selection pane="bottomLeft" activeCell="A81" sqref="A8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118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119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7" t="s">
        <v>129</v>
      </c>
      <c r="B8" s="32"/>
      <c r="C8" s="32"/>
      <c r="D8" s="14"/>
      <c r="E8" s="15"/>
      <c r="F8" s="16"/>
      <c r="G8" s="16"/>
    </row>
    <row r="9" spans="1:8" x14ac:dyDescent="0.25">
      <c r="A9" s="17" t="s">
        <v>130</v>
      </c>
      <c r="B9" s="32"/>
      <c r="C9" s="32"/>
      <c r="D9" s="14"/>
      <c r="E9" s="15"/>
      <c r="F9" s="16"/>
      <c r="G9" s="16"/>
    </row>
    <row r="10" spans="1:8" x14ac:dyDescent="0.25">
      <c r="A10" s="17" t="s">
        <v>131</v>
      </c>
      <c r="B10" s="32"/>
      <c r="C10" s="32"/>
      <c r="D10" s="14"/>
      <c r="E10" s="18" t="s">
        <v>128</v>
      </c>
      <c r="F10" s="19" t="s">
        <v>128</v>
      </c>
      <c r="G10" s="16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17" t="s">
        <v>132</v>
      </c>
      <c r="B12" s="32"/>
      <c r="C12" s="32"/>
      <c r="D12" s="14"/>
      <c r="E12" s="15"/>
      <c r="F12" s="16"/>
      <c r="G12" s="16"/>
    </row>
    <row r="13" spans="1:8" x14ac:dyDescent="0.25">
      <c r="A13" s="13" t="s">
        <v>133</v>
      </c>
      <c r="B13" s="32" t="s">
        <v>134</v>
      </c>
      <c r="C13" s="32" t="s">
        <v>135</v>
      </c>
      <c r="D13" s="14">
        <v>2500000</v>
      </c>
      <c r="E13" s="15">
        <v>2480.61</v>
      </c>
      <c r="F13" s="16">
        <v>1.9699999999999999E-2</v>
      </c>
      <c r="G13" s="16">
        <v>6.8156999999999995E-2</v>
      </c>
    </row>
    <row r="14" spans="1:8" x14ac:dyDescent="0.25">
      <c r="A14" s="17" t="s">
        <v>131</v>
      </c>
      <c r="B14" s="33"/>
      <c r="C14" s="33"/>
      <c r="D14" s="20"/>
      <c r="E14" s="21">
        <v>2480.61</v>
      </c>
      <c r="F14" s="22">
        <v>1.9699999999999999E-2</v>
      </c>
      <c r="G14" s="23"/>
    </row>
    <row r="15" spans="1:8" x14ac:dyDescent="0.25">
      <c r="A15" s="13"/>
      <c r="B15" s="32"/>
      <c r="C15" s="32"/>
      <c r="D15" s="14"/>
      <c r="E15" s="15"/>
      <c r="F15" s="16"/>
      <c r="G15" s="16"/>
    </row>
    <row r="16" spans="1:8" x14ac:dyDescent="0.25">
      <c r="A16" s="17" t="s">
        <v>136</v>
      </c>
      <c r="B16" s="32"/>
      <c r="C16" s="32"/>
      <c r="D16" s="14"/>
      <c r="E16" s="15"/>
      <c r="F16" s="16"/>
      <c r="G16" s="16"/>
    </row>
    <row r="17" spans="1:7" x14ac:dyDescent="0.25">
      <c r="A17" s="13" t="s">
        <v>137</v>
      </c>
      <c r="B17" s="32" t="s">
        <v>138</v>
      </c>
      <c r="C17" s="32" t="s">
        <v>135</v>
      </c>
      <c r="D17" s="14">
        <v>2500000</v>
      </c>
      <c r="E17" s="15">
        <v>2525.08</v>
      </c>
      <c r="F17" s="16">
        <v>0.02</v>
      </c>
      <c r="G17" s="16">
        <v>6.9372000000000003E-2</v>
      </c>
    </row>
    <row r="18" spans="1:7" x14ac:dyDescent="0.25">
      <c r="A18" s="13" t="s">
        <v>139</v>
      </c>
      <c r="B18" s="32" t="s">
        <v>140</v>
      </c>
      <c r="C18" s="32" t="s">
        <v>135</v>
      </c>
      <c r="D18" s="14">
        <v>1500000</v>
      </c>
      <c r="E18" s="15">
        <v>1502.23</v>
      </c>
      <c r="F18" s="16">
        <v>1.1900000000000001E-2</v>
      </c>
      <c r="G18" s="16">
        <v>6.9083000000000006E-2</v>
      </c>
    </row>
    <row r="19" spans="1:7" x14ac:dyDescent="0.25">
      <c r="A19" s="17" t="s">
        <v>131</v>
      </c>
      <c r="B19" s="33"/>
      <c r="C19" s="33"/>
      <c r="D19" s="20"/>
      <c r="E19" s="21">
        <v>4027.31</v>
      </c>
      <c r="F19" s="22">
        <v>3.1899999999999998E-2</v>
      </c>
      <c r="G19" s="23"/>
    </row>
    <row r="20" spans="1:7" x14ac:dyDescent="0.25">
      <c r="A20" s="13"/>
      <c r="B20" s="32"/>
      <c r="C20" s="32"/>
      <c r="D20" s="14"/>
      <c r="E20" s="15"/>
      <c r="F20" s="16"/>
      <c r="G20" s="16"/>
    </row>
    <row r="21" spans="1:7" x14ac:dyDescent="0.25">
      <c r="A21" s="13"/>
      <c r="B21" s="32"/>
      <c r="C21" s="32"/>
      <c r="D21" s="14"/>
      <c r="E21" s="15"/>
      <c r="F21" s="16"/>
      <c r="G21" s="16"/>
    </row>
    <row r="22" spans="1:7" x14ac:dyDescent="0.25">
      <c r="A22" s="17" t="s">
        <v>141</v>
      </c>
      <c r="B22" s="32"/>
      <c r="C22" s="32"/>
      <c r="D22" s="14"/>
      <c r="E22" s="15"/>
      <c r="F22" s="16"/>
      <c r="G22" s="16"/>
    </row>
    <row r="23" spans="1:7" x14ac:dyDescent="0.25">
      <c r="A23" s="17" t="s">
        <v>131</v>
      </c>
      <c r="B23" s="32"/>
      <c r="C23" s="32"/>
      <c r="D23" s="14"/>
      <c r="E23" s="18" t="s">
        <v>128</v>
      </c>
      <c r="F23" s="19" t="s">
        <v>128</v>
      </c>
      <c r="G23" s="16"/>
    </row>
    <row r="24" spans="1:7" x14ac:dyDescent="0.25">
      <c r="A24" s="13"/>
      <c r="B24" s="32"/>
      <c r="C24" s="32"/>
      <c r="D24" s="14"/>
      <c r="E24" s="15"/>
      <c r="F24" s="16"/>
      <c r="G24" s="16"/>
    </row>
    <row r="25" spans="1:7" x14ac:dyDescent="0.25">
      <c r="A25" s="17" t="s">
        <v>142</v>
      </c>
      <c r="B25" s="32"/>
      <c r="C25" s="32"/>
      <c r="D25" s="14"/>
      <c r="E25" s="15"/>
      <c r="F25" s="16"/>
      <c r="G25" s="16"/>
    </row>
    <row r="26" spans="1:7" x14ac:dyDescent="0.25">
      <c r="A26" s="17" t="s">
        <v>131</v>
      </c>
      <c r="B26" s="32"/>
      <c r="C26" s="32"/>
      <c r="D26" s="14"/>
      <c r="E26" s="18" t="s">
        <v>128</v>
      </c>
      <c r="F26" s="19" t="s">
        <v>128</v>
      </c>
      <c r="G26" s="16"/>
    </row>
    <row r="27" spans="1:7" x14ac:dyDescent="0.25">
      <c r="A27" s="13"/>
      <c r="B27" s="32"/>
      <c r="C27" s="32"/>
      <c r="D27" s="14"/>
      <c r="E27" s="15"/>
      <c r="F27" s="16"/>
      <c r="G27" s="16"/>
    </row>
    <row r="28" spans="1:7" x14ac:dyDescent="0.25">
      <c r="A28" s="25" t="s">
        <v>143</v>
      </c>
      <c r="B28" s="34"/>
      <c r="C28" s="34"/>
      <c r="D28" s="26"/>
      <c r="E28" s="21">
        <v>6507.92</v>
      </c>
      <c r="F28" s="22">
        <v>5.16E-2</v>
      </c>
      <c r="G28" s="23"/>
    </row>
    <row r="29" spans="1:7" x14ac:dyDescent="0.25">
      <c r="A29" s="13"/>
      <c r="B29" s="32"/>
      <c r="C29" s="32"/>
      <c r="D29" s="14"/>
      <c r="E29" s="15"/>
      <c r="F29" s="16"/>
      <c r="G29" s="16"/>
    </row>
    <row r="30" spans="1:7" x14ac:dyDescent="0.25">
      <c r="A30" s="17" t="s">
        <v>144</v>
      </c>
      <c r="B30" s="32"/>
      <c r="C30" s="32"/>
      <c r="D30" s="14"/>
      <c r="E30" s="15"/>
      <c r="F30" s="16"/>
      <c r="G30" s="16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17" t="s">
        <v>145</v>
      </c>
      <c r="B32" s="32"/>
      <c r="C32" s="32"/>
      <c r="D32" s="14"/>
      <c r="E32" s="15"/>
      <c r="F32" s="16"/>
      <c r="G32" s="16"/>
    </row>
    <row r="33" spans="1:7" x14ac:dyDescent="0.25">
      <c r="A33" s="13" t="s">
        <v>146</v>
      </c>
      <c r="B33" s="32" t="s">
        <v>147</v>
      </c>
      <c r="C33" s="32" t="s">
        <v>135</v>
      </c>
      <c r="D33" s="14">
        <v>2500000</v>
      </c>
      <c r="E33" s="15">
        <v>2449.59</v>
      </c>
      <c r="F33" s="16">
        <v>1.9400000000000001E-2</v>
      </c>
      <c r="G33" s="16">
        <v>6.4749000000000001E-2</v>
      </c>
    </row>
    <row r="34" spans="1:7" x14ac:dyDescent="0.25">
      <c r="A34" s="13" t="s">
        <v>148</v>
      </c>
      <c r="B34" s="32" t="s">
        <v>149</v>
      </c>
      <c r="C34" s="32" t="s">
        <v>135</v>
      </c>
      <c r="D34" s="14">
        <v>2500000</v>
      </c>
      <c r="E34" s="15">
        <v>2415.6999999999998</v>
      </c>
      <c r="F34" s="16">
        <v>1.9099999999999999E-2</v>
      </c>
      <c r="G34" s="16">
        <v>6.6000000000000003E-2</v>
      </c>
    </row>
    <row r="35" spans="1:7" x14ac:dyDescent="0.25">
      <c r="A35" s="13" t="s">
        <v>150</v>
      </c>
      <c r="B35" s="32" t="s">
        <v>151</v>
      </c>
      <c r="C35" s="32" t="s">
        <v>135</v>
      </c>
      <c r="D35" s="14">
        <v>2500000</v>
      </c>
      <c r="E35" s="15">
        <v>2369.02</v>
      </c>
      <c r="F35" s="16">
        <v>1.8800000000000001E-2</v>
      </c>
      <c r="G35" s="16">
        <v>6.5949999999999995E-2</v>
      </c>
    </row>
    <row r="36" spans="1:7" x14ac:dyDescent="0.25">
      <c r="A36" s="17" t="s">
        <v>131</v>
      </c>
      <c r="B36" s="33"/>
      <c r="C36" s="33"/>
      <c r="D36" s="20"/>
      <c r="E36" s="21">
        <v>7234.31</v>
      </c>
      <c r="F36" s="22">
        <v>5.7299999999999997E-2</v>
      </c>
      <c r="G36" s="23"/>
    </row>
    <row r="37" spans="1:7" x14ac:dyDescent="0.25">
      <c r="A37" s="17" t="s">
        <v>152</v>
      </c>
      <c r="B37" s="32"/>
      <c r="C37" s="32"/>
      <c r="D37" s="14"/>
      <c r="E37" s="15"/>
      <c r="F37" s="16"/>
      <c r="G37" s="16"/>
    </row>
    <row r="38" spans="1:7" x14ac:dyDescent="0.25">
      <c r="A38" s="13" t="s">
        <v>153</v>
      </c>
      <c r="B38" s="32" t="s">
        <v>154</v>
      </c>
      <c r="C38" s="32" t="s">
        <v>155</v>
      </c>
      <c r="D38" s="14">
        <v>7500000</v>
      </c>
      <c r="E38" s="15">
        <v>7217.68</v>
      </c>
      <c r="F38" s="16">
        <v>5.7200000000000001E-2</v>
      </c>
      <c r="G38" s="16">
        <v>7.4749999999999997E-2</v>
      </c>
    </row>
    <row r="39" spans="1:7" x14ac:dyDescent="0.25">
      <c r="A39" s="13" t="s">
        <v>156</v>
      </c>
      <c r="B39" s="32" t="s">
        <v>157</v>
      </c>
      <c r="C39" s="32" t="s">
        <v>158</v>
      </c>
      <c r="D39" s="14">
        <v>5000000</v>
      </c>
      <c r="E39" s="15">
        <v>4897.67</v>
      </c>
      <c r="F39" s="16">
        <v>3.8800000000000001E-2</v>
      </c>
      <c r="G39" s="16">
        <v>7.195E-2</v>
      </c>
    </row>
    <row r="40" spans="1:7" x14ac:dyDescent="0.25">
      <c r="A40" s="13" t="s">
        <v>159</v>
      </c>
      <c r="B40" s="32" t="s">
        <v>160</v>
      </c>
      <c r="C40" s="32" t="s">
        <v>155</v>
      </c>
      <c r="D40" s="14">
        <v>5000000</v>
      </c>
      <c r="E40" s="15">
        <v>4894.62</v>
      </c>
      <c r="F40" s="16">
        <v>3.8800000000000001E-2</v>
      </c>
      <c r="G40" s="16">
        <v>7.2099999999999997E-2</v>
      </c>
    </row>
    <row r="41" spans="1:7" x14ac:dyDescent="0.25">
      <c r="A41" s="13" t="s">
        <v>161</v>
      </c>
      <c r="B41" s="32" t="s">
        <v>162</v>
      </c>
      <c r="C41" s="32" t="s">
        <v>163</v>
      </c>
      <c r="D41" s="14">
        <v>5000000</v>
      </c>
      <c r="E41" s="15">
        <v>4797.29</v>
      </c>
      <c r="F41" s="16">
        <v>3.7999999999999999E-2</v>
      </c>
      <c r="G41" s="16">
        <v>7.4150999999999995E-2</v>
      </c>
    </row>
    <row r="42" spans="1:7" x14ac:dyDescent="0.25">
      <c r="A42" s="13" t="s">
        <v>164</v>
      </c>
      <c r="B42" s="32" t="s">
        <v>165</v>
      </c>
      <c r="C42" s="32" t="s">
        <v>155</v>
      </c>
      <c r="D42" s="14">
        <v>5000000</v>
      </c>
      <c r="E42" s="15">
        <v>4731.1499999999996</v>
      </c>
      <c r="F42" s="16">
        <v>3.7499999999999999E-2</v>
      </c>
      <c r="G42" s="16">
        <v>7.5149999999999995E-2</v>
      </c>
    </row>
    <row r="43" spans="1:7" x14ac:dyDescent="0.25">
      <c r="A43" s="13" t="s">
        <v>166</v>
      </c>
      <c r="B43" s="32" t="s">
        <v>167</v>
      </c>
      <c r="C43" s="32" t="s">
        <v>158</v>
      </c>
      <c r="D43" s="14">
        <v>5000000</v>
      </c>
      <c r="E43" s="15">
        <v>4714.8500000000004</v>
      </c>
      <c r="F43" s="16">
        <v>3.7400000000000003E-2</v>
      </c>
      <c r="G43" s="16">
        <v>7.5600000000000001E-2</v>
      </c>
    </row>
    <row r="44" spans="1:7" x14ac:dyDescent="0.25">
      <c r="A44" s="13" t="s">
        <v>168</v>
      </c>
      <c r="B44" s="32" t="s">
        <v>169</v>
      </c>
      <c r="C44" s="32" t="s">
        <v>163</v>
      </c>
      <c r="D44" s="14">
        <v>2500000</v>
      </c>
      <c r="E44" s="15">
        <v>2451.98</v>
      </c>
      <c r="F44" s="16">
        <v>1.9400000000000001E-2</v>
      </c>
      <c r="G44" s="16">
        <v>7.22E-2</v>
      </c>
    </row>
    <row r="45" spans="1:7" x14ac:dyDescent="0.25">
      <c r="A45" s="13" t="s">
        <v>170</v>
      </c>
      <c r="B45" s="32" t="s">
        <v>171</v>
      </c>
      <c r="C45" s="32" t="s">
        <v>155</v>
      </c>
      <c r="D45" s="14">
        <v>2500000</v>
      </c>
      <c r="E45" s="15">
        <v>2451.48</v>
      </c>
      <c r="F45" s="16">
        <v>1.9400000000000001E-2</v>
      </c>
      <c r="G45" s="16">
        <v>7.2248999999999994E-2</v>
      </c>
    </row>
    <row r="46" spans="1:7" x14ac:dyDescent="0.25">
      <c r="A46" s="13" t="s">
        <v>172</v>
      </c>
      <c r="B46" s="32" t="s">
        <v>173</v>
      </c>
      <c r="C46" s="32" t="s">
        <v>163</v>
      </c>
      <c r="D46" s="14">
        <v>2500000</v>
      </c>
      <c r="E46" s="15">
        <v>2423.63</v>
      </c>
      <c r="F46" s="16">
        <v>1.9199999999999998E-2</v>
      </c>
      <c r="G46" s="16">
        <v>7.4200000000000002E-2</v>
      </c>
    </row>
    <row r="47" spans="1:7" x14ac:dyDescent="0.25">
      <c r="A47" s="13" t="s">
        <v>174</v>
      </c>
      <c r="B47" s="32" t="s">
        <v>175</v>
      </c>
      <c r="C47" s="32" t="s">
        <v>155</v>
      </c>
      <c r="D47" s="14">
        <v>2500000</v>
      </c>
      <c r="E47" s="15">
        <v>2418.92</v>
      </c>
      <c r="F47" s="16">
        <v>1.9199999999999998E-2</v>
      </c>
      <c r="G47" s="16">
        <v>7.4150999999999995E-2</v>
      </c>
    </row>
    <row r="48" spans="1:7" x14ac:dyDescent="0.25">
      <c r="A48" s="13" t="s">
        <v>176</v>
      </c>
      <c r="B48" s="32" t="s">
        <v>177</v>
      </c>
      <c r="C48" s="32" t="s">
        <v>155</v>
      </c>
      <c r="D48" s="14">
        <v>2500000</v>
      </c>
      <c r="E48" s="15">
        <v>2418.5500000000002</v>
      </c>
      <c r="F48" s="16">
        <v>1.9199999999999998E-2</v>
      </c>
      <c r="G48" s="16">
        <v>7.4499999999999997E-2</v>
      </c>
    </row>
    <row r="49" spans="1:7" x14ac:dyDescent="0.25">
      <c r="A49" s="13" t="s">
        <v>178</v>
      </c>
      <c r="B49" s="32" t="s">
        <v>179</v>
      </c>
      <c r="C49" s="32" t="s">
        <v>155</v>
      </c>
      <c r="D49" s="14">
        <v>2500000</v>
      </c>
      <c r="E49" s="15">
        <v>2416.64</v>
      </c>
      <c r="F49" s="16">
        <v>1.9199999999999998E-2</v>
      </c>
      <c r="G49" s="16">
        <v>7.4498999999999996E-2</v>
      </c>
    </row>
    <row r="50" spans="1:7" x14ac:dyDescent="0.25">
      <c r="A50" s="13" t="s">
        <v>180</v>
      </c>
      <c r="B50" s="32" t="s">
        <v>181</v>
      </c>
      <c r="C50" s="32" t="s">
        <v>158</v>
      </c>
      <c r="D50" s="14">
        <v>2500000</v>
      </c>
      <c r="E50" s="15">
        <v>2410.04</v>
      </c>
      <c r="F50" s="16">
        <v>1.9099999999999999E-2</v>
      </c>
      <c r="G50" s="16">
        <v>7.4450000000000002E-2</v>
      </c>
    </row>
    <row r="51" spans="1:7" x14ac:dyDescent="0.25">
      <c r="A51" s="13" t="s">
        <v>182</v>
      </c>
      <c r="B51" s="32" t="s">
        <v>183</v>
      </c>
      <c r="C51" s="32" t="s">
        <v>155</v>
      </c>
      <c r="D51" s="14">
        <v>2500000</v>
      </c>
      <c r="E51" s="15">
        <v>2408.56</v>
      </c>
      <c r="F51" s="16">
        <v>1.9099999999999999E-2</v>
      </c>
      <c r="G51" s="16">
        <v>7.4499999999999997E-2</v>
      </c>
    </row>
    <row r="52" spans="1:7" x14ac:dyDescent="0.25">
      <c r="A52" s="13" t="s">
        <v>184</v>
      </c>
      <c r="B52" s="32" t="s">
        <v>185</v>
      </c>
      <c r="C52" s="32" t="s">
        <v>155</v>
      </c>
      <c r="D52" s="14">
        <v>2500000</v>
      </c>
      <c r="E52" s="15">
        <v>2401.2199999999998</v>
      </c>
      <c r="F52" s="16">
        <v>1.9E-2</v>
      </c>
      <c r="G52" s="16">
        <v>7.4700000000000003E-2</v>
      </c>
    </row>
    <row r="53" spans="1:7" x14ac:dyDescent="0.25">
      <c r="A53" s="13" t="s">
        <v>186</v>
      </c>
      <c r="B53" s="32" t="s">
        <v>187</v>
      </c>
      <c r="C53" s="32" t="s">
        <v>158</v>
      </c>
      <c r="D53" s="14">
        <v>2500000</v>
      </c>
      <c r="E53" s="15">
        <v>2399.66</v>
      </c>
      <c r="F53" s="16">
        <v>1.9E-2</v>
      </c>
      <c r="G53" s="16">
        <v>7.4450000000000002E-2</v>
      </c>
    </row>
    <row r="54" spans="1:7" x14ac:dyDescent="0.25">
      <c r="A54" s="13" t="s">
        <v>188</v>
      </c>
      <c r="B54" s="32" t="s">
        <v>189</v>
      </c>
      <c r="C54" s="32" t="s">
        <v>155</v>
      </c>
      <c r="D54" s="14">
        <v>2500000</v>
      </c>
      <c r="E54" s="15">
        <v>2399.34</v>
      </c>
      <c r="F54" s="16">
        <v>1.9E-2</v>
      </c>
      <c r="G54" s="16">
        <v>7.4700000000000003E-2</v>
      </c>
    </row>
    <row r="55" spans="1:7" x14ac:dyDescent="0.25">
      <c r="A55" s="13" t="s">
        <v>190</v>
      </c>
      <c r="B55" s="32" t="s">
        <v>191</v>
      </c>
      <c r="C55" s="32" t="s">
        <v>155</v>
      </c>
      <c r="D55" s="14">
        <v>2500000</v>
      </c>
      <c r="E55" s="15">
        <v>2390.64</v>
      </c>
      <c r="F55" s="16">
        <v>1.9E-2</v>
      </c>
      <c r="G55" s="16">
        <v>7.5550000000000006E-2</v>
      </c>
    </row>
    <row r="56" spans="1:7" x14ac:dyDescent="0.25">
      <c r="A56" s="13" t="s">
        <v>192</v>
      </c>
      <c r="B56" s="32" t="s">
        <v>193</v>
      </c>
      <c r="C56" s="32" t="s">
        <v>163</v>
      </c>
      <c r="D56" s="14">
        <v>2500000</v>
      </c>
      <c r="E56" s="15">
        <v>2384.52</v>
      </c>
      <c r="F56" s="16">
        <v>1.89E-2</v>
      </c>
      <c r="G56" s="16">
        <v>7.4899999999999994E-2</v>
      </c>
    </row>
    <row r="57" spans="1:7" x14ac:dyDescent="0.25">
      <c r="A57" s="13" t="s">
        <v>194</v>
      </c>
      <c r="B57" s="32" t="s">
        <v>195</v>
      </c>
      <c r="C57" s="32" t="s">
        <v>155</v>
      </c>
      <c r="D57" s="14">
        <v>2500000</v>
      </c>
      <c r="E57" s="15">
        <v>2368.2800000000002</v>
      </c>
      <c r="F57" s="16">
        <v>1.8800000000000001E-2</v>
      </c>
      <c r="G57" s="16">
        <v>7.5749999999999998E-2</v>
      </c>
    </row>
    <row r="58" spans="1:7" x14ac:dyDescent="0.25">
      <c r="A58" s="13" t="s">
        <v>196</v>
      </c>
      <c r="B58" s="32" t="s">
        <v>197</v>
      </c>
      <c r="C58" s="32" t="s">
        <v>155</v>
      </c>
      <c r="D58" s="14">
        <v>2500000</v>
      </c>
      <c r="E58" s="15">
        <v>2364.35</v>
      </c>
      <c r="F58" s="16">
        <v>1.8700000000000001E-2</v>
      </c>
      <c r="G58" s="16">
        <v>7.5601000000000002E-2</v>
      </c>
    </row>
    <row r="59" spans="1:7" x14ac:dyDescent="0.25">
      <c r="A59" s="13" t="s">
        <v>198</v>
      </c>
      <c r="B59" s="32" t="s">
        <v>199</v>
      </c>
      <c r="C59" s="32" t="s">
        <v>155</v>
      </c>
      <c r="D59" s="14">
        <v>2500000</v>
      </c>
      <c r="E59" s="15">
        <v>2363.89</v>
      </c>
      <c r="F59" s="16">
        <v>1.8700000000000001E-2</v>
      </c>
      <c r="G59" s="16">
        <v>7.5600000000000001E-2</v>
      </c>
    </row>
    <row r="60" spans="1:7" x14ac:dyDescent="0.25">
      <c r="A60" s="13" t="s">
        <v>200</v>
      </c>
      <c r="B60" s="32" t="s">
        <v>201</v>
      </c>
      <c r="C60" s="32" t="s">
        <v>155</v>
      </c>
      <c r="D60" s="14">
        <v>2500000</v>
      </c>
      <c r="E60" s="15">
        <v>2326.15</v>
      </c>
      <c r="F60" s="16">
        <v>1.84E-2</v>
      </c>
      <c r="G60" s="16">
        <v>7.7499999999999999E-2</v>
      </c>
    </row>
    <row r="61" spans="1:7" x14ac:dyDescent="0.25">
      <c r="A61" s="13" t="s">
        <v>202</v>
      </c>
      <c r="B61" s="32" t="s">
        <v>203</v>
      </c>
      <c r="C61" s="32" t="s">
        <v>155</v>
      </c>
      <c r="D61" s="14">
        <v>2500000</v>
      </c>
      <c r="E61" s="15">
        <v>2325.29</v>
      </c>
      <c r="F61" s="16">
        <v>1.84E-2</v>
      </c>
      <c r="G61" s="16">
        <v>7.7249999999999999E-2</v>
      </c>
    </row>
    <row r="62" spans="1:7" x14ac:dyDescent="0.25">
      <c r="A62" s="17" t="s">
        <v>131</v>
      </c>
      <c r="B62" s="33"/>
      <c r="C62" s="33"/>
      <c r="D62" s="20"/>
      <c r="E62" s="21">
        <v>74376.399999999994</v>
      </c>
      <c r="F62" s="22">
        <v>0.58940000000000003</v>
      </c>
      <c r="G62" s="23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204</v>
      </c>
      <c r="B64" s="32"/>
      <c r="C64" s="32"/>
      <c r="D64" s="14"/>
      <c r="E64" s="15"/>
      <c r="F64" s="16"/>
      <c r="G64" s="16"/>
    </row>
    <row r="65" spans="1:7" x14ac:dyDescent="0.25">
      <c r="A65" s="13" t="s">
        <v>205</v>
      </c>
      <c r="B65" s="32" t="s">
        <v>206</v>
      </c>
      <c r="C65" s="32" t="s">
        <v>155</v>
      </c>
      <c r="D65" s="14">
        <v>7500000</v>
      </c>
      <c r="E65" s="15">
        <v>7343.29</v>
      </c>
      <c r="F65" s="16">
        <v>5.8200000000000002E-2</v>
      </c>
      <c r="G65" s="16">
        <v>7.2800000000000004E-2</v>
      </c>
    </row>
    <row r="66" spans="1:7" x14ac:dyDescent="0.25">
      <c r="A66" s="13" t="s">
        <v>207</v>
      </c>
      <c r="B66" s="32" t="s">
        <v>208</v>
      </c>
      <c r="C66" s="32" t="s">
        <v>163</v>
      </c>
      <c r="D66" s="14">
        <v>5000000</v>
      </c>
      <c r="E66" s="15">
        <v>4795.3500000000004</v>
      </c>
      <c r="F66" s="16">
        <v>3.7999999999999999E-2</v>
      </c>
      <c r="G66" s="16">
        <v>7.7499999999999999E-2</v>
      </c>
    </row>
    <row r="67" spans="1:7" x14ac:dyDescent="0.25">
      <c r="A67" s="13" t="s">
        <v>209</v>
      </c>
      <c r="B67" s="32" t="s">
        <v>210</v>
      </c>
      <c r="C67" s="32" t="s">
        <v>155</v>
      </c>
      <c r="D67" s="14">
        <v>5000000</v>
      </c>
      <c r="E67" s="15">
        <v>4790.82</v>
      </c>
      <c r="F67" s="16">
        <v>3.7999999999999999E-2</v>
      </c>
      <c r="G67" s="16">
        <v>8.0901000000000001E-2</v>
      </c>
    </row>
    <row r="68" spans="1:7" x14ac:dyDescent="0.25">
      <c r="A68" s="13" t="s">
        <v>211</v>
      </c>
      <c r="B68" s="32" t="s">
        <v>212</v>
      </c>
      <c r="C68" s="32" t="s">
        <v>155</v>
      </c>
      <c r="D68" s="14">
        <v>2500000</v>
      </c>
      <c r="E68" s="15">
        <v>2474.6</v>
      </c>
      <c r="F68" s="16">
        <v>1.9599999999999999E-2</v>
      </c>
      <c r="G68" s="16">
        <v>7.4948000000000001E-2</v>
      </c>
    </row>
    <row r="69" spans="1:7" x14ac:dyDescent="0.25">
      <c r="A69" s="13" t="s">
        <v>213</v>
      </c>
      <c r="B69" s="32" t="s">
        <v>214</v>
      </c>
      <c r="C69" s="32" t="s">
        <v>155</v>
      </c>
      <c r="D69" s="14">
        <v>2500000</v>
      </c>
      <c r="E69" s="15">
        <v>2458.39</v>
      </c>
      <c r="F69" s="16">
        <v>1.95E-2</v>
      </c>
      <c r="G69" s="16">
        <v>7.5352000000000002E-2</v>
      </c>
    </row>
    <row r="70" spans="1:7" x14ac:dyDescent="0.25">
      <c r="A70" s="13" t="s">
        <v>215</v>
      </c>
      <c r="B70" s="32" t="s">
        <v>216</v>
      </c>
      <c r="C70" s="32" t="s">
        <v>155</v>
      </c>
      <c r="D70" s="14">
        <v>2500000</v>
      </c>
      <c r="E70" s="15">
        <v>2447.48</v>
      </c>
      <c r="F70" s="16">
        <v>1.9400000000000001E-2</v>
      </c>
      <c r="G70" s="16">
        <v>7.6049000000000005E-2</v>
      </c>
    </row>
    <row r="71" spans="1:7" x14ac:dyDescent="0.25">
      <c r="A71" s="13" t="s">
        <v>217</v>
      </c>
      <c r="B71" s="32" t="s">
        <v>218</v>
      </c>
      <c r="C71" s="32" t="s">
        <v>155</v>
      </c>
      <c r="D71" s="14">
        <v>2500000</v>
      </c>
      <c r="E71" s="15">
        <v>2446.79</v>
      </c>
      <c r="F71" s="16">
        <v>1.9400000000000001E-2</v>
      </c>
      <c r="G71" s="16">
        <v>7.3499999999999996E-2</v>
      </c>
    </row>
    <row r="72" spans="1:7" x14ac:dyDescent="0.25">
      <c r="A72" s="13" t="s">
        <v>219</v>
      </c>
      <c r="B72" s="32" t="s">
        <v>220</v>
      </c>
      <c r="C72" s="32" t="s">
        <v>155</v>
      </c>
      <c r="D72" s="14">
        <v>2500000</v>
      </c>
      <c r="E72" s="15">
        <v>2398.4699999999998</v>
      </c>
      <c r="F72" s="16">
        <v>1.9E-2</v>
      </c>
      <c r="G72" s="16">
        <v>8.09E-2</v>
      </c>
    </row>
    <row r="73" spans="1:7" x14ac:dyDescent="0.25">
      <c r="A73" s="13" t="s">
        <v>221</v>
      </c>
      <c r="B73" s="32" t="s">
        <v>222</v>
      </c>
      <c r="C73" s="32" t="s">
        <v>163</v>
      </c>
      <c r="D73" s="14">
        <v>2500000</v>
      </c>
      <c r="E73" s="15">
        <v>2354.1999999999998</v>
      </c>
      <c r="F73" s="16">
        <v>1.8700000000000001E-2</v>
      </c>
      <c r="G73" s="16">
        <v>7.7950000000000005E-2</v>
      </c>
    </row>
    <row r="74" spans="1:7" x14ac:dyDescent="0.25">
      <c r="A74" s="13" t="s">
        <v>223</v>
      </c>
      <c r="B74" s="32" t="s">
        <v>224</v>
      </c>
      <c r="C74" s="32" t="s">
        <v>155</v>
      </c>
      <c r="D74" s="14">
        <v>2500000</v>
      </c>
      <c r="E74" s="15">
        <v>2330.7800000000002</v>
      </c>
      <c r="F74" s="16">
        <v>1.8499999999999999E-2</v>
      </c>
      <c r="G74" s="16">
        <v>7.5500999999999999E-2</v>
      </c>
    </row>
    <row r="75" spans="1:7" x14ac:dyDescent="0.25">
      <c r="A75" s="17" t="s">
        <v>131</v>
      </c>
      <c r="B75" s="33"/>
      <c r="C75" s="33"/>
      <c r="D75" s="20"/>
      <c r="E75" s="21">
        <v>33840.17</v>
      </c>
      <c r="F75" s="22">
        <v>0.26829999999999998</v>
      </c>
      <c r="G75" s="23"/>
    </row>
    <row r="76" spans="1:7" x14ac:dyDescent="0.25">
      <c r="A76" s="13"/>
      <c r="B76" s="32"/>
      <c r="C76" s="32"/>
      <c r="D76" s="14"/>
      <c r="E76" s="15"/>
      <c r="F76" s="16"/>
      <c r="G76" s="16"/>
    </row>
    <row r="77" spans="1:7" x14ac:dyDescent="0.25">
      <c r="A77" s="25" t="s">
        <v>143</v>
      </c>
      <c r="B77" s="34"/>
      <c r="C77" s="34"/>
      <c r="D77" s="26"/>
      <c r="E77" s="21">
        <v>115450.88</v>
      </c>
      <c r="F77" s="22">
        <v>0.91500000000000004</v>
      </c>
      <c r="G77" s="23"/>
    </row>
    <row r="78" spans="1:7" x14ac:dyDescent="0.25">
      <c r="A78" s="13"/>
      <c r="B78" s="32"/>
      <c r="C78" s="32"/>
      <c r="D78" s="14"/>
      <c r="E78" s="15"/>
      <c r="F78" s="16"/>
      <c r="G78" s="16"/>
    </row>
    <row r="79" spans="1:7" x14ac:dyDescent="0.25">
      <c r="A79" s="13"/>
      <c r="B79" s="32"/>
      <c r="C79" s="32"/>
      <c r="D79" s="14"/>
      <c r="E79" s="15"/>
      <c r="F79" s="16"/>
      <c r="G79" s="16"/>
    </row>
    <row r="80" spans="1:7" x14ac:dyDescent="0.25">
      <c r="A80" s="17" t="s">
        <v>225</v>
      </c>
      <c r="B80" s="32"/>
      <c r="C80" s="32"/>
      <c r="D80" s="14"/>
      <c r="E80" s="15"/>
      <c r="F80" s="16"/>
      <c r="G80" s="16"/>
    </row>
    <row r="81" spans="1:7" x14ac:dyDescent="0.25">
      <c r="A81" s="13" t="s">
        <v>226</v>
      </c>
      <c r="B81" s="32" t="s">
        <v>227</v>
      </c>
      <c r="C81" s="32"/>
      <c r="D81" s="14">
        <v>1189.547</v>
      </c>
      <c r="E81" s="15">
        <v>124.51</v>
      </c>
      <c r="F81" s="16">
        <v>1E-3</v>
      </c>
      <c r="G81" s="16"/>
    </row>
    <row r="82" spans="1:7" x14ac:dyDescent="0.25">
      <c r="A82" s="13"/>
      <c r="B82" s="32"/>
      <c r="C82" s="32"/>
      <c r="D82" s="14"/>
      <c r="E82" s="15"/>
      <c r="F82" s="16"/>
      <c r="G82" s="16"/>
    </row>
    <row r="83" spans="1:7" x14ac:dyDescent="0.25">
      <c r="A83" s="25" t="s">
        <v>143</v>
      </c>
      <c r="B83" s="34"/>
      <c r="C83" s="34"/>
      <c r="D83" s="26"/>
      <c r="E83" s="21">
        <v>124.51</v>
      </c>
      <c r="F83" s="22">
        <v>1E-3</v>
      </c>
      <c r="G83" s="23"/>
    </row>
    <row r="84" spans="1:7" x14ac:dyDescent="0.25">
      <c r="A84" s="13"/>
      <c r="B84" s="32"/>
      <c r="C84" s="32"/>
      <c r="D84" s="14"/>
      <c r="E84" s="15"/>
      <c r="F84" s="16"/>
      <c r="G84" s="16"/>
    </row>
    <row r="85" spans="1:7" x14ac:dyDescent="0.25">
      <c r="A85" s="17" t="s">
        <v>228</v>
      </c>
      <c r="B85" s="32"/>
      <c r="C85" s="32"/>
      <c r="D85" s="14"/>
      <c r="E85" s="15"/>
      <c r="F85" s="16"/>
      <c r="G85" s="16"/>
    </row>
    <row r="86" spans="1:7" x14ac:dyDescent="0.25">
      <c r="A86" s="13" t="s">
        <v>229</v>
      </c>
      <c r="B86" s="32"/>
      <c r="C86" s="32"/>
      <c r="D86" s="14"/>
      <c r="E86" s="15">
        <v>3572.05</v>
      </c>
      <c r="F86" s="16">
        <v>2.8299999999999999E-2</v>
      </c>
      <c r="G86" s="16">
        <v>6.6422999999999996E-2</v>
      </c>
    </row>
    <row r="87" spans="1:7" x14ac:dyDescent="0.25">
      <c r="A87" s="17" t="s">
        <v>131</v>
      </c>
      <c r="B87" s="33"/>
      <c r="C87" s="33"/>
      <c r="D87" s="20"/>
      <c r="E87" s="21">
        <v>3572.05</v>
      </c>
      <c r="F87" s="22">
        <v>2.8299999999999999E-2</v>
      </c>
      <c r="G87" s="23"/>
    </row>
    <row r="88" spans="1:7" x14ac:dyDescent="0.25">
      <c r="A88" s="13"/>
      <c r="B88" s="32"/>
      <c r="C88" s="32"/>
      <c r="D88" s="14"/>
      <c r="E88" s="15"/>
      <c r="F88" s="16"/>
      <c r="G88" s="16"/>
    </row>
    <row r="89" spans="1:7" x14ac:dyDescent="0.25">
      <c r="A89" s="25" t="s">
        <v>143</v>
      </c>
      <c r="B89" s="34"/>
      <c r="C89" s="34"/>
      <c r="D89" s="26"/>
      <c r="E89" s="21">
        <v>3572.05</v>
      </c>
      <c r="F89" s="22">
        <v>2.8299999999999999E-2</v>
      </c>
      <c r="G89" s="23"/>
    </row>
    <row r="90" spans="1:7" x14ac:dyDescent="0.25">
      <c r="A90" s="13" t="s">
        <v>230</v>
      </c>
      <c r="B90" s="32"/>
      <c r="C90" s="32"/>
      <c r="D90" s="14"/>
      <c r="E90" s="15">
        <v>99.035505799999996</v>
      </c>
      <c r="F90" s="16">
        <v>7.85E-4</v>
      </c>
      <c r="G90" s="16"/>
    </row>
    <row r="91" spans="1:7" x14ac:dyDescent="0.25">
      <c r="A91" s="13" t="s">
        <v>231</v>
      </c>
      <c r="B91" s="32"/>
      <c r="C91" s="32"/>
      <c r="D91" s="14"/>
      <c r="E91" s="15">
        <v>392.23449419999997</v>
      </c>
      <c r="F91" s="16">
        <v>3.3149999999999998E-3</v>
      </c>
      <c r="G91" s="16">
        <v>6.6421999999999995E-2</v>
      </c>
    </row>
    <row r="92" spans="1:7" x14ac:dyDescent="0.25">
      <c r="A92" s="27" t="s">
        <v>232</v>
      </c>
      <c r="B92" s="35"/>
      <c r="C92" s="35"/>
      <c r="D92" s="28"/>
      <c r="E92" s="29">
        <v>126146.63</v>
      </c>
      <c r="F92" s="30">
        <v>1</v>
      </c>
      <c r="G92" s="30"/>
    </row>
    <row r="94" spans="1:7" x14ac:dyDescent="0.25">
      <c r="A94" s="1" t="s">
        <v>233</v>
      </c>
    </row>
    <row r="95" spans="1:7" x14ac:dyDescent="0.25">
      <c r="A95" s="1" t="s">
        <v>234</v>
      </c>
    </row>
    <row r="97" spans="1:3" x14ac:dyDescent="0.25">
      <c r="A97" s="1" t="s">
        <v>235</v>
      </c>
    </row>
    <row r="98" spans="1:3" x14ac:dyDescent="0.25">
      <c r="A98" s="57" t="s">
        <v>236</v>
      </c>
      <c r="B98" s="3" t="s">
        <v>128</v>
      </c>
    </row>
    <row r="99" spans="1:3" x14ac:dyDescent="0.25">
      <c r="A99" t="s">
        <v>237</v>
      </c>
    </row>
    <row r="100" spans="1:3" x14ac:dyDescent="0.25">
      <c r="A100" t="s">
        <v>238</v>
      </c>
      <c r="B100" t="s">
        <v>239</v>
      </c>
      <c r="C100" t="s">
        <v>239</v>
      </c>
    </row>
    <row r="101" spans="1:3" x14ac:dyDescent="0.25">
      <c r="B101" s="58">
        <v>45596</v>
      </c>
      <c r="C101" s="58">
        <v>45625</v>
      </c>
    </row>
    <row r="102" spans="1:3" x14ac:dyDescent="0.25">
      <c r="A102" t="s">
        <v>240</v>
      </c>
      <c r="B102">
        <v>29.7697</v>
      </c>
      <c r="C102">
        <v>29.933299999999999</v>
      </c>
    </row>
    <row r="103" spans="1:3" x14ac:dyDescent="0.25">
      <c r="A103" t="s">
        <v>241</v>
      </c>
      <c r="B103" t="s">
        <v>242</v>
      </c>
      <c r="C103" t="s">
        <v>243</v>
      </c>
    </row>
    <row r="104" spans="1:3" x14ac:dyDescent="0.25">
      <c r="A104" t="s">
        <v>244</v>
      </c>
      <c r="B104">
        <v>29.773499999999999</v>
      </c>
      <c r="C104">
        <v>29.937100000000001</v>
      </c>
    </row>
    <row r="105" spans="1:3" x14ac:dyDescent="0.25">
      <c r="A105" t="s">
        <v>245</v>
      </c>
      <c r="B105">
        <v>27.765000000000001</v>
      </c>
      <c r="C105">
        <v>27.9175</v>
      </c>
    </row>
    <row r="106" spans="1:3" x14ac:dyDescent="0.25">
      <c r="A106" t="s">
        <v>246</v>
      </c>
      <c r="B106" t="s">
        <v>242</v>
      </c>
      <c r="C106" t="s">
        <v>243</v>
      </c>
    </row>
    <row r="107" spans="1:3" x14ac:dyDescent="0.25">
      <c r="A107" t="s">
        <v>247</v>
      </c>
      <c r="B107">
        <v>23.2181</v>
      </c>
      <c r="C107">
        <v>23.332999999999998</v>
      </c>
    </row>
    <row r="108" spans="1:3" x14ac:dyDescent="0.25">
      <c r="A108" t="s">
        <v>248</v>
      </c>
      <c r="B108" t="s">
        <v>242</v>
      </c>
      <c r="C108" t="s">
        <v>243</v>
      </c>
    </row>
    <row r="109" spans="1:3" x14ac:dyDescent="0.25">
      <c r="A109" t="s">
        <v>249</v>
      </c>
      <c r="B109">
        <v>26.907599999999999</v>
      </c>
      <c r="C109">
        <v>27.041</v>
      </c>
    </row>
    <row r="110" spans="1:3" x14ac:dyDescent="0.25">
      <c r="A110" t="s">
        <v>250</v>
      </c>
      <c r="B110" t="s">
        <v>242</v>
      </c>
      <c r="C110" t="s">
        <v>243</v>
      </c>
    </row>
    <row r="111" spans="1:3" x14ac:dyDescent="0.25">
      <c r="A111" t="s">
        <v>251</v>
      </c>
      <c r="B111">
        <v>27.132000000000001</v>
      </c>
      <c r="C111">
        <v>27.266500000000001</v>
      </c>
    </row>
    <row r="112" spans="1:3" x14ac:dyDescent="0.25">
      <c r="A112" t="s">
        <v>252</v>
      </c>
      <c r="B112">
        <v>25.522600000000001</v>
      </c>
      <c r="C112">
        <v>25.6493</v>
      </c>
    </row>
    <row r="113" spans="1:3" x14ac:dyDescent="0.25">
      <c r="A113" t="s">
        <v>253</v>
      </c>
      <c r="B113" t="s">
        <v>242</v>
      </c>
      <c r="C113" t="s">
        <v>243</v>
      </c>
    </row>
    <row r="114" spans="1:3" x14ac:dyDescent="0.25">
      <c r="A114" t="s">
        <v>254</v>
      </c>
    </row>
    <row r="116" spans="1:3" x14ac:dyDescent="0.25">
      <c r="A116" t="s">
        <v>255</v>
      </c>
      <c r="B116" s="3" t="s">
        <v>128</v>
      </c>
    </row>
    <row r="117" spans="1:3" x14ac:dyDescent="0.25">
      <c r="A117" t="s">
        <v>256</v>
      </c>
      <c r="B117" s="3" t="s">
        <v>128</v>
      </c>
    </row>
    <row r="118" spans="1:3" ht="29.1" customHeight="1" x14ac:dyDescent="0.25">
      <c r="A118" s="57" t="s">
        <v>257</v>
      </c>
      <c r="B118" s="3" t="s">
        <v>128</v>
      </c>
    </row>
    <row r="119" spans="1:3" ht="29.1" customHeight="1" x14ac:dyDescent="0.25">
      <c r="A119" s="57" t="s">
        <v>258</v>
      </c>
      <c r="B119" s="3" t="s">
        <v>128</v>
      </c>
    </row>
    <row r="120" spans="1:3" x14ac:dyDescent="0.25">
      <c r="A120" t="s">
        <v>259</v>
      </c>
      <c r="B120" s="59">
        <f>+B135</f>
        <v>0.52145693609289789</v>
      </c>
    </row>
    <row r="121" spans="1:3" ht="43.5" customHeight="1" x14ac:dyDescent="0.25">
      <c r="A121" s="57" t="s">
        <v>260</v>
      </c>
      <c r="B121" s="3" t="s">
        <v>128</v>
      </c>
    </row>
    <row r="122" spans="1:3" x14ac:dyDescent="0.25">
      <c r="B122" s="3"/>
    </row>
    <row r="123" spans="1:3" ht="29.1" customHeight="1" x14ac:dyDescent="0.25">
      <c r="A123" s="57" t="s">
        <v>261</v>
      </c>
      <c r="B123" s="3" t="s">
        <v>128</v>
      </c>
    </row>
    <row r="124" spans="1:3" ht="29.1" customHeight="1" x14ac:dyDescent="0.25">
      <c r="A124" s="57" t="s">
        <v>262</v>
      </c>
      <c r="B124">
        <v>25349.58</v>
      </c>
    </row>
    <row r="125" spans="1:3" ht="29.1" customHeight="1" x14ac:dyDescent="0.25">
      <c r="A125" s="57" t="s">
        <v>263</v>
      </c>
      <c r="B125" s="3" t="s">
        <v>128</v>
      </c>
    </row>
    <row r="126" spans="1:3" ht="29.1" customHeight="1" x14ac:dyDescent="0.25">
      <c r="A126" s="57" t="s">
        <v>264</v>
      </c>
      <c r="B126" s="3" t="s">
        <v>128</v>
      </c>
    </row>
    <row r="128" spans="1:3" x14ac:dyDescent="0.25">
      <c r="A128" t="s">
        <v>265</v>
      </c>
    </row>
    <row r="129" spans="1:6" ht="29.1" customHeight="1" x14ac:dyDescent="0.25">
      <c r="A129" s="62" t="s">
        <v>266</v>
      </c>
      <c r="B129" s="63" t="s">
        <v>267</v>
      </c>
    </row>
    <row r="130" spans="1:6" ht="29.1" customHeight="1" x14ac:dyDescent="0.25">
      <c r="A130" s="62" t="s">
        <v>268</v>
      </c>
      <c r="B130" s="63" t="s">
        <v>269</v>
      </c>
    </row>
    <row r="131" spans="1:6" x14ac:dyDescent="0.25">
      <c r="A131" s="62"/>
      <c r="B131" s="62"/>
    </row>
    <row r="132" spans="1:6" x14ac:dyDescent="0.25">
      <c r="A132" s="62" t="s">
        <v>270</v>
      </c>
      <c r="B132" s="64">
        <v>7.3847794512402949</v>
      </c>
    </row>
    <row r="133" spans="1:6" x14ac:dyDescent="0.25">
      <c r="A133" s="62"/>
      <c r="B133" s="62"/>
    </row>
    <row r="134" spans="1:6" x14ac:dyDescent="0.25">
      <c r="A134" s="62" t="s">
        <v>271</v>
      </c>
      <c r="B134" s="65">
        <v>0.52329999999999999</v>
      </c>
    </row>
    <row r="135" spans="1:6" x14ac:dyDescent="0.25">
      <c r="A135" s="62" t="s">
        <v>272</v>
      </c>
      <c r="B135" s="65">
        <v>0.52145693609289789</v>
      </c>
    </row>
    <row r="136" spans="1:6" x14ac:dyDescent="0.25">
      <c r="A136" s="62"/>
      <c r="B136" s="62"/>
    </row>
    <row r="137" spans="1:6" x14ac:dyDescent="0.25">
      <c r="A137" s="62" t="s">
        <v>273</v>
      </c>
      <c r="B137" s="66">
        <v>45626</v>
      </c>
    </row>
    <row r="139" spans="1:6" ht="69.95" customHeight="1" x14ac:dyDescent="0.25">
      <c r="A139" s="76" t="s">
        <v>274</v>
      </c>
      <c r="B139" s="76" t="s">
        <v>275</v>
      </c>
      <c r="C139" s="76" t="s">
        <v>5</v>
      </c>
      <c r="D139" s="76" t="s">
        <v>6</v>
      </c>
      <c r="E139" s="76" t="s">
        <v>5</v>
      </c>
      <c r="F139" s="76" t="s">
        <v>6</v>
      </c>
    </row>
    <row r="140" spans="1:6" ht="69.95" customHeight="1" x14ac:dyDescent="0.25">
      <c r="A140" s="76" t="s">
        <v>267</v>
      </c>
      <c r="B140" s="76"/>
      <c r="C140" s="76" t="s">
        <v>8</v>
      </c>
      <c r="D140" s="76"/>
      <c r="E140" s="76" t="s">
        <v>9</v>
      </c>
      <c r="F14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98"/>
  <sheetViews>
    <sheetView showGridLines="0" workbookViewId="0">
      <pane ySplit="4" topLeftCell="A77" activePane="bottomLeft" state="frozen"/>
      <selection pane="bottomLeft" activeCell="B78" sqref="B7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926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927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7" t="s">
        <v>129</v>
      </c>
      <c r="B8" s="32"/>
      <c r="C8" s="32"/>
      <c r="D8" s="14"/>
      <c r="E8" s="15"/>
      <c r="F8" s="16"/>
      <c r="G8" s="16"/>
    </row>
    <row r="9" spans="1:8" x14ac:dyDescent="0.25">
      <c r="A9" s="17" t="s">
        <v>130</v>
      </c>
      <c r="B9" s="32"/>
      <c r="C9" s="32"/>
      <c r="D9" s="14"/>
      <c r="E9" s="15"/>
      <c r="F9" s="16"/>
      <c r="G9" s="16"/>
    </row>
    <row r="10" spans="1:8" x14ac:dyDescent="0.25">
      <c r="A10" s="17" t="s">
        <v>131</v>
      </c>
      <c r="B10" s="32"/>
      <c r="C10" s="32"/>
      <c r="D10" s="14"/>
      <c r="E10" s="18" t="s">
        <v>128</v>
      </c>
      <c r="F10" s="19" t="s">
        <v>128</v>
      </c>
      <c r="G10" s="16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17" t="s">
        <v>132</v>
      </c>
      <c r="B12" s="32"/>
      <c r="C12" s="32"/>
      <c r="D12" s="14"/>
      <c r="E12" s="15"/>
      <c r="F12" s="16"/>
      <c r="G12" s="16"/>
    </row>
    <row r="13" spans="1:8" x14ac:dyDescent="0.25">
      <c r="A13" s="13" t="s">
        <v>928</v>
      </c>
      <c r="B13" s="32" t="s">
        <v>929</v>
      </c>
      <c r="C13" s="32" t="s">
        <v>135</v>
      </c>
      <c r="D13" s="14">
        <v>8000000</v>
      </c>
      <c r="E13" s="15">
        <v>8286.23</v>
      </c>
      <c r="F13" s="16">
        <v>0.43230000000000002</v>
      </c>
      <c r="G13" s="16">
        <v>7.1307999999999996E-2</v>
      </c>
    </row>
    <row r="14" spans="1:8" x14ac:dyDescent="0.25">
      <c r="A14" s="13" t="s">
        <v>930</v>
      </c>
      <c r="B14" s="32" t="s">
        <v>931</v>
      </c>
      <c r="C14" s="32" t="s">
        <v>135</v>
      </c>
      <c r="D14" s="14">
        <v>3000000</v>
      </c>
      <c r="E14" s="15">
        <v>3076.64</v>
      </c>
      <c r="F14" s="16">
        <v>0.1605</v>
      </c>
      <c r="G14" s="16">
        <v>6.991E-2</v>
      </c>
    </row>
    <row r="15" spans="1:8" x14ac:dyDescent="0.25">
      <c r="A15" s="13" t="s">
        <v>932</v>
      </c>
      <c r="B15" s="32" t="s">
        <v>933</v>
      </c>
      <c r="C15" s="32" t="s">
        <v>135</v>
      </c>
      <c r="D15" s="14">
        <v>2500000</v>
      </c>
      <c r="E15" s="15">
        <v>2554.37</v>
      </c>
      <c r="F15" s="16">
        <v>0.1333</v>
      </c>
      <c r="G15" s="16">
        <v>6.8953E-2</v>
      </c>
    </row>
    <row r="16" spans="1:8" x14ac:dyDescent="0.25">
      <c r="A16" s="13" t="s">
        <v>934</v>
      </c>
      <c r="B16" s="32" t="s">
        <v>935</v>
      </c>
      <c r="C16" s="32" t="s">
        <v>135</v>
      </c>
      <c r="D16" s="14">
        <v>2500000</v>
      </c>
      <c r="E16" s="15">
        <v>2505.98</v>
      </c>
      <c r="F16" s="16">
        <v>0.13070000000000001</v>
      </c>
      <c r="G16" s="16">
        <v>6.8687999999999999E-2</v>
      </c>
    </row>
    <row r="17" spans="1:7" x14ac:dyDescent="0.25">
      <c r="A17" s="13" t="s">
        <v>936</v>
      </c>
      <c r="B17" s="32" t="s">
        <v>937</v>
      </c>
      <c r="C17" s="32" t="s">
        <v>135</v>
      </c>
      <c r="D17" s="14">
        <v>2000000</v>
      </c>
      <c r="E17" s="15">
        <v>2080.67</v>
      </c>
      <c r="F17" s="16">
        <v>0.1086</v>
      </c>
      <c r="G17" s="16">
        <v>7.1592000000000003E-2</v>
      </c>
    </row>
    <row r="18" spans="1:7" x14ac:dyDescent="0.25">
      <c r="A18" s="17" t="s">
        <v>131</v>
      </c>
      <c r="B18" s="33"/>
      <c r="C18" s="33"/>
      <c r="D18" s="20"/>
      <c r="E18" s="21">
        <v>18503.89</v>
      </c>
      <c r="F18" s="22">
        <v>0.96540000000000004</v>
      </c>
      <c r="G18" s="23"/>
    </row>
    <row r="19" spans="1:7" x14ac:dyDescent="0.25">
      <c r="A19" s="13"/>
      <c r="B19" s="32"/>
      <c r="C19" s="32"/>
      <c r="D19" s="14"/>
      <c r="E19" s="15"/>
      <c r="F19" s="16"/>
      <c r="G19" s="16"/>
    </row>
    <row r="20" spans="1:7" x14ac:dyDescent="0.25">
      <c r="A20" s="17" t="s">
        <v>136</v>
      </c>
      <c r="B20" s="32"/>
      <c r="C20" s="32"/>
      <c r="D20" s="14"/>
      <c r="E20" s="15"/>
      <c r="F20" s="16"/>
      <c r="G20" s="16"/>
    </row>
    <row r="21" spans="1:7" x14ac:dyDescent="0.25">
      <c r="A21" s="13" t="s">
        <v>938</v>
      </c>
      <c r="B21" s="32" t="s">
        <v>939</v>
      </c>
      <c r="C21" s="32" t="s">
        <v>135</v>
      </c>
      <c r="D21" s="14">
        <v>9100</v>
      </c>
      <c r="E21" s="15">
        <v>9.56</v>
      </c>
      <c r="F21" s="16">
        <v>5.0000000000000001E-4</v>
      </c>
      <c r="G21" s="16">
        <v>7.1122000000000005E-2</v>
      </c>
    </row>
    <row r="22" spans="1:7" x14ac:dyDescent="0.25">
      <c r="A22" s="17" t="s">
        <v>131</v>
      </c>
      <c r="B22" s="33"/>
      <c r="C22" s="33"/>
      <c r="D22" s="20"/>
      <c r="E22" s="21">
        <v>9.56</v>
      </c>
      <c r="F22" s="22">
        <v>5.0000000000000001E-4</v>
      </c>
      <c r="G22" s="23"/>
    </row>
    <row r="23" spans="1:7" x14ac:dyDescent="0.25">
      <c r="A23" s="13"/>
      <c r="B23" s="32"/>
      <c r="C23" s="32"/>
      <c r="D23" s="14"/>
      <c r="E23" s="15"/>
      <c r="F23" s="16"/>
      <c r="G23" s="16"/>
    </row>
    <row r="24" spans="1:7" x14ac:dyDescent="0.25">
      <c r="A24" s="13"/>
      <c r="B24" s="32"/>
      <c r="C24" s="32"/>
      <c r="D24" s="14"/>
      <c r="E24" s="15"/>
      <c r="F24" s="16"/>
      <c r="G24" s="16"/>
    </row>
    <row r="25" spans="1:7" x14ac:dyDescent="0.25">
      <c r="A25" s="17" t="s">
        <v>141</v>
      </c>
      <c r="B25" s="32"/>
      <c r="C25" s="32"/>
      <c r="D25" s="14"/>
      <c r="E25" s="15"/>
      <c r="F25" s="16"/>
      <c r="G25" s="16"/>
    </row>
    <row r="26" spans="1:7" x14ac:dyDescent="0.25">
      <c r="A26" s="17" t="s">
        <v>131</v>
      </c>
      <c r="B26" s="32"/>
      <c r="C26" s="32"/>
      <c r="D26" s="14"/>
      <c r="E26" s="18" t="s">
        <v>128</v>
      </c>
      <c r="F26" s="19" t="s">
        <v>128</v>
      </c>
      <c r="G26" s="16"/>
    </row>
    <row r="27" spans="1:7" x14ac:dyDescent="0.25">
      <c r="A27" s="13"/>
      <c r="B27" s="32"/>
      <c r="C27" s="32"/>
      <c r="D27" s="14"/>
      <c r="E27" s="15"/>
      <c r="F27" s="16"/>
      <c r="G27" s="16"/>
    </row>
    <row r="28" spans="1:7" x14ac:dyDescent="0.25">
      <c r="A28" s="17" t="s">
        <v>142</v>
      </c>
      <c r="B28" s="32"/>
      <c r="C28" s="32"/>
      <c r="D28" s="14"/>
      <c r="E28" s="15"/>
      <c r="F28" s="16"/>
      <c r="G28" s="16"/>
    </row>
    <row r="29" spans="1:7" x14ac:dyDescent="0.25">
      <c r="A29" s="17" t="s">
        <v>131</v>
      </c>
      <c r="B29" s="32"/>
      <c r="C29" s="32"/>
      <c r="D29" s="14"/>
      <c r="E29" s="18" t="s">
        <v>128</v>
      </c>
      <c r="F29" s="19" t="s">
        <v>128</v>
      </c>
      <c r="G29" s="16"/>
    </row>
    <row r="30" spans="1:7" x14ac:dyDescent="0.25">
      <c r="A30" s="13"/>
      <c r="B30" s="32"/>
      <c r="C30" s="32"/>
      <c r="D30" s="14"/>
      <c r="E30" s="15"/>
      <c r="F30" s="16"/>
      <c r="G30" s="16"/>
    </row>
    <row r="31" spans="1:7" x14ac:dyDescent="0.25">
      <c r="A31" s="25" t="s">
        <v>143</v>
      </c>
      <c r="B31" s="34"/>
      <c r="C31" s="34"/>
      <c r="D31" s="26"/>
      <c r="E31" s="21">
        <v>18513.45</v>
      </c>
      <c r="F31" s="22">
        <v>0.96589999999999998</v>
      </c>
      <c r="G31" s="23"/>
    </row>
    <row r="32" spans="1:7" x14ac:dyDescent="0.25">
      <c r="A32" s="13"/>
      <c r="B32" s="32"/>
      <c r="C32" s="32"/>
      <c r="D32" s="14"/>
      <c r="E32" s="15"/>
      <c r="F32" s="16"/>
      <c r="G32" s="16"/>
    </row>
    <row r="33" spans="1:7" x14ac:dyDescent="0.25">
      <c r="A33" s="13"/>
      <c r="B33" s="32"/>
      <c r="C33" s="32"/>
      <c r="D33" s="14"/>
      <c r="E33" s="15"/>
      <c r="F33" s="16"/>
      <c r="G33" s="16"/>
    </row>
    <row r="34" spans="1:7" x14ac:dyDescent="0.25">
      <c r="A34" s="17" t="s">
        <v>228</v>
      </c>
      <c r="B34" s="32"/>
      <c r="C34" s="32"/>
      <c r="D34" s="14"/>
      <c r="E34" s="15"/>
      <c r="F34" s="16"/>
      <c r="G34" s="16"/>
    </row>
    <row r="35" spans="1:7" x14ac:dyDescent="0.25">
      <c r="A35" s="13" t="s">
        <v>229</v>
      </c>
      <c r="B35" s="32"/>
      <c r="C35" s="32"/>
      <c r="D35" s="14"/>
      <c r="E35" s="15">
        <v>274.85000000000002</v>
      </c>
      <c r="F35" s="16">
        <v>1.43E-2</v>
      </c>
      <c r="G35" s="16">
        <v>6.6422999999999996E-2</v>
      </c>
    </row>
    <row r="36" spans="1:7" x14ac:dyDescent="0.25">
      <c r="A36" s="17" t="s">
        <v>131</v>
      </c>
      <c r="B36" s="33"/>
      <c r="C36" s="33"/>
      <c r="D36" s="20"/>
      <c r="E36" s="21">
        <v>274.85000000000002</v>
      </c>
      <c r="F36" s="22">
        <v>1.43E-2</v>
      </c>
      <c r="G36" s="23"/>
    </row>
    <row r="37" spans="1:7" x14ac:dyDescent="0.25">
      <c r="A37" s="13"/>
      <c r="B37" s="32"/>
      <c r="C37" s="32"/>
      <c r="D37" s="14"/>
      <c r="E37" s="15"/>
      <c r="F37" s="16"/>
      <c r="G37" s="16"/>
    </row>
    <row r="38" spans="1:7" x14ac:dyDescent="0.25">
      <c r="A38" s="25" t="s">
        <v>143</v>
      </c>
      <c r="B38" s="34"/>
      <c r="C38" s="34"/>
      <c r="D38" s="26"/>
      <c r="E38" s="21">
        <v>274.85000000000002</v>
      </c>
      <c r="F38" s="22">
        <v>1.43E-2</v>
      </c>
      <c r="G38" s="23"/>
    </row>
    <row r="39" spans="1:7" x14ac:dyDescent="0.25">
      <c r="A39" s="13" t="s">
        <v>230</v>
      </c>
      <c r="B39" s="32"/>
      <c r="C39" s="32"/>
      <c r="D39" s="14"/>
      <c r="E39" s="15">
        <v>406.58526389999997</v>
      </c>
      <c r="F39" s="16">
        <v>2.1212000000000002E-2</v>
      </c>
      <c r="G39" s="16"/>
    </row>
    <row r="40" spans="1:7" x14ac:dyDescent="0.25">
      <c r="A40" s="13" t="s">
        <v>231</v>
      </c>
      <c r="B40" s="32"/>
      <c r="C40" s="32"/>
      <c r="D40" s="14"/>
      <c r="E40" s="37">
        <v>-27.415263899999999</v>
      </c>
      <c r="F40" s="36">
        <v>-1.4120000000000001E-3</v>
      </c>
      <c r="G40" s="16">
        <v>6.6422999999999996E-2</v>
      </c>
    </row>
    <row r="41" spans="1:7" x14ac:dyDescent="0.25">
      <c r="A41" s="27" t="s">
        <v>232</v>
      </c>
      <c r="B41" s="35"/>
      <c r="C41" s="35"/>
      <c r="D41" s="28"/>
      <c r="E41" s="29">
        <v>19167.47</v>
      </c>
      <c r="F41" s="30">
        <v>1</v>
      </c>
      <c r="G41" s="30"/>
    </row>
    <row r="43" spans="1:7" x14ac:dyDescent="0.25">
      <c r="A43" s="1" t="s">
        <v>234</v>
      </c>
    </row>
    <row r="46" spans="1:7" x14ac:dyDescent="0.25">
      <c r="A46" s="1" t="s">
        <v>235</v>
      </c>
    </row>
    <row r="47" spans="1:7" x14ac:dyDescent="0.25">
      <c r="A47" s="57" t="s">
        <v>236</v>
      </c>
      <c r="B47" s="3" t="s">
        <v>128</v>
      </c>
    </row>
    <row r="48" spans="1:7" x14ac:dyDescent="0.25">
      <c r="A48" t="s">
        <v>237</v>
      </c>
    </row>
    <row r="49" spans="1:3" x14ac:dyDescent="0.25">
      <c r="A49" t="s">
        <v>238</v>
      </c>
      <c r="B49" t="s">
        <v>239</v>
      </c>
      <c r="C49" t="s">
        <v>239</v>
      </c>
    </row>
    <row r="50" spans="1:3" x14ac:dyDescent="0.25">
      <c r="B50" s="58">
        <v>45596</v>
      </c>
      <c r="C50" s="58">
        <v>45625</v>
      </c>
    </row>
    <row r="51" spans="1:3" x14ac:dyDescent="0.25">
      <c r="A51" t="s">
        <v>240</v>
      </c>
      <c r="B51">
        <v>24.912500000000001</v>
      </c>
      <c r="C51">
        <v>25.018699999999999</v>
      </c>
    </row>
    <row r="52" spans="1:3" x14ac:dyDescent="0.25">
      <c r="A52" t="s">
        <v>241</v>
      </c>
      <c r="B52" t="s">
        <v>242</v>
      </c>
      <c r="C52" t="s">
        <v>243</v>
      </c>
    </row>
    <row r="53" spans="1:3" x14ac:dyDescent="0.25">
      <c r="A53" t="s">
        <v>684</v>
      </c>
      <c r="B53">
        <v>24.487200000000001</v>
      </c>
      <c r="C53">
        <v>24.464099999999998</v>
      </c>
    </row>
    <row r="54" spans="1:3" x14ac:dyDescent="0.25">
      <c r="A54" t="s">
        <v>244</v>
      </c>
      <c r="B54">
        <v>24.908000000000001</v>
      </c>
      <c r="C54">
        <v>25.014299999999999</v>
      </c>
    </row>
    <row r="55" spans="1:3" x14ac:dyDescent="0.25">
      <c r="A55" t="s">
        <v>245</v>
      </c>
      <c r="B55">
        <v>24.808900000000001</v>
      </c>
      <c r="C55">
        <v>24.9148</v>
      </c>
    </row>
    <row r="56" spans="1:3" x14ac:dyDescent="0.25">
      <c r="A56" t="s">
        <v>685</v>
      </c>
      <c r="B56">
        <v>16.581</v>
      </c>
      <c r="C56">
        <v>16.651800000000001</v>
      </c>
    </row>
    <row r="57" spans="1:3" x14ac:dyDescent="0.25">
      <c r="A57" t="s">
        <v>686</v>
      </c>
      <c r="B57">
        <v>15.424099999999999</v>
      </c>
      <c r="C57">
        <v>15.432</v>
      </c>
    </row>
    <row r="58" spans="1:3" x14ac:dyDescent="0.25">
      <c r="A58" t="s">
        <v>249</v>
      </c>
      <c r="B58">
        <v>23.5227</v>
      </c>
      <c r="C58">
        <v>23.610499999999998</v>
      </c>
    </row>
    <row r="59" spans="1:3" x14ac:dyDescent="0.25">
      <c r="A59" t="s">
        <v>253</v>
      </c>
      <c r="B59" t="s">
        <v>242</v>
      </c>
      <c r="C59" t="s">
        <v>243</v>
      </c>
    </row>
    <row r="60" spans="1:3" x14ac:dyDescent="0.25">
      <c r="A60" t="s">
        <v>687</v>
      </c>
      <c r="B60" t="s">
        <v>242</v>
      </c>
      <c r="C60" t="s">
        <v>243</v>
      </c>
    </row>
    <row r="61" spans="1:3" x14ac:dyDescent="0.25">
      <c r="A61" t="s">
        <v>688</v>
      </c>
      <c r="B61">
        <v>23.5121</v>
      </c>
      <c r="C61">
        <v>23.599900000000002</v>
      </c>
    </row>
    <row r="62" spans="1:3" x14ac:dyDescent="0.25">
      <c r="A62" t="s">
        <v>689</v>
      </c>
      <c r="B62">
        <v>23.527799999999999</v>
      </c>
      <c r="C62">
        <v>23.615600000000001</v>
      </c>
    </row>
    <row r="63" spans="1:3" x14ac:dyDescent="0.25">
      <c r="A63" t="s">
        <v>690</v>
      </c>
      <c r="B63">
        <v>10.4938</v>
      </c>
      <c r="C63">
        <v>10.5083</v>
      </c>
    </row>
    <row r="64" spans="1:3" x14ac:dyDescent="0.25">
      <c r="A64" t="s">
        <v>691</v>
      </c>
      <c r="B64">
        <v>10.3614</v>
      </c>
      <c r="C64">
        <v>10.365</v>
      </c>
    </row>
    <row r="65" spans="1:4" x14ac:dyDescent="0.25">
      <c r="A65" t="s">
        <v>254</v>
      </c>
    </row>
    <row r="67" spans="1:4" x14ac:dyDescent="0.25">
      <c r="A67" t="s">
        <v>692</v>
      </c>
    </row>
    <row r="69" spans="1:4" x14ac:dyDescent="0.25">
      <c r="A69" s="60" t="s">
        <v>693</v>
      </c>
      <c r="B69" s="60" t="s">
        <v>694</v>
      </c>
      <c r="C69" s="60" t="s">
        <v>695</v>
      </c>
      <c r="D69" s="60" t="s">
        <v>696</v>
      </c>
    </row>
    <row r="70" spans="1:4" x14ac:dyDescent="0.25">
      <c r="A70" s="60" t="s">
        <v>697</v>
      </c>
      <c r="B70" s="60"/>
      <c r="C70" s="60">
        <v>0.1280203</v>
      </c>
      <c r="D70" s="60">
        <v>0.1280203</v>
      </c>
    </row>
    <row r="71" spans="1:4" x14ac:dyDescent="0.25">
      <c r="A71" s="60" t="s">
        <v>699</v>
      </c>
      <c r="B71" s="60"/>
      <c r="C71" s="60">
        <v>5.7854200000000001E-2</v>
      </c>
      <c r="D71" s="60">
        <v>5.7854200000000001E-2</v>
      </c>
    </row>
    <row r="72" spans="1:4" x14ac:dyDescent="0.25">
      <c r="A72" s="60" t="s">
        <v>701</v>
      </c>
      <c r="B72" s="60"/>
      <c r="C72" s="60">
        <v>2.4572699999999999E-2</v>
      </c>
      <c r="D72" s="60">
        <v>2.4572699999999999E-2</v>
      </c>
    </row>
    <row r="73" spans="1:4" x14ac:dyDescent="0.25">
      <c r="A73" s="60" t="s">
        <v>702</v>
      </c>
      <c r="B73" s="60"/>
      <c r="C73" s="60">
        <v>3.5042799999999999E-2</v>
      </c>
      <c r="D73" s="60">
        <v>3.5042799999999999E-2</v>
      </c>
    </row>
    <row r="75" spans="1:4" x14ac:dyDescent="0.25">
      <c r="A75" t="s">
        <v>256</v>
      </c>
      <c r="B75" s="3" t="s">
        <v>128</v>
      </c>
    </row>
    <row r="76" spans="1:4" ht="29.1" customHeight="1" x14ac:dyDescent="0.25">
      <c r="A76" s="57" t="s">
        <v>257</v>
      </c>
      <c r="B76" s="3" t="s">
        <v>128</v>
      </c>
    </row>
    <row r="77" spans="1:4" ht="29.1" customHeight="1" x14ac:dyDescent="0.25">
      <c r="A77" s="57" t="s">
        <v>258</v>
      </c>
      <c r="B77" s="3" t="s">
        <v>128</v>
      </c>
    </row>
    <row r="78" spans="1:4" x14ac:dyDescent="0.25">
      <c r="A78" t="s">
        <v>259</v>
      </c>
      <c r="B78" s="59">
        <f>+B93</f>
        <v>21.697190846536461</v>
      </c>
    </row>
    <row r="79" spans="1:4" ht="43.5" customHeight="1" x14ac:dyDescent="0.25">
      <c r="A79" s="57" t="s">
        <v>260</v>
      </c>
      <c r="B79" s="3" t="s">
        <v>128</v>
      </c>
    </row>
    <row r="80" spans="1:4" x14ac:dyDescent="0.25">
      <c r="B80" s="3"/>
    </row>
    <row r="81" spans="1:2" ht="29.1" customHeight="1" x14ac:dyDescent="0.25">
      <c r="A81" s="57" t="s">
        <v>261</v>
      </c>
      <c r="B81" s="3" t="s">
        <v>128</v>
      </c>
    </row>
    <row r="82" spans="1:2" ht="29.1" customHeight="1" x14ac:dyDescent="0.25">
      <c r="A82" s="57" t="s">
        <v>262</v>
      </c>
      <c r="B82" t="s">
        <v>128</v>
      </c>
    </row>
    <row r="83" spans="1:2" ht="29.1" customHeight="1" x14ac:dyDescent="0.25">
      <c r="A83" s="57" t="s">
        <v>263</v>
      </c>
      <c r="B83" s="3" t="s">
        <v>128</v>
      </c>
    </row>
    <row r="84" spans="1:2" ht="29.1" customHeight="1" x14ac:dyDescent="0.25">
      <c r="A84" s="57" t="s">
        <v>264</v>
      </c>
      <c r="B84" s="3" t="s">
        <v>128</v>
      </c>
    </row>
    <row r="86" spans="1:2" x14ac:dyDescent="0.25">
      <c r="A86" t="s">
        <v>265</v>
      </c>
    </row>
    <row r="87" spans="1:2" ht="43.5" customHeight="1" x14ac:dyDescent="0.25">
      <c r="A87" s="62" t="s">
        <v>266</v>
      </c>
      <c r="B87" s="63" t="s">
        <v>940</v>
      </c>
    </row>
    <row r="88" spans="1:2" x14ac:dyDescent="0.25">
      <c r="A88" s="62" t="s">
        <v>268</v>
      </c>
      <c r="B88" s="62" t="s">
        <v>941</v>
      </c>
    </row>
    <row r="89" spans="1:2" x14ac:dyDescent="0.25">
      <c r="A89" s="62"/>
      <c r="B89" s="62"/>
    </row>
    <row r="90" spans="1:2" x14ac:dyDescent="0.25">
      <c r="A90" s="62" t="s">
        <v>270</v>
      </c>
      <c r="B90" s="64">
        <v>7.0386133533878708</v>
      </c>
    </row>
    <row r="91" spans="1:2" x14ac:dyDescent="0.25">
      <c r="A91" s="62"/>
      <c r="B91" s="62"/>
    </row>
    <row r="92" spans="1:2" x14ac:dyDescent="0.25">
      <c r="A92" s="62" t="s">
        <v>271</v>
      </c>
      <c r="B92" s="65">
        <v>10.213100000000001</v>
      </c>
    </row>
    <row r="93" spans="1:2" x14ac:dyDescent="0.25">
      <c r="A93" s="62" t="s">
        <v>272</v>
      </c>
      <c r="B93" s="40">
        <v>21.697190846536461</v>
      </c>
    </row>
    <row r="94" spans="1:2" x14ac:dyDescent="0.25">
      <c r="A94" s="62"/>
      <c r="B94" s="62"/>
    </row>
    <row r="95" spans="1:2" x14ac:dyDescent="0.25">
      <c r="A95" s="62" t="s">
        <v>273</v>
      </c>
      <c r="B95" s="66">
        <v>45626</v>
      </c>
    </row>
    <row r="97" spans="1:6" ht="69.95" customHeight="1" x14ac:dyDescent="0.25">
      <c r="A97" s="76" t="s">
        <v>274</v>
      </c>
      <c r="B97" s="76" t="s">
        <v>275</v>
      </c>
      <c r="C97" s="76" t="s">
        <v>5</v>
      </c>
      <c r="D97" s="76" t="s">
        <v>6</v>
      </c>
      <c r="E97" s="76" t="s">
        <v>5</v>
      </c>
      <c r="F97" s="76" t="s">
        <v>6</v>
      </c>
    </row>
    <row r="98" spans="1:6" ht="69.95" customHeight="1" x14ac:dyDescent="0.25">
      <c r="A98" s="76" t="s">
        <v>940</v>
      </c>
      <c r="B98" s="76"/>
      <c r="C98" s="76" t="s">
        <v>41</v>
      </c>
      <c r="D98" s="76"/>
      <c r="E98" s="76" t="s">
        <v>42</v>
      </c>
      <c r="F9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06"/>
  <sheetViews>
    <sheetView showGridLines="0" workbookViewId="0">
      <pane ySplit="4" topLeftCell="A86" activePane="bottomLeft" state="frozen"/>
      <selection pane="bottomLeft" activeCell="B86" sqref="B8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942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943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129</v>
      </c>
      <c r="B9" s="32"/>
      <c r="C9" s="32"/>
      <c r="D9" s="14"/>
      <c r="E9" s="15"/>
      <c r="F9" s="16"/>
      <c r="G9" s="16"/>
    </row>
    <row r="10" spans="1:8" x14ac:dyDescent="0.25">
      <c r="A10" s="17" t="s">
        <v>278</v>
      </c>
      <c r="B10" s="32"/>
      <c r="C10" s="32"/>
      <c r="D10" s="14"/>
      <c r="E10" s="15"/>
      <c r="F10" s="16"/>
      <c r="G10" s="16"/>
    </row>
    <row r="11" spans="1:8" x14ac:dyDescent="0.25">
      <c r="A11" s="13" t="s">
        <v>944</v>
      </c>
      <c r="B11" s="32" t="s">
        <v>945</v>
      </c>
      <c r="C11" s="32" t="s">
        <v>284</v>
      </c>
      <c r="D11" s="14">
        <v>21000000</v>
      </c>
      <c r="E11" s="15">
        <v>20525.32</v>
      </c>
      <c r="F11" s="16">
        <v>8.9800000000000005E-2</v>
      </c>
      <c r="G11" s="16">
        <v>7.2623999999999994E-2</v>
      </c>
    </row>
    <row r="12" spans="1:8" x14ac:dyDescent="0.25">
      <c r="A12" s="13" t="s">
        <v>946</v>
      </c>
      <c r="B12" s="32" t="s">
        <v>947</v>
      </c>
      <c r="C12" s="32" t="s">
        <v>284</v>
      </c>
      <c r="D12" s="14">
        <v>19500000</v>
      </c>
      <c r="E12" s="15">
        <v>19694.55</v>
      </c>
      <c r="F12" s="16">
        <v>8.6099999999999996E-2</v>
      </c>
      <c r="G12" s="16">
        <v>7.3550000000000004E-2</v>
      </c>
    </row>
    <row r="13" spans="1:8" x14ac:dyDescent="0.25">
      <c r="A13" s="13" t="s">
        <v>948</v>
      </c>
      <c r="B13" s="32" t="s">
        <v>949</v>
      </c>
      <c r="C13" s="32" t="s">
        <v>284</v>
      </c>
      <c r="D13" s="14">
        <v>15000000</v>
      </c>
      <c r="E13" s="15">
        <v>15136.37</v>
      </c>
      <c r="F13" s="16">
        <v>6.6199999999999995E-2</v>
      </c>
      <c r="G13" s="16">
        <v>7.4543999999999999E-2</v>
      </c>
    </row>
    <row r="14" spans="1:8" x14ac:dyDescent="0.25">
      <c r="A14" s="13" t="s">
        <v>950</v>
      </c>
      <c r="B14" s="32" t="s">
        <v>951</v>
      </c>
      <c r="C14" s="32" t="s">
        <v>284</v>
      </c>
      <c r="D14" s="14">
        <v>11000000</v>
      </c>
      <c r="E14" s="15">
        <v>11125.29</v>
      </c>
      <c r="F14" s="16">
        <v>4.87E-2</v>
      </c>
      <c r="G14" s="16">
        <v>7.2999999999999995E-2</v>
      </c>
    </row>
    <row r="15" spans="1:8" x14ac:dyDescent="0.25">
      <c r="A15" s="13" t="s">
        <v>952</v>
      </c>
      <c r="B15" s="32" t="s">
        <v>953</v>
      </c>
      <c r="C15" s="32" t="s">
        <v>284</v>
      </c>
      <c r="D15" s="14">
        <v>10500000</v>
      </c>
      <c r="E15" s="15">
        <v>10557.41</v>
      </c>
      <c r="F15" s="16">
        <v>4.6199999999999998E-2</v>
      </c>
      <c r="G15" s="16">
        <v>7.5450000000000003E-2</v>
      </c>
    </row>
    <row r="16" spans="1:8" x14ac:dyDescent="0.25">
      <c r="A16" s="13" t="s">
        <v>954</v>
      </c>
      <c r="B16" s="32" t="s">
        <v>955</v>
      </c>
      <c r="C16" s="32" t="s">
        <v>295</v>
      </c>
      <c r="D16" s="14">
        <v>10000000</v>
      </c>
      <c r="E16" s="15">
        <v>10049.01</v>
      </c>
      <c r="F16" s="16">
        <v>4.3999999999999997E-2</v>
      </c>
      <c r="G16" s="16">
        <v>7.5300000000000006E-2</v>
      </c>
    </row>
    <row r="17" spans="1:7" x14ac:dyDescent="0.25">
      <c r="A17" s="13" t="s">
        <v>956</v>
      </c>
      <c r="B17" s="32" t="s">
        <v>957</v>
      </c>
      <c r="C17" s="32" t="s">
        <v>284</v>
      </c>
      <c r="D17" s="14">
        <v>9200000</v>
      </c>
      <c r="E17" s="15">
        <v>9288.44</v>
      </c>
      <c r="F17" s="16">
        <v>4.0599999999999997E-2</v>
      </c>
      <c r="G17" s="16">
        <v>7.4499999999999997E-2</v>
      </c>
    </row>
    <row r="18" spans="1:7" x14ac:dyDescent="0.25">
      <c r="A18" s="13" t="s">
        <v>958</v>
      </c>
      <c r="B18" s="32" t="s">
        <v>959</v>
      </c>
      <c r="C18" s="32" t="s">
        <v>284</v>
      </c>
      <c r="D18" s="14">
        <v>3000000</v>
      </c>
      <c r="E18" s="15">
        <v>2996.3</v>
      </c>
      <c r="F18" s="16">
        <v>1.3100000000000001E-2</v>
      </c>
      <c r="G18" s="16">
        <v>7.2950000000000001E-2</v>
      </c>
    </row>
    <row r="19" spans="1:7" x14ac:dyDescent="0.25">
      <c r="A19" s="13" t="s">
        <v>960</v>
      </c>
      <c r="B19" s="32" t="s">
        <v>961</v>
      </c>
      <c r="C19" s="32" t="s">
        <v>281</v>
      </c>
      <c r="D19" s="14">
        <v>3000000</v>
      </c>
      <c r="E19" s="15">
        <v>2989.96</v>
      </c>
      <c r="F19" s="16">
        <v>1.3100000000000001E-2</v>
      </c>
      <c r="G19" s="16">
        <v>7.2800000000000004E-2</v>
      </c>
    </row>
    <row r="20" spans="1:7" x14ac:dyDescent="0.25">
      <c r="A20" s="13" t="s">
        <v>962</v>
      </c>
      <c r="B20" s="32" t="s">
        <v>963</v>
      </c>
      <c r="C20" s="32" t="s">
        <v>284</v>
      </c>
      <c r="D20" s="14">
        <v>2700000</v>
      </c>
      <c r="E20" s="15">
        <v>2756.89</v>
      </c>
      <c r="F20" s="16">
        <v>1.21E-2</v>
      </c>
      <c r="G20" s="16">
        <v>7.2550000000000003E-2</v>
      </c>
    </row>
    <row r="21" spans="1:7" x14ac:dyDescent="0.25">
      <c r="A21" s="13" t="s">
        <v>964</v>
      </c>
      <c r="B21" s="32" t="s">
        <v>965</v>
      </c>
      <c r="C21" s="32" t="s">
        <v>284</v>
      </c>
      <c r="D21" s="14">
        <v>2500000</v>
      </c>
      <c r="E21" s="15">
        <v>2563.9299999999998</v>
      </c>
      <c r="F21" s="16">
        <v>1.12E-2</v>
      </c>
      <c r="G21" s="16">
        <v>7.3275000000000007E-2</v>
      </c>
    </row>
    <row r="22" spans="1:7" x14ac:dyDescent="0.25">
      <c r="A22" s="13" t="s">
        <v>966</v>
      </c>
      <c r="B22" s="32" t="s">
        <v>967</v>
      </c>
      <c r="C22" s="32" t="s">
        <v>284</v>
      </c>
      <c r="D22" s="14">
        <v>2500000</v>
      </c>
      <c r="E22" s="15">
        <v>2499.4699999999998</v>
      </c>
      <c r="F22" s="16">
        <v>1.09E-2</v>
      </c>
      <c r="G22" s="16">
        <v>7.5399999999999995E-2</v>
      </c>
    </row>
    <row r="23" spans="1:7" x14ac:dyDescent="0.25">
      <c r="A23" s="13" t="s">
        <v>968</v>
      </c>
      <c r="B23" s="32" t="s">
        <v>969</v>
      </c>
      <c r="C23" s="32" t="s">
        <v>295</v>
      </c>
      <c r="D23" s="14">
        <v>2060000</v>
      </c>
      <c r="E23" s="15">
        <v>2139.96</v>
      </c>
      <c r="F23" s="16">
        <v>9.4000000000000004E-3</v>
      </c>
      <c r="G23" s="16">
        <v>7.2999999999999995E-2</v>
      </c>
    </row>
    <row r="24" spans="1:7" x14ac:dyDescent="0.25">
      <c r="A24" s="13" t="s">
        <v>970</v>
      </c>
      <c r="B24" s="32" t="s">
        <v>971</v>
      </c>
      <c r="C24" s="32" t="s">
        <v>295</v>
      </c>
      <c r="D24" s="14">
        <v>2000000</v>
      </c>
      <c r="E24" s="15">
        <v>1999.98</v>
      </c>
      <c r="F24" s="16">
        <v>8.6999999999999994E-3</v>
      </c>
      <c r="G24" s="16">
        <v>7.4800000000000005E-2</v>
      </c>
    </row>
    <row r="25" spans="1:7" x14ac:dyDescent="0.25">
      <c r="A25" s="13" t="s">
        <v>972</v>
      </c>
      <c r="B25" s="32" t="s">
        <v>973</v>
      </c>
      <c r="C25" s="32" t="s">
        <v>284</v>
      </c>
      <c r="D25" s="14">
        <v>500000</v>
      </c>
      <c r="E25" s="15">
        <v>515.91</v>
      </c>
      <c r="F25" s="16">
        <v>2.3E-3</v>
      </c>
      <c r="G25" s="16">
        <v>7.3261999999999994E-2</v>
      </c>
    </row>
    <row r="26" spans="1:7" x14ac:dyDescent="0.25">
      <c r="A26" s="13" t="s">
        <v>974</v>
      </c>
      <c r="B26" s="32" t="s">
        <v>975</v>
      </c>
      <c r="C26" s="32" t="s">
        <v>284</v>
      </c>
      <c r="D26" s="14">
        <v>500000</v>
      </c>
      <c r="E26" s="15">
        <v>488.21</v>
      </c>
      <c r="F26" s="16">
        <v>2.0999999999999999E-3</v>
      </c>
      <c r="G26" s="16">
        <v>7.2499999999999995E-2</v>
      </c>
    </row>
    <row r="27" spans="1:7" x14ac:dyDescent="0.25">
      <c r="A27" s="17" t="s">
        <v>131</v>
      </c>
      <c r="B27" s="33"/>
      <c r="C27" s="33"/>
      <c r="D27" s="20"/>
      <c r="E27" s="21">
        <v>115327</v>
      </c>
      <c r="F27" s="22">
        <v>0.50449999999999995</v>
      </c>
      <c r="G27" s="23"/>
    </row>
    <row r="28" spans="1:7" x14ac:dyDescent="0.25">
      <c r="A28" s="17" t="s">
        <v>136</v>
      </c>
      <c r="B28" s="32"/>
      <c r="C28" s="32"/>
      <c r="D28" s="14"/>
      <c r="E28" s="15"/>
      <c r="F28" s="16"/>
      <c r="G28" s="16"/>
    </row>
    <row r="29" spans="1:7" x14ac:dyDescent="0.25">
      <c r="A29" s="13" t="s">
        <v>976</v>
      </c>
      <c r="B29" s="32" t="s">
        <v>977</v>
      </c>
      <c r="C29" s="32" t="s">
        <v>135</v>
      </c>
      <c r="D29" s="14">
        <v>22000000</v>
      </c>
      <c r="E29" s="15">
        <v>21843.759999999998</v>
      </c>
      <c r="F29" s="16">
        <v>9.5500000000000002E-2</v>
      </c>
      <c r="G29" s="16">
        <v>7.0286000000000001E-2</v>
      </c>
    </row>
    <row r="30" spans="1:7" x14ac:dyDescent="0.25">
      <c r="A30" s="13" t="s">
        <v>978</v>
      </c>
      <c r="B30" s="32" t="s">
        <v>979</v>
      </c>
      <c r="C30" s="32" t="s">
        <v>135</v>
      </c>
      <c r="D30" s="14">
        <v>10500000</v>
      </c>
      <c r="E30" s="15">
        <v>10676.25</v>
      </c>
      <c r="F30" s="16">
        <v>4.6699999999999998E-2</v>
      </c>
      <c r="G30" s="16">
        <v>7.0739999999999997E-2</v>
      </c>
    </row>
    <row r="31" spans="1:7" x14ac:dyDescent="0.25">
      <c r="A31" s="13" t="s">
        <v>980</v>
      </c>
      <c r="B31" s="32" t="s">
        <v>981</v>
      </c>
      <c r="C31" s="32" t="s">
        <v>135</v>
      </c>
      <c r="D31" s="14">
        <v>9000000</v>
      </c>
      <c r="E31" s="15">
        <v>9170.9599999999991</v>
      </c>
      <c r="F31" s="16">
        <v>4.0099999999999997E-2</v>
      </c>
      <c r="G31" s="16">
        <v>7.0608000000000004E-2</v>
      </c>
    </row>
    <row r="32" spans="1:7" x14ac:dyDescent="0.25">
      <c r="A32" s="13" t="s">
        <v>982</v>
      </c>
      <c r="B32" s="32" t="s">
        <v>983</v>
      </c>
      <c r="C32" s="32" t="s">
        <v>135</v>
      </c>
      <c r="D32" s="14">
        <v>7500000</v>
      </c>
      <c r="E32" s="15">
        <v>7714.18</v>
      </c>
      <c r="F32" s="16">
        <v>3.3700000000000001E-2</v>
      </c>
      <c r="G32" s="16">
        <v>7.0874999999999994E-2</v>
      </c>
    </row>
    <row r="33" spans="1:7" x14ac:dyDescent="0.25">
      <c r="A33" s="13" t="s">
        <v>984</v>
      </c>
      <c r="B33" s="32" t="s">
        <v>985</v>
      </c>
      <c r="C33" s="32" t="s">
        <v>135</v>
      </c>
      <c r="D33" s="14">
        <v>7500000</v>
      </c>
      <c r="E33" s="15">
        <v>7623.27</v>
      </c>
      <c r="F33" s="16">
        <v>3.3300000000000003E-2</v>
      </c>
      <c r="G33" s="16">
        <v>7.0608000000000004E-2</v>
      </c>
    </row>
    <row r="34" spans="1:7" x14ac:dyDescent="0.25">
      <c r="A34" s="13" t="s">
        <v>986</v>
      </c>
      <c r="B34" s="32" t="s">
        <v>987</v>
      </c>
      <c r="C34" s="32" t="s">
        <v>135</v>
      </c>
      <c r="D34" s="14">
        <v>6500000</v>
      </c>
      <c r="E34" s="15">
        <v>6625.61</v>
      </c>
      <c r="F34" s="16">
        <v>2.9000000000000001E-2</v>
      </c>
      <c r="G34" s="16">
        <v>7.1056999999999995E-2</v>
      </c>
    </row>
    <row r="35" spans="1:7" x14ac:dyDescent="0.25">
      <c r="A35" s="13" t="s">
        <v>988</v>
      </c>
      <c r="B35" s="32" t="s">
        <v>989</v>
      </c>
      <c r="C35" s="32" t="s">
        <v>135</v>
      </c>
      <c r="D35" s="14">
        <v>6000000</v>
      </c>
      <c r="E35" s="15">
        <v>6096.89</v>
      </c>
      <c r="F35" s="16">
        <v>2.6700000000000002E-2</v>
      </c>
      <c r="G35" s="16">
        <v>7.1056999999999995E-2</v>
      </c>
    </row>
    <row r="36" spans="1:7" x14ac:dyDescent="0.25">
      <c r="A36" s="13" t="s">
        <v>990</v>
      </c>
      <c r="B36" s="32" t="s">
        <v>991</v>
      </c>
      <c r="C36" s="32" t="s">
        <v>135</v>
      </c>
      <c r="D36" s="14">
        <v>5500000</v>
      </c>
      <c r="E36" s="15">
        <v>5572.17</v>
      </c>
      <c r="F36" s="16">
        <v>2.4400000000000002E-2</v>
      </c>
      <c r="G36" s="16">
        <v>7.0709999999999995E-2</v>
      </c>
    </row>
    <row r="37" spans="1:7" x14ac:dyDescent="0.25">
      <c r="A37" s="13" t="s">
        <v>992</v>
      </c>
      <c r="B37" s="32" t="s">
        <v>993</v>
      </c>
      <c r="C37" s="32" t="s">
        <v>135</v>
      </c>
      <c r="D37" s="14">
        <v>5000000</v>
      </c>
      <c r="E37" s="15">
        <v>5080.13</v>
      </c>
      <c r="F37" s="16">
        <v>2.2200000000000001E-2</v>
      </c>
      <c r="G37" s="16">
        <v>7.0709999999999995E-2</v>
      </c>
    </row>
    <row r="38" spans="1:7" x14ac:dyDescent="0.25">
      <c r="A38" s="13" t="s">
        <v>994</v>
      </c>
      <c r="B38" s="32" t="s">
        <v>995</v>
      </c>
      <c r="C38" s="32" t="s">
        <v>135</v>
      </c>
      <c r="D38" s="14">
        <v>5000000</v>
      </c>
      <c r="E38" s="15">
        <v>5072.91</v>
      </c>
      <c r="F38" s="16">
        <v>2.2200000000000001E-2</v>
      </c>
      <c r="G38" s="16">
        <v>7.0643999999999998E-2</v>
      </c>
    </row>
    <row r="39" spans="1:7" x14ac:dyDescent="0.25">
      <c r="A39" s="13" t="s">
        <v>996</v>
      </c>
      <c r="B39" s="32" t="s">
        <v>997</v>
      </c>
      <c r="C39" s="32" t="s">
        <v>135</v>
      </c>
      <c r="D39" s="14">
        <v>4500000</v>
      </c>
      <c r="E39" s="15">
        <v>4556.97</v>
      </c>
      <c r="F39" s="16">
        <v>1.9900000000000001E-2</v>
      </c>
      <c r="G39" s="16">
        <v>7.0739999999999997E-2</v>
      </c>
    </row>
    <row r="40" spans="1:7" x14ac:dyDescent="0.25">
      <c r="A40" s="13" t="s">
        <v>998</v>
      </c>
      <c r="B40" s="32" t="s">
        <v>999</v>
      </c>
      <c r="C40" s="32" t="s">
        <v>135</v>
      </c>
      <c r="D40" s="14">
        <v>4000000</v>
      </c>
      <c r="E40" s="15">
        <v>4053.38</v>
      </c>
      <c r="F40" s="16">
        <v>1.77E-2</v>
      </c>
      <c r="G40" s="16">
        <v>7.0698999999999998E-2</v>
      </c>
    </row>
    <row r="41" spans="1:7" x14ac:dyDescent="0.25">
      <c r="A41" s="13" t="s">
        <v>1000</v>
      </c>
      <c r="B41" s="32" t="s">
        <v>1001</v>
      </c>
      <c r="C41" s="32" t="s">
        <v>135</v>
      </c>
      <c r="D41" s="14">
        <v>2500000</v>
      </c>
      <c r="E41" s="15">
        <v>2546.4499999999998</v>
      </c>
      <c r="F41" s="16">
        <v>1.11E-2</v>
      </c>
      <c r="G41" s="16">
        <v>7.0710999999999996E-2</v>
      </c>
    </row>
    <row r="42" spans="1:7" x14ac:dyDescent="0.25">
      <c r="A42" s="13" t="s">
        <v>1002</v>
      </c>
      <c r="B42" s="32" t="s">
        <v>1003</v>
      </c>
      <c r="C42" s="32" t="s">
        <v>135</v>
      </c>
      <c r="D42" s="14">
        <v>2500000</v>
      </c>
      <c r="E42" s="15">
        <v>2534</v>
      </c>
      <c r="F42" s="16">
        <v>1.11E-2</v>
      </c>
      <c r="G42" s="16">
        <v>7.0607000000000003E-2</v>
      </c>
    </row>
    <row r="43" spans="1:7" x14ac:dyDescent="0.25">
      <c r="A43" s="13" t="s">
        <v>1004</v>
      </c>
      <c r="B43" s="32" t="s">
        <v>1005</v>
      </c>
      <c r="C43" s="32" t="s">
        <v>135</v>
      </c>
      <c r="D43" s="14">
        <v>2500000</v>
      </c>
      <c r="E43" s="15">
        <v>2510.65</v>
      </c>
      <c r="F43" s="16">
        <v>1.0999999999999999E-2</v>
      </c>
      <c r="G43" s="16">
        <v>7.0648000000000002E-2</v>
      </c>
    </row>
    <row r="44" spans="1:7" x14ac:dyDescent="0.25">
      <c r="A44" s="13" t="s">
        <v>1006</v>
      </c>
      <c r="B44" s="32" t="s">
        <v>1007</v>
      </c>
      <c r="C44" s="32" t="s">
        <v>135</v>
      </c>
      <c r="D44" s="14">
        <v>2000000</v>
      </c>
      <c r="E44" s="15">
        <v>2028.03</v>
      </c>
      <c r="F44" s="16">
        <v>8.8999999999999999E-3</v>
      </c>
      <c r="G44" s="16">
        <v>7.0712999999999998E-2</v>
      </c>
    </row>
    <row r="45" spans="1:7" x14ac:dyDescent="0.25">
      <c r="A45" s="13" t="s">
        <v>1008</v>
      </c>
      <c r="B45" s="32" t="s">
        <v>1009</v>
      </c>
      <c r="C45" s="32" t="s">
        <v>135</v>
      </c>
      <c r="D45" s="14">
        <v>2000000</v>
      </c>
      <c r="E45" s="15">
        <v>2008.82</v>
      </c>
      <c r="F45" s="16">
        <v>8.8000000000000005E-3</v>
      </c>
      <c r="G45" s="16">
        <v>7.1007000000000001E-2</v>
      </c>
    </row>
    <row r="46" spans="1:7" x14ac:dyDescent="0.25">
      <c r="A46" s="13" t="s">
        <v>892</v>
      </c>
      <c r="B46" s="32" t="s">
        <v>893</v>
      </c>
      <c r="C46" s="32" t="s">
        <v>135</v>
      </c>
      <c r="D46" s="14">
        <v>1000000</v>
      </c>
      <c r="E46" s="15">
        <v>1013.73</v>
      </c>
      <c r="F46" s="16">
        <v>4.4000000000000003E-3</v>
      </c>
      <c r="G46" s="16">
        <v>7.1056999999999995E-2</v>
      </c>
    </row>
    <row r="47" spans="1:7" x14ac:dyDescent="0.25">
      <c r="A47" s="17" t="s">
        <v>131</v>
      </c>
      <c r="B47" s="33"/>
      <c r="C47" s="33"/>
      <c r="D47" s="20"/>
      <c r="E47" s="21">
        <v>106728.16</v>
      </c>
      <c r="F47" s="22">
        <v>0.4667</v>
      </c>
      <c r="G47" s="23"/>
    </row>
    <row r="48" spans="1:7" x14ac:dyDescent="0.25">
      <c r="A48" s="13"/>
      <c r="B48" s="32"/>
      <c r="C48" s="32"/>
      <c r="D48" s="14"/>
      <c r="E48" s="15"/>
      <c r="F48" s="16"/>
      <c r="G48" s="16"/>
    </row>
    <row r="49" spans="1:7" x14ac:dyDescent="0.25">
      <c r="A49" s="13"/>
      <c r="B49" s="32"/>
      <c r="C49" s="32"/>
      <c r="D49" s="14"/>
      <c r="E49" s="15"/>
      <c r="F49" s="16"/>
      <c r="G49" s="16"/>
    </row>
    <row r="50" spans="1:7" x14ac:dyDescent="0.25">
      <c r="A50" s="17" t="s">
        <v>141</v>
      </c>
      <c r="B50" s="32"/>
      <c r="C50" s="32"/>
      <c r="D50" s="14"/>
      <c r="E50" s="15"/>
      <c r="F50" s="16"/>
      <c r="G50" s="16"/>
    </row>
    <row r="51" spans="1:7" x14ac:dyDescent="0.25">
      <c r="A51" s="17" t="s">
        <v>131</v>
      </c>
      <c r="B51" s="32"/>
      <c r="C51" s="32"/>
      <c r="D51" s="14"/>
      <c r="E51" s="18" t="s">
        <v>128</v>
      </c>
      <c r="F51" s="19" t="s">
        <v>128</v>
      </c>
      <c r="G51" s="16"/>
    </row>
    <row r="52" spans="1:7" x14ac:dyDescent="0.25">
      <c r="A52" s="13"/>
      <c r="B52" s="32"/>
      <c r="C52" s="32"/>
      <c r="D52" s="14"/>
      <c r="E52" s="15"/>
      <c r="F52" s="16"/>
      <c r="G52" s="16"/>
    </row>
    <row r="53" spans="1:7" x14ac:dyDescent="0.25">
      <c r="A53" s="17" t="s">
        <v>142</v>
      </c>
      <c r="B53" s="32"/>
      <c r="C53" s="32"/>
      <c r="D53" s="14"/>
      <c r="E53" s="15"/>
      <c r="F53" s="16"/>
      <c r="G53" s="16"/>
    </row>
    <row r="54" spans="1:7" x14ac:dyDescent="0.25">
      <c r="A54" s="17" t="s">
        <v>131</v>
      </c>
      <c r="B54" s="32"/>
      <c r="C54" s="32"/>
      <c r="D54" s="14"/>
      <c r="E54" s="18" t="s">
        <v>128</v>
      </c>
      <c r="F54" s="19" t="s">
        <v>128</v>
      </c>
      <c r="G54" s="16"/>
    </row>
    <row r="55" spans="1:7" x14ac:dyDescent="0.25">
      <c r="A55" s="13"/>
      <c r="B55" s="32"/>
      <c r="C55" s="32"/>
      <c r="D55" s="14"/>
      <c r="E55" s="15"/>
      <c r="F55" s="16"/>
      <c r="G55" s="16"/>
    </row>
    <row r="56" spans="1:7" x14ac:dyDescent="0.25">
      <c r="A56" s="25" t="s">
        <v>143</v>
      </c>
      <c r="B56" s="34"/>
      <c r="C56" s="34"/>
      <c r="D56" s="26"/>
      <c r="E56" s="21">
        <v>222055.16</v>
      </c>
      <c r="F56" s="22">
        <v>0.97119999999999995</v>
      </c>
      <c r="G56" s="23"/>
    </row>
    <row r="57" spans="1:7" x14ac:dyDescent="0.25">
      <c r="A57" s="13"/>
      <c r="B57" s="32"/>
      <c r="C57" s="32"/>
      <c r="D57" s="14"/>
      <c r="E57" s="15"/>
      <c r="F57" s="16"/>
      <c r="G57" s="16"/>
    </row>
    <row r="58" spans="1:7" x14ac:dyDescent="0.25">
      <c r="A58" s="13"/>
      <c r="B58" s="32"/>
      <c r="C58" s="32"/>
      <c r="D58" s="14"/>
      <c r="E58" s="15"/>
      <c r="F58" s="16"/>
      <c r="G58" s="16"/>
    </row>
    <row r="59" spans="1:7" x14ac:dyDescent="0.25">
      <c r="A59" s="17" t="s">
        <v>228</v>
      </c>
      <c r="B59" s="32"/>
      <c r="C59" s="32"/>
      <c r="D59" s="14"/>
      <c r="E59" s="15"/>
      <c r="F59" s="16"/>
      <c r="G59" s="16"/>
    </row>
    <row r="60" spans="1:7" x14ac:dyDescent="0.25">
      <c r="A60" s="13" t="s">
        <v>229</v>
      </c>
      <c r="B60" s="32"/>
      <c r="C60" s="32"/>
      <c r="D60" s="14"/>
      <c r="E60" s="15">
        <v>840.04</v>
      </c>
      <c r="F60" s="16">
        <v>3.7000000000000002E-3</v>
      </c>
      <c r="G60" s="16">
        <v>6.6422999999999996E-2</v>
      </c>
    </row>
    <row r="61" spans="1:7" x14ac:dyDescent="0.25">
      <c r="A61" s="13" t="s">
        <v>229</v>
      </c>
      <c r="B61" s="32"/>
      <c r="C61" s="32"/>
      <c r="D61" s="14"/>
      <c r="E61" s="15">
        <v>187.99</v>
      </c>
      <c r="F61" s="16">
        <v>8.0000000000000004E-4</v>
      </c>
      <c r="G61" s="16">
        <v>6.1499999999999999E-2</v>
      </c>
    </row>
    <row r="62" spans="1:7" x14ac:dyDescent="0.25">
      <c r="A62" s="17" t="s">
        <v>131</v>
      </c>
      <c r="B62" s="33"/>
      <c r="C62" s="33"/>
      <c r="D62" s="20"/>
      <c r="E62" s="21">
        <v>1028.03</v>
      </c>
      <c r="F62" s="22">
        <v>4.4999999999999997E-3</v>
      </c>
      <c r="G62" s="23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25" t="s">
        <v>143</v>
      </c>
      <c r="B64" s="34"/>
      <c r="C64" s="34"/>
      <c r="D64" s="26"/>
      <c r="E64" s="21">
        <v>1028.03</v>
      </c>
      <c r="F64" s="22">
        <v>4.4999999999999997E-3</v>
      </c>
      <c r="G64" s="23"/>
    </row>
    <row r="65" spans="1:7" x14ac:dyDescent="0.25">
      <c r="A65" s="13" t="s">
        <v>230</v>
      </c>
      <c r="B65" s="32"/>
      <c r="C65" s="32"/>
      <c r="D65" s="14"/>
      <c r="E65" s="15">
        <v>5626.6723404000004</v>
      </c>
      <c r="F65" s="16">
        <v>2.4608000000000001E-2</v>
      </c>
      <c r="G65" s="16"/>
    </row>
    <row r="66" spans="1:7" x14ac:dyDescent="0.25">
      <c r="A66" s="13" t="s">
        <v>231</v>
      </c>
      <c r="B66" s="32"/>
      <c r="C66" s="32"/>
      <c r="D66" s="14"/>
      <c r="E66" s="37">
        <v>-66.562340399999997</v>
      </c>
      <c r="F66" s="36">
        <v>-3.0800000000000001E-4</v>
      </c>
      <c r="G66" s="16">
        <v>6.5521999999999997E-2</v>
      </c>
    </row>
    <row r="67" spans="1:7" x14ac:dyDescent="0.25">
      <c r="A67" s="27" t="s">
        <v>232</v>
      </c>
      <c r="B67" s="35"/>
      <c r="C67" s="35"/>
      <c r="D67" s="28"/>
      <c r="E67" s="29">
        <v>228643.3</v>
      </c>
      <c r="F67" s="30">
        <v>1</v>
      </c>
      <c r="G67" s="30"/>
    </row>
    <row r="69" spans="1:7" x14ac:dyDescent="0.25">
      <c r="A69" s="1" t="s">
        <v>234</v>
      </c>
    </row>
    <row r="72" spans="1:7" x14ac:dyDescent="0.25">
      <c r="A72" s="1" t="s">
        <v>235</v>
      </c>
    </row>
    <row r="73" spans="1:7" x14ac:dyDescent="0.25">
      <c r="A73" s="57" t="s">
        <v>236</v>
      </c>
      <c r="B73" s="3" t="s">
        <v>128</v>
      </c>
    </row>
    <row r="74" spans="1:7" x14ac:dyDescent="0.25">
      <c r="A74" t="s">
        <v>237</v>
      </c>
    </row>
    <row r="75" spans="1:7" x14ac:dyDescent="0.25">
      <c r="A75" t="s">
        <v>238</v>
      </c>
      <c r="B75" t="s">
        <v>239</v>
      </c>
      <c r="C75" t="s">
        <v>239</v>
      </c>
    </row>
    <row r="76" spans="1:7" x14ac:dyDescent="0.25">
      <c r="B76" s="58">
        <v>45596</v>
      </c>
      <c r="C76" s="58">
        <v>45625</v>
      </c>
    </row>
    <row r="77" spans="1:7" x14ac:dyDescent="0.25">
      <c r="A77" t="s">
        <v>244</v>
      </c>
      <c r="B77">
        <v>11.8133</v>
      </c>
      <c r="C77">
        <v>11.870799999999999</v>
      </c>
    </row>
    <row r="78" spans="1:7" x14ac:dyDescent="0.25">
      <c r="A78" t="s">
        <v>245</v>
      </c>
      <c r="B78">
        <v>11.8118</v>
      </c>
      <c r="C78">
        <v>11.869199999999999</v>
      </c>
    </row>
    <row r="79" spans="1:7" x14ac:dyDescent="0.25">
      <c r="A79" t="s">
        <v>688</v>
      </c>
      <c r="B79">
        <v>11.745100000000001</v>
      </c>
      <c r="C79">
        <v>11.8003</v>
      </c>
    </row>
    <row r="80" spans="1:7" x14ac:dyDescent="0.25">
      <c r="A80" t="s">
        <v>689</v>
      </c>
      <c r="B80">
        <v>11.745699999999999</v>
      </c>
      <c r="C80">
        <v>11.8009</v>
      </c>
    </row>
    <row r="82" spans="1:2" x14ac:dyDescent="0.25">
      <c r="A82" t="s">
        <v>255</v>
      </c>
      <c r="B82" s="3" t="s">
        <v>128</v>
      </c>
    </row>
    <row r="83" spans="1:2" x14ac:dyDescent="0.25">
      <c r="A83" t="s">
        <v>256</v>
      </c>
      <c r="B83" s="3" t="s">
        <v>128</v>
      </c>
    </row>
    <row r="84" spans="1:2" ht="29.1" customHeight="1" x14ac:dyDescent="0.25">
      <c r="A84" s="57" t="s">
        <v>257</v>
      </c>
      <c r="B84" s="3" t="s">
        <v>128</v>
      </c>
    </row>
    <row r="85" spans="1:2" ht="29.1" customHeight="1" x14ac:dyDescent="0.25">
      <c r="A85" s="57" t="s">
        <v>258</v>
      </c>
      <c r="B85" s="3" t="s">
        <v>128</v>
      </c>
    </row>
    <row r="86" spans="1:2" x14ac:dyDescent="0.25">
      <c r="A86" t="s">
        <v>259</v>
      </c>
      <c r="B86" s="59">
        <f>+B101</f>
        <v>2.2543013445892268</v>
      </c>
    </row>
    <row r="87" spans="1:2" ht="43.5" customHeight="1" x14ac:dyDescent="0.25">
      <c r="A87" s="57" t="s">
        <v>260</v>
      </c>
      <c r="B87" s="3" t="s">
        <v>128</v>
      </c>
    </row>
    <row r="88" spans="1:2" x14ac:dyDescent="0.25">
      <c r="B88" s="3"/>
    </row>
    <row r="89" spans="1:2" ht="29.1" customHeight="1" x14ac:dyDescent="0.25">
      <c r="A89" s="57" t="s">
        <v>261</v>
      </c>
      <c r="B89" s="3" t="s">
        <v>128</v>
      </c>
    </row>
    <row r="90" spans="1:2" ht="29.1" customHeight="1" x14ac:dyDescent="0.25">
      <c r="A90" s="57" t="s">
        <v>262</v>
      </c>
      <c r="B90" t="s">
        <v>128</v>
      </c>
    </row>
    <row r="91" spans="1:2" ht="29.1" customHeight="1" x14ac:dyDescent="0.25">
      <c r="A91" s="57" t="s">
        <v>263</v>
      </c>
      <c r="B91" s="3" t="s">
        <v>128</v>
      </c>
    </row>
    <row r="92" spans="1:2" ht="29.1" customHeight="1" x14ac:dyDescent="0.25">
      <c r="A92" s="57" t="s">
        <v>264</v>
      </c>
      <c r="B92" s="3" t="s">
        <v>128</v>
      </c>
    </row>
    <row r="94" spans="1:2" x14ac:dyDescent="0.25">
      <c r="A94" t="s">
        <v>265</v>
      </c>
    </row>
    <row r="95" spans="1:2" ht="57.95" customHeight="1" x14ac:dyDescent="0.25">
      <c r="A95" s="62" t="s">
        <v>266</v>
      </c>
      <c r="B95" s="63" t="s">
        <v>1010</v>
      </c>
    </row>
    <row r="96" spans="1:2" ht="29.1" customHeight="1" x14ac:dyDescent="0.25">
      <c r="A96" s="62" t="s">
        <v>268</v>
      </c>
      <c r="B96" s="63" t="s">
        <v>1011</v>
      </c>
    </row>
    <row r="97" spans="1:4" x14ac:dyDescent="0.25">
      <c r="A97" s="62"/>
      <c r="B97" s="62"/>
    </row>
    <row r="98" spans="1:4" x14ac:dyDescent="0.25">
      <c r="A98" s="62" t="s">
        <v>270</v>
      </c>
      <c r="B98" s="64">
        <v>7.2297407427291693</v>
      </c>
    </row>
    <row r="99" spans="1:4" x14ac:dyDescent="0.25">
      <c r="A99" s="62"/>
      <c r="B99" s="62"/>
    </row>
    <row r="100" spans="1:4" x14ac:dyDescent="0.25">
      <c r="A100" s="62" t="s">
        <v>271</v>
      </c>
      <c r="B100" s="65">
        <v>2.0838000000000001</v>
      </c>
    </row>
    <row r="101" spans="1:4" x14ac:dyDescent="0.25">
      <c r="A101" s="62" t="s">
        <v>272</v>
      </c>
      <c r="B101" s="65">
        <v>2.2543013445892268</v>
      </c>
    </row>
    <row r="102" spans="1:4" x14ac:dyDescent="0.25">
      <c r="A102" s="62"/>
      <c r="B102" s="62"/>
    </row>
    <row r="103" spans="1:4" x14ac:dyDescent="0.25">
      <c r="A103" s="62" t="s">
        <v>273</v>
      </c>
      <c r="B103" s="66">
        <v>45626</v>
      </c>
    </row>
    <row r="105" spans="1:4" ht="69.95" customHeight="1" x14ac:dyDescent="0.25">
      <c r="A105" s="76" t="s">
        <v>274</v>
      </c>
      <c r="B105" s="76" t="s">
        <v>275</v>
      </c>
      <c r="C105" s="76" t="s">
        <v>5</v>
      </c>
      <c r="D105" s="76" t="s">
        <v>6</v>
      </c>
    </row>
    <row r="106" spans="1:4" ht="69.95" customHeight="1" x14ac:dyDescent="0.25">
      <c r="A106" s="76" t="s">
        <v>1012</v>
      </c>
      <c r="B106" s="76"/>
      <c r="C106" s="76" t="s">
        <v>44</v>
      </c>
      <c r="D10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40"/>
  <sheetViews>
    <sheetView showGridLines="0" workbookViewId="0">
      <pane ySplit="4" topLeftCell="A120" activePane="bottomLeft" state="frozen"/>
      <selection pane="bottomLeft" activeCell="B120" sqref="B12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1013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1014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129</v>
      </c>
      <c r="B9" s="32"/>
      <c r="C9" s="32"/>
      <c r="D9" s="14"/>
      <c r="E9" s="15"/>
      <c r="F9" s="16"/>
      <c r="G9" s="16"/>
    </row>
    <row r="10" spans="1:8" x14ac:dyDescent="0.25">
      <c r="A10" s="17" t="s">
        <v>278</v>
      </c>
      <c r="B10" s="32"/>
      <c r="C10" s="32"/>
      <c r="D10" s="14"/>
      <c r="E10" s="15"/>
      <c r="F10" s="16"/>
      <c r="G10" s="16"/>
    </row>
    <row r="11" spans="1:8" x14ac:dyDescent="0.25">
      <c r="A11" s="13" t="s">
        <v>1015</v>
      </c>
      <c r="B11" s="32" t="s">
        <v>1016</v>
      </c>
      <c r="C11" s="32" t="s">
        <v>284</v>
      </c>
      <c r="D11" s="14">
        <v>65000000</v>
      </c>
      <c r="E11" s="15">
        <v>64765.87</v>
      </c>
      <c r="F11" s="16">
        <v>8.1699999999999995E-2</v>
      </c>
      <c r="G11" s="16">
        <v>7.6999999999999999E-2</v>
      </c>
    </row>
    <row r="12" spans="1:8" x14ac:dyDescent="0.25">
      <c r="A12" s="13" t="s">
        <v>1017</v>
      </c>
      <c r="B12" s="32" t="s">
        <v>1018</v>
      </c>
      <c r="C12" s="32" t="s">
        <v>284</v>
      </c>
      <c r="D12" s="14">
        <v>60500000</v>
      </c>
      <c r="E12" s="15">
        <v>60473.32</v>
      </c>
      <c r="F12" s="16">
        <v>7.6300000000000007E-2</v>
      </c>
      <c r="G12" s="16">
        <v>7.6165999999999998E-2</v>
      </c>
    </row>
    <row r="13" spans="1:8" x14ac:dyDescent="0.25">
      <c r="A13" s="13" t="s">
        <v>1019</v>
      </c>
      <c r="B13" s="32" t="s">
        <v>1020</v>
      </c>
      <c r="C13" s="32" t="s">
        <v>284</v>
      </c>
      <c r="D13" s="14">
        <v>51500000</v>
      </c>
      <c r="E13" s="15">
        <v>51270.83</v>
      </c>
      <c r="F13" s="16">
        <v>6.4699999999999994E-2</v>
      </c>
      <c r="G13" s="16">
        <v>7.4749999999999997E-2</v>
      </c>
    </row>
    <row r="14" spans="1:8" x14ac:dyDescent="0.25">
      <c r="A14" s="13" t="s">
        <v>1021</v>
      </c>
      <c r="B14" s="32" t="s">
        <v>1022</v>
      </c>
      <c r="C14" s="32" t="s">
        <v>295</v>
      </c>
      <c r="D14" s="14">
        <v>47500000</v>
      </c>
      <c r="E14" s="15">
        <v>47428.47</v>
      </c>
      <c r="F14" s="16">
        <v>5.9900000000000002E-2</v>
      </c>
      <c r="G14" s="16">
        <v>7.7100000000000002E-2</v>
      </c>
    </row>
    <row r="15" spans="1:8" x14ac:dyDescent="0.25">
      <c r="A15" s="13" t="s">
        <v>1023</v>
      </c>
      <c r="B15" s="32" t="s">
        <v>1024</v>
      </c>
      <c r="C15" s="32" t="s">
        <v>295</v>
      </c>
      <c r="D15" s="14">
        <v>47500000</v>
      </c>
      <c r="E15" s="15">
        <v>47240.7</v>
      </c>
      <c r="F15" s="16">
        <v>5.96E-2</v>
      </c>
      <c r="G15" s="16">
        <v>7.7108999999999997E-2</v>
      </c>
    </row>
    <row r="16" spans="1:8" x14ac:dyDescent="0.25">
      <c r="A16" s="13" t="s">
        <v>1025</v>
      </c>
      <c r="B16" s="32" t="s">
        <v>1026</v>
      </c>
      <c r="C16" s="32" t="s">
        <v>284</v>
      </c>
      <c r="D16" s="14">
        <v>21300000</v>
      </c>
      <c r="E16" s="15">
        <v>21289.65</v>
      </c>
      <c r="F16" s="16">
        <v>2.69E-2</v>
      </c>
      <c r="G16" s="16">
        <v>7.3400000000000007E-2</v>
      </c>
    </row>
    <row r="17" spans="1:7" x14ac:dyDescent="0.25">
      <c r="A17" s="13" t="s">
        <v>1027</v>
      </c>
      <c r="B17" s="32" t="s">
        <v>1028</v>
      </c>
      <c r="C17" s="32" t="s">
        <v>295</v>
      </c>
      <c r="D17" s="14">
        <v>17500000</v>
      </c>
      <c r="E17" s="15">
        <v>17485.580000000002</v>
      </c>
      <c r="F17" s="16">
        <v>2.2100000000000002E-2</v>
      </c>
      <c r="G17" s="16">
        <v>7.5749999999999998E-2</v>
      </c>
    </row>
    <row r="18" spans="1:7" x14ac:dyDescent="0.25">
      <c r="A18" s="13" t="s">
        <v>1029</v>
      </c>
      <c r="B18" s="32" t="s">
        <v>1030</v>
      </c>
      <c r="C18" s="32" t="s">
        <v>284</v>
      </c>
      <c r="D18" s="14">
        <v>16500000</v>
      </c>
      <c r="E18" s="15">
        <v>16197.14</v>
      </c>
      <c r="F18" s="16">
        <v>2.0400000000000001E-2</v>
      </c>
      <c r="G18" s="16">
        <v>7.6149999999999995E-2</v>
      </c>
    </row>
    <row r="19" spans="1:7" x14ac:dyDescent="0.25">
      <c r="A19" s="13" t="s">
        <v>1031</v>
      </c>
      <c r="B19" s="32" t="s">
        <v>1032</v>
      </c>
      <c r="C19" s="32" t="s">
        <v>284</v>
      </c>
      <c r="D19" s="14">
        <v>15000000</v>
      </c>
      <c r="E19" s="15">
        <v>14967.98</v>
      </c>
      <c r="F19" s="16">
        <v>1.89E-2</v>
      </c>
      <c r="G19" s="16">
        <v>7.6999999999999999E-2</v>
      </c>
    </row>
    <row r="20" spans="1:7" x14ac:dyDescent="0.25">
      <c r="A20" s="13" t="s">
        <v>1033</v>
      </c>
      <c r="B20" s="32" t="s">
        <v>1034</v>
      </c>
      <c r="C20" s="32" t="s">
        <v>284</v>
      </c>
      <c r="D20" s="14">
        <v>11200000</v>
      </c>
      <c r="E20" s="15">
        <v>11412.44</v>
      </c>
      <c r="F20" s="16">
        <v>1.44E-2</v>
      </c>
      <c r="G20" s="16">
        <v>7.5427999999999995E-2</v>
      </c>
    </row>
    <row r="21" spans="1:7" x14ac:dyDescent="0.25">
      <c r="A21" s="13" t="s">
        <v>1035</v>
      </c>
      <c r="B21" s="32" t="s">
        <v>1036</v>
      </c>
      <c r="C21" s="32" t="s">
        <v>295</v>
      </c>
      <c r="D21" s="14">
        <v>11000000</v>
      </c>
      <c r="E21" s="15">
        <v>10925.27</v>
      </c>
      <c r="F21" s="16">
        <v>1.38E-2</v>
      </c>
      <c r="G21" s="16">
        <v>7.7100000000000002E-2</v>
      </c>
    </row>
    <row r="22" spans="1:7" x14ac:dyDescent="0.25">
      <c r="A22" s="13" t="s">
        <v>1037</v>
      </c>
      <c r="B22" s="32" t="s">
        <v>1038</v>
      </c>
      <c r="C22" s="32" t="s">
        <v>281</v>
      </c>
      <c r="D22" s="14">
        <v>11000000</v>
      </c>
      <c r="E22" s="15">
        <v>10835.34</v>
      </c>
      <c r="F22" s="16">
        <v>1.37E-2</v>
      </c>
      <c r="G22" s="16">
        <v>7.6649999999999996E-2</v>
      </c>
    </row>
    <row r="23" spans="1:7" x14ac:dyDescent="0.25">
      <c r="A23" s="13" t="s">
        <v>1039</v>
      </c>
      <c r="B23" s="32" t="s">
        <v>1040</v>
      </c>
      <c r="C23" s="32" t="s">
        <v>284</v>
      </c>
      <c r="D23" s="14">
        <v>10000000</v>
      </c>
      <c r="E23" s="15">
        <v>9993.2000000000007</v>
      </c>
      <c r="F23" s="16">
        <v>1.26E-2</v>
      </c>
      <c r="G23" s="16">
        <v>7.6149999999999995E-2</v>
      </c>
    </row>
    <row r="24" spans="1:7" x14ac:dyDescent="0.25">
      <c r="A24" s="13" t="s">
        <v>1041</v>
      </c>
      <c r="B24" s="32" t="s">
        <v>1042</v>
      </c>
      <c r="C24" s="32" t="s">
        <v>281</v>
      </c>
      <c r="D24" s="14">
        <v>7600000</v>
      </c>
      <c r="E24" s="15">
        <v>7558.66</v>
      </c>
      <c r="F24" s="16">
        <v>9.4999999999999998E-3</v>
      </c>
      <c r="G24" s="16">
        <v>7.5850000000000001E-2</v>
      </c>
    </row>
    <row r="25" spans="1:7" x14ac:dyDescent="0.25">
      <c r="A25" s="13" t="s">
        <v>1043</v>
      </c>
      <c r="B25" s="32" t="s">
        <v>1044</v>
      </c>
      <c r="C25" s="32" t="s">
        <v>284</v>
      </c>
      <c r="D25" s="14">
        <v>6000000</v>
      </c>
      <c r="E25" s="15">
        <v>6127.06</v>
      </c>
      <c r="F25" s="16">
        <v>7.7000000000000002E-3</v>
      </c>
      <c r="G25" s="16">
        <v>7.51E-2</v>
      </c>
    </row>
    <row r="26" spans="1:7" x14ac:dyDescent="0.25">
      <c r="A26" s="13" t="s">
        <v>1045</v>
      </c>
      <c r="B26" s="32" t="s">
        <v>1046</v>
      </c>
      <c r="C26" s="32" t="s">
        <v>284</v>
      </c>
      <c r="D26" s="14">
        <v>6000000</v>
      </c>
      <c r="E26" s="15">
        <v>6044.83</v>
      </c>
      <c r="F26" s="16">
        <v>7.6E-3</v>
      </c>
      <c r="G26" s="16">
        <v>7.3800000000000004E-2</v>
      </c>
    </row>
    <row r="27" spans="1:7" x14ac:dyDescent="0.25">
      <c r="A27" s="13" t="s">
        <v>1047</v>
      </c>
      <c r="B27" s="32" t="s">
        <v>1048</v>
      </c>
      <c r="C27" s="32" t="s">
        <v>284</v>
      </c>
      <c r="D27" s="14">
        <v>5000000</v>
      </c>
      <c r="E27" s="15">
        <v>5039.24</v>
      </c>
      <c r="F27" s="16">
        <v>6.4000000000000003E-3</v>
      </c>
      <c r="G27" s="16">
        <v>7.5050000000000006E-2</v>
      </c>
    </row>
    <row r="28" spans="1:7" x14ac:dyDescent="0.25">
      <c r="A28" s="13" t="s">
        <v>1049</v>
      </c>
      <c r="B28" s="32" t="s">
        <v>1050</v>
      </c>
      <c r="C28" s="32" t="s">
        <v>281</v>
      </c>
      <c r="D28" s="14">
        <v>4000000</v>
      </c>
      <c r="E28" s="15">
        <v>3965.39</v>
      </c>
      <c r="F28" s="16">
        <v>5.0000000000000001E-3</v>
      </c>
      <c r="G28" s="16">
        <v>7.5850000000000001E-2</v>
      </c>
    </row>
    <row r="29" spans="1:7" x14ac:dyDescent="0.25">
      <c r="A29" s="13" t="s">
        <v>1051</v>
      </c>
      <c r="B29" s="32" t="s">
        <v>1052</v>
      </c>
      <c r="C29" s="32" t="s">
        <v>295</v>
      </c>
      <c r="D29" s="14">
        <v>3300000</v>
      </c>
      <c r="E29" s="15">
        <v>3292.43</v>
      </c>
      <c r="F29" s="16">
        <v>4.1999999999999997E-3</v>
      </c>
      <c r="G29" s="16">
        <v>7.5850000000000001E-2</v>
      </c>
    </row>
    <row r="30" spans="1:7" x14ac:dyDescent="0.25">
      <c r="A30" s="13" t="s">
        <v>1053</v>
      </c>
      <c r="B30" s="32" t="s">
        <v>1054</v>
      </c>
      <c r="C30" s="32" t="s">
        <v>284</v>
      </c>
      <c r="D30" s="14">
        <v>2700000</v>
      </c>
      <c r="E30" s="15">
        <v>2723.93</v>
      </c>
      <c r="F30" s="16">
        <v>3.3999999999999998E-3</v>
      </c>
      <c r="G30" s="16">
        <v>7.5425000000000006E-2</v>
      </c>
    </row>
    <row r="31" spans="1:7" x14ac:dyDescent="0.25">
      <c r="A31" s="13" t="s">
        <v>1055</v>
      </c>
      <c r="B31" s="32" t="s">
        <v>1056</v>
      </c>
      <c r="C31" s="32" t="s">
        <v>284</v>
      </c>
      <c r="D31" s="14">
        <v>2500000</v>
      </c>
      <c r="E31" s="15">
        <v>2552.6799999999998</v>
      </c>
      <c r="F31" s="16">
        <v>3.2000000000000002E-3</v>
      </c>
      <c r="G31" s="16">
        <v>7.5249999999999997E-2</v>
      </c>
    </row>
    <row r="32" spans="1:7" x14ac:dyDescent="0.25">
      <c r="A32" s="13" t="s">
        <v>1057</v>
      </c>
      <c r="B32" s="32" t="s">
        <v>1058</v>
      </c>
      <c r="C32" s="32" t="s">
        <v>284</v>
      </c>
      <c r="D32" s="14">
        <v>2500000</v>
      </c>
      <c r="E32" s="15">
        <v>2498.4</v>
      </c>
      <c r="F32" s="16">
        <v>3.2000000000000002E-3</v>
      </c>
      <c r="G32" s="16">
        <v>7.6199000000000003E-2</v>
      </c>
    </row>
    <row r="33" spans="1:7" x14ac:dyDescent="0.25">
      <c r="A33" s="13" t="s">
        <v>1059</v>
      </c>
      <c r="B33" s="32" t="s">
        <v>1060</v>
      </c>
      <c r="C33" s="32" t="s">
        <v>284</v>
      </c>
      <c r="D33" s="14">
        <v>2500000</v>
      </c>
      <c r="E33" s="15">
        <v>2495.66</v>
      </c>
      <c r="F33" s="16">
        <v>3.0999999999999999E-3</v>
      </c>
      <c r="G33" s="16">
        <v>7.5499999999999998E-2</v>
      </c>
    </row>
    <row r="34" spans="1:7" x14ac:dyDescent="0.25">
      <c r="A34" s="13" t="s">
        <v>1061</v>
      </c>
      <c r="B34" s="32" t="s">
        <v>1062</v>
      </c>
      <c r="C34" s="32" t="s">
        <v>284</v>
      </c>
      <c r="D34" s="14">
        <v>2500000</v>
      </c>
      <c r="E34" s="15">
        <v>2454.12</v>
      </c>
      <c r="F34" s="16">
        <v>3.0999999999999999E-3</v>
      </c>
      <c r="G34" s="16">
        <v>7.6249999999999998E-2</v>
      </c>
    </row>
    <row r="35" spans="1:7" x14ac:dyDescent="0.25">
      <c r="A35" s="13" t="s">
        <v>1063</v>
      </c>
      <c r="B35" s="32" t="s">
        <v>1064</v>
      </c>
      <c r="C35" s="32" t="s">
        <v>284</v>
      </c>
      <c r="D35" s="14">
        <v>2000000</v>
      </c>
      <c r="E35" s="15">
        <v>2015.13</v>
      </c>
      <c r="F35" s="16">
        <v>2.5000000000000001E-3</v>
      </c>
      <c r="G35" s="16">
        <v>7.3950000000000002E-2</v>
      </c>
    </row>
    <row r="36" spans="1:7" x14ac:dyDescent="0.25">
      <c r="A36" s="13" t="s">
        <v>1065</v>
      </c>
      <c r="B36" s="32" t="s">
        <v>1066</v>
      </c>
      <c r="C36" s="32" t="s">
        <v>284</v>
      </c>
      <c r="D36" s="14">
        <v>1500000</v>
      </c>
      <c r="E36" s="15">
        <v>1473.28</v>
      </c>
      <c r="F36" s="16">
        <v>1.9E-3</v>
      </c>
      <c r="G36" s="16">
        <v>7.6274999999999996E-2</v>
      </c>
    </row>
    <row r="37" spans="1:7" x14ac:dyDescent="0.25">
      <c r="A37" s="13" t="s">
        <v>1067</v>
      </c>
      <c r="B37" s="32" t="s">
        <v>1068</v>
      </c>
      <c r="C37" s="32" t="s">
        <v>295</v>
      </c>
      <c r="D37" s="14">
        <v>1109000</v>
      </c>
      <c r="E37" s="15">
        <v>1123.92</v>
      </c>
      <c r="F37" s="16">
        <v>1.4E-3</v>
      </c>
      <c r="G37" s="16">
        <v>7.5850000000000001E-2</v>
      </c>
    </row>
    <row r="38" spans="1:7" x14ac:dyDescent="0.25">
      <c r="A38" s="13" t="s">
        <v>1069</v>
      </c>
      <c r="B38" s="32" t="s">
        <v>1070</v>
      </c>
      <c r="C38" s="32" t="s">
        <v>295</v>
      </c>
      <c r="D38" s="14">
        <v>1000000</v>
      </c>
      <c r="E38" s="15">
        <v>1012.69</v>
      </c>
      <c r="F38" s="16">
        <v>1.2999999999999999E-3</v>
      </c>
      <c r="G38" s="16">
        <v>7.5850000000000001E-2</v>
      </c>
    </row>
    <row r="39" spans="1:7" x14ac:dyDescent="0.25">
      <c r="A39" s="13" t="s">
        <v>1071</v>
      </c>
      <c r="B39" s="32" t="s">
        <v>1072</v>
      </c>
      <c r="C39" s="32" t="s">
        <v>284</v>
      </c>
      <c r="D39" s="14">
        <v>500000</v>
      </c>
      <c r="E39" s="15">
        <v>508.54</v>
      </c>
      <c r="F39" s="16">
        <v>5.9999999999999995E-4</v>
      </c>
      <c r="G39" s="16">
        <v>7.5050000000000006E-2</v>
      </c>
    </row>
    <row r="40" spans="1:7" x14ac:dyDescent="0.25">
      <c r="A40" s="13" t="s">
        <v>1073</v>
      </c>
      <c r="B40" s="32" t="s">
        <v>1074</v>
      </c>
      <c r="C40" s="32" t="s">
        <v>284</v>
      </c>
      <c r="D40" s="14">
        <v>500000</v>
      </c>
      <c r="E40" s="15">
        <v>490.35</v>
      </c>
      <c r="F40" s="16">
        <v>5.9999999999999995E-4</v>
      </c>
      <c r="G40" s="16">
        <v>7.3957999999999996E-2</v>
      </c>
    </row>
    <row r="41" spans="1:7" x14ac:dyDescent="0.25">
      <c r="A41" s="17" t="s">
        <v>131</v>
      </c>
      <c r="B41" s="33"/>
      <c r="C41" s="33"/>
      <c r="D41" s="20"/>
      <c r="E41" s="21">
        <v>435662.1</v>
      </c>
      <c r="F41" s="22">
        <v>0.54969999999999997</v>
      </c>
      <c r="G41" s="23"/>
    </row>
    <row r="42" spans="1:7" x14ac:dyDescent="0.25">
      <c r="A42" s="17" t="s">
        <v>136</v>
      </c>
      <c r="B42" s="32"/>
      <c r="C42" s="32"/>
      <c r="D42" s="14"/>
      <c r="E42" s="15"/>
      <c r="F42" s="16"/>
      <c r="G42" s="16"/>
    </row>
    <row r="43" spans="1:7" x14ac:dyDescent="0.25">
      <c r="A43" s="13" t="s">
        <v>1075</v>
      </c>
      <c r="B43" s="32" t="s">
        <v>1076</v>
      </c>
      <c r="C43" s="32" t="s">
        <v>135</v>
      </c>
      <c r="D43" s="14">
        <v>30000000</v>
      </c>
      <c r="E43" s="15">
        <v>29750.76</v>
      </c>
      <c r="F43" s="16">
        <v>3.7499999999999999E-2</v>
      </c>
      <c r="G43" s="16">
        <v>6.9513000000000005E-2</v>
      </c>
    </row>
    <row r="44" spans="1:7" x14ac:dyDescent="0.25">
      <c r="A44" s="13" t="s">
        <v>1077</v>
      </c>
      <c r="B44" s="32" t="s">
        <v>1078</v>
      </c>
      <c r="C44" s="32" t="s">
        <v>135</v>
      </c>
      <c r="D44" s="14">
        <v>26500000</v>
      </c>
      <c r="E44" s="15">
        <v>27013.84</v>
      </c>
      <c r="F44" s="16">
        <v>3.4099999999999998E-2</v>
      </c>
      <c r="G44" s="16">
        <v>6.9956000000000004E-2</v>
      </c>
    </row>
    <row r="45" spans="1:7" x14ac:dyDescent="0.25">
      <c r="A45" s="13" t="s">
        <v>1079</v>
      </c>
      <c r="B45" s="32" t="s">
        <v>1080</v>
      </c>
      <c r="C45" s="32" t="s">
        <v>135</v>
      </c>
      <c r="D45" s="14">
        <v>25500000</v>
      </c>
      <c r="E45" s="15">
        <v>25922.71</v>
      </c>
      <c r="F45" s="16">
        <v>3.27E-2</v>
      </c>
      <c r="G45" s="16">
        <v>6.9917000000000007E-2</v>
      </c>
    </row>
    <row r="46" spans="1:7" x14ac:dyDescent="0.25">
      <c r="A46" s="13" t="s">
        <v>1081</v>
      </c>
      <c r="B46" s="32" t="s">
        <v>1082</v>
      </c>
      <c r="C46" s="32" t="s">
        <v>135</v>
      </c>
      <c r="D46" s="14">
        <v>22500000</v>
      </c>
      <c r="E46" s="15">
        <v>22941.65</v>
      </c>
      <c r="F46" s="16">
        <v>2.9000000000000001E-2</v>
      </c>
      <c r="G46" s="16">
        <v>6.9956000000000004E-2</v>
      </c>
    </row>
    <row r="47" spans="1:7" x14ac:dyDescent="0.25">
      <c r="A47" s="13" t="s">
        <v>1083</v>
      </c>
      <c r="B47" s="32" t="s">
        <v>1084</v>
      </c>
      <c r="C47" s="32" t="s">
        <v>135</v>
      </c>
      <c r="D47" s="14">
        <v>19500000</v>
      </c>
      <c r="E47" s="15">
        <v>19903.12</v>
      </c>
      <c r="F47" s="16">
        <v>2.5100000000000001E-2</v>
      </c>
      <c r="G47" s="16">
        <v>6.9917000000000007E-2</v>
      </c>
    </row>
    <row r="48" spans="1:7" x14ac:dyDescent="0.25">
      <c r="A48" s="13" t="s">
        <v>1085</v>
      </c>
      <c r="B48" s="32" t="s">
        <v>1086</v>
      </c>
      <c r="C48" s="32" t="s">
        <v>135</v>
      </c>
      <c r="D48" s="14">
        <v>15500000</v>
      </c>
      <c r="E48" s="15">
        <v>15835.13</v>
      </c>
      <c r="F48" s="16">
        <v>0.02</v>
      </c>
      <c r="G48" s="16">
        <v>7.0000000000000007E-2</v>
      </c>
    </row>
    <row r="49" spans="1:7" x14ac:dyDescent="0.25">
      <c r="A49" s="13" t="s">
        <v>1087</v>
      </c>
      <c r="B49" s="32" t="s">
        <v>1088</v>
      </c>
      <c r="C49" s="32" t="s">
        <v>135</v>
      </c>
      <c r="D49" s="14">
        <v>14500000</v>
      </c>
      <c r="E49" s="15">
        <v>14790.94</v>
      </c>
      <c r="F49" s="16">
        <v>1.8700000000000001E-2</v>
      </c>
      <c r="G49" s="16">
        <v>6.9993E-2</v>
      </c>
    </row>
    <row r="50" spans="1:7" x14ac:dyDescent="0.25">
      <c r="A50" s="13" t="s">
        <v>1089</v>
      </c>
      <c r="B50" s="32" t="s">
        <v>1090</v>
      </c>
      <c r="C50" s="32" t="s">
        <v>135</v>
      </c>
      <c r="D50" s="14">
        <v>14000000</v>
      </c>
      <c r="E50" s="15">
        <v>14228.65</v>
      </c>
      <c r="F50" s="16">
        <v>1.7999999999999999E-2</v>
      </c>
      <c r="G50" s="16">
        <v>7.0000000000000007E-2</v>
      </c>
    </row>
    <row r="51" spans="1:7" x14ac:dyDescent="0.25">
      <c r="A51" s="13" t="s">
        <v>1091</v>
      </c>
      <c r="B51" s="32" t="s">
        <v>1092</v>
      </c>
      <c r="C51" s="32" t="s">
        <v>135</v>
      </c>
      <c r="D51" s="14">
        <v>11500000</v>
      </c>
      <c r="E51" s="15">
        <v>11704.85</v>
      </c>
      <c r="F51" s="16">
        <v>1.4800000000000001E-2</v>
      </c>
      <c r="G51" s="16">
        <v>7.0008000000000001E-2</v>
      </c>
    </row>
    <row r="52" spans="1:7" x14ac:dyDescent="0.25">
      <c r="A52" s="13" t="s">
        <v>1093</v>
      </c>
      <c r="B52" s="32" t="s">
        <v>1094</v>
      </c>
      <c r="C52" s="32" t="s">
        <v>135</v>
      </c>
      <c r="D52" s="14">
        <v>10500000</v>
      </c>
      <c r="E52" s="15">
        <v>10736.3</v>
      </c>
      <c r="F52" s="16">
        <v>1.3599999999999999E-2</v>
      </c>
      <c r="G52" s="16">
        <v>7.0444000000000007E-2</v>
      </c>
    </row>
    <row r="53" spans="1:7" x14ac:dyDescent="0.25">
      <c r="A53" s="13" t="s">
        <v>1095</v>
      </c>
      <c r="B53" s="32" t="s">
        <v>1096</v>
      </c>
      <c r="C53" s="32" t="s">
        <v>135</v>
      </c>
      <c r="D53" s="14">
        <v>10500000</v>
      </c>
      <c r="E53" s="15">
        <v>10709.78</v>
      </c>
      <c r="F53" s="16">
        <v>1.35E-2</v>
      </c>
      <c r="G53" s="16">
        <v>7.0370000000000002E-2</v>
      </c>
    </row>
    <row r="54" spans="1:7" x14ac:dyDescent="0.25">
      <c r="A54" s="13" t="s">
        <v>1097</v>
      </c>
      <c r="B54" s="32" t="s">
        <v>1098</v>
      </c>
      <c r="C54" s="32" t="s">
        <v>135</v>
      </c>
      <c r="D54" s="14">
        <v>9500000</v>
      </c>
      <c r="E54" s="15">
        <v>9650.7199999999993</v>
      </c>
      <c r="F54" s="16">
        <v>1.2200000000000001E-2</v>
      </c>
      <c r="G54" s="16">
        <v>7.0435999999999999E-2</v>
      </c>
    </row>
    <row r="55" spans="1:7" x14ac:dyDescent="0.25">
      <c r="A55" s="13" t="s">
        <v>1099</v>
      </c>
      <c r="B55" s="32" t="s">
        <v>1100</v>
      </c>
      <c r="C55" s="32" t="s">
        <v>135</v>
      </c>
      <c r="D55" s="14">
        <v>9000000</v>
      </c>
      <c r="E55" s="15">
        <v>9161.85</v>
      </c>
      <c r="F55" s="16">
        <v>1.1599999999999999E-2</v>
      </c>
      <c r="G55" s="16">
        <v>6.9956000000000004E-2</v>
      </c>
    </row>
    <row r="56" spans="1:7" x14ac:dyDescent="0.25">
      <c r="A56" s="13" t="s">
        <v>1101</v>
      </c>
      <c r="B56" s="32" t="s">
        <v>1102</v>
      </c>
      <c r="C56" s="32" t="s">
        <v>135</v>
      </c>
      <c r="D56" s="14">
        <v>8000000</v>
      </c>
      <c r="E56" s="15">
        <v>8165.02</v>
      </c>
      <c r="F56" s="16">
        <v>1.03E-2</v>
      </c>
      <c r="G56" s="16">
        <v>6.9956000000000004E-2</v>
      </c>
    </row>
    <row r="57" spans="1:7" x14ac:dyDescent="0.25">
      <c r="A57" s="13" t="s">
        <v>1103</v>
      </c>
      <c r="B57" s="32" t="s">
        <v>1104</v>
      </c>
      <c r="C57" s="32" t="s">
        <v>135</v>
      </c>
      <c r="D57" s="14">
        <v>7500000</v>
      </c>
      <c r="E57" s="15">
        <v>7656.45</v>
      </c>
      <c r="F57" s="16">
        <v>9.7000000000000003E-3</v>
      </c>
      <c r="G57" s="16">
        <v>6.9956000000000004E-2</v>
      </c>
    </row>
    <row r="58" spans="1:7" x14ac:dyDescent="0.25">
      <c r="A58" s="13" t="s">
        <v>1105</v>
      </c>
      <c r="B58" s="32" t="s">
        <v>1106</v>
      </c>
      <c r="C58" s="32" t="s">
        <v>135</v>
      </c>
      <c r="D58" s="14">
        <v>7500000</v>
      </c>
      <c r="E58" s="15">
        <v>7609.51</v>
      </c>
      <c r="F58" s="16">
        <v>9.5999999999999992E-3</v>
      </c>
      <c r="G58" s="16">
        <v>6.9956000000000004E-2</v>
      </c>
    </row>
    <row r="59" spans="1:7" x14ac:dyDescent="0.25">
      <c r="A59" s="13" t="s">
        <v>1107</v>
      </c>
      <c r="B59" s="32" t="s">
        <v>1108</v>
      </c>
      <c r="C59" s="32" t="s">
        <v>135</v>
      </c>
      <c r="D59" s="14">
        <v>7219500</v>
      </c>
      <c r="E59" s="15">
        <v>7323.61</v>
      </c>
      <c r="F59" s="16">
        <v>9.1999999999999998E-3</v>
      </c>
      <c r="G59" s="16">
        <v>7.0008000000000001E-2</v>
      </c>
    </row>
    <row r="60" spans="1:7" x14ac:dyDescent="0.25">
      <c r="A60" s="13" t="s">
        <v>1109</v>
      </c>
      <c r="B60" s="32" t="s">
        <v>1110</v>
      </c>
      <c r="C60" s="32" t="s">
        <v>135</v>
      </c>
      <c r="D60" s="14">
        <v>7000000</v>
      </c>
      <c r="E60" s="15">
        <v>7136.73</v>
      </c>
      <c r="F60" s="16">
        <v>8.9999999999999993E-3</v>
      </c>
      <c r="G60" s="16">
        <v>7.0444999999999994E-2</v>
      </c>
    </row>
    <row r="61" spans="1:7" x14ac:dyDescent="0.25">
      <c r="A61" s="13" t="s">
        <v>1111</v>
      </c>
      <c r="B61" s="32" t="s">
        <v>1112</v>
      </c>
      <c r="C61" s="32" t="s">
        <v>135</v>
      </c>
      <c r="D61" s="14">
        <v>6500000</v>
      </c>
      <c r="E61" s="15">
        <v>6641.52</v>
      </c>
      <c r="F61" s="16">
        <v>8.3999999999999995E-3</v>
      </c>
      <c r="G61" s="16">
        <v>7.0578000000000002E-2</v>
      </c>
    </row>
    <row r="62" spans="1:7" x14ac:dyDescent="0.25">
      <c r="A62" s="13" t="s">
        <v>1113</v>
      </c>
      <c r="B62" s="32" t="s">
        <v>1114</v>
      </c>
      <c r="C62" s="32" t="s">
        <v>135</v>
      </c>
      <c r="D62" s="14">
        <v>6500000</v>
      </c>
      <c r="E62" s="15">
        <v>6614.85</v>
      </c>
      <c r="F62" s="16">
        <v>8.3000000000000001E-3</v>
      </c>
      <c r="G62" s="16">
        <v>7.0444000000000007E-2</v>
      </c>
    </row>
    <row r="63" spans="1:7" x14ac:dyDescent="0.25">
      <c r="A63" s="13" t="s">
        <v>1115</v>
      </c>
      <c r="B63" s="32" t="s">
        <v>1116</v>
      </c>
      <c r="C63" s="32" t="s">
        <v>135</v>
      </c>
      <c r="D63" s="14">
        <v>6000000</v>
      </c>
      <c r="E63" s="15">
        <v>6107.42</v>
      </c>
      <c r="F63" s="16">
        <v>7.7000000000000002E-3</v>
      </c>
      <c r="G63" s="16">
        <v>7.0434999999999998E-2</v>
      </c>
    </row>
    <row r="64" spans="1:7" x14ac:dyDescent="0.25">
      <c r="A64" s="13" t="s">
        <v>1117</v>
      </c>
      <c r="B64" s="32" t="s">
        <v>1118</v>
      </c>
      <c r="C64" s="32" t="s">
        <v>135</v>
      </c>
      <c r="D64" s="14">
        <v>5000000</v>
      </c>
      <c r="E64" s="15">
        <v>5105.84</v>
      </c>
      <c r="F64" s="16">
        <v>6.4000000000000003E-3</v>
      </c>
      <c r="G64" s="16">
        <v>6.9993E-2</v>
      </c>
    </row>
    <row r="65" spans="1:7" x14ac:dyDescent="0.25">
      <c r="A65" s="13" t="s">
        <v>1119</v>
      </c>
      <c r="B65" s="32" t="s">
        <v>1120</v>
      </c>
      <c r="C65" s="32" t="s">
        <v>135</v>
      </c>
      <c r="D65" s="14">
        <v>5000000</v>
      </c>
      <c r="E65" s="15">
        <v>5080.76</v>
      </c>
      <c r="F65" s="16">
        <v>6.4000000000000003E-3</v>
      </c>
      <c r="G65" s="16">
        <v>7.0067000000000004E-2</v>
      </c>
    </row>
    <row r="66" spans="1:7" x14ac:dyDescent="0.25">
      <c r="A66" s="13" t="s">
        <v>1121</v>
      </c>
      <c r="B66" s="32" t="s">
        <v>1122</v>
      </c>
      <c r="C66" s="32" t="s">
        <v>135</v>
      </c>
      <c r="D66" s="14">
        <v>5000000</v>
      </c>
      <c r="E66" s="15">
        <v>5080.26</v>
      </c>
      <c r="F66" s="16">
        <v>6.4000000000000003E-3</v>
      </c>
      <c r="G66" s="16">
        <v>6.9956000000000004E-2</v>
      </c>
    </row>
    <row r="67" spans="1:7" x14ac:dyDescent="0.25">
      <c r="A67" s="13" t="s">
        <v>1123</v>
      </c>
      <c r="B67" s="32" t="s">
        <v>1124</v>
      </c>
      <c r="C67" s="32" t="s">
        <v>135</v>
      </c>
      <c r="D67" s="14">
        <v>5000000</v>
      </c>
      <c r="E67" s="15">
        <v>5079.83</v>
      </c>
      <c r="F67" s="16">
        <v>6.4000000000000003E-3</v>
      </c>
      <c r="G67" s="16">
        <v>7.0444000000000007E-2</v>
      </c>
    </row>
    <row r="68" spans="1:7" x14ac:dyDescent="0.25">
      <c r="A68" s="13" t="s">
        <v>1125</v>
      </c>
      <c r="B68" s="32" t="s">
        <v>1126</v>
      </c>
      <c r="C68" s="32" t="s">
        <v>135</v>
      </c>
      <c r="D68" s="14">
        <v>5000000</v>
      </c>
      <c r="E68" s="15">
        <v>5073.88</v>
      </c>
      <c r="F68" s="16">
        <v>6.4000000000000003E-3</v>
      </c>
      <c r="G68" s="16">
        <v>6.9993E-2</v>
      </c>
    </row>
    <row r="69" spans="1:7" x14ac:dyDescent="0.25">
      <c r="A69" s="13" t="s">
        <v>1127</v>
      </c>
      <c r="B69" s="32" t="s">
        <v>1128</v>
      </c>
      <c r="C69" s="32" t="s">
        <v>135</v>
      </c>
      <c r="D69" s="14">
        <v>4500000</v>
      </c>
      <c r="E69" s="15">
        <v>4598.5200000000004</v>
      </c>
      <c r="F69" s="16">
        <v>5.7999999999999996E-3</v>
      </c>
      <c r="G69" s="16">
        <v>7.0370000000000002E-2</v>
      </c>
    </row>
    <row r="70" spans="1:7" x14ac:dyDescent="0.25">
      <c r="A70" s="13" t="s">
        <v>1129</v>
      </c>
      <c r="B70" s="32" t="s">
        <v>1130</v>
      </c>
      <c r="C70" s="32" t="s">
        <v>135</v>
      </c>
      <c r="D70" s="14">
        <v>3500000</v>
      </c>
      <c r="E70" s="15">
        <v>3569.32</v>
      </c>
      <c r="F70" s="16">
        <v>4.4999999999999997E-3</v>
      </c>
      <c r="G70" s="16">
        <v>7.0008000000000001E-2</v>
      </c>
    </row>
    <row r="71" spans="1:7" x14ac:dyDescent="0.25">
      <c r="A71" s="13" t="s">
        <v>1131</v>
      </c>
      <c r="B71" s="32" t="s">
        <v>1132</v>
      </c>
      <c r="C71" s="32" t="s">
        <v>135</v>
      </c>
      <c r="D71" s="14">
        <v>3000000</v>
      </c>
      <c r="E71" s="15">
        <v>3053.27</v>
      </c>
      <c r="F71" s="16">
        <v>3.8999999999999998E-3</v>
      </c>
      <c r="G71" s="16">
        <v>6.9956000000000004E-2</v>
      </c>
    </row>
    <row r="72" spans="1:7" x14ac:dyDescent="0.25">
      <c r="A72" s="13" t="s">
        <v>1133</v>
      </c>
      <c r="B72" s="32" t="s">
        <v>1134</v>
      </c>
      <c r="C72" s="32" t="s">
        <v>135</v>
      </c>
      <c r="D72" s="14">
        <v>3000000</v>
      </c>
      <c r="E72" s="15">
        <v>3048.64</v>
      </c>
      <c r="F72" s="16">
        <v>3.8E-3</v>
      </c>
      <c r="G72" s="16">
        <v>7.0008000000000001E-2</v>
      </c>
    </row>
    <row r="73" spans="1:7" x14ac:dyDescent="0.25">
      <c r="A73" s="13" t="s">
        <v>1135</v>
      </c>
      <c r="B73" s="32" t="s">
        <v>1136</v>
      </c>
      <c r="C73" s="32" t="s">
        <v>135</v>
      </c>
      <c r="D73" s="14">
        <v>2500000</v>
      </c>
      <c r="E73" s="15">
        <v>2540.85</v>
      </c>
      <c r="F73" s="16">
        <v>3.2000000000000002E-3</v>
      </c>
      <c r="G73" s="16">
        <v>6.9993E-2</v>
      </c>
    </row>
    <row r="74" spans="1:7" x14ac:dyDescent="0.25">
      <c r="A74" s="13" t="s">
        <v>1137</v>
      </c>
      <c r="B74" s="32" t="s">
        <v>1138</v>
      </c>
      <c r="C74" s="32" t="s">
        <v>135</v>
      </c>
      <c r="D74" s="14">
        <v>2500000</v>
      </c>
      <c r="E74" s="15">
        <v>2532.1</v>
      </c>
      <c r="F74" s="16">
        <v>3.2000000000000002E-3</v>
      </c>
      <c r="G74" s="16">
        <v>6.8948999999999996E-2</v>
      </c>
    </row>
    <row r="75" spans="1:7" x14ac:dyDescent="0.25">
      <c r="A75" s="13" t="s">
        <v>1139</v>
      </c>
      <c r="B75" s="32" t="s">
        <v>1140</v>
      </c>
      <c r="C75" s="32" t="s">
        <v>135</v>
      </c>
      <c r="D75" s="14">
        <v>2500000</v>
      </c>
      <c r="E75" s="15">
        <v>2531.7600000000002</v>
      </c>
      <c r="F75" s="16">
        <v>3.2000000000000002E-3</v>
      </c>
      <c r="G75" s="16">
        <v>7.0081000000000004E-2</v>
      </c>
    </row>
    <row r="76" spans="1:7" x14ac:dyDescent="0.25">
      <c r="A76" s="13" t="s">
        <v>1141</v>
      </c>
      <c r="B76" s="32" t="s">
        <v>1142</v>
      </c>
      <c r="C76" s="32" t="s">
        <v>135</v>
      </c>
      <c r="D76" s="14">
        <v>1000000</v>
      </c>
      <c r="E76" s="15">
        <v>1017.79</v>
      </c>
      <c r="F76" s="16">
        <v>1.2999999999999999E-3</v>
      </c>
      <c r="G76" s="16">
        <v>6.9823999999999997E-2</v>
      </c>
    </row>
    <row r="77" spans="1:7" x14ac:dyDescent="0.25">
      <c r="A77" s="13" t="s">
        <v>1143</v>
      </c>
      <c r="B77" s="32" t="s">
        <v>1144</v>
      </c>
      <c r="C77" s="32" t="s">
        <v>135</v>
      </c>
      <c r="D77" s="14">
        <v>500000</v>
      </c>
      <c r="E77" s="15">
        <v>507.44</v>
      </c>
      <c r="F77" s="16">
        <v>5.9999999999999995E-4</v>
      </c>
      <c r="G77" s="16">
        <v>6.9889000000000007E-2</v>
      </c>
    </row>
    <row r="78" spans="1:7" x14ac:dyDescent="0.25">
      <c r="A78" s="13" t="s">
        <v>1145</v>
      </c>
      <c r="B78" s="32" t="s">
        <v>1146</v>
      </c>
      <c r="C78" s="32" t="s">
        <v>135</v>
      </c>
      <c r="D78" s="14">
        <v>500000</v>
      </c>
      <c r="E78" s="15">
        <v>507.43</v>
      </c>
      <c r="F78" s="16">
        <v>5.9999999999999995E-4</v>
      </c>
      <c r="G78" s="16">
        <v>6.9904999999999995E-2</v>
      </c>
    </row>
    <row r="79" spans="1:7" x14ac:dyDescent="0.25">
      <c r="A79" s="13" t="s">
        <v>1147</v>
      </c>
      <c r="B79" s="32" t="s">
        <v>1148</v>
      </c>
      <c r="C79" s="32" t="s">
        <v>135</v>
      </c>
      <c r="D79" s="14">
        <v>500000</v>
      </c>
      <c r="E79" s="15">
        <v>507.05</v>
      </c>
      <c r="F79" s="16">
        <v>5.9999999999999995E-4</v>
      </c>
      <c r="G79" s="16">
        <v>7.0008000000000001E-2</v>
      </c>
    </row>
    <row r="80" spans="1:7" x14ac:dyDescent="0.25">
      <c r="A80" s="13" t="s">
        <v>1149</v>
      </c>
      <c r="B80" s="32" t="s">
        <v>1150</v>
      </c>
      <c r="C80" s="32" t="s">
        <v>135</v>
      </c>
      <c r="D80" s="14">
        <v>500000</v>
      </c>
      <c r="E80" s="15">
        <v>507.03</v>
      </c>
      <c r="F80" s="16">
        <v>5.9999999999999995E-4</v>
      </c>
      <c r="G80" s="16">
        <v>7.0035E-2</v>
      </c>
    </row>
    <row r="81" spans="1:7" x14ac:dyDescent="0.25">
      <c r="A81" s="13" t="s">
        <v>1151</v>
      </c>
      <c r="B81" s="32" t="s">
        <v>1152</v>
      </c>
      <c r="C81" s="32" t="s">
        <v>135</v>
      </c>
      <c r="D81" s="14">
        <v>500000</v>
      </c>
      <c r="E81" s="15">
        <v>498.81</v>
      </c>
      <c r="F81" s="16">
        <v>5.9999999999999995E-4</v>
      </c>
      <c r="G81" s="16">
        <v>6.9931999999999994E-2</v>
      </c>
    </row>
    <row r="82" spans="1:7" x14ac:dyDescent="0.25">
      <c r="A82" s="17" t="s">
        <v>131</v>
      </c>
      <c r="B82" s="33"/>
      <c r="C82" s="33"/>
      <c r="D82" s="20"/>
      <c r="E82" s="21">
        <v>330445.99</v>
      </c>
      <c r="F82" s="22">
        <v>0.41689999999999999</v>
      </c>
      <c r="G82" s="23"/>
    </row>
    <row r="83" spans="1:7" x14ac:dyDescent="0.25">
      <c r="A83" s="13"/>
      <c r="B83" s="32"/>
      <c r="C83" s="32"/>
      <c r="D83" s="14"/>
      <c r="E83" s="15"/>
      <c r="F83" s="16"/>
      <c r="G83" s="16"/>
    </row>
    <row r="84" spans="1:7" x14ac:dyDescent="0.25">
      <c r="A84" s="13"/>
      <c r="B84" s="32"/>
      <c r="C84" s="32"/>
      <c r="D84" s="14"/>
      <c r="E84" s="15"/>
      <c r="F84" s="16"/>
      <c r="G84" s="16"/>
    </row>
    <row r="85" spans="1:7" x14ac:dyDescent="0.25">
      <c r="A85" s="17" t="s">
        <v>141</v>
      </c>
      <c r="B85" s="32"/>
      <c r="C85" s="32"/>
      <c r="D85" s="14"/>
      <c r="E85" s="15"/>
      <c r="F85" s="16"/>
      <c r="G85" s="16"/>
    </row>
    <row r="86" spans="1:7" x14ac:dyDescent="0.25">
      <c r="A86" s="17" t="s">
        <v>131</v>
      </c>
      <c r="B86" s="32"/>
      <c r="C86" s="32"/>
      <c r="D86" s="14"/>
      <c r="E86" s="18" t="s">
        <v>128</v>
      </c>
      <c r="F86" s="19" t="s">
        <v>128</v>
      </c>
      <c r="G86" s="16"/>
    </row>
    <row r="87" spans="1:7" x14ac:dyDescent="0.25">
      <c r="A87" s="13"/>
      <c r="B87" s="32"/>
      <c r="C87" s="32"/>
      <c r="D87" s="14"/>
      <c r="E87" s="15"/>
      <c r="F87" s="16"/>
      <c r="G87" s="16"/>
    </row>
    <row r="88" spans="1:7" x14ac:dyDescent="0.25">
      <c r="A88" s="17" t="s">
        <v>142</v>
      </c>
      <c r="B88" s="32"/>
      <c r="C88" s="32"/>
      <c r="D88" s="14"/>
      <c r="E88" s="15"/>
      <c r="F88" s="16"/>
      <c r="G88" s="16"/>
    </row>
    <row r="89" spans="1:7" x14ac:dyDescent="0.25">
      <c r="A89" s="17" t="s">
        <v>131</v>
      </c>
      <c r="B89" s="32"/>
      <c r="C89" s="32"/>
      <c r="D89" s="14"/>
      <c r="E89" s="18" t="s">
        <v>128</v>
      </c>
      <c r="F89" s="19" t="s">
        <v>128</v>
      </c>
      <c r="G89" s="16"/>
    </row>
    <row r="90" spans="1:7" x14ac:dyDescent="0.25">
      <c r="A90" s="13"/>
      <c r="B90" s="32"/>
      <c r="C90" s="32"/>
      <c r="D90" s="14"/>
      <c r="E90" s="15"/>
      <c r="F90" s="16"/>
      <c r="G90" s="16"/>
    </row>
    <row r="91" spans="1:7" x14ac:dyDescent="0.25">
      <c r="A91" s="25" t="s">
        <v>143</v>
      </c>
      <c r="B91" s="34"/>
      <c r="C91" s="34"/>
      <c r="D91" s="26"/>
      <c r="E91" s="21">
        <v>766108.09</v>
      </c>
      <c r="F91" s="22">
        <v>0.96660000000000001</v>
      </c>
      <c r="G91" s="23"/>
    </row>
    <row r="92" spans="1:7" x14ac:dyDescent="0.25">
      <c r="A92" s="13"/>
      <c r="B92" s="32"/>
      <c r="C92" s="32"/>
      <c r="D92" s="14"/>
      <c r="E92" s="15"/>
      <c r="F92" s="16"/>
      <c r="G92" s="16"/>
    </row>
    <row r="93" spans="1:7" x14ac:dyDescent="0.25">
      <c r="A93" s="13"/>
      <c r="B93" s="32"/>
      <c r="C93" s="32"/>
      <c r="D93" s="14"/>
      <c r="E93" s="15"/>
      <c r="F93" s="16"/>
      <c r="G93" s="16"/>
    </row>
    <row r="94" spans="1:7" x14ac:dyDescent="0.25">
      <c r="A94" s="17" t="s">
        <v>228</v>
      </c>
      <c r="B94" s="32"/>
      <c r="C94" s="32"/>
      <c r="D94" s="14"/>
      <c r="E94" s="15"/>
      <c r="F94" s="16"/>
      <c r="G94" s="16"/>
    </row>
    <row r="95" spans="1:7" x14ac:dyDescent="0.25">
      <c r="A95" s="13" t="s">
        <v>229</v>
      </c>
      <c r="B95" s="32"/>
      <c r="C95" s="32"/>
      <c r="D95" s="14"/>
      <c r="E95" s="15">
        <v>2</v>
      </c>
      <c r="F95" s="16">
        <v>0</v>
      </c>
      <c r="G95" s="16">
        <v>6.6422999999999996E-2</v>
      </c>
    </row>
    <row r="96" spans="1:7" x14ac:dyDescent="0.25">
      <c r="A96" s="17" t="s">
        <v>131</v>
      </c>
      <c r="B96" s="33"/>
      <c r="C96" s="33"/>
      <c r="D96" s="20"/>
      <c r="E96" s="21">
        <v>2</v>
      </c>
      <c r="F96" s="22">
        <v>0</v>
      </c>
      <c r="G96" s="23"/>
    </row>
    <row r="97" spans="1:7" x14ac:dyDescent="0.25">
      <c r="A97" s="13"/>
      <c r="B97" s="32"/>
      <c r="C97" s="32"/>
      <c r="D97" s="14"/>
      <c r="E97" s="15"/>
      <c r="F97" s="16"/>
      <c r="G97" s="16"/>
    </row>
    <row r="98" spans="1:7" x14ac:dyDescent="0.25">
      <c r="A98" s="25" t="s">
        <v>143</v>
      </c>
      <c r="B98" s="34"/>
      <c r="C98" s="34"/>
      <c r="D98" s="26"/>
      <c r="E98" s="21">
        <v>2</v>
      </c>
      <c r="F98" s="22">
        <v>0</v>
      </c>
      <c r="G98" s="23"/>
    </row>
    <row r="99" spans="1:7" x14ac:dyDescent="0.25">
      <c r="A99" s="13" t="s">
        <v>230</v>
      </c>
      <c r="B99" s="32"/>
      <c r="C99" s="32"/>
      <c r="D99" s="14"/>
      <c r="E99" s="15">
        <v>28803.013878900001</v>
      </c>
      <c r="F99" s="16">
        <v>3.6352000000000002E-2</v>
      </c>
      <c r="G99" s="16"/>
    </row>
    <row r="100" spans="1:7" x14ac:dyDescent="0.25">
      <c r="A100" s="13" t="s">
        <v>231</v>
      </c>
      <c r="B100" s="32"/>
      <c r="C100" s="32"/>
      <c r="D100" s="14"/>
      <c r="E100" s="37">
        <v>-2594.1538789000001</v>
      </c>
      <c r="F100" s="36">
        <v>-2.9520000000000002E-3</v>
      </c>
      <c r="G100" s="16">
        <v>6.6422999999999996E-2</v>
      </c>
    </row>
    <row r="101" spans="1:7" x14ac:dyDescent="0.25">
      <c r="A101" s="27" t="s">
        <v>232</v>
      </c>
      <c r="B101" s="35"/>
      <c r="C101" s="35"/>
      <c r="D101" s="28"/>
      <c r="E101" s="29">
        <v>792318.95</v>
      </c>
      <c r="F101" s="30">
        <v>1</v>
      </c>
      <c r="G101" s="30"/>
    </row>
    <row r="103" spans="1:7" x14ac:dyDescent="0.25">
      <c r="A103" s="1" t="s">
        <v>234</v>
      </c>
    </row>
    <row r="106" spans="1:7" x14ac:dyDescent="0.25">
      <c r="A106" s="1" t="s">
        <v>235</v>
      </c>
    </row>
    <row r="107" spans="1:7" x14ac:dyDescent="0.25">
      <c r="A107" s="57" t="s">
        <v>236</v>
      </c>
      <c r="B107" s="3" t="s">
        <v>128</v>
      </c>
    </row>
    <row r="108" spans="1:7" x14ac:dyDescent="0.25">
      <c r="A108" t="s">
        <v>237</v>
      </c>
    </row>
    <row r="109" spans="1:7" x14ac:dyDescent="0.25">
      <c r="A109" t="s">
        <v>238</v>
      </c>
      <c r="B109" t="s">
        <v>239</v>
      </c>
      <c r="C109" t="s">
        <v>239</v>
      </c>
    </row>
    <row r="110" spans="1:7" x14ac:dyDescent="0.25">
      <c r="B110" s="58">
        <v>45596</v>
      </c>
      <c r="C110" s="58">
        <v>45625</v>
      </c>
    </row>
    <row r="111" spans="1:7" x14ac:dyDescent="0.25">
      <c r="A111" t="s">
        <v>244</v>
      </c>
      <c r="B111">
        <v>12.414899999999999</v>
      </c>
      <c r="C111">
        <v>12.474399999999999</v>
      </c>
    </row>
    <row r="112" spans="1:7" x14ac:dyDescent="0.25">
      <c r="A112" t="s">
        <v>245</v>
      </c>
      <c r="B112">
        <v>12.4156</v>
      </c>
      <c r="C112">
        <v>12.475099999999999</v>
      </c>
    </row>
    <row r="113" spans="1:3" x14ac:dyDescent="0.25">
      <c r="A113" t="s">
        <v>688</v>
      </c>
      <c r="B113">
        <v>12.3345</v>
      </c>
      <c r="C113">
        <v>12.3917</v>
      </c>
    </row>
    <row r="114" spans="1:3" x14ac:dyDescent="0.25">
      <c r="A114" t="s">
        <v>689</v>
      </c>
      <c r="B114">
        <v>12.335699999999999</v>
      </c>
      <c r="C114">
        <v>12.392799999999999</v>
      </c>
    </row>
    <row r="116" spans="1:3" x14ac:dyDescent="0.25">
      <c r="A116" t="s">
        <v>255</v>
      </c>
      <c r="B116" s="3" t="s">
        <v>128</v>
      </c>
    </row>
    <row r="117" spans="1:3" x14ac:dyDescent="0.25">
      <c r="A117" t="s">
        <v>256</v>
      </c>
      <c r="B117" s="3" t="s">
        <v>128</v>
      </c>
    </row>
    <row r="118" spans="1:3" ht="29.1" customHeight="1" x14ac:dyDescent="0.25">
      <c r="A118" s="57" t="s">
        <v>257</v>
      </c>
      <c r="B118" s="3" t="s">
        <v>128</v>
      </c>
    </row>
    <row r="119" spans="1:3" ht="29.1" customHeight="1" x14ac:dyDescent="0.25">
      <c r="A119" s="57" t="s">
        <v>258</v>
      </c>
      <c r="B119" s="3" t="s">
        <v>128</v>
      </c>
    </row>
    <row r="120" spans="1:3" x14ac:dyDescent="0.25">
      <c r="A120" t="s">
        <v>259</v>
      </c>
      <c r="B120" s="59">
        <f>+B135</f>
        <v>1.2206677930386269</v>
      </c>
    </row>
    <row r="121" spans="1:3" ht="43.5" customHeight="1" x14ac:dyDescent="0.25">
      <c r="A121" s="57" t="s">
        <v>260</v>
      </c>
      <c r="B121" s="3" t="s">
        <v>128</v>
      </c>
    </row>
    <row r="122" spans="1:3" x14ac:dyDescent="0.25">
      <c r="B122" s="3"/>
    </row>
    <row r="123" spans="1:3" ht="29.1" customHeight="1" x14ac:dyDescent="0.25">
      <c r="A123" s="57" t="s">
        <v>261</v>
      </c>
      <c r="B123" s="3" t="s">
        <v>128</v>
      </c>
    </row>
    <row r="124" spans="1:3" ht="29.1" customHeight="1" x14ac:dyDescent="0.25">
      <c r="A124" s="57" t="s">
        <v>262</v>
      </c>
      <c r="B124">
        <v>30387.53</v>
      </c>
    </row>
    <row r="125" spans="1:3" ht="29.1" customHeight="1" x14ac:dyDescent="0.25">
      <c r="A125" s="57" t="s">
        <v>263</v>
      </c>
      <c r="B125" s="3" t="s">
        <v>128</v>
      </c>
    </row>
    <row r="126" spans="1:3" ht="29.1" customHeight="1" x14ac:dyDescent="0.25">
      <c r="A126" s="57" t="s">
        <v>264</v>
      </c>
      <c r="B126" s="3" t="s">
        <v>128</v>
      </c>
    </row>
    <row r="128" spans="1:3" x14ac:dyDescent="0.25">
      <c r="A128" t="s">
        <v>265</v>
      </c>
    </row>
    <row r="129" spans="1:4" ht="57.95" customHeight="1" x14ac:dyDescent="0.25">
      <c r="A129" s="62" t="s">
        <v>266</v>
      </c>
      <c r="B129" s="63" t="s">
        <v>1153</v>
      </c>
    </row>
    <row r="130" spans="1:4" ht="29.1" customHeight="1" x14ac:dyDescent="0.25">
      <c r="A130" s="62" t="s">
        <v>268</v>
      </c>
      <c r="B130" s="63" t="s">
        <v>1154</v>
      </c>
    </row>
    <row r="131" spans="1:4" x14ac:dyDescent="0.25">
      <c r="A131" s="62"/>
      <c r="B131" s="62"/>
    </row>
    <row r="132" spans="1:4" x14ac:dyDescent="0.25">
      <c r="A132" s="62" t="s">
        <v>270</v>
      </c>
      <c r="B132" s="64">
        <v>7.3556737454523704</v>
      </c>
    </row>
    <row r="133" spans="1:4" x14ac:dyDescent="0.25">
      <c r="A133" s="62"/>
      <c r="B133" s="62"/>
    </row>
    <row r="134" spans="1:4" x14ac:dyDescent="0.25">
      <c r="A134" s="62" t="s">
        <v>271</v>
      </c>
      <c r="B134" s="65">
        <v>1.1597999999999999</v>
      </c>
    </row>
    <row r="135" spans="1:4" x14ac:dyDescent="0.25">
      <c r="A135" s="62" t="s">
        <v>272</v>
      </c>
      <c r="B135" s="65">
        <v>1.2206677930386269</v>
      </c>
    </row>
    <row r="136" spans="1:4" x14ac:dyDescent="0.25">
      <c r="A136" s="62"/>
      <c r="B136" s="62"/>
    </row>
    <row r="137" spans="1:4" x14ac:dyDescent="0.25">
      <c r="A137" s="62" t="s">
        <v>273</v>
      </c>
      <c r="B137" s="66">
        <v>45626</v>
      </c>
    </row>
    <row r="139" spans="1:4" ht="69.95" customHeight="1" x14ac:dyDescent="0.25">
      <c r="A139" s="76" t="s">
        <v>274</v>
      </c>
      <c r="B139" s="76" t="s">
        <v>275</v>
      </c>
      <c r="C139" s="76" t="s">
        <v>5</v>
      </c>
      <c r="D139" s="76" t="s">
        <v>6</v>
      </c>
    </row>
    <row r="140" spans="1:4" ht="69.95" customHeight="1" x14ac:dyDescent="0.25">
      <c r="A140" s="76" t="s">
        <v>1155</v>
      </c>
      <c r="B140" s="76"/>
      <c r="C140" s="76" t="s">
        <v>46</v>
      </c>
      <c r="D14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86"/>
  <sheetViews>
    <sheetView showGridLines="0" workbookViewId="0">
      <pane ySplit="4" topLeftCell="A66" activePane="bottomLeft" state="frozen"/>
      <selection pane="bottomLeft" activeCell="B81" sqref="B8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1156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1157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144</v>
      </c>
      <c r="B9" s="32"/>
      <c r="C9" s="32"/>
      <c r="D9" s="14"/>
      <c r="E9" s="15"/>
      <c r="F9" s="16"/>
      <c r="G9" s="16"/>
    </row>
    <row r="10" spans="1:8" x14ac:dyDescent="0.25">
      <c r="A10" s="13"/>
      <c r="B10" s="32"/>
      <c r="C10" s="32"/>
      <c r="D10" s="14"/>
      <c r="E10" s="15"/>
      <c r="F10" s="16"/>
      <c r="G10" s="16"/>
    </row>
    <row r="11" spans="1:8" x14ac:dyDescent="0.25">
      <c r="A11" s="17" t="s">
        <v>145</v>
      </c>
      <c r="B11" s="32"/>
      <c r="C11" s="32"/>
      <c r="D11" s="14"/>
      <c r="E11" s="15"/>
      <c r="F11" s="16"/>
      <c r="G11" s="16"/>
    </row>
    <row r="12" spans="1:8" x14ac:dyDescent="0.25">
      <c r="A12" s="13" t="s">
        <v>1158</v>
      </c>
      <c r="B12" s="32" t="s">
        <v>1159</v>
      </c>
      <c r="C12" s="32" t="s">
        <v>135</v>
      </c>
      <c r="D12" s="14">
        <v>500000</v>
      </c>
      <c r="E12" s="15">
        <v>497.8</v>
      </c>
      <c r="F12" s="16">
        <v>9.1999999999999998E-3</v>
      </c>
      <c r="G12" s="16">
        <v>6.4627000000000004E-2</v>
      </c>
    </row>
    <row r="13" spans="1:8" x14ac:dyDescent="0.25">
      <c r="A13" s="17" t="s">
        <v>131</v>
      </c>
      <c r="B13" s="33"/>
      <c r="C13" s="33"/>
      <c r="D13" s="20"/>
      <c r="E13" s="21">
        <v>497.8</v>
      </c>
      <c r="F13" s="22">
        <v>9.1999999999999998E-3</v>
      </c>
      <c r="G13" s="23"/>
    </row>
    <row r="14" spans="1:8" x14ac:dyDescent="0.25">
      <c r="A14" s="13"/>
      <c r="B14" s="32"/>
      <c r="C14" s="32"/>
      <c r="D14" s="14"/>
      <c r="E14" s="15"/>
      <c r="F14" s="16"/>
      <c r="G14" s="16"/>
    </row>
    <row r="15" spans="1:8" x14ac:dyDescent="0.25">
      <c r="A15" s="25" t="s">
        <v>143</v>
      </c>
      <c r="B15" s="34"/>
      <c r="C15" s="34"/>
      <c r="D15" s="26"/>
      <c r="E15" s="21">
        <v>497.8</v>
      </c>
      <c r="F15" s="22">
        <v>9.1999999999999998E-3</v>
      </c>
      <c r="G15" s="23"/>
    </row>
    <row r="16" spans="1:8" x14ac:dyDescent="0.25">
      <c r="A16" s="13"/>
      <c r="B16" s="32"/>
      <c r="C16" s="32"/>
      <c r="D16" s="14"/>
      <c r="E16" s="15"/>
      <c r="F16" s="16"/>
      <c r="G16" s="16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17" t="s">
        <v>228</v>
      </c>
      <c r="B18" s="32"/>
      <c r="C18" s="32"/>
      <c r="D18" s="14"/>
      <c r="E18" s="15"/>
      <c r="F18" s="16"/>
      <c r="G18" s="16"/>
    </row>
    <row r="19" spans="1:7" x14ac:dyDescent="0.25">
      <c r="A19" s="13" t="s">
        <v>229</v>
      </c>
      <c r="B19" s="32"/>
      <c r="C19" s="32"/>
      <c r="D19" s="14"/>
      <c r="E19" s="15">
        <v>53386.85</v>
      </c>
      <c r="F19" s="16">
        <v>0.99109999999999998</v>
      </c>
      <c r="G19" s="16">
        <v>6.6422999999999996E-2</v>
      </c>
    </row>
    <row r="20" spans="1:7" x14ac:dyDescent="0.25">
      <c r="A20" s="17" t="s">
        <v>131</v>
      </c>
      <c r="B20" s="33"/>
      <c r="C20" s="33"/>
      <c r="D20" s="20"/>
      <c r="E20" s="21">
        <v>53386.85</v>
      </c>
      <c r="F20" s="22">
        <v>0.99109999999999998</v>
      </c>
      <c r="G20" s="23"/>
    </row>
    <row r="21" spans="1:7" x14ac:dyDescent="0.25">
      <c r="A21" s="13"/>
      <c r="B21" s="32"/>
      <c r="C21" s="32"/>
      <c r="D21" s="14"/>
      <c r="E21" s="15"/>
      <c r="F21" s="16"/>
      <c r="G21" s="16"/>
    </row>
    <row r="22" spans="1:7" x14ac:dyDescent="0.25">
      <c r="A22" s="25" t="s">
        <v>143</v>
      </c>
      <c r="B22" s="34"/>
      <c r="C22" s="34"/>
      <c r="D22" s="26"/>
      <c r="E22" s="21">
        <v>53386.85</v>
      </c>
      <c r="F22" s="22">
        <v>0.99109999999999998</v>
      </c>
      <c r="G22" s="23"/>
    </row>
    <row r="23" spans="1:7" x14ac:dyDescent="0.25">
      <c r="A23" s="13" t="s">
        <v>230</v>
      </c>
      <c r="B23" s="32"/>
      <c r="C23" s="32"/>
      <c r="D23" s="14"/>
      <c r="E23" s="15">
        <v>19.430767100000001</v>
      </c>
      <c r="F23" s="16">
        <v>3.6000000000000002E-4</v>
      </c>
      <c r="G23" s="16"/>
    </row>
    <row r="24" spans="1:7" x14ac:dyDescent="0.25">
      <c r="A24" s="13" t="s">
        <v>231</v>
      </c>
      <c r="B24" s="32"/>
      <c r="C24" s="32"/>
      <c r="D24" s="14"/>
      <c r="E24" s="37">
        <v>-39.830767100000003</v>
      </c>
      <c r="F24" s="36">
        <v>-6.6E-4</v>
      </c>
      <c r="G24" s="16">
        <v>6.6422999999999996E-2</v>
      </c>
    </row>
    <row r="25" spans="1:7" x14ac:dyDescent="0.25">
      <c r="A25" s="27" t="s">
        <v>232</v>
      </c>
      <c r="B25" s="35"/>
      <c r="C25" s="35"/>
      <c r="D25" s="28"/>
      <c r="E25" s="29">
        <v>53864.25</v>
      </c>
      <c r="F25" s="30">
        <v>1</v>
      </c>
      <c r="G25" s="30"/>
    </row>
    <row r="30" spans="1:7" x14ac:dyDescent="0.25">
      <c r="A30" s="1" t="s">
        <v>235</v>
      </c>
    </row>
    <row r="31" spans="1:7" x14ac:dyDescent="0.25">
      <c r="A31" s="57" t="s">
        <v>236</v>
      </c>
      <c r="B31" s="3" t="s">
        <v>128</v>
      </c>
    </row>
    <row r="32" spans="1:7" x14ac:dyDescent="0.25">
      <c r="A32" t="s">
        <v>237</v>
      </c>
    </row>
    <row r="33" spans="1:3" x14ac:dyDescent="0.25">
      <c r="A33" t="s">
        <v>344</v>
      </c>
      <c r="B33" t="s">
        <v>239</v>
      </c>
      <c r="C33" t="s">
        <v>239</v>
      </c>
    </row>
    <row r="34" spans="1:3" x14ac:dyDescent="0.25">
      <c r="B34" s="58">
        <v>45596</v>
      </c>
      <c r="C34" s="58">
        <v>45626</v>
      </c>
    </row>
    <row r="35" spans="1:3" x14ac:dyDescent="0.25">
      <c r="A35" t="s">
        <v>240</v>
      </c>
      <c r="B35">
        <v>1287.6980000000001</v>
      </c>
      <c r="C35">
        <v>1294.4149</v>
      </c>
    </row>
    <row r="36" spans="1:3" x14ac:dyDescent="0.25">
      <c r="A36" t="s">
        <v>1160</v>
      </c>
      <c r="B36">
        <v>1000.0647</v>
      </c>
      <c r="C36">
        <v>1000.0738</v>
      </c>
    </row>
    <row r="37" spans="1:3" x14ac:dyDescent="0.25">
      <c r="A37" t="s">
        <v>684</v>
      </c>
      <c r="B37" t="s">
        <v>242</v>
      </c>
      <c r="C37" t="s">
        <v>243</v>
      </c>
    </row>
    <row r="38" spans="1:3" x14ac:dyDescent="0.25">
      <c r="A38" t="s">
        <v>244</v>
      </c>
      <c r="B38">
        <v>1287.2570000000001</v>
      </c>
      <c r="C38">
        <v>1293.9729</v>
      </c>
    </row>
    <row r="39" spans="1:3" x14ac:dyDescent="0.25">
      <c r="A39" t="s">
        <v>685</v>
      </c>
      <c r="B39">
        <v>1058.6020000000001</v>
      </c>
      <c r="C39">
        <v>1058.4544000000001</v>
      </c>
    </row>
    <row r="40" spans="1:3" x14ac:dyDescent="0.25">
      <c r="A40" t="s">
        <v>686</v>
      </c>
      <c r="B40" t="s">
        <v>242</v>
      </c>
      <c r="C40" t="s">
        <v>243</v>
      </c>
    </row>
    <row r="41" spans="1:3" x14ac:dyDescent="0.25">
      <c r="A41" t="s">
        <v>1161</v>
      </c>
      <c r="B41">
        <v>1283.4447</v>
      </c>
      <c r="C41">
        <v>1290.0872999999999</v>
      </c>
    </row>
    <row r="42" spans="1:3" x14ac:dyDescent="0.25">
      <c r="A42" t="s">
        <v>1162</v>
      </c>
      <c r="B42">
        <v>1008.2617</v>
      </c>
      <c r="C42">
        <v>1008.2671</v>
      </c>
    </row>
    <row r="43" spans="1:3" x14ac:dyDescent="0.25">
      <c r="A43" t="s">
        <v>687</v>
      </c>
      <c r="B43">
        <v>1095.6439</v>
      </c>
      <c r="C43">
        <v>1095.4777999999999</v>
      </c>
    </row>
    <row r="44" spans="1:3" x14ac:dyDescent="0.25">
      <c r="A44" t="s">
        <v>688</v>
      </c>
      <c r="B44">
        <v>1283.4448</v>
      </c>
      <c r="C44">
        <v>1290.0877</v>
      </c>
    </row>
    <row r="45" spans="1:3" x14ac:dyDescent="0.25">
      <c r="A45" t="s">
        <v>690</v>
      </c>
      <c r="B45">
        <v>1005.4419</v>
      </c>
      <c r="C45">
        <v>1005.3033</v>
      </c>
    </row>
    <row r="46" spans="1:3" x14ac:dyDescent="0.25">
      <c r="A46" t="s">
        <v>691</v>
      </c>
      <c r="B46">
        <v>1016.7868999999999</v>
      </c>
      <c r="C46">
        <v>1017.1706</v>
      </c>
    </row>
    <row r="47" spans="1:3" x14ac:dyDescent="0.25">
      <c r="A47" t="s">
        <v>1163</v>
      </c>
      <c r="B47">
        <v>1177.7708</v>
      </c>
      <c r="C47">
        <v>1183.9154000000001</v>
      </c>
    </row>
    <row r="48" spans="1:3" x14ac:dyDescent="0.25">
      <c r="A48" t="s">
        <v>1164</v>
      </c>
      <c r="B48">
        <v>1000</v>
      </c>
      <c r="C48">
        <v>1000</v>
      </c>
    </row>
    <row r="49" spans="1:4" x14ac:dyDescent="0.25">
      <c r="A49" t="s">
        <v>1165</v>
      </c>
      <c r="B49">
        <v>1177.7692999999999</v>
      </c>
      <c r="C49">
        <v>1183.9139</v>
      </c>
    </row>
    <row r="50" spans="1:4" x14ac:dyDescent="0.25">
      <c r="A50" t="s">
        <v>1166</v>
      </c>
      <c r="B50">
        <v>1000</v>
      </c>
      <c r="C50">
        <v>1000</v>
      </c>
    </row>
    <row r="51" spans="1:4" x14ac:dyDescent="0.25">
      <c r="A51" t="s">
        <v>254</v>
      </c>
    </row>
    <row r="53" spans="1:4" x14ac:dyDescent="0.25">
      <c r="A53" t="s">
        <v>692</v>
      </c>
    </row>
    <row r="55" spans="1:4" x14ac:dyDescent="0.25">
      <c r="A55" s="60" t="s">
        <v>693</v>
      </c>
      <c r="B55" s="60" t="s">
        <v>694</v>
      </c>
      <c r="C55" s="60" t="s">
        <v>695</v>
      </c>
      <c r="D55" s="60" t="s">
        <v>696</v>
      </c>
    </row>
    <row r="56" spans="1:4" x14ac:dyDescent="0.25">
      <c r="A56" s="60" t="s">
        <v>1167</v>
      </c>
      <c r="B56" s="60"/>
      <c r="C56" s="60">
        <v>5.1909565999999998</v>
      </c>
      <c r="D56" s="60">
        <v>5.1909565999999998</v>
      </c>
    </row>
    <row r="57" spans="1:4" x14ac:dyDescent="0.25">
      <c r="A57" s="60" t="s">
        <v>1168</v>
      </c>
      <c r="B57" s="60"/>
      <c r="C57" s="60">
        <v>5.6635634000000001</v>
      </c>
      <c r="D57" s="60">
        <v>5.6635634000000001</v>
      </c>
    </row>
    <row r="58" spans="1:4" x14ac:dyDescent="0.25">
      <c r="A58" s="60" t="s">
        <v>1169</v>
      </c>
      <c r="B58" s="60"/>
      <c r="C58" s="60">
        <v>5.2051445000000003</v>
      </c>
      <c r="D58" s="60">
        <v>5.2051445000000003</v>
      </c>
    </row>
    <row r="59" spans="1:4" x14ac:dyDescent="0.25">
      <c r="A59" s="60" t="s">
        <v>1170</v>
      </c>
      <c r="B59" s="60"/>
      <c r="C59" s="60">
        <v>5.8576322000000003</v>
      </c>
      <c r="D59" s="60">
        <v>5.8576322000000003</v>
      </c>
    </row>
    <row r="60" spans="1:4" x14ac:dyDescent="0.25">
      <c r="A60" s="60" t="s">
        <v>1171</v>
      </c>
      <c r="B60" s="60"/>
      <c r="C60" s="60">
        <v>5.3381746000000003</v>
      </c>
      <c r="D60" s="60">
        <v>5.3381746000000003</v>
      </c>
    </row>
    <row r="61" spans="1:4" x14ac:dyDescent="0.25">
      <c r="A61" s="60" t="s">
        <v>1172</v>
      </c>
      <c r="B61" s="60"/>
      <c r="C61" s="60">
        <v>4.8507578999999996</v>
      </c>
      <c r="D61" s="60">
        <v>4.8507578999999996</v>
      </c>
    </row>
    <row r="63" spans="1:4" x14ac:dyDescent="0.25">
      <c r="A63" t="s">
        <v>256</v>
      </c>
      <c r="B63" s="3" t="s">
        <v>128</v>
      </c>
    </row>
    <row r="64" spans="1:4" ht="29.1" customHeight="1" x14ac:dyDescent="0.25">
      <c r="A64" s="57" t="s">
        <v>257</v>
      </c>
      <c r="B64" s="3" t="s">
        <v>128</v>
      </c>
    </row>
    <row r="65" spans="1:2" ht="29.1" customHeight="1" x14ac:dyDescent="0.25">
      <c r="A65" s="57" t="s">
        <v>258</v>
      </c>
      <c r="B65" s="3" t="s">
        <v>128</v>
      </c>
    </row>
    <row r="66" spans="1:2" x14ac:dyDescent="0.25">
      <c r="A66" t="s">
        <v>259</v>
      </c>
      <c r="B66" s="59">
        <f>+B81</f>
        <v>3.3453724318331501E-3</v>
      </c>
    </row>
    <row r="67" spans="1:2" ht="43.5" customHeight="1" x14ac:dyDescent="0.25">
      <c r="A67" s="57" t="s">
        <v>260</v>
      </c>
      <c r="B67" s="3" t="s">
        <v>128</v>
      </c>
    </row>
    <row r="68" spans="1:2" x14ac:dyDescent="0.25">
      <c r="B68" s="3"/>
    </row>
    <row r="69" spans="1:2" ht="29.1" customHeight="1" x14ac:dyDescent="0.25">
      <c r="A69" s="57" t="s">
        <v>261</v>
      </c>
      <c r="B69" s="3" t="s">
        <v>128</v>
      </c>
    </row>
    <row r="70" spans="1:2" ht="29.1" customHeight="1" x14ac:dyDescent="0.25">
      <c r="A70" s="57" t="s">
        <v>262</v>
      </c>
      <c r="B70" t="s">
        <v>128</v>
      </c>
    </row>
    <row r="71" spans="1:2" ht="29.1" customHeight="1" x14ac:dyDescent="0.25">
      <c r="A71" s="57" t="s">
        <v>263</v>
      </c>
      <c r="B71" s="3" t="s">
        <v>128</v>
      </c>
    </row>
    <row r="72" spans="1:2" ht="29.1" customHeight="1" x14ac:dyDescent="0.25">
      <c r="A72" s="57" t="s">
        <v>264</v>
      </c>
      <c r="B72" s="3" t="s">
        <v>128</v>
      </c>
    </row>
    <row r="74" spans="1:2" x14ac:dyDescent="0.25">
      <c r="A74" t="s">
        <v>265</v>
      </c>
    </row>
    <row r="75" spans="1:2" ht="43.5" customHeight="1" x14ac:dyDescent="0.25">
      <c r="A75" s="62" t="s">
        <v>266</v>
      </c>
      <c r="B75" s="63" t="s">
        <v>1173</v>
      </c>
    </row>
    <row r="76" spans="1:2" x14ac:dyDescent="0.25">
      <c r="A76" s="62" t="s">
        <v>268</v>
      </c>
      <c r="B76" s="62" t="s">
        <v>1174</v>
      </c>
    </row>
    <row r="77" spans="1:2" x14ac:dyDescent="0.25">
      <c r="A77" s="62"/>
      <c r="B77" s="62"/>
    </row>
    <row r="78" spans="1:2" x14ac:dyDescent="0.25">
      <c r="A78" s="62" t="s">
        <v>270</v>
      </c>
      <c r="B78" s="64">
        <v>6.6383614488927183</v>
      </c>
    </row>
    <row r="79" spans="1:2" x14ac:dyDescent="0.25">
      <c r="A79" s="62"/>
      <c r="B79" s="62"/>
    </row>
    <row r="80" spans="1:2" x14ac:dyDescent="0.25">
      <c r="A80" s="62" t="s">
        <v>271</v>
      </c>
      <c r="B80" s="65">
        <v>6.1000000000000004E-3</v>
      </c>
    </row>
    <row r="81" spans="1:4" x14ac:dyDescent="0.25">
      <c r="A81" s="62" t="s">
        <v>272</v>
      </c>
      <c r="B81" s="40">
        <v>3.3453724318331501E-3</v>
      </c>
    </row>
    <row r="82" spans="1:4" x14ac:dyDescent="0.25">
      <c r="A82" s="62"/>
      <c r="B82" s="62"/>
    </row>
    <row r="83" spans="1:4" x14ac:dyDescent="0.25">
      <c r="A83" s="62" t="s">
        <v>273</v>
      </c>
      <c r="B83" s="66">
        <v>45626</v>
      </c>
    </row>
    <row r="85" spans="1:4" ht="69.95" customHeight="1" x14ac:dyDescent="0.25">
      <c r="A85" s="76" t="s">
        <v>274</v>
      </c>
      <c r="B85" s="76" t="s">
        <v>275</v>
      </c>
      <c r="C85" s="76" t="s">
        <v>5</v>
      </c>
      <c r="D85" s="76" t="s">
        <v>6</v>
      </c>
    </row>
    <row r="86" spans="1:4" ht="69.95" customHeight="1" x14ac:dyDescent="0.25">
      <c r="A86" s="76" t="s">
        <v>1175</v>
      </c>
      <c r="B86" s="76"/>
      <c r="C86" s="76" t="s">
        <v>48</v>
      </c>
      <c r="D8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9"/>
  <sheetViews>
    <sheetView showGridLines="0" workbookViewId="0">
      <pane ySplit="4" topLeftCell="A68" activePane="bottomLeft" state="frozen"/>
      <selection pane="bottomLeft" activeCell="A70" sqref="A7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1176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1177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1179</v>
      </c>
      <c r="B8" s="32" t="s">
        <v>1180</v>
      </c>
      <c r="C8" s="32" t="s">
        <v>1181</v>
      </c>
      <c r="D8" s="14">
        <v>32046</v>
      </c>
      <c r="E8" s="15">
        <v>570.71</v>
      </c>
      <c r="F8" s="16">
        <v>5.4100000000000002E-2</v>
      </c>
      <c r="G8" s="16"/>
    </row>
    <row r="9" spans="1:8" x14ac:dyDescent="0.25">
      <c r="A9" s="13" t="s">
        <v>1182</v>
      </c>
      <c r="B9" s="32" t="s">
        <v>1183</v>
      </c>
      <c r="C9" s="32" t="s">
        <v>1184</v>
      </c>
      <c r="D9" s="14">
        <v>34610</v>
      </c>
      <c r="E9" s="15">
        <v>563.16</v>
      </c>
      <c r="F9" s="16">
        <v>5.3400000000000003E-2</v>
      </c>
      <c r="G9" s="16"/>
    </row>
    <row r="10" spans="1:8" x14ac:dyDescent="0.25">
      <c r="A10" s="13" t="s">
        <v>1185</v>
      </c>
      <c r="B10" s="32" t="s">
        <v>1186</v>
      </c>
      <c r="C10" s="32" t="s">
        <v>1187</v>
      </c>
      <c r="D10" s="14">
        <v>39574</v>
      </c>
      <c r="E10" s="15">
        <v>514.5</v>
      </c>
      <c r="F10" s="16">
        <v>4.8800000000000003E-2</v>
      </c>
      <c r="G10" s="16"/>
    </row>
    <row r="11" spans="1:8" x14ac:dyDescent="0.25">
      <c r="A11" s="13" t="s">
        <v>1188</v>
      </c>
      <c r="B11" s="32" t="s">
        <v>1189</v>
      </c>
      <c r="C11" s="32" t="s">
        <v>1181</v>
      </c>
      <c r="D11" s="14">
        <v>22402</v>
      </c>
      <c r="E11" s="15">
        <v>459.41</v>
      </c>
      <c r="F11" s="16">
        <v>4.36E-2</v>
      </c>
      <c r="G11" s="16"/>
    </row>
    <row r="12" spans="1:8" x14ac:dyDescent="0.25">
      <c r="A12" s="13" t="s">
        <v>1190</v>
      </c>
      <c r="B12" s="32" t="s">
        <v>1191</v>
      </c>
      <c r="C12" s="32" t="s">
        <v>1192</v>
      </c>
      <c r="D12" s="14">
        <v>91695</v>
      </c>
      <c r="E12" s="15">
        <v>437.16</v>
      </c>
      <c r="F12" s="16">
        <v>4.1500000000000002E-2</v>
      </c>
      <c r="G12" s="16"/>
    </row>
    <row r="13" spans="1:8" x14ac:dyDescent="0.25">
      <c r="A13" s="13" t="s">
        <v>1193</v>
      </c>
      <c r="B13" s="32" t="s">
        <v>1194</v>
      </c>
      <c r="C13" s="32" t="s">
        <v>1195</v>
      </c>
      <c r="D13" s="14">
        <v>4329</v>
      </c>
      <c r="E13" s="15">
        <v>391.07</v>
      </c>
      <c r="F13" s="16">
        <v>3.7100000000000001E-2</v>
      </c>
      <c r="G13" s="16"/>
    </row>
    <row r="14" spans="1:8" x14ac:dyDescent="0.25">
      <c r="A14" s="13" t="s">
        <v>1196</v>
      </c>
      <c r="B14" s="32" t="s">
        <v>1197</v>
      </c>
      <c r="C14" s="32" t="s">
        <v>1198</v>
      </c>
      <c r="D14" s="14">
        <v>3371</v>
      </c>
      <c r="E14" s="15">
        <v>377.62</v>
      </c>
      <c r="F14" s="16">
        <v>3.5799999999999998E-2</v>
      </c>
      <c r="G14" s="16"/>
    </row>
    <row r="15" spans="1:8" x14ac:dyDescent="0.25">
      <c r="A15" s="13" t="s">
        <v>1199</v>
      </c>
      <c r="B15" s="32" t="s">
        <v>1200</v>
      </c>
      <c r="C15" s="32" t="s">
        <v>1201</v>
      </c>
      <c r="D15" s="14">
        <v>10078</v>
      </c>
      <c r="E15" s="15">
        <v>375.39</v>
      </c>
      <c r="F15" s="16">
        <v>3.56E-2</v>
      </c>
      <c r="G15" s="16"/>
    </row>
    <row r="16" spans="1:8" x14ac:dyDescent="0.25">
      <c r="A16" s="13" t="s">
        <v>1202</v>
      </c>
      <c r="B16" s="32" t="s">
        <v>1203</v>
      </c>
      <c r="C16" s="32" t="s">
        <v>1204</v>
      </c>
      <c r="D16" s="14">
        <v>12358</v>
      </c>
      <c r="E16" s="15">
        <v>357.12</v>
      </c>
      <c r="F16" s="16">
        <v>3.39E-2</v>
      </c>
      <c r="G16" s="16"/>
    </row>
    <row r="17" spans="1:7" x14ac:dyDescent="0.25">
      <c r="A17" s="13" t="s">
        <v>1205</v>
      </c>
      <c r="B17" s="32" t="s">
        <v>1206</v>
      </c>
      <c r="C17" s="32" t="s">
        <v>1207</v>
      </c>
      <c r="D17" s="14">
        <v>7227</v>
      </c>
      <c r="E17" s="15">
        <v>357.1</v>
      </c>
      <c r="F17" s="16">
        <v>3.39E-2</v>
      </c>
      <c r="G17" s="16"/>
    </row>
    <row r="18" spans="1:7" x14ac:dyDescent="0.25">
      <c r="A18" s="13" t="s">
        <v>1208</v>
      </c>
      <c r="B18" s="32" t="s">
        <v>1209</v>
      </c>
      <c r="C18" s="32" t="s">
        <v>1210</v>
      </c>
      <c r="D18" s="14">
        <v>27568</v>
      </c>
      <c r="E18" s="15">
        <v>356.23</v>
      </c>
      <c r="F18" s="16">
        <v>3.3799999999999997E-2</v>
      </c>
      <c r="G18" s="16"/>
    </row>
    <row r="19" spans="1:7" x14ac:dyDescent="0.25">
      <c r="A19" s="13" t="s">
        <v>1211</v>
      </c>
      <c r="B19" s="32" t="s">
        <v>1212</v>
      </c>
      <c r="C19" s="32" t="s">
        <v>1181</v>
      </c>
      <c r="D19" s="14">
        <v>29329</v>
      </c>
      <c r="E19" s="15">
        <v>352.62</v>
      </c>
      <c r="F19" s="16">
        <v>3.3399999999999999E-2</v>
      </c>
      <c r="G19" s="16"/>
    </row>
    <row r="20" spans="1:7" x14ac:dyDescent="0.25">
      <c r="A20" s="13" t="s">
        <v>1213</v>
      </c>
      <c r="B20" s="32" t="s">
        <v>1214</v>
      </c>
      <c r="C20" s="32" t="s">
        <v>1215</v>
      </c>
      <c r="D20" s="14">
        <v>96955</v>
      </c>
      <c r="E20" s="15">
        <v>352.58</v>
      </c>
      <c r="F20" s="16">
        <v>3.3399999999999999E-2</v>
      </c>
      <c r="G20" s="16"/>
    </row>
    <row r="21" spans="1:7" x14ac:dyDescent="0.25">
      <c r="A21" s="13" t="s">
        <v>1216</v>
      </c>
      <c r="B21" s="32" t="s">
        <v>1217</v>
      </c>
      <c r="C21" s="32" t="s">
        <v>1218</v>
      </c>
      <c r="D21" s="14">
        <v>4649</v>
      </c>
      <c r="E21" s="15">
        <v>351.5</v>
      </c>
      <c r="F21" s="16">
        <v>3.3300000000000003E-2</v>
      </c>
      <c r="G21" s="16"/>
    </row>
    <row r="22" spans="1:7" x14ac:dyDescent="0.25">
      <c r="A22" s="13" t="s">
        <v>1219</v>
      </c>
      <c r="B22" s="32" t="s">
        <v>1220</v>
      </c>
      <c r="C22" s="32" t="s">
        <v>1195</v>
      </c>
      <c r="D22" s="14">
        <v>3154</v>
      </c>
      <c r="E22" s="15">
        <v>349.28</v>
      </c>
      <c r="F22" s="16">
        <v>3.3099999999999997E-2</v>
      </c>
      <c r="G22" s="16"/>
    </row>
    <row r="23" spans="1:7" x14ac:dyDescent="0.25">
      <c r="A23" s="13" t="s">
        <v>1221</v>
      </c>
      <c r="B23" s="32" t="s">
        <v>1222</v>
      </c>
      <c r="C23" s="32" t="s">
        <v>1198</v>
      </c>
      <c r="D23" s="14">
        <v>13023</v>
      </c>
      <c r="E23" s="15">
        <v>339.41</v>
      </c>
      <c r="F23" s="16">
        <v>3.2199999999999999E-2</v>
      </c>
      <c r="G23" s="16"/>
    </row>
    <row r="24" spans="1:7" x14ac:dyDescent="0.25">
      <c r="A24" s="13" t="s">
        <v>1223</v>
      </c>
      <c r="B24" s="32" t="s">
        <v>1224</v>
      </c>
      <c r="C24" s="32" t="s">
        <v>1195</v>
      </c>
      <c r="D24" s="14">
        <v>13726</v>
      </c>
      <c r="E24" s="15">
        <v>334.15</v>
      </c>
      <c r="F24" s="16">
        <v>3.1699999999999999E-2</v>
      </c>
      <c r="G24" s="16"/>
    </row>
    <row r="25" spans="1:7" x14ac:dyDescent="0.25">
      <c r="A25" s="13" t="s">
        <v>1225</v>
      </c>
      <c r="B25" s="32" t="s">
        <v>1226</v>
      </c>
      <c r="C25" s="32" t="s">
        <v>1207</v>
      </c>
      <c r="D25" s="14">
        <v>14604</v>
      </c>
      <c r="E25" s="15">
        <v>326.35000000000002</v>
      </c>
      <c r="F25" s="16">
        <v>3.1E-2</v>
      </c>
      <c r="G25" s="16"/>
    </row>
    <row r="26" spans="1:7" x14ac:dyDescent="0.25">
      <c r="A26" s="13" t="s">
        <v>1227</v>
      </c>
      <c r="B26" s="32" t="s">
        <v>1228</v>
      </c>
      <c r="C26" s="32" t="s">
        <v>1187</v>
      </c>
      <c r="D26" s="14">
        <v>38897</v>
      </c>
      <c r="E26" s="15">
        <v>326.33</v>
      </c>
      <c r="F26" s="16">
        <v>3.1E-2</v>
      </c>
      <c r="G26" s="16"/>
    </row>
    <row r="27" spans="1:7" x14ac:dyDescent="0.25">
      <c r="A27" s="13" t="s">
        <v>1229</v>
      </c>
      <c r="B27" s="32" t="s">
        <v>1230</v>
      </c>
      <c r="C27" s="32" t="s">
        <v>1231</v>
      </c>
      <c r="D27" s="14">
        <v>9959</v>
      </c>
      <c r="E27" s="15">
        <v>323.57</v>
      </c>
      <c r="F27" s="16">
        <v>3.0700000000000002E-2</v>
      </c>
      <c r="G27" s="16"/>
    </row>
    <row r="28" spans="1:7" x14ac:dyDescent="0.25">
      <c r="A28" s="13" t="s">
        <v>1232</v>
      </c>
      <c r="B28" s="32" t="s">
        <v>1233</v>
      </c>
      <c r="C28" s="32" t="s">
        <v>1234</v>
      </c>
      <c r="D28" s="14">
        <v>16934</v>
      </c>
      <c r="E28" s="15">
        <v>315.29000000000002</v>
      </c>
      <c r="F28" s="16">
        <v>2.9899999999999999E-2</v>
      </c>
      <c r="G28" s="16"/>
    </row>
    <row r="29" spans="1:7" x14ac:dyDescent="0.25">
      <c r="A29" s="13" t="s">
        <v>1235</v>
      </c>
      <c r="B29" s="32" t="s">
        <v>1236</v>
      </c>
      <c r="C29" s="32" t="s">
        <v>1237</v>
      </c>
      <c r="D29" s="14">
        <v>8840</v>
      </c>
      <c r="E29" s="15">
        <v>307.95999999999998</v>
      </c>
      <c r="F29" s="16">
        <v>2.92E-2</v>
      </c>
      <c r="G29" s="16"/>
    </row>
    <row r="30" spans="1:7" x14ac:dyDescent="0.25">
      <c r="A30" s="13" t="s">
        <v>1238</v>
      </c>
      <c r="B30" s="32" t="s">
        <v>1239</v>
      </c>
      <c r="C30" s="32" t="s">
        <v>1181</v>
      </c>
      <c r="D30" s="14">
        <v>8473</v>
      </c>
      <c r="E30" s="15">
        <v>281.66000000000003</v>
      </c>
      <c r="F30" s="16">
        <v>2.6700000000000002E-2</v>
      </c>
      <c r="G30" s="16"/>
    </row>
    <row r="31" spans="1:7" x14ac:dyDescent="0.25">
      <c r="A31" s="13" t="s">
        <v>1240</v>
      </c>
      <c r="B31" s="32" t="s">
        <v>1241</v>
      </c>
      <c r="C31" s="32" t="s">
        <v>1187</v>
      </c>
      <c r="D31" s="14">
        <v>24624</v>
      </c>
      <c r="E31" s="15">
        <v>279.8</v>
      </c>
      <c r="F31" s="16">
        <v>2.6499999999999999E-2</v>
      </c>
      <c r="G31" s="16"/>
    </row>
    <row r="32" spans="1:7" x14ac:dyDescent="0.25">
      <c r="A32" s="13" t="s">
        <v>1242</v>
      </c>
      <c r="B32" s="32" t="s">
        <v>1243</v>
      </c>
      <c r="C32" s="32" t="s">
        <v>1244</v>
      </c>
      <c r="D32" s="14">
        <v>793</v>
      </c>
      <c r="E32" s="15">
        <v>277.27999999999997</v>
      </c>
      <c r="F32" s="16">
        <v>2.63E-2</v>
      </c>
      <c r="G32" s="16"/>
    </row>
    <row r="33" spans="1:7" x14ac:dyDescent="0.25">
      <c r="A33" s="13" t="s">
        <v>1245</v>
      </c>
      <c r="B33" s="32" t="s">
        <v>1246</v>
      </c>
      <c r="C33" s="32" t="s">
        <v>1195</v>
      </c>
      <c r="D33" s="14">
        <v>34127</v>
      </c>
      <c r="E33" s="15">
        <v>268.39</v>
      </c>
      <c r="F33" s="16">
        <v>2.5499999999999998E-2</v>
      </c>
      <c r="G33" s="16"/>
    </row>
    <row r="34" spans="1:7" x14ac:dyDescent="0.25">
      <c r="A34" s="13" t="s">
        <v>1247</v>
      </c>
      <c r="B34" s="32" t="s">
        <v>1248</v>
      </c>
      <c r="C34" s="32" t="s">
        <v>1249</v>
      </c>
      <c r="D34" s="14">
        <v>27879</v>
      </c>
      <c r="E34" s="15">
        <v>267.26</v>
      </c>
      <c r="F34" s="16">
        <v>2.5399999999999999E-2</v>
      </c>
      <c r="G34" s="16"/>
    </row>
    <row r="35" spans="1:7" x14ac:dyDescent="0.25">
      <c r="A35" s="13" t="s">
        <v>1250</v>
      </c>
      <c r="B35" s="32" t="s">
        <v>1251</v>
      </c>
      <c r="C35" s="32" t="s">
        <v>1252</v>
      </c>
      <c r="D35" s="14">
        <v>98358</v>
      </c>
      <c r="E35" s="15">
        <v>252.48</v>
      </c>
      <c r="F35" s="16">
        <v>2.3900000000000001E-2</v>
      </c>
      <c r="G35" s="16"/>
    </row>
    <row r="36" spans="1:7" x14ac:dyDescent="0.25">
      <c r="A36" s="13" t="s">
        <v>1253</v>
      </c>
      <c r="B36" s="32" t="s">
        <v>1254</v>
      </c>
      <c r="C36" s="32" t="s">
        <v>1244</v>
      </c>
      <c r="D36" s="14">
        <v>189</v>
      </c>
      <c r="E36" s="15">
        <v>236.72</v>
      </c>
      <c r="F36" s="16">
        <v>2.2499999999999999E-2</v>
      </c>
      <c r="G36" s="16"/>
    </row>
    <row r="37" spans="1:7" x14ac:dyDescent="0.25">
      <c r="A37" s="13" t="s">
        <v>1255</v>
      </c>
      <c r="B37" s="32" t="s">
        <v>1256</v>
      </c>
      <c r="C37" s="32" t="s">
        <v>1181</v>
      </c>
      <c r="D37" s="14">
        <v>23325</v>
      </c>
      <c r="E37" s="15">
        <v>225.31</v>
      </c>
      <c r="F37" s="16">
        <v>2.1399999999999999E-2</v>
      </c>
      <c r="G37" s="16"/>
    </row>
    <row r="38" spans="1:7" x14ac:dyDescent="0.25">
      <c r="A38" s="17" t="s">
        <v>131</v>
      </c>
      <c r="B38" s="33"/>
      <c r="C38" s="33"/>
      <c r="D38" s="20"/>
      <c r="E38" s="38">
        <v>10527.41</v>
      </c>
      <c r="F38" s="39">
        <v>0.99860000000000004</v>
      </c>
      <c r="G38" s="23"/>
    </row>
    <row r="39" spans="1:7" x14ac:dyDescent="0.25">
      <c r="A39" s="17" t="s">
        <v>1257</v>
      </c>
      <c r="B39" s="32"/>
      <c r="C39" s="32"/>
      <c r="D39" s="14"/>
      <c r="E39" s="15"/>
      <c r="F39" s="16"/>
      <c r="G39" s="16"/>
    </row>
    <row r="40" spans="1:7" x14ac:dyDescent="0.25">
      <c r="A40" s="17" t="s">
        <v>131</v>
      </c>
      <c r="B40" s="32"/>
      <c r="C40" s="32"/>
      <c r="D40" s="14"/>
      <c r="E40" s="40" t="s">
        <v>128</v>
      </c>
      <c r="F40" s="41" t="s">
        <v>128</v>
      </c>
      <c r="G40" s="16"/>
    </row>
    <row r="41" spans="1:7" x14ac:dyDescent="0.25">
      <c r="A41" s="25" t="s">
        <v>143</v>
      </c>
      <c r="B41" s="34"/>
      <c r="C41" s="34"/>
      <c r="D41" s="26"/>
      <c r="E41" s="29">
        <v>10527.41</v>
      </c>
      <c r="F41" s="30">
        <v>0.99860000000000004</v>
      </c>
      <c r="G41" s="23"/>
    </row>
    <row r="42" spans="1:7" x14ac:dyDescent="0.25">
      <c r="A42" s="13"/>
      <c r="B42" s="32"/>
      <c r="C42" s="32"/>
      <c r="D42" s="14"/>
      <c r="E42" s="15"/>
      <c r="F42" s="16"/>
      <c r="G42" s="16"/>
    </row>
    <row r="43" spans="1:7" x14ac:dyDescent="0.25">
      <c r="A43" s="13"/>
      <c r="B43" s="32"/>
      <c r="C43" s="32"/>
      <c r="D43" s="14"/>
      <c r="E43" s="15"/>
      <c r="F43" s="16"/>
      <c r="G43" s="16"/>
    </row>
    <row r="44" spans="1:7" x14ac:dyDescent="0.25">
      <c r="A44" s="17" t="s">
        <v>228</v>
      </c>
      <c r="B44" s="32"/>
      <c r="C44" s="32"/>
      <c r="D44" s="14"/>
      <c r="E44" s="15"/>
      <c r="F44" s="16"/>
      <c r="G44" s="16"/>
    </row>
    <row r="45" spans="1:7" x14ac:dyDescent="0.25">
      <c r="A45" s="13" t="s">
        <v>229</v>
      </c>
      <c r="B45" s="32"/>
      <c r="C45" s="32"/>
      <c r="D45" s="14"/>
      <c r="E45" s="15">
        <v>50.97</v>
      </c>
      <c r="F45" s="16">
        <v>4.7999999999999996E-3</v>
      </c>
      <c r="G45" s="16">
        <v>6.6422999999999996E-2</v>
      </c>
    </row>
    <row r="46" spans="1:7" x14ac:dyDescent="0.25">
      <c r="A46" s="17" t="s">
        <v>131</v>
      </c>
      <c r="B46" s="33"/>
      <c r="C46" s="33"/>
      <c r="D46" s="20"/>
      <c r="E46" s="38">
        <v>50.97</v>
      </c>
      <c r="F46" s="39">
        <v>4.7999999999999996E-3</v>
      </c>
      <c r="G46" s="23"/>
    </row>
    <row r="47" spans="1:7" x14ac:dyDescent="0.25">
      <c r="A47" s="13"/>
      <c r="B47" s="32"/>
      <c r="C47" s="32"/>
      <c r="D47" s="14"/>
      <c r="E47" s="15"/>
      <c r="F47" s="16"/>
      <c r="G47" s="16"/>
    </row>
    <row r="48" spans="1:7" x14ac:dyDescent="0.25">
      <c r="A48" s="25" t="s">
        <v>143</v>
      </c>
      <c r="B48" s="34"/>
      <c r="C48" s="34"/>
      <c r="D48" s="26"/>
      <c r="E48" s="21">
        <v>50.97</v>
      </c>
      <c r="F48" s="22">
        <v>4.7999999999999996E-3</v>
      </c>
      <c r="G48" s="23"/>
    </row>
    <row r="49" spans="1:7" x14ac:dyDescent="0.25">
      <c r="A49" s="13" t="s">
        <v>230</v>
      </c>
      <c r="B49" s="32"/>
      <c r="C49" s="32"/>
      <c r="D49" s="14"/>
      <c r="E49" s="15">
        <v>1.85519E-2</v>
      </c>
      <c r="F49" s="16">
        <v>9.9999999999999995E-7</v>
      </c>
      <c r="G49" s="16"/>
    </row>
    <row r="50" spans="1:7" x14ac:dyDescent="0.25">
      <c r="A50" s="13" t="s">
        <v>231</v>
      </c>
      <c r="B50" s="32"/>
      <c r="C50" s="32"/>
      <c r="D50" s="14"/>
      <c r="E50" s="37">
        <v>-35.878551899999998</v>
      </c>
      <c r="F50" s="36">
        <v>-3.4009999999999999E-3</v>
      </c>
      <c r="G50" s="16">
        <v>6.6421999999999995E-2</v>
      </c>
    </row>
    <row r="51" spans="1:7" x14ac:dyDescent="0.25">
      <c r="A51" s="27" t="s">
        <v>232</v>
      </c>
      <c r="B51" s="35"/>
      <c r="C51" s="35"/>
      <c r="D51" s="28"/>
      <c r="E51" s="29">
        <v>10542.52</v>
      </c>
      <c r="F51" s="30">
        <v>1</v>
      </c>
      <c r="G51" s="30"/>
    </row>
    <row r="56" spans="1:7" x14ac:dyDescent="0.25">
      <c r="A56" s="1" t="s">
        <v>235</v>
      </c>
    </row>
    <row r="57" spans="1:7" x14ac:dyDescent="0.25">
      <c r="A57" s="57" t="s">
        <v>236</v>
      </c>
      <c r="B57" s="3" t="s">
        <v>128</v>
      </c>
    </row>
    <row r="58" spans="1:7" x14ac:dyDescent="0.25">
      <c r="A58" t="s">
        <v>237</v>
      </c>
    </row>
    <row r="59" spans="1:7" x14ac:dyDescent="0.25">
      <c r="A59" t="s">
        <v>238</v>
      </c>
      <c r="B59" t="s">
        <v>239</v>
      </c>
      <c r="C59" t="s">
        <v>239</v>
      </c>
    </row>
    <row r="60" spans="1:7" x14ac:dyDescent="0.25">
      <c r="B60" s="58">
        <v>45596</v>
      </c>
      <c r="C60" s="58">
        <v>45625</v>
      </c>
    </row>
    <row r="61" spans="1:7" x14ac:dyDescent="0.25">
      <c r="A61" t="s">
        <v>734</v>
      </c>
      <c r="B61">
        <v>10.672499999999999</v>
      </c>
      <c r="C61">
        <v>10.4132</v>
      </c>
    </row>
    <row r="62" spans="1:7" x14ac:dyDescent="0.25">
      <c r="A62" t="s">
        <v>245</v>
      </c>
      <c r="B62">
        <v>10.672499999999999</v>
      </c>
      <c r="C62">
        <v>10.4132</v>
      </c>
    </row>
    <row r="63" spans="1:7" x14ac:dyDescent="0.25">
      <c r="A63" t="s">
        <v>736</v>
      </c>
      <c r="B63">
        <v>10.634</v>
      </c>
      <c r="C63">
        <v>10.369199999999999</v>
      </c>
    </row>
    <row r="64" spans="1:7" x14ac:dyDescent="0.25">
      <c r="A64" t="s">
        <v>689</v>
      </c>
      <c r="B64">
        <v>10.634</v>
      </c>
      <c r="C64">
        <v>10.369199999999999</v>
      </c>
    </row>
    <row r="66" spans="1:4" x14ac:dyDescent="0.25">
      <c r="A66" t="s">
        <v>255</v>
      </c>
      <c r="B66" s="3" t="s">
        <v>128</v>
      </c>
    </row>
    <row r="67" spans="1:4" x14ac:dyDescent="0.25">
      <c r="A67" t="s">
        <v>256</v>
      </c>
      <c r="B67" s="3" t="s">
        <v>128</v>
      </c>
    </row>
    <row r="68" spans="1:4" ht="29.1" customHeight="1" x14ac:dyDescent="0.25">
      <c r="A68" s="57" t="s">
        <v>257</v>
      </c>
      <c r="B68" s="3" t="s">
        <v>128</v>
      </c>
    </row>
    <row r="69" spans="1:4" ht="29.1" customHeight="1" x14ac:dyDescent="0.25">
      <c r="A69" s="57" t="s">
        <v>258</v>
      </c>
      <c r="B69" s="3" t="s">
        <v>128</v>
      </c>
    </row>
    <row r="70" spans="1:4" x14ac:dyDescent="0.25">
      <c r="A70" t="s">
        <v>1258</v>
      </c>
      <c r="B70" s="59">
        <v>0.37830000000000003</v>
      </c>
    </row>
    <row r="71" spans="1:4" ht="43.5" customHeight="1" x14ac:dyDescent="0.25">
      <c r="A71" s="57" t="s">
        <v>260</v>
      </c>
      <c r="B71" s="3" t="s">
        <v>128</v>
      </c>
    </row>
    <row r="72" spans="1:4" x14ac:dyDescent="0.25">
      <c r="B72" s="3"/>
    </row>
    <row r="73" spans="1:4" ht="29.1" customHeight="1" x14ac:dyDescent="0.25">
      <c r="A73" s="57" t="s">
        <v>261</v>
      </c>
      <c r="B73" s="3" t="s">
        <v>128</v>
      </c>
    </row>
    <row r="74" spans="1:4" ht="29.1" customHeight="1" x14ac:dyDescent="0.25">
      <c r="A74" s="57" t="s">
        <v>262</v>
      </c>
      <c r="B74" t="s">
        <v>128</v>
      </c>
    </row>
    <row r="75" spans="1:4" ht="29.1" customHeight="1" x14ac:dyDescent="0.25">
      <c r="A75" s="57" t="s">
        <v>263</v>
      </c>
      <c r="B75" s="3" t="s">
        <v>128</v>
      </c>
    </row>
    <row r="76" spans="1:4" ht="29.1" customHeight="1" x14ac:dyDescent="0.25">
      <c r="A76" s="57" t="s">
        <v>264</v>
      </c>
      <c r="B76" s="3" t="s">
        <v>128</v>
      </c>
    </row>
    <row r="78" spans="1:4" ht="69.95" customHeight="1" x14ac:dyDescent="0.25">
      <c r="A78" s="76" t="s">
        <v>274</v>
      </c>
      <c r="B78" s="76" t="s">
        <v>275</v>
      </c>
      <c r="C78" s="76" t="s">
        <v>5</v>
      </c>
      <c r="D78" s="76" t="s">
        <v>6</v>
      </c>
    </row>
    <row r="79" spans="1:4" ht="69.95" customHeight="1" x14ac:dyDescent="0.25">
      <c r="A79" s="76" t="s">
        <v>1259</v>
      </c>
      <c r="B79" s="76"/>
      <c r="C79" s="76" t="s">
        <v>50</v>
      </c>
      <c r="D7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513"/>
  <sheetViews>
    <sheetView showGridLines="0" workbookViewId="0">
      <pane ySplit="4" topLeftCell="A491" activePane="bottomLeft" state="frozen"/>
      <selection pane="bottomLeft" activeCell="A504" sqref="A50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1260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1261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1208</v>
      </c>
      <c r="B8" s="32" t="s">
        <v>1209</v>
      </c>
      <c r="C8" s="32" t="s">
        <v>1210</v>
      </c>
      <c r="D8" s="14">
        <v>4779500</v>
      </c>
      <c r="E8" s="15">
        <v>61760.7</v>
      </c>
      <c r="F8" s="16">
        <v>5.0599999999999999E-2</v>
      </c>
      <c r="G8" s="16"/>
    </row>
    <row r="9" spans="1:8" x14ac:dyDescent="0.25">
      <c r="A9" s="13" t="s">
        <v>1262</v>
      </c>
      <c r="B9" s="32" t="s">
        <v>1263</v>
      </c>
      <c r="C9" s="32" t="s">
        <v>1264</v>
      </c>
      <c r="D9" s="14">
        <v>7917750</v>
      </c>
      <c r="E9" s="15">
        <v>35907</v>
      </c>
      <c r="F9" s="16">
        <v>2.9399999999999999E-2</v>
      </c>
      <c r="G9" s="16"/>
    </row>
    <row r="10" spans="1:8" x14ac:dyDescent="0.25">
      <c r="A10" s="13" t="s">
        <v>1182</v>
      </c>
      <c r="B10" s="32" t="s">
        <v>1183</v>
      </c>
      <c r="C10" s="32" t="s">
        <v>1184</v>
      </c>
      <c r="D10" s="14">
        <v>1675800</v>
      </c>
      <c r="E10" s="15">
        <v>27267.78</v>
      </c>
      <c r="F10" s="16">
        <v>2.24E-2</v>
      </c>
      <c r="G10" s="16"/>
    </row>
    <row r="11" spans="1:8" x14ac:dyDescent="0.25">
      <c r="A11" s="13" t="s">
        <v>1185</v>
      </c>
      <c r="B11" s="32" t="s">
        <v>1186</v>
      </c>
      <c r="C11" s="32" t="s">
        <v>1187</v>
      </c>
      <c r="D11" s="14">
        <v>2022300</v>
      </c>
      <c r="E11" s="15">
        <v>26291.919999999998</v>
      </c>
      <c r="F11" s="16">
        <v>2.1600000000000001E-2</v>
      </c>
      <c r="G11" s="16"/>
    </row>
    <row r="12" spans="1:8" x14ac:dyDescent="0.25">
      <c r="A12" s="13" t="s">
        <v>1265</v>
      </c>
      <c r="B12" s="32" t="s">
        <v>1266</v>
      </c>
      <c r="C12" s="32" t="s">
        <v>1267</v>
      </c>
      <c r="D12" s="14">
        <v>1162400</v>
      </c>
      <c r="E12" s="15">
        <v>21595.65</v>
      </c>
      <c r="F12" s="16">
        <v>1.77E-2</v>
      </c>
      <c r="G12" s="16"/>
    </row>
    <row r="13" spans="1:8" x14ac:dyDescent="0.25">
      <c r="A13" s="13" t="s">
        <v>1268</v>
      </c>
      <c r="B13" s="32" t="s">
        <v>1269</v>
      </c>
      <c r="C13" s="32" t="s">
        <v>1187</v>
      </c>
      <c r="D13" s="14">
        <v>1034000</v>
      </c>
      <c r="E13" s="15">
        <v>18571.16</v>
      </c>
      <c r="F13" s="16">
        <v>1.52E-2</v>
      </c>
      <c r="G13" s="16"/>
    </row>
    <row r="14" spans="1:8" x14ac:dyDescent="0.25">
      <c r="A14" s="13" t="s">
        <v>1270</v>
      </c>
      <c r="B14" s="32" t="s">
        <v>1271</v>
      </c>
      <c r="C14" s="32" t="s">
        <v>1272</v>
      </c>
      <c r="D14" s="14">
        <v>398550</v>
      </c>
      <c r="E14" s="15">
        <v>17842.490000000002</v>
      </c>
      <c r="F14" s="16">
        <v>1.46E-2</v>
      </c>
      <c r="G14" s="16"/>
    </row>
    <row r="15" spans="1:8" x14ac:dyDescent="0.25">
      <c r="A15" s="13" t="s">
        <v>1213</v>
      </c>
      <c r="B15" s="32" t="s">
        <v>1214</v>
      </c>
      <c r="C15" s="32" t="s">
        <v>1215</v>
      </c>
      <c r="D15" s="14">
        <v>4813500</v>
      </c>
      <c r="E15" s="15">
        <v>17504.29</v>
      </c>
      <c r="F15" s="16">
        <v>1.43E-2</v>
      </c>
      <c r="G15" s="16"/>
    </row>
    <row r="16" spans="1:8" x14ac:dyDescent="0.25">
      <c r="A16" s="13" t="s">
        <v>1273</v>
      </c>
      <c r="B16" s="32" t="s">
        <v>1274</v>
      </c>
      <c r="C16" s="32" t="s">
        <v>1275</v>
      </c>
      <c r="D16" s="14">
        <v>2826000</v>
      </c>
      <c r="E16" s="15">
        <v>15051.28</v>
      </c>
      <c r="F16" s="16">
        <v>1.23E-2</v>
      </c>
      <c r="G16" s="16"/>
    </row>
    <row r="17" spans="1:7" x14ac:dyDescent="0.25">
      <c r="A17" s="13" t="s">
        <v>1276</v>
      </c>
      <c r="B17" s="32" t="s">
        <v>1277</v>
      </c>
      <c r="C17" s="32" t="s">
        <v>1195</v>
      </c>
      <c r="D17" s="14">
        <v>486500</v>
      </c>
      <c r="E17" s="15">
        <v>14430.08</v>
      </c>
      <c r="F17" s="16">
        <v>1.18E-2</v>
      </c>
      <c r="G17" s="16"/>
    </row>
    <row r="18" spans="1:7" x14ac:dyDescent="0.25">
      <c r="A18" s="13" t="s">
        <v>1278</v>
      </c>
      <c r="B18" s="32" t="s">
        <v>1279</v>
      </c>
      <c r="C18" s="32" t="s">
        <v>1187</v>
      </c>
      <c r="D18" s="14">
        <v>1445000</v>
      </c>
      <c r="E18" s="15">
        <v>14390.03</v>
      </c>
      <c r="F18" s="16">
        <v>1.18E-2</v>
      </c>
      <c r="G18" s="16"/>
    </row>
    <row r="19" spans="1:7" x14ac:dyDescent="0.25">
      <c r="A19" s="13" t="s">
        <v>1280</v>
      </c>
      <c r="B19" s="32" t="s">
        <v>1281</v>
      </c>
      <c r="C19" s="32" t="s">
        <v>1187</v>
      </c>
      <c r="D19" s="14">
        <v>5724225</v>
      </c>
      <c r="E19" s="15">
        <v>14104.49</v>
      </c>
      <c r="F19" s="16">
        <v>1.1599999999999999E-2</v>
      </c>
      <c r="G19" s="16"/>
    </row>
    <row r="20" spans="1:7" x14ac:dyDescent="0.25">
      <c r="A20" s="13" t="s">
        <v>1282</v>
      </c>
      <c r="B20" s="32" t="s">
        <v>1283</v>
      </c>
      <c r="C20" s="32" t="s">
        <v>1187</v>
      </c>
      <c r="D20" s="14">
        <v>12008000</v>
      </c>
      <c r="E20" s="15">
        <v>12596.39</v>
      </c>
      <c r="F20" s="16">
        <v>1.03E-2</v>
      </c>
      <c r="G20" s="16"/>
    </row>
    <row r="21" spans="1:7" x14ac:dyDescent="0.25">
      <c r="A21" s="13" t="s">
        <v>1240</v>
      </c>
      <c r="B21" s="32" t="s">
        <v>1241</v>
      </c>
      <c r="C21" s="32" t="s">
        <v>1187</v>
      </c>
      <c r="D21" s="14">
        <v>1031875</v>
      </c>
      <c r="E21" s="15">
        <v>11725.2</v>
      </c>
      <c r="F21" s="16">
        <v>9.5999999999999992E-3</v>
      </c>
      <c r="G21" s="16"/>
    </row>
    <row r="22" spans="1:7" x14ac:dyDescent="0.25">
      <c r="A22" s="13" t="s">
        <v>1227</v>
      </c>
      <c r="B22" s="32" t="s">
        <v>1228</v>
      </c>
      <c r="C22" s="32" t="s">
        <v>1187</v>
      </c>
      <c r="D22" s="14">
        <v>1379250</v>
      </c>
      <c r="E22" s="15">
        <v>11571.22</v>
      </c>
      <c r="F22" s="16">
        <v>9.4999999999999998E-3</v>
      </c>
      <c r="G22" s="16"/>
    </row>
    <row r="23" spans="1:7" x14ac:dyDescent="0.25">
      <c r="A23" s="13" t="s">
        <v>1284</v>
      </c>
      <c r="B23" s="32" t="s">
        <v>1285</v>
      </c>
      <c r="C23" s="32" t="s">
        <v>1272</v>
      </c>
      <c r="D23" s="14">
        <v>3736350</v>
      </c>
      <c r="E23" s="15">
        <v>11507.96</v>
      </c>
      <c r="F23" s="16">
        <v>9.4000000000000004E-3</v>
      </c>
      <c r="G23" s="16"/>
    </row>
    <row r="24" spans="1:7" x14ac:dyDescent="0.25">
      <c r="A24" s="13" t="s">
        <v>1286</v>
      </c>
      <c r="B24" s="32" t="s">
        <v>1287</v>
      </c>
      <c r="C24" s="32" t="s">
        <v>1267</v>
      </c>
      <c r="D24" s="14">
        <v>131250</v>
      </c>
      <c r="E24" s="15">
        <v>11400.18</v>
      </c>
      <c r="F24" s="16">
        <v>9.2999999999999992E-3</v>
      </c>
      <c r="G24" s="16"/>
    </row>
    <row r="25" spans="1:7" x14ac:dyDescent="0.25">
      <c r="A25" s="13" t="s">
        <v>1288</v>
      </c>
      <c r="B25" s="32" t="s">
        <v>1289</v>
      </c>
      <c r="C25" s="32" t="s">
        <v>1290</v>
      </c>
      <c r="D25" s="14">
        <v>13359375</v>
      </c>
      <c r="E25" s="15">
        <v>11116.34</v>
      </c>
      <c r="F25" s="16">
        <v>9.1000000000000004E-3</v>
      </c>
      <c r="G25" s="16"/>
    </row>
    <row r="26" spans="1:7" x14ac:dyDescent="0.25">
      <c r="A26" s="13" t="s">
        <v>1291</v>
      </c>
      <c r="B26" s="32" t="s">
        <v>1292</v>
      </c>
      <c r="C26" s="32" t="s">
        <v>1267</v>
      </c>
      <c r="D26" s="14">
        <v>257775</v>
      </c>
      <c r="E26" s="15">
        <v>11009.18</v>
      </c>
      <c r="F26" s="16">
        <v>8.9999999999999993E-3</v>
      </c>
      <c r="G26" s="16"/>
    </row>
    <row r="27" spans="1:7" x14ac:dyDescent="0.25">
      <c r="A27" s="13" t="s">
        <v>1199</v>
      </c>
      <c r="B27" s="32" t="s">
        <v>1200</v>
      </c>
      <c r="C27" s="32" t="s">
        <v>1201</v>
      </c>
      <c r="D27" s="14">
        <v>294900</v>
      </c>
      <c r="E27" s="15">
        <v>10984.44</v>
      </c>
      <c r="F27" s="16">
        <v>8.9999999999999993E-3</v>
      </c>
      <c r="G27" s="16"/>
    </row>
    <row r="28" spans="1:7" x14ac:dyDescent="0.25">
      <c r="A28" s="13" t="s">
        <v>1293</v>
      </c>
      <c r="B28" s="32" t="s">
        <v>1294</v>
      </c>
      <c r="C28" s="32" t="s">
        <v>1295</v>
      </c>
      <c r="D28" s="14">
        <v>244200</v>
      </c>
      <c r="E28" s="15">
        <v>10693.27</v>
      </c>
      <c r="F28" s="16">
        <v>8.8000000000000005E-3</v>
      </c>
      <c r="G28" s="16"/>
    </row>
    <row r="29" spans="1:7" x14ac:dyDescent="0.25">
      <c r="A29" s="13" t="s">
        <v>1245</v>
      </c>
      <c r="B29" s="32" t="s">
        <v>1246</v>
      </c>
      <c r="C29" s="32" t="s">
        <v>1195</v>
      </c>
      <c r="D29" s="14">
        <v>1350800</v>
      </c>
      <c r="E29" s="15">
        <v>10623.37</v>
      </c>
      <c r="F29" s="16">
        <v>8.6999999999999994E-3</v>
      </c>
      <c r="G29" s="16"/>
    </row>
    <row r="30" spans="1:7" x14ac:dyDescent="0.25">
      <c r="A30" s="13" t="s">
        <v>1296</v>
      </c>
      <c r="B30" s="32" t="s">
        <v>1297</v>
      </c>
      <c r="C30" s="32" t="s">
        <v>1237</v>
      </c>
      <c r="D30" s="14">
        <v>144250</v>
      </c>
      <c r="E30" s="15">
        <v>10527.22</v>
      </c>
      <c r="F30" s="16">
        <v>8.6E-3</v>
      </c>
      <c r="G30" s="16"/>
    </row>
    <row r="31" spans="1:7" x14ac:dyDescent="0.25">
      <c r="A31" s="13" t="s">
        <v>1298</v>
      </c>
      <c r="B31" s="32" t="s">
        <v>1299</v>
      </c>
      <c r="C31" s="32" t="s">
        <v>1181</v>
      </c>
      <c r="D31" s="14">
        <v>820600</v>
      </c>
      <c r="E31" s="15">
        <v>10360.9</v>
      </c>
      <c r="F31" s="16">
        <v>8.5000000000000006E-3</v>
      </c>
      <c r="G31" s="16"/>
    </row>
    <row r="32" spans="1:7" x14ac:dyDescent="0.25">
      <c r="A32" s="13" t="s">
        <v>1300</v>
      </c>
      <c r="B32" s="32" t="s">
        <v>1301</v>
      </c>
      <c r="C32" s="32" t="s">
        <v>1302</v>
      </c>
      <c r="D32" s="14">
        <v>8460000</v>
      </c>
      <c r="E32" s="15">
        <v>9907.51</v>
      </c>
      <c r="F32" s="16">
        <v>8.0999999999999996E-3</v>
      </c>
      <c r="G32" s="16"/>
    </row>
    <row r="33" spans="1:7" x14ac:dyDescent="0.25">
      <c r="A33" s="13" t="s">
        <v>1190</v>
      </c>
      <c r="B33" s="32" t="s">
        <v>1191</v>
      </c>
      <c r="C33" s="32" t="s">
        <v>1192</v>
      </c>
      <c r="D33" s="14">
        <v>2070400</v>
      </c>
      <c r="E33" s="15">
        <v>9870.6299999999992</v>
      </c>
      <c r="F33" s="16">
        <v>8.0999999999999996E-3</v>
      </c>
      <c r="G33" s="16"/>
    </row>
    <row r="34" spans="1:7" x14ac:dyDescent="0.25">
      <c r="A34" s="13" t="s">
        <v>1303</v>
      </c>
      <c r="B34" s="32" t="s">
        <v>1304</v>
      </c>
      <c r="C34" s="32" t="s">
        <v>1275</v>
      </c>
      <c r="D34" s="14">
        <v>1531000</v>
      </c>
      <c r="E34" s="15">
        <v>9780.0300000000007</v>
      </c>
      <c r="F34" s="16">
        <v>8.0000000000000002E-3</v>
      </c>
      <c r="G34" s="16"/>
    </row>
    <row r="35" spans="1:7" x14ac:dyDescent="0.25">
      <c r="A35" s="13" t="s">
        <v>1305</v>
      </c>
      <c r="B35" s="32" t="s">
        <v>1306</v>
      </c>
      <c r="C35" s="32" t="s">
        <v>1187</v>
      </c>
      <c r="D35" s="14">
        <v>549200</v>
      </c>
      <c r="E35" s="15">
        <v>9694.75</v>
      </c>
      <c r="F35" s="16">
        <v>7.9000000000000008E-3</v>
      </c>
      <c r="G35" s="16"/>
    </row>
    <row r="36" spans="1:7" x14ac:dyDescent="0.25">
      <c r="A36" s="13" t="s">
        <v>1307</v>
      </c>
      <c r="B36" s="32" t="s">
        <v>1308</v>
      </c>
      <c r="C36" s="32" t="s">
        <v>1210</v>
      </c>
      <c r="D36" s="14">
        <v>3004200</v>
      </c>
      <c r="E36" s="15">
        <v>8775.27</v>
      </c>
      <c r="F36" s="16">
        <v>7.1999999999999998E-3</v>
      </c>
      <c r="G36" s="16"/>
    </row>
    <row r="37" spans="1:7" x14ac:dyDescent="0.25">
      <c r="A37" s="13" t="s">
        <v>1223</v>
      </c>
      <c r="B37" s="32" t="s">
        <v>1224</v>
      </c>
      <c r="C37" s="32" t="s">
        <v>1195</v>
      </c>
      <c r="D37" s="14">
        <v>355950</v>
      </c>
      <c r="E37" s="15">
        <v>8665.42</v>
      </c>
      <c r="F37" s="16">
        <v>7.1000000000000004E-3</v>
      </c>
      <c r="G37" s="16"/>
    </row>
    <row r="38" spans="1:7" x14ac:dyDescent="0.25">
      <c r="A38" s="13" t="s">
        <v>1250</v>
      </c>
      <c r="B38" s="32" t="s">
        <v>1251</v>
      </c>
      <c r="C38" s="32" t="s">
        <v>1252</v>
      </c>
      <c r="D38" s="14">
        <v>3332175</v>
      </c>
      <c r="E38" s="15">
        <v>8553.69</v>
      </c>
      <c r="F38" s="16">
        <v>7.0000000000000001E-3</v>
      </c>
      <c r="G38" s="16"/>
    </row>
    <row r="39" spans="1:7" x14ac:dyDescent="0.25">
      <c r="A39" s="13" t="s">
        <v>1309</v>
      </c>
      <c r="B39" s="32" t="s">
        <v>1310</v>
      </c>
      <c r="C39" s="32" t="s">
        <v>1267</v>
      </c>
      <c r="D39" s="14">
        <v>1456500</v>
      </c>
      <c r="E39" s="15">
        <v>8416.39</v>
      </c>
      <c r="F39" s="16">
        <v>6.8999999999999999E-3</v>
      </c>
      <c r="G39" s="16"/>
    </row>
    <row r="40" spans="1:7" x14ac:dyDescent="0.25">
      <c r="A40" s="13" t="s">
        <v>1219</v>
      </c>
      <c r="B40" s="32" t="s">
        <v>1220</v>
      </c>
      <c r="C40" s="32" t="s">
        <v>1195</v>
      </c>
      <c r="D40" s="14">
        <v>75350</v>
      </c>
      <c r="E40" s="15">
        <v>8344.41</v>
      </c>
      <c r="F40" s="16">
        <v>6.7999999999999996E-3</v>
      </c>
      <c r="G40" s="16"/>
    </row>
    <row r="41" spans="1:7" x14ac:dyDescent="0.25">
      <c r="A41" s="13" t="s">
        <v>1202</v>
      </c>
      <c r="B41" s="32" t="s">
        <v>1203</v>
      </c>
      <c r="C41" s="32" t="s">
        <v>1204</v>
      </c>
      <c r="D41" s="14">
        <v>282800</v>
      </c>
      <c r="E41" s="15">
        <v>8172.21</v>
      </c>
      <c r="F41" s="16">
        <v>6.7000000000000002E-3</v>
      </c>
      <c r="G41" s="16"/>
    </row>
    <row r="42" spans="1:7" x14ac:dyDescent="0.25">
      <c r="A42" s="13" t="s">
        <v>1311</v>
      </c>
      <c r="B42" s="32" t="s">
        <v>1312</v>
      </c>
      <c r="C42" s="32" t="s">
        <v>1275</v>
      </c>
      <c r="D42" s="14">
        <v>1631500</v>
      </c>
      <c r="E42" s="15">
        <v>8080.82</v>
      </c>
      <c r="F42" s="16">
        <v>6.6E-3</v>
      </c>
      <c r="G42" s="16"/>
    </row>
    <row r="43" spans="1:7" x14ac:dyDescent="0.25">
      <c r="A43" s="13" t="s">
        <v>1313</v>
      </c>
      <c r="B43" s="32" t="s">
        <v>1314</v>
      </c>
      <c r="C43" s="32" t="s">
        <v>1315</v>
      </c>
      <c r="D43" s="14">
        <v>934725</v>
      </c>
      <c r="E43" s="15">
        <v>7692.32</v>
      </c>
      <c r="F43" s="16">
        <v>6.3E-3</v>
      </c>
      <c r="G43" s="16"/>
    </row>
    <row r="44" spans="1:7" x14ac:dyDescent="0.25">
      <c r="A44" s="13" t="s">
        <v>1316</v>
      </c>
      <c r="B44" s="32" t="s">
        <v>1317</v>
      </c>
      <c r="C44" s="32" t="s">
        <v>1318</v>
      </c>
      <c r="D44" s="14">
        <v>3153750</v>
      </c>
      <c r="E44" s="15">
        <v>7636.49</v>
      </c>
      <c r="F44" s="16">
        <v>6.3E-3</v>
      </c>
      <c r="G44" s="16"/>
    </row>
    <row r="45" spans="1:7" x14ac:dyDescent="0.25">
      <c r="A45" s="13" t="s">
        <v>1319</v>
      </c>
      <c r="B45" s="32" t="s">
        <v>1320</v>
      </c>
      <c r="C45" s="32" t="s">
        <v>1231</v>
      </c>
      <c r="D45" s="14">
        <v>48300</v>
      </c>
      <c r="E45" s="15">
        <v>7634.97</v>
      </c>
      <c r="F45" s="16">
        <v>6.3E-3</v>
      </c>
      <c r="G45" s="16"/>
    </row>
    <row r="46" spans="1:7" x14ac:dyDescent="0.25">
      <c r="A46" s="13" t="s">
        <v>1321</v>
      </c>
      <c r="B46" s="32" t="s">
        <v>1322</v>
      </c>
      <c r="C46" s="32" t="s">
        <v>1323</v>
      </c>
      <c r="D46" s="14">
        <v>3222000</v>
      </c>
      <c r="E46" s="15">
        <v>7412.86</v>
      </c>
      <c r="F46" s="16">
        <v>6.1000000000000004E-3</v>
      </c>
      <c r="G46" s="16"/>
    </row>
    <row r="47" spans="1:7" x14ac:dyDescent="0.25">
      <c r="A47" s="13" t="s">
        <v>1179</v>
      </c>
      <c r="B47" s="32" t="s">
        <v>1180</v>
      </c>
      <c r="C47" s="32" t="s">
        <v>1181</v>
      </c>
      <c r="D47" s="14">
        <v>410550</v>
      </c>
      <c r="E47" s="15">
        <v>7311.48</v>
      </c>
      <c r="F47" s="16">
        <v>6.0000000000000001E-3</v>
      </c>
      <c r="G47" s="16"/>
    </row>
    <row r="48" spans="1:7" x14ac:dyDescent="0.25">
      <c r="A48" s="13" t="s">
        <v>1324</v>
      </c>
      <c r="B48" s="32" t="s">
        <v>1325</v>
      </c>
      <c r="C48" s="32" t="s">
        <v>1192</v>
      </c>
      <c r="D48" s="14">
        <v>287100</v>
      </c>
      <c r="E48" s="15">
        <v>7166.45</v>
      </c>
      <c r="F48" s="16">
        <v>5.8999999999999999E-3</v>
      </c>
      <c r="G48" s="16"/>
    </row>
    <row r="49" spans="1:7" x14ac:dyDescent="0.25">
      <c r="A49" s="13" t="s">
        <v>1326</v>
      </c>
      <c r="B49" s="32" t="s">
        <v>1327</v>
      </c>
      <c r="C49" s="32" t="s">
        <v>1184</v>
      </c>
      <c r="D49" s="14">
        <v>2033200</v>
      </c>
      <c r="E49" s="15">
        <v>7102.98</v>
      </c>
      <c r="F49" s="16">
        <v>5.7999999999999996E-3</v>
      </c>
      <c r="G49" s="16"/>
    </row>
    <row r="50" spans="1:7" x14ac:dyDescent="0.25">
      <c r="A50" s="13" t="s">
        <v>1328</v>
      </c>
      <c r="B50" s="32" t="s">
        <v>1329</v>
      </c>
      <c r="C50" s="32" t="s">
        <v>1330</v>
      </c>
      <c r="D50" s="14">
        <v>449050</v>
      </c>
      <c r="E50" s="15">
        <v>6866.42</v>
      </c>
      <c r="F50" s="16">
        <v>5.5999999999999999E-3</v>
      </c>
      <c r="G50" s="16"/>
    </row>
    <row r="51" spans="1:7" x14ac:dyDescent="0.25">
      <c r="A51" s="13" t="s">
        <v>1331</v>
      </c>
      <c r="B51" s="32" t="s">
        <v>1332</v>
      </c>
      <c r="C51" s="32" t="s">
        <v>1333</v>
      </c>
      <c r="D51" s="14">
        <v>93300</v>
      </c>
      <c r="E51" s="15">
        <v>6806.98</v>
      </c>
      <c r="F51" s="16">
        <v>5.5999999999999999E-3</v>
      </c>
      <c r="G51" s="16"/>
    </row>
    <row r="52" spans="1:7" x14ac:dyDescent="0.25">
      <c r="A52" s="13" t="s">
        <v>1188</v>
      </c>
      <c r="B52" s="32" t="s">
        <v>1189</v>
      </c>
      <c r="C52" s="32" t="s">
        <v>1181</v>
      </c>
      <c r="D52" s="14">
        <v>328950</v>
      </c>
      <c r="E52" s="15">
        <v>6745.94</v>
      </c>
      <c r="F52" s="16">
        <v>5.4999999999999997E-3</v>
      </c>
      <c r="G52" s="16"/>
    </row>
    <row r="53" spans="1:7" x14ac:dyDescent="0.25">
      <c r="A53" s="13" t="s">
        <v>1334</v>
      </c>
      <c r="B53" s="32" t="s">
        <v>1335</v>
      </c>
      <c r="C53" s="32" t="s">
        <v>1187</v>
      </c>
      <c r="D53" s="14">
        <v>3889200</v>
      </c>
      <c r="E53" s="15">
        <v>6575.86</v>
      </c>
      <c r="F53" s="16">
        <v>5.4000000000000003E-3</v>
      </c>
      <c r="G53" s="16"/>
    </row>
    <row r="54" spans="1:7" x14ac:dyDescent="0.25">
      <c r="A54" s="13" t="s">
        <v>1336</v>
      </c>
      <c r="B54" s="32" t="s">
        <v>1337</v>
      </c>
      <c r="C54" s="32" t="s">
        <v>1338</v>
      </c>
      <c r="D54" s="14">
        <v>265800</v>
      </c>
      <c r="E54" s="15">
        <v>6547.05</v>
      </c>
      <c r="F54" s="16">
        <v>5.4000000000000003E-3</v>
      </c>
      <c r="G54" s="16"/>
    </row>
    <row r="55" spans="1:7" x14ac:dyDescent="0.25">
      <c r="A55" s="13" t="s">
        <v>1339</v>
      </c>
      <c r="B55" s="32" t="s">
        <v>1340</v>
      </c>
      <c r="C55" s="32" t="s">
        <v>1318</v>
      </c>
      <c r="D55" s="14">
        <v>975800</v>
      </c>
      <c r="E55" s="15">
        <v>6403.2</v>
      </c>
      <c r="F55" s="16">
        <v>5.1999999999999998E-3</v>
      </c>
      <c r="G55" s="16"/>
    </row>
    <row r="56" spans="1:7" x14ac:dyDescent="0.25">
      <c r="A56" s="13" t="s">
        <v>1341</v>
      </c>
      <c r="B56" s="32" t="s">
        <v>1342</v>
      </c>
      <c r="C56" s="32" t="s">
        <v>1218</v>
      </c>
      <c r="D56" s="14">
        <v>2525250</v>
      </c>
      <c r="E56" s="15">
        <v>6340.65</v>
      </c>
      <c r="F56" s="16">
        <v>5.1999999999999998E-3</v>
      </c>
      <c r="G56" s="16"/>
    </row>
    <row r="57" spans="1:7" x14ac:dyDescent="0.25">
      <c r="A57" s="13" t="s">
        <v>1343</v>
      </c>
      <c r="B57" s="32" t="s">
        <v>1344</v>
      </c>
      <c r="C57" s="32" t="s">
        <v>1184</v>
      </c>
      <c r="D57" s="14">
        <v>74920000</v>
      </c>
      <c r="E57" s="15">
        <v>6263.31</v>
      </c>
      <c r="F57" s="16">
        <v>5.1000000000000004E-3</v>
      </c>
      <c r="G57" s="16"/>
    </row>
    <row r="58" spans="1:7" x14ac:dyDescent="0.25">
      <c r="A58" s="13" t="s">
        <v>1345</v>
      </c>
      <c r="B58" s="32" t="s">
        <v>1346</v>
      </c>
      <c r="C58" s="32" t="s">
        <v>1267</v>
      </c>
      <c r="D58" s="14">
        <v>209825</v>
      </c>
      <c r="E58" s="15">
        <v>6241.35</v>
      </c>
      <c r="F58" s="16">
        <v>5.1000000000000004E-3</v>
      </c>
      <c r="G58" s="16"/>
    </row>
    <row r="59" spans="1:7" x14ac:dyDescent="0.25">
      <c r="A59" s="13" t="s">
        <v>1347</v>
      </c>
      <c r="B59" s="32" t="s">
        <v>1348</v>
      </c>
      <c r="C59" s="32" t="s">
        <v>1275</v>
      </c>
      <c r="D59" s="14">
        <v>93375</v>
      </c>
      <c r="E59" s="15">
        <v>6140.25</v>
      </c>
      <c r="F59" s="16">
        <v>5.0000000000000001E-3</v>
      </c>
      <c r="G59" s="16"/>
    </row>
    <row r="60" spans="1:7" x14ac:dyDescent="0.25">
      <c r="A60" s="13" t="s">
        <v>1211</v>
      </c>
      <c r="B60" s="32" t="s">
        <v>1212</v>
      </c>
      <c r="C60" s="32" t="s">
        <v>1181</v>
      </c>
      <c r="D60" s="14">
        <v>505625</v>
      </c>
      <c r="E60" s="15">
        <v>6079.13</v>
      </c>
      <c r="F60" s="16">
        <v>5.0000000000000001E-3</v>
      </c>
      <c r="G60" s="16"/>
    </row>
    <row r="61" spans="1:7" x14ac:dyDescent="0.25">
      <c r="A61" s="13" t="s">
        <v>1349</v>
      </c>
      <c r="B61" s="32" t="s">
        <v>1350</v>
      </c>
      <c r="C61" s="32" t="s">
        <v>1351</v>
      </c>
      <c r="D61" s="14">
        <v>1937000</v>
      </c>
      <c r="E61" s="15">
        <v>6077.34</v>
      </c>
      <c r="F61" s="16">
        <v>5.0000000000000001E-3</v>
      </c>
      <c r="G61" s="16"/>
    </row>
    <row r="62" spans="1:7" x14ac:dyDescent="0.25">
      <c r="A62" s="13" t="s">
        <v>1352</v>
      </c>
      <c r="B62" s="32" t="s">
        <v>1353</v>
      </c>
      <c r="C62" s="32" t="s">
        <v>1267</v>
      </c>
      <c r="D62" s="14">
        <v>345000</v>
      </c>
      <c r="E62" s="15">
        <v>5907.44</v>
      </c>
      <c r="F62" s="16">
        <v>4.7999999999999996E-3</v>
      </c>
      <c r="G62" s="16"/>
    </row>
    <row r="63" spans="1:7" x14ac:dyDescent="0.25">
      <c r="A63" s="13" t="s">
        <v>1354</v>
      </c>
      <c r="B63" s="32" t="s">
        <v>1355</v>
      </c>
      <c r="C63" s="32" t="s">
        <v>1187</v>
      </c>
      <c r="D63" s="14">
        <v>5683500</v>
      </c>
      <c r="E63" s="15">
        <v>5797.74</v>
      </c>
      <c r="F63" s="16">
        <v>4.7999999999999996E-3</v>
      </c>
      <c r="G63" s="16"/>
    </row>
    <row r="64" spans="1:7" x14ac:dyDescent="0.25">
      <c r="A64" s="13" t="s">
        <v>1356</v>
      </c>
      <c r="B64" s="32" t="s">
        <v>1357</v>
      </c>
      <c r="C64" s="32" t="s">
        <v>1267</v>
      </c>
      <c r="D64" s="14">
        <v>91700</v>
      </c>
      <c r="E64" s="15">
        <v>5415.48</v>
      </c>
      <c r="F64" s="16">
        <v>4.4000000000000003E-3</v>
      </c>
      <c r="G64" s="16"/>
    </row>
    <row r="65" spans="1:7" x14ac:dyDescent="0.25">
      <c r="A65" s="13" t="s">
        <v>1358</v>
      </c>
      <c r="B65" s="32" t="s">
        <v>1359</v>
      </c>
      <c r="C65" s="32" t="s">
        <v>1267</v>
      </c>
      <c r="D65" s="14">
        <v>83850</v>
      </c>
      <c r="E65" s="15">
        <v>5175.5600000000004</v>
      </c>
      <c r="F65" s="16">
        <v>4.1999999999999997E-3</v>
      </c>
      <c r="G65" s="16"/>
    </row>
    <row r="66" spans="1:7" x14ac:dyDescent="0.25">
      <c r="A66" s="13" t="s">
        <v>1360</v>
      </c>
      <c r="B66" s="32" t="s">
        <v>1361</v>
      </c>
      <c r="C66" s="32" t="s">
        <v>1198</v>
      </c>
      <c r="D66" s="14">
        <v>954000</v>
      </c>
      <c r="E66" s="15">
        <v>5070.51</v>
      </c>
      <c r="F66" s="16">
        <v>4.1999999999999997E-3</v>
      </c>
      <c r="G66" s="16"/>
    </row>
    <row r="67" spans="1:7" x14ac:dyDescent="0.25">
      <c r="A67" s="13" t="s">
        <v>1205</v>
      </c>
      <c r="B67" s="32" t="s">
        <v>1206</v>
      </c>
      <c r="C67" s="32" t="s">
        <v>1207</v>
      </c>
      <c r="D67" s="14">
        <v>98900</v>
      </c>
      <c r="E67" s="15">
        <v>4886.8</v>
      </c>
      <c r="F67" s="16">
        <v>4.0000000000000001E-3</v>
      </c>
      <c r="G67" s="16"/>
    </row>
    <row r="68" spans="1:7" x14ac:dyDescent="0.25">
      <c r="A68" s="13" t="s">
        <v>1362</v>
      </c>
      <c r="B68" s="32" t="s">
        <v>1363</v>
      </c>
      <c r="C68" s="32" t="s">
        <v>1181</v>
      </c>
      <c r="D68" s="14">
        <v>829600</v>
      </c>
      <c r="E68" s="15">
        <v>4705.08</v>
      </c>
      <c r="F68" s="16">
        <v>3.8999999999999998E-3</v>
      </c>
      <c r="G68" s="16"/>
    </row>
    <row r="69" spans="1:7" x14ac:dyDescent="0.25">
      <c r="A69" s="13" t="s">
        <v>1235</v>
      </c>
      <c r="B69" s="32" t="s">
        <v>1236</v>
      </c>
      <c r="C69" s="32" t="s">
        <v>1237</v>
      </c>
      <c r="D69" s="14">
        <v>135000</v>
      </c>
      <c r="E69" s="15">
        <v>4703</v>
      </c>
      <c r="F69" s="16">
        <v>3.8999999999999998E-3</v>
      </c>
      <c r="G69" s="16"/>
    </row>
    <row r="70" spans="1:7" x14ac:dyDescent="0.25">
      <c r="A70" s="13" t="s">
        <v>1221</v>
      </c>
      <c r="B70" s="32" t="s">
        <v>1222</v>
      </c>
      <c r="C70" s="32" t="s">
        <v>1198</v>
      </c>
      <c r="D70" s="14">
        <v>177500</v>
      </c>
      <c r="E70" s="15">
        <v>4626.09</v>
      </c>
      <c r="F70" s="16">
        <v>3.8E-3</v>
      </c>
      <c r="G70" s="16"/>
    </row>
    <row r="71" spans="1:7" x14ac:dyDescent="0.25">
      <c r="A71" s="13" t="s">
        <v>1364</v>
      </c>
      <c r="B71" s="32" t="s">
        <v>1365</v>
      </c>
      <c r="C71" s="32" t="s">
        <v>1195</v>
      </c>
      <c r="D71" s="14">
        <v>95375</v>
      </c>
      <c r="E71" s="15">
        <v>4608.38</v>
      </c>
      <c r="F71" s="16">
        <v>3.8E-3</v>
      </c>
      <c r="G71" s="16"/>
    </row>
    <row r="72" spans="1:7" x14ac:dyDescent="0.25">
      <c r="A72" s="13" t="s">
        <v>1366</v>
      </c>
      <c r="B72" s="32" t="s">
        <v>1367</v>
      </c>
      <c r="C72" s="32" t="s">
        <v>1181</v>
      </c>
      <c r="D72" s="14">
        <v>73100</v>
      </c>
      <c r="E72" s="15">
        <v>4512.24</v>
      </c>
      <c r="F72" s="16">
        <v>3.7000000000000002E-3</v>
      </c>
      <c r="G72" s="16"/>
    </row>
    <row r="73" spans="1:7" x14ac:dyDescent="0.25">
      <c r="A73" s="13" t="s">
        <v>1368</v>
      </c>
      <c r="B73" s="32" t="s">
        <v>1369</v>
      </c>
      <c r="C73" s="32" t="s">
        <v>1275</v>
      </c>
      <c r="D73" s="14">
        <v>229075</v>
      </c>
      <c r="E73" s="15">
        <v>4391.4799999999996</v>
      </c>
      <c r="F73" s="16">
        <v>3.5999999999999999E-3</v>
      </c>
      <c r="G73" s="16"/>
    </row>
    <row r="74" spans="1:7" x14ac:dyDescent="0.25">
      <c r="A74" s="13" t="s">
        <v>1370</v>
      </c>
      <c r="B74" s="32" t="s">
        <v>1371</v>
      </c>
      <c r="C74" s="32" t="s">
        <v>1275</v>
      </c>
      <c r="D74" s="14">
        <v>145200</v>
      </c>
      <c r="E74" s="15">
        <v>4384.53</v>
      </c>
      <c r="F74" s="16">
        <v>3.5999999999999999E-3</v>
      </c>
      <c r="G74" s="16"/>
    </row>
    <row r="75" spans="1:7" x14ac:dyDescent="0.25">
      <c r="A75" s="13" t="s">
        <v>1372</v>
      </c>
      <c r="B75" s="32" t="s">
        <v>1373</v>
      </c>
      <c r="C75" s="32" t="s">
        <v>1318</v>
      </c>
      <c r="D75" s="14">
        <v>1584700</v>
      </c>
      <c r="E75" s="15">
        <v>4373.7700000000004</v>
      </c>
      <c r="F75" s="16">
        <v>3.5999999999999999E-3</v>
      </c>
      <c r="G75" s="16"/>
    </row>
    <row r="76" spans="1:7" x14ac:dyDescent="0.25">
      <c r="A76" s="13" t="s">
        <v>1374</v>
      </c>
      <c r="B76" s="32" t="s">
        <v>1375</v>
      </c>
      <c r="C76" s="32" t="s">
        <v>1210</v>
      </c>
      <c r="D76" s="14">
        <v>1077300</v>
      </c>
      <c r="E76" s="15">
        <v>4127.1400000000003</v>
      </c>
      <c r="F76" s="16">
        <v>3.3999999999999998E-3</v>
      </c>
      <c r="G76" s="16"/>
    </row>
    <row r="77" spans="1:7" x14ac:dyDescent="0.25">
      <c r="A77" s="13" t="s">
        <v>1376</v>
      </c>
      <c r="B77" s="32" t="s">
        <v>1377</v>
      </c>
      <c r="C77" s="32" t="s">
        <v>1378</v>
      </c>
      <c r="D77" s="14">
        <v>73600</v>
      </c>
      <c r="E77" s="15">
        <v>3889.91</v>
      </c>
      <c r="F77" s="16">
        <v>3.2000000000000002E-3</v>
      </c>
      <c r="G77" s="16"/>
    </row>
    <row r="78" spans="1:7" x14ac:dyDescent="0.25">
      <c r="A78" s="13" t="s">
        <v>1229</v>
      </c>
      <c r="B78" s="32" t="s">
        <v>1230</v>
      </c>
      <c r="C78" s="32" t="s">
        <v>1231</v>
      </c>
      <c r="D78" s="14">
        <v>119175</v>
      </c>
      <c r="E78" s="15">
        <v>3872</v>
      </c>
      <c r="F78" s="16">
        <v>3.2000000000000002E-3</v>
      </c>
      <c r="G78" s="16"/>
    </row>
    <row r="79" spans="1:7" x14ac:dyDescent="0.25">
      <c r="A79" s="13" t="s">
        <v>1379</v>
      </c>
      <c r="B79" s="32" t="s">
        <v>1380</v>
      </c>
      <c r="C79" s="32" t="s">
        <v>1244</v>
      </c>
      <c r="D79" s="14">
        <v>285000</v>
      </c>
      <c r="E79" s="15">
        <v>3796.91</v>
      </c>
      <c r="F79" s="16">
        <v>3.0999999999999999E-3</v>
      </c>
      <c r="G79" s="16"/>
    </row>
    <row r="80" spans="1:7" x14ac:dyDescent="0.25">
      <c r="A80" s="13" t="s">
        <v>1381</v>
      </c>
      <c r="B80" s="32" t="s">
        <v>1382</v>
      </c>
      <c r="C80" s="32" t="s">
        <v>1383</v>
      </c>
      <c r="D80" s="14">
        <v>665305</v>
      </c>
      <c r="E80" s="15">
        <v>3625.91</v>
      </c>
      <c r="F80" s="16">
        <v>3.0000000000000001E-3</v>
      </c>
      <c r="G80" s="16"/>
    </row>
    <row r="81" spans="1:7" x14ac:dyDescent="0.25">
      <c r="A81" s="13" t="s">
        <v>1384</v>
      </c>
      <c r="B81" s="32" t="s">
        <v>1385</v>
      </c>
      <c r="C81" s="32" t="s">
        <v>1275</v>
      </c>
      <c r="D81" s="14">
        <v>281250</v>
      </c>
      <c r="E81" s="15">
        <v>3470.48</v>
      </c>
      <c r="F81" s="16">
        <v>2.8E-3</v>
      </c>
      <c r="G81" s="16"/>
    </row>
    <row r="82" spans="1:7" x14ac:dyDescent="0.25">
      <c r="A82" s="13" t="s">
        <v>1386</v>
      </c>
      <c r="B82" s="32" t="s">
        <v>1387</v>
      </c>
      <c r="C82" s="32" t="s">
        <v>1388</v>
      </c>
      <c r="D82" s="14">
        <v>829500</v>
      </c>
      <c r="E82" s="15">
        <v>3454.04</v>
      </c>
      <c r="F82" s="16">
        <v>2.8E-3</v>
      </c>
      <c r="G82" s="16"/>
    </row>
    <row r="83" spans="1:7" x14ac:dyDescent="0.25">
      <c r="A83" s="13" t="s">
        <v>1389</v>
      </c>
      <c r="B83" s="32" t="s">
        <v>1390</v>
      </c>
      <c r="C83" s="32" t="s">
        <v>1351</v>
      </c>
      <c r="D83" s="14">
        <v>50300</v>
      </c>
      <c r="E83" s="15">
        <v>3418.09</v>
      </c>
      <c r="F83" s="16">
        <v>2.8E-3</v>
      </c>
      <c r="G83" s="16"/>
    </row>
    <row r="84" spans="1:7" x14ac:dyDescent="0.25">
      <c r="A84" s="13" t="s">
        <v>1391</v>
      </c>
      <c r="B84" s="32" t="s">
        <v>1392</v>
      </c>
      <c r="C84" s="32" t="s">
        <v>1333</v>
      </c>
      <c r="D84" s="14">
        <v>303600</v>
      </c>
      <c r="E84" s="15">
        <v>3375.27</v>
      </c>
      <c r="F84" s="16">
        <v>2.8E-3</v>
      </c>
      <c r="G84" s="16"/>
    </row>
    <row r="85" spans="1:7" x14ac:dyDescent="0.25">
      <c r="A85" s="13" t="s">
        <v>1393</v>
      </c>
      <c r="B85" s="32" t="s">
        <v>1394</v>
      </c>
      <c r="C85" s="32" t="s">
        <v>1395</v>
      </c>
      <c r="D85" s="14">
        <v>48625</v>
      </c>
      <c r="E85" s="15">
        <v>3320.55</v>
      </c>
      <c r="F85" s="16">
        <v>2.7000000000000001E-3</v>
      </c>
      <c r="G85" s="16"/>
    </row>
    <row r="86" spans="1:7" x14ac:dyDescent="0.25">
      <c r="A86" s="13" t="s">
        <v>1396</v>
      </c>
      <c r="B86" s="32" t="s">
        <v>1397</v>
      </c>
      <c r="C86" s="32" t="s">
        <v>1398</v>
      </c>
      <c r="D86" s="14">
        <v>406000</v>
      </c>
      <c r="E86" s="15">
        <v>3312.76</v>
      </c>
      <c r="F86" s="16">
        <v>2.7000000000000001E-3</v>
      </c>
      <c r="G86" s="16"/>
    </row>
    <row r="87" spans="1:7" x14ac:dyDescent="0.25">
      <c r="A87" s="13" t="s">
        <v>1399</v>
      </c>
      <c r="B87" s="32" t="s">
        <v>1400</v>
      </c>
      <c r="C87" s="32" t="s">
        <v>1181</v>
      </c>
      <c r="D87" s="14">
        <v>905000</v>
      </c>
      <c r="E87" s="15">
        <v>3304.61</v>
      </c>
      <c r="F87" s="16">
        <v>2.7000000000000001E-3</v>
      </c>
      <c r="G87" s="16"/>
    </row>
    <row r="88" spans="1:7" x14ac:dyDescent="0.25">
      <c r="A88" s="13" t="s">
        <v>1253</v>
      </c>
      <c r="B88" s="32" t="s">
        <v>1254</v>
      </c>
      <c r="C88" s="32" t="s">
        <v>1244</v>
      </c>
      <c r="D88" s="14">
        <v>2610</v>
      </c>
      <c r="E88" s="15">
        <v>3269.06</v>
      </c>
      <c r="F88" s="16">
        <v>2.7000000000000001E-3</v>
      </c>
      <c r="G88" s="16"/>
    </row>
    <row r="89" spans="1:7" x14ac:dyDescent="0.25">
      <c r="A89" s="13" t="s">
        <v>1401</v>
      </c>
      <c r="B89" s="32" t="s">
        <v>1402</v>
      </c>
      <c r="C89" s="32" t="s">
        <v>1249</v>
      </c>
      <c r="D89" s="14">
        <v>498000</v>
      </c>
      <c r="E89" s="15">
        <v>3211.85</v>
      </c>
      <c r="F89" s="16">
        <v>2.5999999999999999E-3</v>
      </c>
      <c r="G89" s="16"/>
    </row>
    <row r="90" spans="1:7" x14ac:dyDescent="0.25">
      <c r="A90" s="13" t="s">
        <v>1403</v>
      </c>
      <c r="B90" s="32" t="s">
        <v>1404</v>
      </c>
      <c r="C90" s="32" t="s">
        <v>1302</v>
      </c>
      <c r="D90" s="14">
        <v>2211000</v>
      </c>
      <c r="E90" s="15">
        <v>3195.78</v>
      </c>
      <c r="F90" s="16">
        <v>2.5999999999999999E-3</v>
      </c>
      <c r="G90" s="16"/>
    </row>
    <row r="91" spans="1:7" x14ac:dyDescent="0.25">
      <c r="A91" s="13" t="s">
        <v>1405</v>
      </c>
      <c r="B91" s="32" t="s">
        <v>1406</v>
      </c>
      <c r="C91" s="32" t="s">
        <v>1187</v>
      </c>
      <c r="D91" s="14">
        <v>1485000</v>
      </c>
      <c r="E91" s="15">
        <v>3130.08</v>
      </c>
      <c r="F91" s="16">
        <v>2.5999999999999999E-3</v>
      </c>
      <c r="G91" s="16"/>
    </row>
    <row r="92" spans="1:7" x14ac:dyDescent="0.25">
      <c r="A92" s="13" t="s">
        <v>1407</v>
      </c>
      <c r="B92" s="32" t="s">
        <v>1408</v>
      </c>
      <c r="C92" s="32" t="s">
        <v>1204</v>
      </c>
      <c r="D92" s="14">
        <v>251000</v>
      </c>
      <c r="E92" s="15">
        <v>3124.07</v>
      </c>
      <c r="F92" s="16">
        <v>2.5999999999999999E-3</v>
      </c>
      <c r="G92" s="16"/>
    </row>
    <row r="93" spans="1:7" x14ac:dyDescent="0.25">
      <c r="A93" s="13" t="s">
        <v>1409</v>
      </c>
      <c r="B93" s="32" t="s">
        <v>1410</v>
      </c>
      <c r="C93" s="32" t="s">
        <v>1411</v>
      </c>
      <c r="D93" s="14">
        <v>259600</v>
      </c>
      <c r="E93" s="15">
        <v>3093.78</v>
      </c>
      <c r="F93" s="16">
        <v>2.5000000000000001E-3</v>
      </c>
      <c r="G93" s="16"/>
    </row>
    <row r="94" spans="1:7" x14ac:dyDescent="0.25">
      <c r="A94" s="13" t="s">
        <v>1412</v>
      </c>
      <c r="B94" s="32" t="s">
        <v>1413</v>
      </c>
      <c r="C94" s="32" t="s">
        <v>1398</v>
      </c>
      <c r="D94" s="14">
        <v>477500</v>
      </c>
      <c r="E94" s="15">
        <v>3077.73</v>
      </c>
      <c r="F94" s="16">
        <v>2.5000000000000001E-3</v>
      </c>
      <c r="G94" s="16"/>
    </row>
    <row r="95" spans="1:7" x14ac:dyDescent="0.25">
      <c r="A95" s="13" t="s">
        <v>1196</v>
      </c>
      <c r="B95" s="32" t="s">
        <v>1197</v>
      </c>
      <c r="C95" s="32" t="s">
        <v>1198</v>
      </c>
      <c r="D95" s="14">
        <v>27100</v>
      </c>
      <c r="E95" s="15">
        <v>3035.78</v>
      </c>
      <c r="F95" s="16">
        <v>2.5000000000000001E-3</v>
      </c>
      <c r="G95" s="16"/>
    </row>
    <row r="96" spans="1:7" x14ac:dyDescent="0.25">
      <c r="A96" s="13" t="s">
        <v>1414</v>
      </c>
      <c r="B96" s="32" t="s">
        <v>1415</v>
      </c>
      <c r="C96" s="32" t="s">
        <v>1416</v>
      </c>
      <c r="D96" s="14">
        <v>70500</v>
      </c>
      <c r="E96" s="15">
        <v>2964</v>
      </c>
      <c r="F96" s="16">
        <v>2.3999999999999998E-3</v>
      </c>
      <c r="G96" s="16"/>
    </row>
    <row r="97" spans="1:7" x14ac:dyDescent="0.25">
      <c r="A97" s="13" t="s">
        <v>1193</v>
      </c>
      <c r="B97" s="32" t="s">
        <v>1194</v>
      </c>
      <c r="C97" s="32" t="s">
        <v>1195</v>
      </c>
      <c r="D97" s="14">
        <v>31500</v>
      </c>
      <c r="E97" s="15">
        <v>2845.6</v>
      </c>
      <c r="F97" s="16">
        <v>2.3E-3</v>
      </c>
      <c r="G97" s="16"/>
    </row>
    <row r="98" spans="1:7" x14ac:dyDescent="0.25">
      <c r="A98" s="13" t="s">
        <v>1417</v>
      </c>
      <c r="B98" s="32" t="s">
        <v>1418</v>
      </c>
      <c r="C98" s="32" t="s">
        <v>1234</v>
      </c>
      <c r="D98" s="14">
        <v>284625</v>
      </c>
      <c r="E98" s="15">
        <v>2804.98</v>
      </c>
      <c r="F98" s="16">
        <v>2.3E-3</v>
      </c>
      <c r="G98" s="16"/>
    </row>
    <row r="99" spans="1:7" x14ac:dyDescent="0.25">
      <c r="A99" s="13" t="s">
        <v>1419</v>
      </c>
      <c r="B99" s="32" t="s">
        <v>1420</v>
      </c>
      <c r="C99" s="32" t="s">
        <v>1411</v>
      </c>
      <c r="D99" s="14">
        <v>831000</v>
      </c>
      <c r="E99" s="15">
        <v>2768.06</v>
      </c>
      <c r="F99" s="16">
        <v>2.3E-3</v>
      </c>
      <c r="G99" s="16"/>
    </row>
    <row r="100" spans="1:7" x14ac:dyDescent="0.25">
      <c r="A100" s="13" t="s">
        <v>1421</v>
      </c>
      <c r="B100" s="32" t="s">
        <v>1422</v>
      </c>
      <c r="C100" s="32" t="s">
        <v>1231</v>
      </c>
      <c r="D100" s="14">
        <v>159500</v>
      </c>
      <c r="E100" s="15">
        <v>2740.21</v>
      </c>
      <c r="F100" s="16">
        <v>2.2000000000000001E-3</v>
      </c>
      <c r="G100" s="16"/>
    </row>
    <row r="101" spans="1:7" x14ac:dyDescent="0.25">
      <c r="A101" s="13" t="s">
        <v>1423</v>
      </c>
      <c r="B101" s="32" t="s">
        <v>1424</v>
      </c>
      <c r="C101" s="32" t="s">
        <v>1234</v>
      </c>
      <c r="D101" s="14">
        <v>403700</v>
      </c>
      <c r="E101" s="15">
        <v>2655.34</v>
      </c>
      <c r="F101" s="16">
        <v>2.2000000000000001E-3</v>
      </c>
      <c r="G101" s="16"/>
    </row>
    <row r="102" spans="1:7" x14ac:dyDescent="0.25">
      <c r="A102" s="13" t="s">
        <v>1425</v>
      </c>
      <c r="B102" s="32" t="s">
        <v>1426</v>
      </c>
      <c r="C102" s="32" t="s">
        <v>1427</v>
      </c>
      <c r="D102" s="14">
        <v>171347</v>
      </c>
      <c r="E102" s="15">
        <v>2638.83</v>
      </c>
      <c r="F102" s="16">
        <v>2.2000000000000001E-3</v>
      </c>
      <c r="G102" s="16"/>
    </row>
    <row r="103" spans="1:7" x14ac:dyDescent="0.25">
      <c r="A103" s="13" t="s">
        <v>1428</v>
      </c>
      <c r="B103" s="32" t="s">
        <v>1429</v>
      </c>
      <c r="C103" s="32" t="s">
        <v>1181</v>
      </c>
      <c r="D103" s="14">
        <v>169650</v>
      </c>
      <c r="E103" s="15">
        <v>2602.2600000000002</v>
      </c>
      <c r="F103" s="16">
        <v>2.0999999999999999E-3</v>
      </c>
      <c r="G103" s="16"/>
    </row>
    <row r="104" spans="1:7" x14ac:dyDescent="0.25">
      <c r="A104" s="13" t="s">
        <v>1225</v>
      </c>
      <c r="B104" s="32" t="s">
        <v>1226</v>
      </c>
      <c r="C104" s="32" t="s">
        <v>1207</v>
      </c>
      <c r="D104" s="14">
        <v>113000</v>
      </c>
      <c r="E104" s="15">
        <v>2525.15</v>
      </c>
      <c r="F104" s="16">
        <v>2.0999999999999999E-3</v>
      </c>
      <c r="G104" s="16"/>
    </row>
    <row r="105" spans="1:7" x14ac:dyDescent="0.25">
      <c r="A105" s="13" t="s">
        <v>1430</v>
      </c>
      <c r="B105" s="32" t="s">
        <v>1431</v>
      </c>
      <c r="C105" s="32" t="s">
        <v>1234</v>
      </c>
      <c r="D105" s="14">
        <v>170250</v>
      </c>
      <c r="E105" s="15">
        <v>2447.77</v>
      </c>
      <c r="F105" s="16">
        <v>2E-3</v>
      </c>
      <c r="G105" s="16"/>
    </row>
    <row r="106" spans="1:7" x14ac:dyDescent="0.25">
      <c r="A106" s="13" t="s">
        <v>1255</v>
      </c>
      <c r="B106" s="32" t="s">
        <v>1256</v>
      </c>
      <c r="C106" s="32" t="s">
        <v>1181</v>
      </c>
      <c r="D106" s="14">
        <v>252000</v>
      </c>
      <c r="E106" s="15">
        <v>2434.19</v>
      </c>
      <c r="F106" s="16">
        <v>2E-3</v>
      </c>
      <c r="G106" s="16"/>
    </row>
    <row r="107" spans="1:7" x14ac:dyDescent="0.25">
      <c r="A107" s="13" t="s">
        <v>1432</v>
      </c>
      <c r="B107" s="32" t="s">
        <v>1433</v>
      </c>
      <c r="C107" s="32" t="s">
        <v>1267</v>
      </c>
      <c r="D107" s="14">
        <v>130200</v>
      </c>
      <c r="E107" s="15">
        <v>2406.16</v>
      </c>
      <c r="F107" s="16">
        <v>2E-3</v>
      </c>
      <c r="G107" s="16"/>
    </row>
    <row r="108" spans="1:7" x14ac:dyDescent="0.25">
      <c r="A108" s="13" t="s">
        <v>1434</v>
      </c>
      <c r="B108" s="32" t="s">
        <v>1435</v>
      </c>
      <c r="C108" s="32" t="s">
        <v>1275</v>
      </c>
      <c r="D108" s="14">
        <v>721050</v>
      </c>
      <c r="E108" s="15">
        <v>2367.5700000000002</v>
      </c>
      <c r="F108" s="16">
        <v>1.9E-3</v>
      </c>
      <c r="G108" s="16"/>
    </row>
    <row r="109" spans="1:7" x14ac:dyDescent="0.25">
      <c r="A109" s="13" t="s">
        <v>1436</v>
      </c>
      <c r="B109" s="32" t="s">
        <v>1437</v>
      </c>
      <c r="C109" s="32" t="s">
        <v>1184</v>
      </c>
      <c r="D109" s="14">
        <v>130000</v>
      </c>
      <c r="E109" s="15">
        <v>2281.63</v>
      </c>
      <c r="F109" s="16">
        <v>1.9E-3</v>
      </c>
      <c r="G109" s="16"/>
    </row>
    <row r="110" spans="1:7" x14ac:dyDescent="0.25">
      <c r="A110" s="13" t="s">
        <v>1438</v>
      </c>
      <c r="B110" s="32" t="s">
        <v>1439</v>
      </c>
      <c r="C110" s="32" t="s">
        <v>1333</v>
      </c>
      <c r="D110" s="14">
        <v>63000</v>
      </c>
      <c r="E110" s="15">
        <v>2209.98</v>
      </c>
      <c r="F110" s="16">
        <v>1.8E-3</v>
      </c>
      <c r="G110" s="16"/>
    </row>
    <row r="111" spans="1:7" x14ac:dyDescent="0.25">
      <c r="A111" s="13" t="s">
        <v>1440</v>
      </c>
      <c r="B111" s="32" t="s">
        <v>1441</v>
      </c>
      <c r="C111" s="32" t="s">
        <v>1416</v>
      </c>
      <c r="D111" s="14">
        <v>46000</v>
      </c>
      <c r="E111" s="15">
        <v>2148.5500000000002</v>
      </c>
      <c r="F111" s="16">
        <v>1.8E-3</v>
      </c>
      <c r="G111" s="16"/>
    </row>
    <row r="112" spans="1:7" x14ac:dyDescent="0.25">
      <c r="A112" s="13" t="s">
        <v>1247</v>
      </c>
      <c r="B112" s="32" t="s">
        <v>1248</v>
      </c>
      <c r="C112" s="32" t="s">
        <v>1249</v>
      </c>
      <c r="D112" s="14">
        <v>217968</v>
      </c>
      <c r="E112" s="15">
        <v>2089.5500000000002</v>
      </c>
      <c r="F112" s="16">
        <v>1.6999999999999999E-3</v>
      </c>
      <c r="G112" s="16"/>
    </row>
    <row r="113" spans="1:7" x14ac:dyDescent="0.25">
      <c r="A113" s="13" t="s">
        <v>1216</v>
      </c>
      <c r="B113" s="32" t="s">
        <v>1217</v>
      </c>
      <c r="C113" s="32" t="s">
        <v>1218</v>
      </c>
      <c r="D113" s="14">
        <v>26250</v>
      </c>
      <c r="E113" s="15">
        <v>1984.72</v>
      </c>
      <c r="F113" s="16">
        <v>1.6000000000000001E-3</v>
      </c>
      <c r="G113" s="16"/>
    </row>
    <row r="114" spans="1:7" x14ac:dyDescent="0.25">
      <c r="A114" s="13" t="s">
        <v>1442</v>
      </c>
      <c r="B114" s="32" t="s">
        <v>1443</v>
      </c>
      <c r="C114" s="32" t="s">
        <v>1395</v>
      </c>
      <c r="D114" s="14">
        <v>209000</v>
      </c>
      <c r="E114" s="15">
        <v>1966.27</v>
      </c>
      <c r="F114" s="16">
        <v>1.6000000000000001E-3</v>
      </c>
      <c r="G114" s="16"/>
    </row>
    <row r="115" spans="1:7" x14ac:dyDescent="0.25">
      <c r="A115" s="13" t="s">
        <v>1444</v>
      </c>
      <c r="B115" s="32" t="s">
        <v>1445</v>
      </c>
      <c r="C115" s="32" t="s">
        <v>1383</v>
      </c>
      <c r="D115" s="14">
        <v>376200</v>
      </c>
      <c r="E115" s="15">
        <v>1938.56</v>
      </c>
      <c r="F115" s="16">
        <v>1.6000000000000001E-3</v>
      </c>
      <c r="G115" s="16"/>
    </row>
    <row r="116" spans="1:7" x14ac:dyDescent="0.25">
      <c r="A116" s="13" t="s">
        <v>1446</v>
      </c>
      <c r="B116" s="32" t="s">
        <v>1447</v>
      </c>
      <c r="C116" s="32" t="s">
        <v>1302</v>
      </c>
      <c r="D116" s="14">
        <v>212500</v>
      </c>
      <c r="E116" s="15">
        <v>1926.21</v>
      </c>
      <c r="F116" s="16">
        <v>1.6000000000000001E-3</v>
      </c>
      <c r="G116" s="16"/>
    </row>
    <row r="117" spans="1:7" x14ac:dyDescent="0.25">
      <c r="A117" s="13" t="s">
        <v>1448</v>
      </c>
      <c r="B117" s="32" t="s">
        <v>1449</v>
      </c>
      <c r="C117" s="32" t="s">
        <v>1215</v>
      </c>
      <c r="D117" s="14">
        <v>579600</v>
      </c>
      <c r="E117" s="15">
        <v>1909.2</v>
      </c>
      <c r="F117" s="16">
        <v>1.6000000000000001E-3</v>
      </c>
      <c r="G117" s="16"/>
    </row>
    <row r="118" spans="1:7" x14ac:dyDescent="0.25">
      <c r="A118" s="13" t="s">
        <v>1450</v>
      </c>
      <c r="B118" s="32" t="s">
        <v>1451</v>
      </c>
      <c r="C118" s="32" t="s">
        <v>1218</v>
      </c>
      <c r="D118" s="14">
        <v>25000</v>
      </c>
      <c r="E118" s="15">
        <v>1855.31</v>
      </c>
      <c r="F118" s="16">
        <v>1.5E-3</v>
      </c>
      <c r="G118" s="16"/>
    </row>
    <row r="119" spans="1:7" x14ac:dyDescent="0.25">
      <c r="A119" s="13" t="s">
        <v>1452</v>
      </c>
      <c r="B119" s="32" t="s">
        <v>1453</v>
      </c>
      <c r="C119" s="32" t="s">
        <v>1215</v>
      </c>
      <c r="D119" s="14">
        <v>434700</v>
      </c>
      <c r="E119" s="15">
        <v>1800.31</v>
      </c>
      <c r="F119" s="16">
        <v>1.5E-3</v>
      </c>
      <c r="G119" s="16"/>
    </row>
    <row r="120" spans="1:7" x14ac:dyDescent="0.25">
      <c r="A120" s="13" t="s">
        <v>1454</v>
      </c>
      <c r="B120" s="32" t="s">
        <v>1455</v>
      </c>
      <c r="C120" s="32" t="s">
        <v>1416</v>
      </c>
      <c r="D120" s="14">
        <v>1005000</v>
      </c>
      <c r="E120" s="15">
        <v>1770.71</v>
      </c>
      <c r="F120" s="16">
        <v>1.5E-3</v>
      </c>
      <c r="G120" s="16"/>
    </row>
    <row r="121" spans="1:7" x14ac:dyDescent="0.25">
      <c r="A121" s="13" t="s">
        <v>1456</v>
      </c>
      <c r="B121" s="32" t="s">
        <v>1457</v>
      </c>
      <c r="C121" s="32" t="s">
        <v>1244</v>
      </c>
      <c r="D121" s="14">
        <v>1050800</v>
      </c>
      <c r="E121" s="15">
        <v>1707.13</v>
      </c>
      <c r="F121" s="16">
        <v>1.4E-3</v>
      </c>
      <c r="G121" s="16"/>
    </row>
    <row r="122" spans="1:7" x14ac:dyDescent="0.25">
      <c r="A122" s="13" t="s">
        <v>1458</v>
      </c>
      <c r="B122" s="32" t="s">
        <v>1459</v>
      </c>
      <c r="C122" s="32" t="s">
        <v>1460</v>
      </c>
      <c r="D122" s="14">
        <v>47575</v>
      </c>
      <c r="E122" s="15">
        <v>1690.77</v>
      </c>
      <c r="F122" s="16">
        <v>1.4E-3</v>
      </c>
      <c r="G122" s="16"/>
    </row>
    <row r="123" spans="1:7" x14ac:dyDescent="0.25">
      <c r="A123" s="13" t="s">
        <v>1461</v>
      </c>
      <c r="B123" s="32" t="s">
        <v>1462</v>
      </c>
      <c r="C123" s="32" t="s">
        <v>1295</v>
      </c>
      <c r="D123" s="14">
        <v>185000</v>
      </c>
      <c r="E123" s="15">
        <v>1532.45</v>
      </c>
      <c r="F123" s="16">
        <v>1.2999999999999999E-3</v>
      </c>
      <c r="G123" s="16"/>
    </row>
    <row r="124" spans="1:7" x14ac:dyDescent="0.25">
      <c r="A124" s="13" t="s">
        <v>1463</v>
      </c>
      <c r="B124" s="32" t="s">
        <v>1464</v>
      </c>
      <c r="C124" s="32" t="s">
        <v>1231</v>
      </c>
      <c r="D124" s="14">
        <v>367200</v>
      </c>
      <c r="E124" s="15">
        <v>1504.42</v>
      </c>
      <c r="F124" s="16">
        <v>1.1999999999999999E-3</v>
      </c>
      <c r="G124" s="16"/>
    </row>
    <row r="125" spans="1:7" x14ac:dyDescent="0.25">
      <c r="A125" s="13" t="s">
        <v>1465</v>
      </c>
      <c r="B125" s="32" t="s">
        <v>1466</v>
      </c>
      <c r="C125" s="32" t="s">
        <v>1416</v>
      </c>
      <c r="D125" s="14">
        <v>88550</v>
      </c>
      <c r="E125" s="15">
        <v>1451.73</v>
      </c>
      <c r="F125" s="16">
        <v>1.1999999999999999E-3</v>
      </c>
      <c r="G125" s="16"/>
    </row>
    <row r="126" spans="1:7" x14ac:dyDescent="0.25">
      <c r="A126" s="13" t="s">
        <v>1467</v>
      </c>
      <c r="B126" s="32" t="s">
        <v>1468</v>
      </c>
      <c r="C126" s="32" t="s">
        <v>1290</v>
      </c>
      <c r="D126" s="14">
        <v>118800</v>
      </c>
      <c r="E126" s="15">
        <v>1413.78</v>
      </c>
      <c r="F126" s="16">
        <v>1.1999999999999999E-3</v>
      </c>
      <c r="G126" s="16"/>
    </row>
    <row r="127" spans="1:7" x14ac:dyDescent="0.25">
      <c r="A127" s="13" t="s">
        <v>1469</v>
      </c>
      <c r="B127" s="32" t="s">
        <v>1470</v>
      </c>
      <c r="C127" s="32" t="s">
        <v>1267</v>
      </c>
      <c r="D127" s="14">
        <v>11900</v>
      </c>
      <c r="E127" s="15">
        <v>1391.88</v>
      </c>
      <c r="F127" s="16">
        <v>1.1000000000000001E-3</v>
      </c>
      <c r="G127" s="16"/>
    </row>
    <row r="128" spans="1:7" x14ac:dyDescent="0.25">
      <c r="A128" s="13" t="s">
        <v>1471</v>
      </c>
      <c r="B128" s="32" t="s">
        <v>1472</v>
      </c>
      <c r="C128" s="32" t="s">
        <v>1275</v>
      </c>
      <c r="D128" s="14">
        <v>972716</v>
      </c>
      <c r="E128" s="15">
        <v>1385.83</v>
      </c>
      <c r="F128" s="16">
        <v>1.1000000000000001E-3</v>
      </c>
      <c r="G128" s="16"/>
    </row>
    <row r="129" spans="1:7" x14ac:dyDescent="0.25">
      <c r="A129" s="13" t="s">
        <v>1473</v>
      </c>
      <c r="B129" s="32" t="s">
        <v>1474</v>
      </c>
      <c r="C129" s="32" t="s">
        <v>1411</v>
      </c>
      <c r="D129" s="14">
        <v>283750</v>
      </c>
      <c r="E129" s="15">
        <v>1361.29</v>
      </c>
      <c r="F129" s="16">
        <v>1.1000000000000001E-3</v>
      </c>
      <c r="G129" s="16"/>
    </row>
    <row r="130" spans="1:7" x14ac:dyDescent="0.25">
      <c r="A130" s="13" t="s">
        <v>1475</v>
      </c>
      <c r="B130" s="32" t="s">
        <v>1476</v>
      </c>
      <c r="C130" s="32" t="s">
        <v>1181</v>
      </c>
      <c r="D130" s="14">
        <v>87725</v>
      </c>
      <c r="E130" s="15">
        <v>1341.01</v>
      </c>
      <c r="F130" s="16">
        <v>1.1000000000000001E-3</v>
      </c>
      <c r="G130" s="16"/>
    </row>
    <row r="131" spans="1:7" x14ac:dyDescent="0.25">
      <c r="A131" s="13" t="s">
        <v>1477</v>
      </c>
      <c r="B131" s="32" t="s">
        <v>1478</v>
      </c>
      <c r="C131" s="32" t="s">
        <v>1187</v>
      </c>
      <c r="D131" s="14">
        <v>745000</v>
      </c>
      <c r="E131" s="15">
        <v>1337.5</v>
      </c>
      <c r="F131" s="16">
        <v>1.1000000000000001E-3</v>
      </c>
      <c r="G131" s="16"/>
    </row>
    <row r="132" spans="1:7" x14ac:dyDescent="0.25">
      <c r="A132" s="13" t="s">
        <v>1479</v>
      </c>
      <c r="B132" s="32" t="s">
        <v>1480</v>
      </c>
      <c r="C132" s="32" t="s">
        <v>1195</v>
      </c>
      <c r="D132" s="14">
        <v>27900</v>
      </c>
      <c r="E132" s="15">
        <v>1328.51</v>
      </c>
      <c r="F132" s="16">
        <v>1.1000000000000001E-3</v>
      </c>
      <c r="G132" s="16"/>
    </row>
    <row r="133" spans="1:7" x14ac:dyDescent="0.25">
      <c r="A133" s="13" t="s">
        <v>1481</v>
      </c>
      <c r="B133" s="32" t="s">
        <v>1482</v>
      </c>
      <c r="C133" s="32" t="s">
        <v>1275</v>
      </c>
      <c r="D133" s="14">
        <v>846000</v>
      </c>
      <c r="E133" s="15">
        <v>1321.96</v>
      </c>
      <c r="F133" s="16">
        <v>1.1000000000000001E-3</v>
      </c>
      <c r="G133" s="16"/>
    </row>
    <row r="134" spans="1:7" x14ac:dyDescent="0.25">
      <c r="A134" s="13" t="s">
        <v>1483</v>
      </c>
      <c r="B134" s="32" t="s">
        <v>1484</v>
      </c>
      <c r="C134" s="32" t="s">
        <v>1411</v>
      </c>
      <c r="D134" s="14">
        <v>382250</v>
      </c>
      <c r="E134" s="15">
        <v>1250.1500000000001</v>
      </c>
      <c r="F134" s="16">
        <v>1E-3</v>
      </c>
      <c r="G134" s="16"/>
    </row>
    <row r="135" spans="1:7" x14ac:dyDescent="0.25">
      <c r="A135" s="13" t="s">
        <v>1485</v>
      </c>
      <c r="B135" s="32" t="s">
        <v>1486</v>
      </c>
      <c r="C135" s="32" t="s">
        <v>1411</v>
      </c>
      <c r="D135" s="14">
        <v>622200</v>
      </c>
      <c r="E135" s="15">
        <v>1241.04</v>
      </c>
      <c r="F135" s="16">
        <v>1E-3</v>
      </c>
      <c r="G135" s="16"/>
    </row>
    <row r="136" spans="1:7" x14ac:dyDescent="0.25">
      <c r="A136" s="13" t="s">
        <v>1487</v>
      </c>
      <c r="B136" s="32" t="s">
        <v>1488</v>
      </c>
      <c r="C136" s="32" t="s">
        <v>1383</v>
      </c>
      <c r="D136" s="14">
        <v>68600</v>
      </c>
      <c r="E136" s="15">
        <v>1227.25</v>
      </c>
      <c r="F136" s="16">
        <v>1E-3</v>
      </c>
      <c r="G136" s="16"/>
    </row>
    <row r="137" spans="1:7" x14ac:dyDescent="0.25">
      <c r="A137" s="13" t="s">
        <v>1489</v>
      </c>
      <c r="B137" s="32" t="s">
        <v>1490</v>
      </c>
      <c r="C137" s="32" t="s">
        <v>1333</v>
      </c>
      <c r="D137" s="14">
        <v>265000</v>
      </c>
      <c r="E137" s="15">
        <v>1188</v>
      </c>
      <c r="F137" s="16">
        <v>1E-3</v>
      </c>
      <c r="G137" s="16"/>
    </row>
    <row r="138" spans="1:7" x14ac:dyDescent="0.25">
      <c r="A138" s="13" t="s">
        <v>1491</v>
      </c>
      <c r="B138" s="32" t="s">
        <v>1492</v>
      </c>
      <c r="C138" s="32" t="s">
        <v>1234</v>
      </c>
      <c r="D138" s="14">
        <v>168000</v>
      </c>
      <c r="E138" s="15">
        <v>1175.4100000000001</v>
      </c>
      <c r="F138" s="16">
        <v>1E-3</v>
      </c>
      <c r="G138" s="16"/>
    </row>
    <row r="139" spans="1:7" x14ac:dyDescent="0.25">
      <c r="A139" s="13" t="s">
        <v>1493</v>
      </c>
      <c r="B139" s="32" t="s">
        <v>1494</v>
      </c>
      <c r="C139" s="32" t="s">
        <v>1315</v>
      </c>
      <c r="D139" s="14">
        <v>41625</v>
      </c>
      <c r="E139" s="15">
        <v>1155.57</v>
      </c>
      <c r="F139" s="16">
        <v>8.9999999999999998E-4</v>
      </c>
      <c r="G139" s="16"/>
    </row>
    <row r="140" spans="1:7" x14ac:dyDescent="0.25">
      <c r="A140" s="13" t="s">
        <v>1495</v>
      </c>
      <c r="B140" s="32" t="s">
        <v>1496</v>
      </c>
      <c r="C140" s="32" t="s">
        <v>1237</v>
      </c>
      <c r="D140" s="14">
        <v>62023</v>
      </c>
      <c r="E140" s="15">
        <v>1110.52</v>
      </c>
      <c r="F140" s="16">
        <v>8.9999999999999998E-4</v>
      </c>
      <c r="G140" s="16"/>
    </row>
    <row r="141" spans="1:7" x14ac:dyDescent="0.25">
      <c r="A141" s="13" t="s">
        <v>1232</v>
      </c>
      <c r="B141" s="32" t="s">
        <v>1233</v>
      </c>
      <c r="C141" s="32" t="s">
        <v>1234</v>
      </c>
      <c r="D141" s="14">
        <v>56500</v>
      </c>
      <c r="E141" s="15">
        <v>1051.95</v>
      </c>
      <c r="F141" s="16">
        <v>8.9999999999999998E-4</v>
      </c>
      <c r="G141" s="16"/>
    </row>
    <row r="142" spans="1:7" x14ac:dyDescent="0.25">
      <c r="A142" s="13" t="s">
        <v>1497</v>
      </c>
      <c r="B142" s="32" t="s">
        <v>1498</v>
      </c>
      <c r="C142" s="32" t="s">
        <v>1187</v>
      </c>
      <c r="D142" s="14">
        <v>650000</v>
      </c>
      <c r="E142" s="15">
        <v>1007.37</v>
      </c>
      <c r="F142" s="16">
        <v>8.0000000000000004E-4</v>
      </c>
      <c r="G142" s="16"/>
    </row>
    <row r="143" spans="1:7" x14ac:dyDescent="0.25">
      <c r="A143" s="13" t="s">
        <v>1499</v>
      </c>
      <c r="B143" s="32" t="s">
        <v>1500</v>
      </c>
      <c r="C143" s="32" t="s">
        <v>1416</v>
      </c>
      <c r="D143" s="14">
        <v>16100</v>
      </c>
      <c r="E143" s="15">
        <v>995.84</v>
      </c>
      <c r="F143" s="16">
        <v>8.0000000000000004E-4</v>
      </c>
      <c r="G143" s="16"/>
    </row>
    <row r="144" spans="1:7" x14ac:dyDescent="0.25">
      <c r="A144" s="13" t="s">
        <v>1501</v>
      </c>
      <c r="B144" s="32" t="s">
        <v>1502</v>
      </c>
      <c r="C144" s="32" t="s">
        <v>1333</v>
      </c>
      <c r="D144" s="14">
        <v>149500</v>
      </c>
      <c r="E144" s="15">
        <v>955.01</v>
      </c>
      <c r="F144" s="16">
        <v>8.0000000000000004E-4</v>
      </c>
      <c r="G144" s="16"/>
    </row>
    <row r="145" spans="1:7" x14ac:dyDescent="0.25">
      <c r="A145" s="13" t="s">
        <v>1503</v>
      </c>
      <c r="B145" s="32" t="s">
        <v>1504</v>
      </c>
      <c r="C145" s="32" t="s">
        <v>1181</v>
      </c>
      <c r="D145" s="14">
        <v>3380</v>
      </c>
      <c r="E145" s="15">
        <v>937.05</v>
      </c>
      <c r="F145" s="16">
        <v>8.0000000000000004E-4</v>
      </c>
      <c r="G145" s="16"/>
    </row>
    <row r="146" spans="1:7" x14ac:dyDescent="0.25">
      <c r="A146" s="13" t="s">
        <v>1505</v>
      </c>
      <c r="B146" s="32" t="s">
        <v>1506</v>
      </c>
      <c r="C146" s="32" t="s">
        <v>1416</v>
      </c>
      <c r="D146" s="14">
        <v>32200</v>
      </c>
      <c r="E146" s="15">
        <v>932.87</v>
      </c>
      <c r="F146" s="16">
        <v>8.0000000000000004E-4</v>
      </c>
      <c r="G146" s="16"/>
    </row>
    <row r="147" spans="1:7" x14ac:dyDescent="0.25">
      <c r="A147" s="13" t="s">
        <v>1507</v>
      </c>
      <c r="B147" s="32" t="s">
        <v>1508</v>
      </c>
      <c r="C147" s="32" t="s">
        <v>1198</v>
      </c>
      <c r="D147" s="14">
        <v>90100</v>
      </c>
      <c r="E147" s="15">
        <v>914.33</v>
      </c>
      <c r="F147" s="16">
        <v>6.9999999999999999E-4</v>
      </c>
      <c r="G147" s="16"/>
    </row>
    <row r="148" spans="1:7" x14ac:dyDescent="0.25">
      <c r="A148" s="13" t="s">
        <v>1509</v>
      </c>
      <c r="B148" s="32" t="s">
        <v>1510</v>
      </c>
      <c r="C148" s="32" t="s">
        <v>1267</v>
      </c>
      <c r="D148" s="14">
        <v>151000</v>
      </c>
      <c r="E148" s="15">
        <v>891.88</v>
      </c>
      <c r="F148" s="16">
        <v>6.9999999999999999E-4</v>
      </c>
      <c r="G148" s="16"/>
    </row>
    <row r="149" spans="1:7" x14ac:dyDescent="0.25">
      <c r="A149" s="13" t="s">
        <v>1511</v>
      </c>
      <c r="B149" s="32" t="s">
        <v>1512</v>
      </c>
      <c r="C149" s="32" t="s">
        <v>1333</v>
      </c>
      <c r="D149" s="14">
        <v>35625</v>
      </c>
      <c r="E149" s="15">
        <v>806.91</v>
      </c>
      <c r="F149" s="16">
        <v>6.9999999999999999E-4</v>
      </c>
      <c r="G149" s="16"/>
    </row>
    <row r="150" spans="1:7" x14ac:dyDescent="0.25">
      <c r="A150" s="13" t="s">
        <v>1513</v>
      </c>
      <c r="B150" s="32" t="s">
        <v>1514</v>
      </c>
      <c r="C150" s="32" t="s">
        <v>1333</v>
      </c>
      <c r="D150" s="14">
        <v>25500</v>
      </c>
      <c r="E150" s="15">
        <v>781.88</v>
      </c>
      <c r="F150" s="16">
        <v>5.9999999999999995E-4</v>
      </c>
      <c r="G150" s="16"/>
    </row>
    <row r="151" spans="1:7" x14ac:dyDescent="0.25">
      <c r="A151" s="13" t="s">
        <v>1515</v>
      </c>
      <c r="B151" s="32" t="s">
        <v>1516</v>
      </c>
      <c r="C151" s="32" t="s">
        <v>1275</v>
      </c>
      <c r="D151" s="14">
        <v>49000</v>
      </c>
      <c r="E151" s="15">
        <v>774.18</v>
      </c>
      <c r="F151" s="16">
        <v>5.9999999999999995E-4</v>
      </c>
      <c r="G151" s="16"/>
    </row>
    <row r="152" spans="1:7" x14ac:dyDescent="0.25">
      <c r="A152" s="13" t="s">
        <v>1517</v>
      </c>
      <c r="B152" s="32" t="s">
        <v>1518</v>
      </c>
      <c r="C152" s="32" t="s">
        <v>1351</v>
      </c>
      <c r="D152" s="14">
        <v>31800</v>
      </c>
      <c r="E152" s="15">
        <v>745.68</v>
      </c>
      <c r="F152" s="16">
        <v>5.9999999999999995E-4</v>
      </c>
      <c r="G152" s="16"/>
    </row>
    <row r="153" spans="1:7" x14ac:dyDescent="0.25">
      <c r="A153" s="13" t="s">
        <v>1519</v>
      </c>
      <c r="B153" s="32" t="s">
        <v>1520</v>
      </c>
      <c r="C153" s="32" t="s">
        <v>1275</v>
      </c>
      <c r="D153" s="14">
        <v>369900</v>
      </c>
      <c r="E153" s="15">
        <v>718.83</v>
      </c>
      <c r="F153" s="16">
        <v>5.9999999999999995E-4</v>
      </c>
      <c r="G153" s="16"/>
    </row>
    <row r="154" spans="1:7" x14ac:dyDescent="0.25">
      <c r="A154" s="13" t="s">
        <v>1238</v>
      </c>
      <c r="B154" s="32" t="s">
        <v>1239</v>
      </c>
      <c r="C154" s="32" t="s">
        <v>1181</v>
      </c>
      <c r="D154" s="14">
        <v>20750</v>
      </c>
      <c r="E154" s="15">
        <v>689.77</v>
      </c>
      <c r="F154" s="16">
        <v>5.9999999999999995E-4</v>
      </c>
      <c r="G154" s="16"/>
    </row>
    <row r="155" spans="1:7" x14ac:dyDescent="0.25">
      <c r="A155" s="13" t="s">
        <v>1521</v>
      </c>
      <c r="B155" s="32" t="s">
        <v>1522</v>
      </c>
      <c r="C155" s="32" t="s">
        <v>1244</v>
      </c>
      <c r="D155" s="14">
        <v>151200</v>
      </c>
      <c r="E155" s="15">
        <v>684.33</v>
      </c>
      <c r="F155" s="16">
        <v>5.9999999999999995E-4</v>
      </c>
      <c r="G155" s="16"/>
    </row>
    <row r="156" spans="1:7" x14ac:dyDescent="0.25">
      <c r="A156" s="13" t="s">
        <v>1523</v>
      </c>
      <c r="B156" s="32" t="s">
        <v>1524</v>
      </c>
      <c r="C156" s="32" t="s">
        <v>1198</v>
      </c>
      <c r="D156" s="14">
        <v>15750</v>
      </c>
      <c r="E156" s="15">
        <v>673.82</v>
      </c>
      <c r="F156" s="16">
        <v>5.9999999999999995E-4</v>
      </c>
      <c r="G156" s="16"/>
    </row>
    <row r="157" spans="1:7" x14ac:dyDescent="0.25">
      <c r="A157" s="13" t="s">
        <v>1525</v>
      </c>
      <c r="B157" s="32" t="s">
        <v>1526</v>
      </c>
      <c r="C157" s="32" t="s">
        <v>1527</v>
      </c>
      <c r="D157" s="14">
        <v>1380</v>
      </c>
      <c r="E157" s="15">
        <v>616.1</v>
      </c>
      <c r="F157" s="16">
        <v>5.0000000000000001E-4</v>
      </c>
      <c r="G157" s="16"/>
    </row>
    <row r="158" spans="1:7" x14ac:dyDescent="0.25">
      <c r="A158" s="13" t="s">
        <v>1528</v>
      </c>
      <c r="B158" s="32" t="s">
        <v>1529</v>
      </c>
      <c r="C158" s="32" t="s">
        <v>1234</v>
      </c>
      <c r="D158" s="14">
        <v>52800</v>
      </c>
      <c r="E158" s="15">
        <v>598.73</v>
      </c>
      <c r="F158" s="16">
        <v>5.0000000000000001E-4</v>
      </c>
      <c r="G158" s="16"/>
    </row>
    <row r="159" spans="1:7" x14ac:dyDescent="0.25">
      <c r="A159" s="13" t="s">
        <v>1530</v>
      </c>
      <c r="B159" s="32" t="s">
        <v>1531</v>
      </c>
      <c r="C159" s="32" t="s">
        <v>1351</v>
      </c>
      <c r="D159" s="14">
        <v>212000</v>
      </c>
      <c r="E159" s="15">
        <v>593.09</v>
      </c>
      <c r="F159" s="16">
        <v>5.0000000000000001E-4</v>
      </c>
      <c r="G159" s="16"/>
    </row>
    <row r="160" spans="1:7" x14ac:dyDescent="0.25">
      <c r="A160" s="13" t="s">
        <v>1532</v>
      </c>
      <c r="B160" s="32" t="s">
        <v>1533</v>
      </c>
      <c r="C160" s="32" t="s">
        <v>1184</v>
      </c>
      <c r="D160" s="14">
        <v>456500</v>
      </c>
      <c r="E160" s="15">
        <v>589.29999999999995</v>
      </c>
      <c r="F160" s="16">
        <v>5.0000000000000001E-4</v>
      </c>
      <c r="G160" s="16"/>
    </row>
    <row r="161" spans="1:7" x14ac:dyDescent="0.25">
      <c r="A161" s="13" t="s">
        <v>1534</v>
      </c>
      <c r="B161" s="32" t="s">
        <v>1535</v>
      </c>
      <c r="C161" s="32" t="s">
        <v>1231</v>
      </c>
      <c r="D161" s="14">
        <v>110880</v>
      </c>
      <c r="E161" s="15">
        <v>547.41</v>
      </c>
      <c r="F161" s="16">
        <v>4.0000000000000002E-4</v>
      </c>
      <c r="G161" s="16"/>
    </row>
    <row r="162" spans="1:7" x14ac:dyDescent="0.25">
      <c r="A162" s="13" t="s">
        <v>1536</v>
      </c>
      <c r="B162" s="32" t="s">
        <v>1537</v>
      </c>
      <c r="C162" s="32" t="s">
        <v>1275</v>
      </c>
      <c r="D162" s="14">
        <v>227950</v>
      </c>
      <c r="E162" s="15">
        <v>543.91</v>
      </c>
      <c r="F162" s="16">
        <v>4.0000000000000002E-4</v>
      </c>
      <c r="G162" s="16"/>
    </row>
    <row r="163" spans="1:7" x14ac:dyDescent="0.25">
      <c r="A163" s="13" t="s">
        <v>1538</v>
      </c>
      <c r="B163" s="32" t="s">
        <v>1539</v>
      </c>
      <c r="C163" s="32" t="s">
        <v>1398</v>
      </c>
      <c r="D163" s="14">
        <v>67000</v>
      </c>
      <c r="E163" s="15">
        <v>531.54</v>
      </c>
      <c r="F163" s="16">
        <v>4.0000000000000002E-4</v>
      </c>
      <c r="G163" s="16"/>
    </row>
    <row r="164" spans="1:7" x14ac:dyDescent="0.25">
      <c r="A164" s="13" t="s">
        <v>1540</v>
      </c>
      <c r="B164" s="32" t="s">
        <v>1541</v>
      </c>
      <c r="C164" s="32" t="s">
        <v>1231</v>
      </c>
      <c r="D164" s="14">
        <v>32250</v>
      </c>
      <c r="E164" s="15">
        <v>455</v>
      </c>
      <c r="F164" s="16">
        <v>4.0000000000000002E-4</v>
      </c>
      <c r="G164" s="16"/>
    </row>
    <row r="165" spans="1:7" x14ac:dyDescent="0.25">
      <c r="A165" s="13" t="s">
        <v>1542</v>
      </c>
      <c r="B165" s="32" t="s">
        <v>1543</v>
      </c>
      <c r="C165" s="32" t="s">
        <v>1181</v>
      </c>
      <c r="D165" s="14">
        <v>76000</v>
      </c>
      <c r="E165" s="15">
        <v>444.07</v>
      </c>
      <c r="F165" s="16">
        <v>4.0000000000000002E-4</v>
      </c>
      <c r="G165" s="16"/>
    </row>
    <row r="166" spans="1:7" x14ac:dyDescent="0.25">
      <c r="A166" s="13" t="s">
        <v>1544</v>
      </c>
      <c r="B166" s="32" t="s">
        <v>1545</v>
      </c>
      <c r="C166" s="32" t="s">
        <v>1416</v>
      </c>
      <c r="D166" s="14">
        <v>8875</v>
      </c>
      <c r="E166" s="15">
        <v>437.4</v>
      </c>
      <c r="F166" s="16">
        <v>4.0000000000000002E-4</v>
      </c>
      <c r="G166" s="16"/>
    </row>
    <row r="167" spans="1:7" x14ac:dyDescent="0.25">
      <c r="A167" s="13" t="s">
        <v>1546</v>
      </c>
      <c r="B167" s="32" t="s">
        <v>1547</v>
      </c>
      <c r="C167" s="32" t="s">
        <v>1187</v>
      </c>
      <c r="D167" s="14">
        <v>318600</v>
      </c>
      <c r="E167" s="15">
        <v>387.48</v>
      </c>
      <c r="F167" s="16">
        <v>2.9999999999999997E-4</v>
      </c>
      <c r="G167" s="16"/>
    </row>
    <row r="168" spans="1:7" x14ac:dyDescent="0.25">
      <c r="A168" s="13" t="s">
        <v>1548</v>
      </c>
      <c r="B168" s="32" t="s">
        <v>1549</v>
      </c>
      <c r="C168" s="32" t="s">
        <v>1210</v>
      </c>
      <c r="D168" s="14">
        <v>277875</v>
      </c>
      <c r="E168" s="15">
        <v>385.22</v>
      </c>
      <c r="F168" s="16">
        <v>2.9999999999999997E-4</v>
      </c>
      <c r="G168" s="16"/>
    </row>
    <row r="169" spans="1:7" x14ac:dyDescent="0.25">
      <c r="A169" s="13" t="s">
        <v>1550</v>
      </c>
      <c r="B169" s="32" t="s">
        <v>1551</v>
      </c>
      <c r="C169" s="32" t="s">
        <v>1204</v>
      </c>
      <c r="D169" s="14">
        <v>71250</v>
      </c>
      <c r="E169" s="15">
        <v>375.59</v>
      </c>
      <c r="F169" s="16">
        <v>2.9999999999999997E-4</v>
      </c>
      <c r="G169" s="16"/>
    </row>
    <row r="170" spans="1:7" x14ac:dyDescent="0.25">
      <c r="A170" s="13" t="s">
        <v>1552</v>
      </c>
      <c r="B170" s="32" t="s">
        <v>1553</v>
      </c>
      <c r="C170" s="32" t="s">
        <v>1330</v>
      </c>
      <c r="D170" s="14">
        <v>59500</v>
      </c>
      <c r="E170" s="15">
        <v>369.61</v>
      </c>
      <c r="F170" s="16">
        <v>2.9999999999999997E-4</v>
      </c>
      <c r="G170" s="16"/>
    </row>
    <row r="171" spans="1:7" x14ac:dyDescent="0.25">
      <c r="A171" s="13" t="s">
        <v>1554</v>
      </c>
      <c r="B171" s="32" t="s">
        <v>1555</v>
      </c>
      <c r="C171" s="32" t="s">
        <v>1556</v>
      </c>
      <c r="D171" s="14">
        <v>37050</v>
      </c>
      <c r="E171" s="15">
        <v>334.1</v>
      </c>
      <c r="F171" s="16">
        <v>2.9999999999999997E-4</v>
      </c>
      <c r="G171" s="16"/>
    </row>
    <row r="172" spans="1:7" x14ac:dyDescent="0.25">
      <c r="A172" s="13" t="s">
        <v>1557</v>
      </c>
      <c r="B172" s="32" t="s">
        <v>1558</v>
      </c>
      <c r="C172" s="32" t="s">
        <v>1351</v>
      </c>
      <c r="D172" s="14">
        <v>3150</v>
      </c>
      <c r="E172" s="15">
        <v>260.04000000000002</v>
      </c>
      <c r="F172" s="16">
        <v>2.0000000000000001E-4</v>
      </c>
      <c r="G172" s="16"/>
    </row>
    <row r="173" spans="1:7" x14ac:dyDescent="0.25">
      <c r="A173" s="13" t="s">
        <v>1559</v>
      </c>
      <c r="B173" s="32" t="s">
        <v>1560</v>
      </c>
      <c r="C173" s="32" t="s">
        <v>1231</v>
      </c>
      <c r="D173" s="14">
        <v>14700</v>
      </c>
      <c r="E173" s="15">
        <v>243.76</v>
      </c>
      <c r="F173" s="16">
        <v>2.0000000000000001E-4</v>
      </c>
      <c r="G173" s="16"/>
    </row>
    <row r="174" spans="1:7" x14ac:dyDescent="0.25">
      <c r="A174" s="13" t="s">
        <v>1561</v>
      </c>
      <c r="B174" s="32" t="s">
        <v>1562</v>
      </c>
      <c r="C174" s="32" t="s">
        <v>1201</v>
      </c>
      <c r="D174" s="14">
        <v>78100</v>
      </c>
      <c r="E174" s="15">
        <v>241.88</v>
      </c>
      <c r="F174" s="16">
        <v>2.0000000000000001E-4</v>
      </c>
      <c r="G174" s="16"/>
    </row>
    <row r="175" spans="1:7" x14ac:dyDescent="0.25">
      <c r="A175" s="13" t="s">
        <v>1563</v>
      </c>
      <c r="B175" s="32" t="s">
        <v>1564</v>
      </c>
      <c r="C175" s="32" t="s">
        <v>1187</v>
      </c>
      <c r="D175" s="14">
        <v>207475</v>
      </c>
      <c r="E175" s="15">
        <v>229.26</v>
      </c>
      <c r="F175" s="16">
        <v>2.0000000000000001E-4</v>
      </c>
      <c r="G175" s="16"/>
    </row>
    <row r="176" spans="1:7" x14ac:dyDescent="0.25">
      <c r="A176" s="13" t="s">
        <v>1565</v>
      </c>
      <c r="B176" s="32" t="s">
        <v>1566</v>
      </c>
      <c r="C176" s="32" t="s">
        <v>1215</v>
      </c>
      <c r="D176" s="14">
        <v>25000</v>
      </c>
      <c r="E176" s="15">
        <v>210.13</v>
      </c>
      <c r="F176" s="16">
        <v>2.0000000000000001E-4</v>
      </c>
      <c r="G176" s="16"/>
    </row>
    <row r="177" spans="1:7" x14ac:dyDescent="0.25">
      <c r="A177" s="13" t="s">
        <v>1567</v>
      </c>
      <c r="B177" s="32" t="s">
        <v>1568</v>
      </c>
      <c r="C177" s="32" t="s">
        <v>1187</v>
      </c>
      <c r="D177" s="14">
        <v>988000</v>
      </c>
      <c r="E177" s="15">
        <v>197.2</v>
      </c>
      <c r="F177" s="16">
        <v>2.0000000000000001E-4</v>
      </c>
      <c r="G177" s="16"/>
    </row>
    <row r="178" spans="1:7" x14ac:dyDescent="0.25">
      <c r="A178" s="13" t="s">
        <v>1569</v>
      </c>
      <c r="B178" s="32" t="s">
        <v>1570</v>
      </c>
      <c r="C178" s="32" t="s">
        <v>1395</v>
      </c>
      <c r="D178" s="14">
        <v>6300</v>
      </c>
      <c r="E178" s="15">
        <v>189.18</v>
      </c>
      <c r="F178" s="16">
        <v>2.0000000000000001E-4</v>
      </c>
      <c r="G178" s="16"/>
    </row>
    <row r="179" spans="1:7" x14ac:dyDescent="0.25">
      <c r="A179" s="13" t="s">
        <v>1571</v>
      </c>
      <c r="B179" s="32" t="s">
        <v>1572</v>
      </c>
      <c r="C179" s="32" t="s">
        <v>1395</v>
      </c>
      <c r="D179" s="14">
        <v>7600</v>
      </c>
      <c r="E179" s="15">
        <v>162.76</v>
      </c>
      <c r="F179" s="16">
        <v>1E-4</v>
      </c>
      <c r="G179" s="16"/>
    </row>
    <row r="180" spans="1:7" x14ac:dyDescent="0.25">
      <c r="A180" s="13" t="s">
        <v>1573</v>
      </c>
      <c r="B180" s="32" t="s">
        <v>1574</v>
      </c>
      <c r="C180" s="32" t="s">
        <v>1187</v>
      </c>
      <c r="D180" s="14">
        <v>27550</v>
      </c>
      <c r="E180" s="15">
        <v>158.22</v>
      </c>
      <c r="F180" s="16">
        <v>1E-4</v>
      </c>
      <c r="G180" s="16"/>
    </row>
    <row r="181" spans="1:7" x14ac:dyDescent="0.25">
      <c r="A181" s="13" t="s">
        <v>1575</v>
      </c>
      <c r="B181" s="32" t="s">
        <v>1576</v>
      </c>
      <c r="C181" s="32" t="s">
        <v>1187</v>
      </c>
      <c r="D181" s="14">
        <v>26000</v>
      </c>
      <c r="E181" s="15">
        <v>151.66999999999999</v>
      </c>
      <c r="F181" s="16">
        <v>1E-4</v>
      </c>
      <c r="G181" s="16"/>
    </row>
    <row r="182" spans="1:7" x14ac:dyDescent="0.25">
      <c r="A182" s="13" t="s">
        <v>1577</v>
      </c>
      <c r="B182" s="32" t="s">
        <v>1578</v>
      </c>
      <c r="C182" s="32" t="s">
        <v>1231</v>
      </c>
      <c r="D182" s="14">
        <v>18600</v>
      </c>
      <c r="E182" s="15">
        <v>134.75</v>
      </c>
      <c r="F182" s="16">
        <v>1E-4</v>
      </c>
      <c r="G182" s="16"/>
    </row>
    <row r="183" spans="1:7" x14ac:dyDescent="0.25">
      <c r="A183" s="13" t="s">
        <v>1579</v>
      </c>
      <c r="B183" s="32" t="s">
        <v>1580</v>
      </c>
      <c r="C183" s="32" t="s">
        <v>1181</v>
      </c>
      <c r="D183" s="14">
        <v>2000</v>
      </c>
      <c r="E183" s="15">
        <v>112.85</v>
      </c>
      <c r="F183" s="16">
        <v>1E-4</v>
      </c>
      <c r="G183" s="16"/>
    </row>
    <row r="184" spans="1:7" x14ac:dyDescent="0.25">
      <c r="A184" s="13" t="s">
        <v>1242</v>
      </c>
      <c r="B184" s="32" t="s">
        <v>1243</v>
      </c>
      <c r="C184" s="32" t="s">
        <v>1244</v>
      </c>
      <c r="D184" s="14">
        <v>275</v>
      </c>
      <c r="E184" s="15">
        <v>96.16</v>
      </c>
      <c r="F184" s="16">
        <v>1E-4</v>
      </c>
      <c r="G184" s="16"/>
    </row>
    <row r="185" spans="1:7" x14ac:dyDescent="0.25">
      <c r="A185" s="13" t="s">
        <v>1581</v>
      </c>
      <c r="B185" s="32" t="s">
        <v>1582</v>
      </c>
      <c r="C185" s="32" t="s">
        <v>1315</v>
      </c>
      <c r="D185" s="14">
        <v>6300</v>
      </c>
      <c r="E185" s="15">
        <v>78.95</v>
      </c>
      <c r="F185" s="16">
        <v>1E-4</v>
      </c>
      <c r="G185" s="16"/>
    </row>
    <row r="186" spans="1:7" x14ac:dyDescent="0.25">
      <c r="A186" s="13" t="s">
        <v>1583</v>
      </c>
      <c r="B186" s="32" t="s">
        <v>1584</v>
      </c>
      <c r="C186" s="32" t="s">
        <v>1244</v>
      </c>
      <c r="D186" s="14">
        <v>2100</v>
      </c>
      <c r="E186" s="15">
        <v>58.38</v>
      </c>
      <c r="F186" s="16">
        <v>0</v>
      </c>
      <c r="G186" s="16"/>
    </row>
    <row r="187" spans="1:7" x14ac:dyDescent="0.25">
      <c r="A187" s="13" t="s">
        <v>1585</v>
      </c>
      <c r="B187" s="32" t="s">
        <v>1586</v>
      </c>
      <c r="C187" s="32" t="s">
        <v>1411</v>
      </c>
      <c r="D187" s="14">
        <v>6975</v>
      </c>
      <c r="E187" s="15">
        <v>56.66</v>
      </c>
      <c r="F187" s="16">
        <v>0</v>
      </c>
      <c r="G187" s="16"/>
    </row>
    <row r="188" spans="1:7" x14ac:dyDescent="0.25">
      <c r="A188" s="13" t="s">
        <v>1587</v>
      </c>
      <c r="B188" s="32" t="s">
        <v>1588</v>
      </c>
      <c r="C188" s="32" t="s">
        <v>1215</v>
      </c>
      <c r="D188" s="14">
        <v>32175</v>
      </c>
      <c r="E188" s="15">
        <v>55.98</v>
      </c>
      <c r="F188" s="16">
        <v>0</v>
      </c>
      <c r="G188" s="16"/>
    </row>
    <row r="189" spans="1:7" x14ac:dyDescent="0.25">
      <c r="A189" s="13" t="s">
        <v>1589</v>
      </c>
      <c r="B189" s="32" t="s">
        <v>1590</v>
      </c>
      <c r="C189" s="32" t="s">
        <v>1231</v>
      </c>
      <c r="D189" s="14">
        <v>1600</v>
      </c>
      <c r="E189" s="15">
        <v>39.67</v>
      </c>
      <c r="F189" s="16">
        <v>0</v>
      </c>
      <c r="G189" s="16"/>
    </row>
    <row r="190" spans="1:7" x14ac:dyDescent="0.25">
      <c r="A190" s="13" t="s">
        <v>1591</v>
      </c>
      <c r="B190" s="32" t="s">
        <v>1592</v>
      </c>
      <c r="C190" s="32" t="s">
        <v>1215</v>
      </c>
      <c r="D190" s="14">
        <v>5250</v>
      </c>
      <c r="E190" s="15">
        <v>34.369999999999997</v>
      </c>
      <c r="F190" s="16">
        <v>0</v>
      </c>
      <c r="G190" s="16"/>
    </row>
    <row r="191" spans="1:7" x14ac:dyDescent="0.25">
      <c r="A191" s="13" t="s">
        <v>1593</v>
      </c>
      <c r="B191" s="32" t="s">
        <v>1594</v>
      </c>
      <c r="C191" s="32" t="s">
        <v>1351</v>
      </c>
      <c r="D191" s="14">
        <v>900</v>
      </c>
      <c r="E191" s="15">
        <v>33.39</v>
      </c>
      <c r="F191" s="16">
        <v>0</v>
      </c>
      <c r="G191" s="16"/>
    </row>
    <row r="192" spans="1:7" x14ac:dyDescent="0.25">
      <c r="A192" s="13" t="s">
        <v>1595</v>
      </c>
      <c r="B192" s="32" t="s">
        <v>1596</v>
      </c>
      <c r="C192" s="32" t="s">
        <v>1201</v>
      </c>
      <c r="D192" s="14">
        <v>51250</v>
      </c>
      <c r="E192" s="15">
        <v>27.36</v>
      </c>
      <c r="F192" s="16">
        <v>0</v>
      </c>
      <c r="G192" s="16"/>
    </row>
    <row r="193" spans="1:7" x14ac:dyDescent="0.25">
      <c r="A193" s="13" t="s">
        <v>1597</v>
      </c>
      <c r="B193" s="32" t="s">
        <v>1598</v>
      </c>
      <c r="C193" s="32" t="s">
        <v>1244</v>
      </c>
      <c r="D193" s="14">
        <v>600</v>
      </c>
      <c r="E193" s="15">
        <v>21.54</v>
      </c>
      <c r="F193" s="16">
        <v>0</v>
      </c>
      <c r="G193" s="16"/>
    </row>
    <row r="194" spans="1:7" x14ac:dyDescent="0.25">
      <c r="A194" s="13" t="s">
        <v>1599</v>
      </c>
      <c r="B194" s="32" t="s">
        <v>1600</v>
      </c>
      <c r="C194" s="32" t="s">
        <v>1198</v>
      </c>
      <c r="D194" s="14">
        <v>600</v>
      </c>
      <c r="E194" s="15">
        <v>13.34</v>
      </c>
      <c r="F194" s="16">
        <v>0</v>
      </c>
      <c r="G194" s="16"/>
    </row>
    <row r="195" spans="1:7" x14ac:dyDescent="0.25">
      <c r="A195" s="13" t="s">
        <v>1601</v>
      </c>
      <c r="B195" s="32" t="s">
        <v>1602</v>
      </c>
      <c r="C195" s="32" t="s">
        <v>1378</v>
      </c>
      <c r="D195" s="14">
        <v>600</v>
      </c>
      <c r="E195" s="15">
        <v>11.12</v>
      </c>
      <c r="F195" s="16">
        <v>0</v>
      </c>
      <c r="G195" s="16"/>
    </row>
    <row r="196" spans="1:7" x14ac:dyDescent="0.25">
      <c r="A196" s="13" t="s">
        <v>1603</v>
      </c>
      <c r="B196" s="32" t="s">
        <v>1604</v>
      </c>
      <c r="C196" s="32" t="s">
        <v>1218</v>
      </c>
      <c r="D196" s="14">
        <v>1450</v>
      </c>
      <c r="E196" s="15">
        <v>10.62</v>
      </c>
      <c r="F196" s="16">
        <v>0</v>
      </c>
      <c r="G196" s="16"/>
    </row>
    <row r="197" spans="1:7" x14ac:dyDescent="0.25">
      <c r="A197" s="13" t="s">
        <v>1605</v>
      </c>
      <c r="B197" s="32" t="s">
        <v>1606</v>
      </c>
      <c r="C197" s="32" t="s">
        <v>1237</v>
      </c>
      <c r="D197" s="14">
        <v>700</v>
      </c>
      <c r="E197" s="15">
        <v>10.61</v>
      </c>
      <c r="F197" s="16">
        <v>0</v>
      </c>
      <c r="G197" s="16"/>
    </row>
    <row r="198" spans="1:7" x14ac:dyDescent="0.25">
      <c r="A198" s="13" t="s">
        <v>1607</v>
      </c>
      <c r="B198" s="32" t="s">
        <v>1608</v>
      </c>
      <c r="C198" s="32" t="s">
        <v>1302</v>
      </c>
      <c r="D198" s="14">
        <v>1550</v>
      </c>
      <c r="E198" s="15">
        <v>10.59</v>
      </c>
      <c r="F198" s="16">
        <v>0</v>
      </c>
      <c r="G198" s="16"/>
    </row>
    <row r="199" spans="1:7" x14ac:dyDescent="0.25">
      <c r="A199" s="13" t="s">
        <v>1609</v>
      </c>
      <c r="B199" s="32" t="s">
        <v>1610</v>
      </c>
      <c r="C199" s="32" t="s">
        <v>1252</v>
      </c>
      <c r="D199" s="14">
        <v>2150</v>
      </c>
      <c r="E199" s="15">
        <v>10.55</v>
      </c>
      <c r="F199" s="16">
        <v>0</v>
      </c>
      <c r="G199" s="16"/>
    </row>
    <row r="200" spans="1:7" x14ac:dyDescent="0.25">
      <c r="A200" s="13" t="s">
        <v>1611</v>
      </c>
      <c r="B200" s="32" t="s">
        <v>1612</v>
      </c>
      <c r="C200" s="32" t="s">
        <v>1181</v>
      </c>
      <c r="D200" s="14">
        <v>650</v>
      </c>
      <c r="E200" s="15">
        <v>10.029999999999999</v>
      </c>
      <c r="F200" s="16">
        <v>0</v>
      </c>
      <c r="G200" s="16"/>
    </row>
    <row r="201" spans="1:7" x14ac:dyDescent="0.25">
      <c r="A201" s="13" t="s">
        <v>1613</v>
      </c>
      <c r="B201" s="32" t="s">
        <v>1614</v>
      </c>
      <c r="C201" s="32" t="s">
        <v>1275</v>
      </c>
      <c r="D201" s="14">
        <v>750</v>
      </c>
      <c r="E201" s="15">
        <v>8.89</v>
      </c>
      <c r="F201" s="16">
        <v>0</v>
      </c>
      <c r="G201" s="16"/>
    </row>
    <row r="202" spans="1:7" x14ac:dyDescent="0.25">
      <c r="A202" s="13" t="s">
        <v>1615</v>
      </c>
      <c r="B202" s="32" t="s">
        <v>1616</v>
      </c>
      <c r="C202" s="32" t="s">
        <v>1237</v>
      </c>
      <c r="D202" s="14">
        <v>125</v>
      </c>
      <c r="E202" s="15">
        <v>5.81</v>
      </c>
      <c r="F202" s="16">
        <v>0</v>
      </c>
      <c r="G202" s="16"/>
    </row>
    <row r="203" spans="1:7" x14ac:dyDescent="0.25">
      <c r="A203" s="13" t="s">
        <v>1617</v>
      </c>
      <c r="B203" s="32" t="s">
        <v>1618</v>
      </c>
      <c r="C203" s="32" t="s">
        <v>1315</v>
      </c>
      <c r="D203" s="14">
        <v>325</v>
      </c>
      <c r="E203" s="15">
        <v>5.36</v>
      </c>
      <c r="F203" s="16">
        <v>0</v>
      </c>
      <c r="G203" s="16"/>
    </row>
    <row r="204" spans="1:7" x14ac:dyDescent="0.25">
      <c r="A204" s="13" t="s">
        <v>1619</v>
      </c>
      <c r="B204" s="32" t="s">
        <v>1620</v>
      </c>
      <c r="C204" s="32" t="s">
        <v>1395</v>
      </c>
      <c r="D204" s="14">
        <v>525</v>
      </c>
      <c r="E204" s="15">
        <v>5.14</v>
      </c>
      <c r="F204" s="16">
        <v>0</v>
      </c>
      <c r="G204" s="16"/>
    </row>
    <row r="205" spans="1:7" x14ac:dyDescent="0.25">
      <c r="A205" s="13" t="s">
        <v>1621</v>
      </c>
      <c r="B205" s="32" t="s">
        <v>1622</v>
      </c>
      <c r="C205" s="32" t="s">
        <v>1383</v>
      </c>
      <c r="D205" s="14">
        <v>125</v>
      </c>
      <c r="E205" s="15">
        <v>5.08</v>
      </c>
      <c r="F205" s="16">
        <v>0</v>
      </c>
      <c r="G205" s="16"/>
    </row>
    <row r="206" spans="1:7" x14ac:dyDescent="0.25">
      <c r="A206" s="17" t="s">
        <v>131</v>
      </c>
      <c r="B206" s="33"/>
      <c r="C206" s="33"/>
      <c r="D206" s="20"/>
      <c r="E206" s="38">
        <v>891671.47</v>
      </c>
      <c r="F206" s="39">
        <v>0.73050000000000004</v>
      </c>
      <c r="G206" s="23"/>
    </row>
    <row r="207" spans="1:7" x14ac:dyDescent="0.25">
      <c r="A207" s="17" t="s">
        <v>1257</v>
      </c>
      <c r="B207" s="32"/>
      <c r="C207" s="32"/>
      <c r="D207" s="14"/>
      <c r="E207" s="15"/>
      <c r="F207" s="16"/>
      <c r="G207" s="16"/>
    </row>
    <row r="208" spans="1:7" x14ac:dyDescent="0.25">
      <c r="A208" s="17" t="s">
        <v>131</v>
      </c>
      <c r="B208" s="32"/>
      <c r="C208" s="32"/>
      <c r="D208" s="14"/>
      <c r="E208" s="40" t="s">
        <v>128</v>
      </c>
      <c r="F208" s="41" t="s">
        <v>128</v>
      </c>
      <c r="G208" s="16"/>
    </row>
    <row r="209" spans="1:7" x14ac:dyDescent="0.25">
      <c r="A209" s="25" t="s">
        <v>143</v>
      </c>
      <c r="B209" s="34"/>
      <c r="C209" s="34"/>
      <c r="D209" s="26"/>
      <c r="E209" s="29">
        <v>891671.47</v>
      </c>
      <c r="F209" s="30">
        <v>0.73050000000000004</v>
      </c>
      <c r="G209" s="23"/>
    </row>
    <row r="210" spans="1:7" x14ac:dyDescent="0.25">
      <c r="A210" s="13"/>
      <c r="B210" s="32"/>
      <c r="C210" s="32"/>
      <c r="D210" s="14"/>
      <c r="E210" s="15"/>
      <c r="F210" s="16"/>
      <c r="G210" s="16"/>
    </row>
    <row r="211" spans="1:7" x14ac:dyDescent="0.25">
      <c r="A211" s="17" t="s">
        <v>1623</v>
      </c>
      <c r="B211" s="32"/>
      <c r="C211" s="32"/>
      <c r="D211" s="14"/>
      <c r="E211" s="15"/>
      <c r="F211" s="16"/>
      <c r="G211" s="16"/>
    </row>
    <row r="212" spans="1:7" x14ac:dyDescent="0.25">
      <c r="A212" s="17" t="s">
        <v>1624</v>
      </c>
      <c r="B212" s="32"/>
      <c r="C212" s="32"/>
      <c r="D212" s="14"/>
      <c r="E212" s="15"/>
      <c r="F212" s="16"/>
      <c r="G212" s="16"/>
    </row>
    <row r="213" spans="1:7" x14ac:dyDescent="0.25">
      <c r="A213" s="13" t="s">
        <v>1625</v>
      </c>
      <c r="B213" s="32"/>
      <c r="C213" s="32" t="s">
        <v>1383</v>
      </c>
      <c r="D213" s="42">
        <v>-125</v>
      </c>
      <c r="E213" s="37">
        <v>-5.12</v>
      </c>
      <c r="F213" s="36">
        <v>-3.9999999999999998E-6</v>
      </c>
      <c r="G213" s="16"/>
    </row>
    <row r="214" spans="1:7" x14ac:dyDescent="0.25">
      <c r="A214" s="13" t="s">
        <v>1626</v>
      </c>
      <c r="B214" s="32"/>
      <c r="C214" s="32" t="s">
        <v>1395</v>
      </c>
      <c r="D214" s="42">
        <v>-525</v>
      </c>
      <c r="E214" s="37">
        <v>-5.17</v>
      </c>
      <c r="F214" s="36">
        <v>-3.9999999999999998E-6</v>
      </c>
      <c r="G214" s="16"/>
    </row>
    <row r="215" spans="1:7" x14ac:dyDescent="0.25">
      <c r="A215" s="13" t="s">
        <v>1627</v>
      </c>
      <c r="B215" s="32"/>
      <c r="C215" s="32" t="s">
        <v>1315</v>
      </c>
      <c r="D215" s="42">
        <v>-325</v>
      </c>
      <c r="E215" s="37">
        <v>-5.39</v>
      </c>
      <c r="F215" s="36">
        <v>-3.9999999999999998E-6</v>
      </c>
      <c r="G215" s="16"/>
    </row>
    <row r="216" spans="1:7" x14ac:dyDescent="0.25">
      <c r="A216" s="13" t="s">
        <v>1628</v>
      </c>
      <c r="B216" s="32"/>
      <c r="C216" s="32" t="s">
        <v>1237</v>
      </c>
      <c r="D216" s="42">
        <v>-125</v>
      </c>
      <c r="E216" s="37">
        <v>-5.85</v>
      </c>
      <c r="F216" s="36">
        <v>-3.9999999999999998E-6</v>
      </c>
      <c r="G216" s="16"/>
    </row>
    <row r="217" spans="1:7" x14ac:dyDescent="0.25">
      <c r="A217" s="13" t="s">
        <v>1629</v>
      </c>
      <c r="B217" s="32"/>
      <c r="C217" s="32" t="s">
        <v>1275</v>
      </c>
      <c r="D217" s="42">
        <v>-750</v>
      </c>
      <c r="E217" s="37">
        <v>-8.92</v>
      </c>
      <c r="F217" s="36">
        <v>-6.9999999999999999E-6</v>
      </c>
      <c r="G217" s="16"/>
    </row>
    <row r="218" spans="1:7" x14ac:dyDescent="0.25">
      <c r="A218" s="13" t="s">
        <v>1630</v>
      </c>
      <c r="B218" s="32"/>
      <c r="C218" s="32" t="s">
        <v>1181</v>
      </c>
      <c r="D218" s="42">
        <v>-650</v>
      </c>
      <c r="E218" s="37">
        <v>-10.07</v>
      </c>
      <c r="F218" s="36">
        <v>-7.9999999999999996E-6</v>
      </c>
      <c r="G218" s="16"/>
    </row>
    <row r="219" spans="1:7" x14ac:dyDescent="0.25">
      <c r="A219" s="13" t="s">
        <v>1631</v>
      </c>
      <c r="B219" s="32"/>
      <c r="C219" s="32" t="s">
        <v>1252</v>
      </c>
      <c r="D219" s="42">
        <v>-2150</v>
      </c>
      <c r="E219" s="37">
        <v>-10.6</v>
      </c>
      <c r="F219" s="36">
        <v>-7.9999999999999996E-6</v>
      </c>
      <c r="G219" s="16"/>
    </row>
    <row r="220" spans="1:7" x14ac:dyDescent="0.25">
      <c r="A220" s="13" t="s">
        <v>1632</v>
      </c>
      <c r="B220" s="32"/>
      <c r="C220" s="32" t="s">
        <v>1302</v>
      </c>
      <c r="D220" s="42">
        <v>-1550</v>
      </c>
      <c r="E220" s="37">
        <v>-10.64</v>
      </c>
      <c r="F220" s="36">
        <v>-7.9999999999999996E-6</v>
      </c>
      <c r="G220" s="16"/>
    </row>
    <row r="221" spans="1:7" x14ac:dyDescent="0.25">
      <c r="A221" s="13" t="s">
        <v>1633</v>
      </c>
      <c r="B221" s="32"/>
      <c r="C221" s="32" t="s">
        <v>1218</v>
      </c>
      <c r="D221" s="42">
        <v>-1450</v>
      </c>
      <c r="E221" s="37">
        <v>-10.66</v>
      </c>
      <c r="F221" s="36">
        <v>-7.9999999999999996E-6</v>
      </c>
      <c r="G221" s="16"/>
    </row>
    <row r="222" spans="1:7" x14ac:dyDescent="0.25">
      <c r="A222" s="13" t="s">
        <v>1634</v>
      </c>
      <c r="B222" s="32"/>
      <c r="C222" s="32" t="s">
        <v>1237</v>
      </c>
      <c r="D222" s="42">
        <v>-700</v>
      </c>
      <c r="E222" s="37">
        <v>-10.68</v>
      </c>
      <c r="F222" s="36">
        <v>-7.9999999999999996E-6</v>
      </c>
      <c r="G222" s="16"/>
    </row>
    <row r="223" spans="1:7" x14ac:dyDescent="0.25">
      <c r="A223" s="13" t="s">
        <v>1635</v>
      </c>
      <c r="B223" s="32"/>
      <c r="C223" s="32" t="s">
        <v>1378</v>
      </c>
      <c r="D223" s="42">
        <v>-600</v>
      </c>
      <c r="E223" s="37">
        <v>-11.19</v>
      </c>
      <c r="F223" s="36">
        <v>-9.0000000000000002E-6</v>
      </c>
      <c r="G223" s="16"/>
    </row>
    <row r="224" spans="1:7" x14ac:dyDescent="0.25">
      <c r="A224" s="13" t="s">
        <v>1636</v>
      </c>
      <c r="B224" s="32"/>
      <c r="C224" s="32" t="s">
        <v>1198</v>
      </c>
      <c r="D224" s="42">
        <v>-600</v>
      </c>
      <c r="E224" s="37">
        <v>-13.43</v>
      </c>
      <c r="F224" s="36">
        <v>-1.1E-5</v>
      </c>
      <c r="G224" s="16"/>
    </row>
    <row r="225" spans="1:7" x14ac:dyDescent="0.25">
      <c r="A225" s="13" t="s">
        <v>1637</v>
      </c>
      <c r="B225" s="32"/>
      <c r="C225" s="32" t="s">
        <v>1244</v>
      </c>
      <c r="D225" s="42">
        <v>-600</v>
      </c>
      <c r="E225" s="37">
        <v>-21.68</v>
      </c>
      <c r="F225" s="36">
        <v>-1.7E-5</v>
      </c>
      <c r="G225" s="16"/>
    </row>
    <row r="226" spans="1:7" x14ac:dyDescent="0.25">
      <c r="A226" s="13" t="s">
        <v>1638</v>
      </c>
      <c r="B226" s="32"/>
      <c r="C226" s="32" t="s">
        <v>1201</v>
      </c>
      <c r="D226" s="42">
        <v>-51250</v>
      </c>
      <c r="E226" s="37">
        <v>-27.56</v>
      </c>
      <c r="F226" s="36">
        <v>-2.1999999999999999E-5</v>
      </c>
      <c r="G226" s="16"/>
    </row>
    <row r="227" spans="1:7" x14ac:dyDescent="0.25">
      <c r="A227" s="13" t="s">
        <v>1639</v>
      </c>
      <c r="B227" s="32"/>
      <c r="C227" s="32" t="s">
        <v>1351</v>
      </c>
      <c r="D227" s="42">
        <v>-900</v>
      </c>
      <c r="E227" s="37">
        <v>-33.549999999999997</v>
      </c>
      <c r="F227" s="36">
        <v>-2.6999999999999999E-5</v>
      </c>
      <c r="G227" s="16"/>
    </row>
    <row r="228" spans="1:7" x14ac:dyDescent="0.25">
      <c r="A228" s="13" t="s">
        <v>1640</v>
      </c>
      <c r="B228" s="32"/>
      <c r="C228" s="32" t="s">
        <v>1215</v>
      </c>
      <c r="D228" s="42">
        <v>-5250</v>
      </c>
      <c r="E228" s="37">
        <v>-34.6</v>
      </c>
      <c r="F228" s="36">
        <v>-2.8E-5</v>
      </c>
      <c r="G228" s="16"/>
    </row>
    <row r="229" spans="1:7" x14ac:dyDescent="0.25">
      <c r="A229" s="13" t="s">
        <v>1641</v>
      </c>
      <c r="B229" s="32"/>
      <c r="C229" s="32" t="s">
        <v>1231</v>
      </c>
      <c r="D229" s="42">
        <v>-1600</v>
      </c>
      <c r="E229" s="37">
        <v>-39.92</v>
      </c>
      <c r="F229" s="36">
        <v>-3.1999999999999999E-5</v>
      </c>
      <c r="G229" s="16"/>
    </row>
    <row r="230" spans="1:7" x14ac:dyDescent="0.25">
      <c r="A230" s="13" t="s">
        <v>1642</v>
      </c>
      <c r="B230" s="32"/>
      <c r="C230" s="32" t="s">
        <v>1215</v>
      </c>
      <c r="D230" s="42">
        <v>-32175</v>
      </c>
      <c r="E230" s="37">
        <v>-56.36</v>
      </c>
      <c r="F230" s="36">
        <v>-4.6E-5</v>
      </c>
      <c r="G230" s="16"/>
    </row>
    <row r="231" spans="1:7" x14ac:dyDescent="0.25">
      <c r="A231" s="13" t="s">
        <v>1643</v>
      </c>
      <c r="B231" s="32"/>
      <c r="C231" s="32" t="s">
        <v>1411</v>
      </c>
      <c r="D231" s="42">
        <v>-6975</v>
      </c>
      <c r="E231" s="37">
        <v>-57.02</v>
      </c>
      <c r="F231" s="36">
        <v>-4.6E-5</v>
      </c>
      <c r="G231" s="16"/>
    </row>
    <row r="232" spans="1:7" x14ac:dyDescent="0.25">
      <c r="A232" s="13" t="s">
        <v>1644</v>
      </c>
      <c r="B232" s="32"/>
      <c r="C232" s="32" t="s">
        <v>1244</v>
      </c>
      <c r="D232" s="42">
        <v>-2100</v>
      </c>
      <c r="E232" s="37">
        <v>-58.65</v>
      </c>
      <c r="F232" s="36">
        <v>-4.8000000000000001E-5</v>
      </c>
      <c r="G232" s="16"/>
    </row>
    <row r="233" spans="1:7" x14ac:dyDescent="0.25">
      <c r="A233" s="13" t="s">
        <v>1645</v>
      </c>
      <c r="B233" s="32"/>
      <c r="C233" s="32" t="s">
        <v>1315</v>
      </c>
      <c r="D233" s="42">
        <v>-6300</v>
      </c>
      <c r="E233" s="37">
        <v>-79.430000000000007</v>
      </c>
      <c r="F233" s="36">
        <v>-6.4999999999999994E-5</v>
      </c>
      <c r="G233" s="16"/>
    </row>
    <row r="234" spans="1:7" x14ac:dyDescent="0.25">
      <c r="A234" s="13" t="s">
        <v>1646</v>
      </c>
      <c r="B234" s="32"/>
      <c r="C234" s="32" t="s">
        <v>1244</v>
      </c>
      <c r="D234" s="42">
        <v>-275</v>
      </c>
      <c r="E234" s="37">
        <v>-96.56</v>
      </c>
      <c r="F234" s="36">
        <v>-7.8999999999999996E-5</v>
      </c>
      <c r="G234" s="16"/>
    </row>
    <row r="235" spans="1:7" x14ac:dyDescent="0.25">
      <c r="A235" s="13" t="s">
        <v>1647</v>
      </c>
      <c r="B235" s="32"/>
      <c r="C235" s="32" t="s">
        <v>1181</v>
      </c>
      <c r="D235" s="42">
        <v>-2000</v>
      </c>
      <c r="E235" s="37">
        <v>-113.14</v>
      </c>
      <c r="F235" s="36">
        <v>-9.2E-5</v>
      </c>
      <c r="G235" s="16"/>
    </row>
    <row r="236" spans="1:7" x14ac:dyDescent="0.25">
      <c r="A236" s="13" t="s">
        <v>1648</v>
      </c>
      <c r="B236" s="32"/>
      <c r="C236" s="32" t="s">
        <v>1231</v>
      </c>
      <c r="D236" s="42">
        <v>-18600</v>
      </c>
      <c r="E236" s="37">
        <v>-135.63</v>
      </c>
      <c r="F236" s="36">
        <v>-1.11E-4</v>
      </c>
      <c r="G236" s="16"/>
    </row>
    <row r="237" spans="1:7" x14ac:dyDescent="0.25">
      <c r="A237" s="13" t="s">
        <v>1649</v>
      </c>
      <c r="B237" s="32"/>
      <c r="C237" s="32" t="s">
        <v>1187</v>
      </c>
      <c r="D237" s="42">
        <v>-26000</v>
      </c>
      <c r="E237" s="37">
        <v>-152.5</v>
      </c>
      <c r="F237" s="36">
        <v>-1.25E-4</v>
      </c>
      <c r="G237" s="16"/>
    </row>
    <row r="238" spans="1:7" x14ac:dyDescent="0.25">
      <c r="A238" s="13" t="s">
        <v>1650</v>
      </c>
      <c r="B238" s="32"/>
      <c r="C238" s="32" t="s">
        <v>1187</v>
      </c>
      <c r="D238" s="42">
        <v>-27550</v>
      </c>
      <c r="E238" s="37">
        <v>-159.31</v>
      </c>
      <c r="F238" s="36">
        <v>-1.2999999999999999E-4</v>
      </c>
      <c r="G238" s="16"/>
    </row>
    <row r="239" spans="1:7" x14ac:dyDescent="0.25">
      <c r="A239" s="13" t="s">
        <v>1651</v>
      </c>
      <c r="B239" s="32"/>
      <c r="C239" s="32" t="s">
        <v>1395</v>
      </c>
      <c r="D239" s="42">
        <v>-7600</v>
      </c>
      <c r="E239" s="37">
        <v>-163.84</v>
      </c>
      <c r="F239" s="36">
        <v>-1.34E-4</v>
      </c>
      <c r="G239" s="16"/>
    </row>
    <row r="240" spans="1:7" x14ac:dyDescent="0.25">
      <c r="A240" s="13" t="s">
        <v>1652</v>
      </c>
      <c r="B240" s="32"/>
      <c r="C240" s="32" t="s">
        <v>1395</v>
      </c>
      <c r="D240" s="42">
        <v>-6300</v>
      </c>
      <c r="E240" s="37">
        <v>-190.38</v>
      </c>
      <c r="F240" s="36">
        <v>-1.56E-4</v>
      </c>
      <c r="G240" s="16"/>
    </row>
    <row r="241" spans="1:7" x14ac:dyDescent="0.25">
      <c r="A241" s="13" t="s">
        <v>1653</v>
      </c>
      <c r="B241" s="32"/>
      <c r="C241" s="32" t="s">
        <v>1187</v>
      </c>
      <c r="D241" s="42">
        <v>-988000</v>
      </c>
      <c r="E241" s="37">
        <v>-198.49</v>
      </c>
      <c r="F241" s="36">
        <v>-1.6200000000000001E-4</v>
      </c>
      <c r="G241" s="16"/>
    </row>
    <row r="242" spans="1:7" x14ac:dyDescent="0.25">
      <c r="A242" s="13" t="s">
        <v>1654</v>
      </c>
      <c r="B242" s="32"/>
      <c r="C242" s="32" t="s">
        <v>1215</v>
      </c>
      <c r="D242" s="42">
        <v>-25000</v>
      </c>
      <c r="E242" s="37">
        <v>-210.93</v>
      </c>
      <c r="F242" s="36">
        <v>-1.7200000000000001E-4</v>
      </c>
      <c r="G242" s="16"/>
    </row>
    <row r="243" spans="1:7" x14ac:dyDescent="0.25">
      <c r="A243" s="13" t="s">
        <v>1655</v>
      </c>
      <c r="B243" s="32"/>
      <c r="C243" s="32" t="s">
        <v>1187</v>
      </c>
      <c r="D243" s="42">
        <v>-207475</v>
      </c>
      <c r="E243" s="37">
        <v>-230.75</v>
      </c>
      <c r="F243" s="36">
        <v>-1.8900000000000001E-4</v>
      </c>
      <c r="G243" s="16"/>
    </row>
    <row r="244" spans="1:7" x14ac:dyDescent="0.25">
      <c r="A244" s="13" t="s">
        <v>1656</v>
      </c>
      <c r="B244" s="32"/>
      <c r="C244" s="32" t="s">
        <v>1201</v>
      </c>
      <c r="D244" s="42">
        <v>-78100</v>
      </c>
      <c r="E244" s="37">
        <v>-243.63</v>
      </c>
      <c r="F244" s="36">
        <v>-1.9900000000000001E-4</v>
      </c>
      <c r="G244" s="16"/>
    </row>
    <row r="245" spans="1:7" x14ac:dyDescent="0.25">
      <c r="A245" s="13" t="s">
        <v>1657</v>
      </c>
      <c r="B245" s="32"/>
      <c r="C245" s="32" t="s">
        <v>1231</v>
      </c>
      <c r="D245" s="42">
        <v>-14700</v>
      </c>
      <c r="E245" s="37">
        <v>-245.36</v>
      </c>
      <c r="F245" s="36">
        <v>-2.0100000000000001E-4</v>
      </c>
      <c r="G245" s="16"/>
    </row>
    <row r="246" spans="1:7" x14ac:dyDescent="0.25">
      <c r="A246" s="13" t="s">
        <v>1658</v>
      </c>
      <c r="B246" s="32"/>
      <c r="C246" s="32" t="s">
        <v>1351</v>
      </c>
      <c r="D246" s="42">
        <v>-3150</v>
      </c>
      <c r="E246" s="37">
        <v>-261.39</v>
      </c>
      <c r="F246" s="36">
        <v>-2.14E-4</v>
      </c>
      <c r="G246" s="16"/>
    </row>
    <row r="247" spans="1:7" x14ac:dyDescent="0.25">
      <c r="A247" s="13" t="s">
        <v>1659</v>
      </c>
      <c r="B247" s="32"/>
      <c r="C247" s="32" t="s">
        <v>1556</v>
      </c>
      <c r="D247" s="42">
        <v>-37050</v>
      </c>
      <c r="E247" s="37">
        <v>-336.53</v>
      </c>
      <c r="F247" s="36">
        <v>-2.7500000000000002E-4</v>
      </c>
      <c r="G247" s="16"/>
    </row>
    <row r="248" spans="1:7" x14ac:dyDescent="0.25">
      <c r="A248" s="13" t="s">
        <v>1660</v>
      </c>
      <c r="B248" s="32"/>
      <c r="C248" s="32" t="s">
        <v>1330</v>
      </c>
      <c r="D248" s="42">
        <v>-59500</v>
      </c>
      <c r="E248" s="37">
        <v>-371.28</v>
      </c>
      <c r="F248" s="36">
        <v>-3.0400000000000002E-4</v>
      </c>
      <c r="G248" s="16"/>
    </row>
    <row r="249" spans="1:7" x14ac:dyDescent="0.25">
      <c r="A249" s="13" t="s">
        <v>1661</v>
      </c>
      <c r="B249" s="32"/>
      <c r="C249" s="32" t="s">
        <v>1204</v>
      </c>
      <c r="D249" s="42">
        <v>-71250</v>
      </c>
      <c r="E249" s="37">
        <v>-376.98</v>
      </c>
      <c r="F249" s="36">
        <v>-3.0899999999999998E-4</v>
      </c>
      <c r="G249" s="16"/>
    </row>
    <row r="250" spans="1:7" x14ac:dyDescent="0.25">
      <c r="A250" s="13" t="s">
        <v>1662</v>
      </c>
      <c r="B250" s="32"/>
      <c r="C250" s="32" t="s">
        <v>1210</v>
      </c>
      <c r="D250" s="42">
        <v>-277875</v>
      </c>
      <c r="E250" s="37">
        <v>-387.77</v>
      </c>
      <c r="F250" s="36">
        <v>-3.1700000000000001E-4</v>
      </c>
      <c r="G250" s="16"/>
    </row>
    <row r="251" spans="1:7" x14ac:dyDescent="0.25">
      <c r="A251" s="13" t="s">
        <v>1663</v>
      </c>
      <c r="B251" s="32"/>
      <c r="C251" s="32" t="s">
        <v>1187</v>
      </c>
      <c r="D251" s="42">
        <v>-318600</v>
      </c>
      <c r="E251" s="37">
        <v>-390.35</v>
      </c>
      <c r="F251" s="36">
        <v>-3.19E-4</v>
      </c>
      <c r="G251" s="16"/>
    </row>
    <row r="252" spans="1:7" x14ac:dyDescent="0.25">
      <c r="A252" s="13" t="s">
        <v>1664</v>
      </c>
      <c r="B252" s="32"/>
      <c r="C252" s="32" t="s">
        <v>1416</v>
      </c>
      <c r="D252" s="42">
        <v>-8875</v>
      </c>
      <c r="E252" s="37">
        <v>-440.46</v>
      </c>
      <c r="F252" s="36">
        <v>-3.6099999999999999E-4</v>
      </c>
      <c r="G252" s="16"/>
    </row>
    <row r="253" spans="1:7" x14ac:dyDescent="0.25">
      <c r="A253" s="13" t="s">
        <v>1665</v>
      </c>
      <c r="B253" s="32"/>
      <c r="C253" s="32" t="s">
        <v>1181</v>
      </c>
      <c r="D253" s="42">
        <v>-76000</v>
      </c>
      <c r="E253" s="37">
        <v>-445.66</v>
      </c>
      <c r="F253" s="36">
        <v>-3.6499999999999998E-4</v>
      </c>
      <c r="G253" s="16"/>
    </row>
    <row r="254" spans="1:7" x14ac:dyDescent="0.25">
      <c r="A254" s="13" t="s">
        <v>1666</v>
      </c>
      <c r="B254" s="32"/>
      <c r="C254" s="32" t="s">
        <v>1231</v>
      </c>
      <c r="D254" s="42">
        <v>-32250</v>
      </c>
      <c r="E254" s="37">
        <v>-452.21</v>
      </c>
      <c r="F254" s="36">
        <v>-3.6999999999999999E-4</v>
      </c>
      <c r="G254" s="16"/>
    </row>
    <row r="255" spans="1:7" x14ac:dyDescent="0.25">
      <c r="A255" s="13" t="s">
        <v>1667</v>
      </c>
      <c r="B255" s="32"/>
      <c r="C255" s="32" t="s">
        <v>1398</v>
      </c>
      <c r="D255" s="42">
        <v>-67000</v>
      </c>
      <c r="E255" s="37">
        <v>-534.92999999999995</v>
      </c>
      <c r="F255" s="36">
        <v>-4.3800000000000002E-4</v>
      </c>
      <c r="G255" s="16"/>
    </row>
    <row r="256" spans="1:7" x14ac:dyDescent="0.25">
      <c r="A256" s="13" t="s">
        <v>1668</v>
      </c>
      <c r="B256" s="32"/>
      <c r="C256" s="32" t="s">
        <v>1275</v>
      </c>
      <c r="D256" s="42">
        <v>-227950</v>
      </c>
      <c r="E256" s="37">
        <v>-548.05999999999995</v>
      </c>
      <c r="F256" s="36">
        <v>-4.4900000000000002E-4</v>
      </c>
      <c r="G256" s="16"/>
    </row>
    <row r="257" spans="1:7" x14ac:dyDescent="0.25">
      <c r="A257" s="13" t="s">
        <v>1669</v>
      </c>
      <c r="B257" s="32"/>
      <c r="C257" s="32" t="s">
        <v>1231</v>
      </c>
      <c r="D257" s="42">
        <v>-110880</v>
      </c>
      <c r="E257" s="37">
        <v>-549.85</v>
      </c>
      <c r="F257" s="36">
        <v>-4.4999999999999999E-4</v>
      </c>
      <c r="G257" s="16"/>
    </row>
    <row r="258" spans="1:7" x14ac:dyDescent="0.25">
      <c r="A258" s="13" t="s">
        <v>1670</v>
      </c>
      <c r="B258" s="32"/>
      <c r="C258" s="32" t="s">
        <v>1184</v>
      </c>
      <c r="D258" s="42">
        <v>-456500</v>
      </c>
      <c r="E258" s="37">
        <v>-592.9</v>
      </c>
      <c r="F258" s="36">
        <v>-4.86E-4</v>
      </c>
      <c r="G258" s="16"/>
    </row>
    <row r="259" spans="1:7" x14ac:dyDescent="0.25">
      <c r="A259" s="13" t="s">
        <v>1671</v>
      </c>
      <c r="B259" s="32"/>
      <c r="C259" s="32" t="s">
        <v>1351</v>
      </c>
      <c r="D259" s="42">
        <v>-212000</v>
      </c>
      <c r="E259" s="37">
        <v>-595.54999999999995</v>
      </c>
      <c r="F259" s="36">
        <v>-4.8799999999999999E-4</v>
      </c>
      <c r="G259" s="16"/>
    </row>
    <row r="260" spans="1:7" x14ac:dyDescent="0.25">
      <c r="A260" s="13" t="s">
        <v>1672</v>
      </c>
      <c r="B260" s="32"/>
      <c r="C260" s="32" t="s">
        <v>1234</v>
      </c>
      <c r="D260" s="42">
        <v>-52800</v>
      </c>
      <c r="E260" s="37">
        <v>-602.69000000000005</v>
      </c>
      <c r="F260" s="36">
        <v>-4.9399999999999997E-4</v>
      </c>
      <c r="G260" s="16"/>
    </row>
    <row r="261" spans="1:7" x14ac:dyDescent="0.25">
      <c r="A261" s="13" t="s">
        <v>1673</v>
      </c>
      <c r="B261" s="32"/>
      <c r="C261" s="32" t="s">
        <v>1527</v>
      </c>
      <c r="D261" s="42">
        <v>-1380</v>
      </c>
      <c r="E261" s="37">
        <v>-620.23</v>
      </c>
      <c r="F261" s="36">
        <v>-5.0799999999999999E-4</v>
      </c>
      <c r="G261" s="16"/>
    </row>
    <row r="262" spans="1:7" x14ac:dyDescent="0.25">
      <c r="A262" s="13" t="s">
        <v>1674</v>
      </c>
      <c r="B262" s="32"/>
      <c r="C262" s="32" t="s">
        <v>1198</v>
      </c>
      <c r="D262" s="42">
        <v>-15750</v>
      </c>
      <c r="E262" s="37">
        <v>-675.71</v>
      </c>
      <c r="F262" s="36">
        <v>-5.53E-4</v>
      </c>
      <c r="G262" s="16"/>
    </row>
    <row r="263" spans="1:7" x14ac:dyDescent="0.25">
      <c r="A263" s="13" t="s">
        <v>1675</v>
      </c>
      <c r="B263" s="32"/>
      <c r="C263" s="32" t="s">
        <v>1244</v>
      </c>
      <c r="D263" s="42">
        <v>-151200</v>
      </c>
      <c r="E263" s="37">
        <v>-687.73</v>
      </c>
      <c r="F263" s="36">
        <v>-5.6300000000000002E-4</v>
      </c>
      <c r="G263" s="16"/>
    </row>
    <row r="264" spans="1:7" x14ac:dyDescent="0.25">
      <c r="A264" s="13" t="s">
        <v>1676</v>
      </c>
      <c r="B264" s="32"/>
      <c r="C264" s="32" t="s">
        <v>1181</v>
      </c>
      <c r="D264" s="42">
        <v>-20750</v>
      </c>
      <c r="E264" s="37">
        <v>-692.68</v>
      </c>
      <c r="F264" s="36">
        <v>-5.6700000000000001E-4</v>
      </c>
      <c r="G264" s="16"/>
    </row>
    <row r="265" spans="1:7" x14ac:dyDescent="0.25">
      <c r="A265" s="13" t="s">
        <v>1677</v>
      </c>
      <c r="B265" s="32"/>
      <c r="C265" s="32" t="s">
        <v>1275</v>
      </c>
      <c r="D265" s="42">
        <v>-369900</v>
      </c>
      <c r="E265" s="37">
        <v>-721.79</v>
      </c>
      <c r="F265" s="36">
        <v>-5.9100000000000005E-4</v>
      </c>
      <c r="G265" s="16"/>
    </row>
    <row r="266" spans="1:7" x14ac:dyDescent="0.25">
      <c r="A266" s="13" t="s">
        <v>1678</v>
      </c>
      <c r="B266" s="32"/>
      <c r="C266" s="32" t="s">
        <v>1351</v>
      </c>
      <c r="D266" s="42">
        <v>-31800</v>
      </c>
      <c r="E266" s="37">
        <v>-750.65</v>
      </c>
      <c r="F266" s="36">
        <v>-6.1499999999999999E-4</v>
      </c>
      <c r="G266" s="16"/>
    </row>
    <row r="267" spans="1:7" x14ac:dyDescent="0.25">
      <c r="A267" s="13" t="s">
        <v>1679</v>
      </c>
      <c r="B267" s="32"/>
      <c r="C267" s="32" t="s">
        <v>1275</v>
      </c>
      <c r="D267" s="42">
        <v>-49000</v>
      </c>
      <c r="E267" s="37">
        <v>-779.47</v>
      </c>
      <c r="F267" s="36">
        <v>-6.38E-4</v>
      </c>
      <c r="G267" s="16"/>
    </row>
    <row r="268" spans="1:7" x14ac:dyDescent="0.25">
      <c r="A268" s="13" t="s">
        <v>1680</v>
      </c>
      <c r="B268" s="32"/>
      <c r="C268" s="32" t="s">
        <v>1333</v>
      </c>
      <c r="D268" s="42">
        <v>-25500</v>
      </c>
      <c r="E268" s="37">
        <v>-787.15</v>
      </c>
      <c r="F268" s="36">
        <v>-6.4499999999999996E-4</v>
      </c>
      <c r="G268" s="16"/>
    </row>
    <row r="269" spans="1:7" x14ac:dyDescent="0.25">
      <c r="A269" s="13" t="s">
        <v>1681</v>
      </c>
      <c r="B269" s="32"/>
      <c r="C269" s="32" t="s">
        <v>1333</v>
      </c>
      <c r="D269" s="42">
        <v>-35625</v>
      </c>
      <c r="E269" s="37">
        <v>-812.16</v>
      </c>
      <c r="F269" s="36">
        <v>-6.6500000000000001E-4</v>
      </c>
      <c r="G269" s="16"/>
    </row>
    <row r="270" spans="1:7" x14ac:dyDescent="0.25">
      <c r="A270" s="13" t="s">
        <v>1682</v>
      </c>
      <c r="B270" s="32"/>
      <c r="C270" s="32" t="s">
        <v>1267</v>
      </c>
      <c r="D270" s="42">
        <v>-151000</v>
      </c>
      <c r="E270" s="37">
        <v>-898.07</v>
      </c>
      <c r="F270" s="36">
        <v>-7.36E-4</v>
      </c>
      <c r="G270" s="16"/>
    </row>
    <row r="271" spans="1:7" x14ac:dyDescent="0.25">
      <c r="A271" s="13" t="s">
        <v>1683</v>
      </c>
      <c r="B271" s="32"/>
      <c r="C271" s="32" t="s">
        <v>1198</v>
      </c>
      <c r="D271" s="42">
        <v>-90100</v>
      </c>
      <c r="E271" s="37">
        <v>-918.79</v>
      </c>
      <c r="F271" s="36">
        <v>-7.5299999999999998E-4</v>
      </c>
      <c r="G271" s="16"/>
    </row>
    <row r="272" spans="1:7" x14ac:dyDescent="0.25">
      <c r="A272" s="13" t="s">
        <v>1684</v>
      </c>
      <c r="B272" s="32"/>
      <c r="C272" s="32" t="s">
        <v>1416</v>
      </c>
      <c r="D272" s="42">
        <v>-32200</v>
      </c>
      <c r="E272" s="37">
        <v>-938.82</v>
      </c>
      <c r="F272" s="36">
        <v>-7.6900000000000004E-4</v>
      </c>
      <c r="G272" s="16"/>
    </row>
    <row r="273" spans="1:7" x14ac:dyDescent="0.25">
      <c r="A273" s="13" t="s">
        <v>1685</v>
      </c>
      <c r="B273" s="32"/>
      <c r="C273" s="32" t="s">
        <v>1181</v>
      </c>
      <c r="D273" s="42">
        <v>-3380</v>
      </c>
      <c r="E273" s="37">
        <v>-943.48</v>
      </c>
      <c r="F273" s="36">
        <v>-7.7300000000000003E-4</v>
      </c>
      <c r="G273" s="16"/>
    </row>
    <row r="274" spans="1:7" x14ac:dyDescent="0.25">
      <c r="A274" s="13" t="s">
        <v>1686</v>
      </c>
      <c r="B274" s="32"/>
      <c r="C274" s="32" t="s">
        <v>1333</v>
      </c>
      <c r="D274" s="42">
        <v>-149500</v>
      </c>
      <c r="E274" s="37">
        <v>-958.97</v>
      </c>
      <c r="F274" s="36">
        <v>-7.8600000000000002E-4</v>
      </c>
      <c r="G274" s="16"/>
    </row>
    <row r="275" spans="1:7" x14ac:dyDescent="0.25">
      <c r="A275" s="13" t="s">
        <v>1687</v>
      </c>
      <c r="B275" s="32"/>
      <c r="C275" s="32" t="s">
        <v>1416</v>
      </c>
      <c r="D275" s="42">
        <v>-16100</v>
      </c>
      <c r="E275" s="37">
        <v>-1003.47</v>
      </c>
      <c r="F275" s="36">
        <v>-8.2200000000000003E-4</v>
      </c>
      <c r="G275" s="16"/>
    </row>
    <row r="276" spans="1:7" x14ac:dyDescent="0.25">
      <c r="A276" s="13" t="s">
        <v>1688</v>
      </c>
      <c r="B276" s="32"/>
      <c r="C276" s="32" t="s">
        <v>1187</v>
      </c>
      <c r="D276" s="42">
        <v>-650000</v>
      </c>
      <c r="E276" s="37">
        <v>-1012.83</v>
      </c>
      <c r="F276" s="36">
        <v>-8.3000000000000001E-4</v>
      </c>
      <c r="G276" s="16"/>
    </row>
    <row r="277" spans="1:7" x14ac:dyDescent="0.25">
      <c r="A277" s="13" t="s">
        <v>1689</v>
      </c>
      <c r="B277" s="32"/>
      <c r="C277" s="32" t="s">
        <v>1234</v>
      </c>
      <c r="D277" s="42">
        <v>-56500</v>
      </c>
      <c r="E277" s="37">
        <v>-1056.55</v>
      </c>
      <c r="F277" s="36">
        <v>-8.6600000000000002E-4</v>
      </c>
      <c r="G277" s="16"/>
    </row>
    <row r="278" spans="1:7" x14ac:dyDescent="0.25">
      <c r="A278" s="13" t="s">
        <v>1690</v>
      </c>
      <c r="B278" s="32"/>
      <c r="C278" s="32" t="s">
        <v>1237</v>
      </c>
      <c r="D278" s="42">
        <v>-62023</v>
      </c>
      <c r="E278" s="37">
        <v>-1118.24</v>
      </c>
      <c r="F278" s="36">
        <v>-9.1600000000000004E-4</v>
      </c>
      <c r="G278" s="16"/>
    </row>
    <row r="279" spans="1:7" x14ac:dyDescent="0.25">
      <c r="A279" s="13" t="s">
        <v>1691</v>
      </c>
      <c r="B279" s="32"/>
      <c r="C279" s="32" t="s">
        <v>1315</v>
      </c>
      <c r="D279" s="42">
        <v>-41625</v>
      </c>
      <c r="E279" s="37">
        <v>-1160.57</v>
      </c>
      <c r="F279" s="36">
        <v>-9.5100000000000002E-4</v>
      </c>
      <c r="G279" s="16"/>
    </row>
    <row r="280" spans="1:7" x14ac:dyDescent="0.25">
      <c r="A280" s="13" t="s">
        <v>1692</v>
      </c>
      <c r="B280" s="32"/>
      <c r="C280" s="32" t="s">
        <v>1234</v>
      </c>
      <c r="D280" s="42">
        <v>-168000</v>
      </c>
      <c r="E280" s="37">
        <v>-1180.3699999999999</v>
      </c>
      <c r="F280" s="36">
        <v>-9.6699999999999998E-4</v>
      </c>
      <c r="G280" s="16"/>
    </row>
    <row r="281" spans="1:7" x14ac:dyDescent="0.25">
      <c r="A281" s="13" t="s">
        <v>1693</v>
      </c>
      <c r="B281" s="32"/>
      <c r="C281" s="32" t="s">
        <v>1333</v>
      </c>
      <c r="D281" s="42">
        <v>-265000</v>
      </c>
      <c r="E281" s="37">
        <v>-1193.03</v>
      </c>
      <c r="F281" s="36">
        <v>-9.77E-4</v>
      </c>
      <c r="G281" s="16"/>
    </row>
    <row r="282" spans="1:7" x14ac:dyDescent="0.25">
      <c r="A282" s="13" t="s">
        <v>1694</v>
      </c>
      <c r="B282" s="32"/>
      <c r="C282" s="32" t="s">
        <v>1383</v>
      </c>
      <c r="D282" s="42">
        <v>-68600</v>
      </c>
      <c r="E282" s="37">
        <v>-1232.23</v>
      </c>
      <c r="F282" s="36">
        <v>-1.01E-3</v>
      </c>
      <c r="G282" s="16"/>
    </row>
    <row r="283" spans="1:7" x14ac:dyDescent="0.25">
      <c r="A283" s="13" t="s">
        <v>1695</v>
      </c>
      <c r="B283" s="32"/>
      <c r="C283" s="32" t="s">
        <v>1411</v>
      </c>
      <c r="D283" s="42">
        <v>-622200</v>
      </c>
      <c r="E283" s="37">
        <v>-1250.81</v>
      </c>
      <c r="F283" s="36">
        <v>-1.0250000000000001E-3</v>
      </c>
      <c r="G283" s="16"/>
    </row>
    <row r="284" spans="1:7" x14ac:dyDescent="0.25">
      <c r="A284" s="13" t="s">
        <v>1696</v>
      </c>
      <c r="B284" s="32"/>
      <c r="C284" s="32" t="s">
        <v>1411</v>
      </c>
      <c r="D284" s="42">
        <v>-382250</v>
      </c>
      <c r="E284" s="37">
        <v>-1259.51</v>
      </c>
      <c r="F284" s="36">
        <v>-1.0319999999999999E-3</v>
      </c>
      <c r="G284" s="16"/>
    </row>
    <row r="285" spans="1:7" x14ac:dyDescent="0.25">
      <c r="A285" s="13" t="s">
        <v>1697</v>
      </c>
      <c r="B285" s="32"/>
      <c r="C285" s="32" t="s">
        <v>1275</v>
      </c>
      <c r="D285" s="42">
        <v>-846000</v>
      </c>
      <c r="E285" s="37">
        <v>-1328.14</v>
      </c>
      <c r="F285" s="36">
        <v>-1.088E-3</v>
      </c>
      <c r="G285" s="16"/>
    </row>
    <row r="286" spans="1:7" x14ac:dyDescent="0.25">
      <c r="A286" s="13" t="s">
        <v>1698</v>
      </c>
      <c r="B286" s="32"/>
      <c r="C286" s="32" t="s">
        <v>1195</v>
      </c>
      <c r="D286" s="42">
        <v>-27900</v>
      </c>
      <c r="E286" s="37">
        <v>-1337.22</v>
      </c>
      <c r="F286" s="36">
        <v>-1.096E-3</v>
      </c>
      <c r="G286" s="16"/>
    </row>
    <row r="287" spans="1:7" x14ac:dyDescent="0.25">
      <c r="A287" s="13" t="s">
        <v>1699</v>
      </c>
      <c r="B287" s="32"/>
      <c r="C287" s="32" t="s">
        <v>1187</v>
      </c>
      <c r="D287" s="42">
        <v>-745000</v>
      </c>
      <c r="E287" s="37">
        <v>-1343.83</v>
      </c>
      <c r="F287" s="36">
        <v>-1.101E-3</v>
      </c>
      <c r="G287" s="16"/>
    </row>
    <row r="288" spans="1:7" x14ac:dyDescent="0.25">
      <c r="A288" s="13" t="s">
        <v>1700</v>
      </c>
      <c r="B288" s="32"/>
      <c r="C288" s="32" t="s">
        <v>1181</v>
      </c>
      <c r="D288" s="42">
        <v>-87725</v>
      </c>
      <c r="E288" s="37">
        <v>-1346.14</v>
      </c>
      <c r="F288" s="36">
        <v>-1.103E-3</v>
      </c>
      <c r="G288" s="16"/>
    </row>
    <row r="289" spans="1:7" x14ac:dyDescent="0.25">
      <c r="A289" s="13" t="s">
        <v>1701</v>
      </c>
      <c r="B289" s="32"/>
      <c r="C289" s="32" t="s">
        <v>1411</v>
      </c>
      <c r="D289" s="42">
        <v>-283750</v>
      </c>
      <c r="E289" s="37">
        <v>-1364.84</v>
      </c>
      <c r="F289" s="36">
        <v>-1.1180000000000001E-3</v>
      </c>
      <c r="G289" s="16"/>
    </row>
    <row r="290" spans="1:7" x14ac:dyDescent="0.25">
      <c r="A290" s="13" t="s">
        <v>1702</v>
      </c>
      <c r="B290" s="32"/>
      <c r="C290" s="32" t="s">
        <v>1275</v>
      </c>
      <c r="D290" s="42">
        <v>-972716</v>
      </c>
      <c r="E290" s="37">
        <v>-1392.25</v>
      </c>
      <c r="F290" s="36">
        <v>-1.1410000000000001E-3</v>
      </c>
      <c r="G290" s="16"/>
    </row>
    <row r="291" spans="1:7" x14ac:dyDescent="0.25">
      <c r="A291" s="13" t="s">
        <v>1703</v>
      </c>
      <c r="B291" s="32"/>
      <c r="C291" s="32" t="s">
        <v>1267</v>
      </c>
      <c r="D291" s="42">
        <v>-11900</v>
      </c>
      <c r="E291" s="37">
        <v>-1400.98</v>
      </c>
      <c r="F291" s="36">
        <v>-1.1479999999999999E-3</v>
      </c>
      <c r="G291" s="16"/>
    </row>
    <row r="292" spans="1:7" x14ac:dyDescent="0.25">
      <c r="A292" s="13" t="s">
        <v>1704</v>
      </c>
      <c r="B292" s="32"/>
      <c r="C292" s="32" t="s">
        <v>1290</v>
      </c>
      <c r="D292" s="42">
        <v>-118800</v>
      </c>
      <c r="E292" s="37">
        <v>-1423.11</v>
      </c>
      <c r="F292" s="36">
        <v>-1.1659999999999999E-3</v>
      </c>
      <c r="G292" s="16"/>
    </row>
    <row r="293" spans="1:7" x14ac:dyDescent="0.25">
      <c r="A293" s="13" t="s">
        <v>1705</v>
      </c>
      <c r="B293" s="32"/>
      <c r="C293" s="32" t="s">
        <v>1416</v>
      </c>
      <c r="D293" s="42">
        <v>-88550</v>
      </c>
      <c r="E293" s="37">
        <v>-1462.09</v>
      </c>
      <c r="F293" s="36">
        <v>-1.1980000000000001E-3</v>
      </c>
      <c r="G293" s="16"/>
    </row>
    <row r="294" spans="1:7" x14ac:dyDescent="0.25">
      <c r="A294" s="13" t="s">
        <v>1706</v>
      </c>
      <c r="B294" s="32"/>
      <c r="C294" s="32" t="s">
        <v>1231</v>
      </c>
      <c r="D294" s="42">
        <v>-367200</v>
      </c>
      <c r="E294" s="37">
        <v>-1510.84</v>
      </c>
      <c r="F294" s="36">
        <v>-1.238E-3</v>
      </c>
      <c r="G294" s="16"/>
    </row>
    <row r="295" spans="1:7" x14ac:dyDescent="0.25">
      <c r="A295" s="13" t="s">
        <v>1707</v>
      </c>
      <c r="B295" s="32"/>
      <c r="C295" s="32" t="s">
        <v>1295</v>
      </c>
      <c r="D295" s="42">
        <v>-185000</v>
      </c>
      <c r="E295" s="37">
        <v>-1538.74</v>
      </c>
      <c r="F295" s="36">
        <v>-1.261E-3</v>
      </c>
      <c r="G295" s="16"/>
    </row>
    <row r="296" spans="1:7" x14ac:dyDescent="0.25">
      <c r="A296" s="13" t="s">
        <v>1708</v>
      </c>
      <c r="B296" s="32"/>
      <c r="C296" s="32" t="s">
        <v>1460</v>
      </c>
      <c r="D296" s="42">
        <v>-47575</v>
      </c>
      <c r="E296" s="37">
        <v>-1698.71</v>
      </c>
      <c r="F296" s="36">
        <v>-1.392E-3</v>
      </c>
      <c r="G296" s="16"/>
    </row>
    <row r="297" spans="1:7" x14ac:dyDescent="0.25">
      <c r="A297" s="13" t="s">
        <v>1709</v>
      </c>
      <c r="B297" s="32"/>
      <c r="C297" s="32" t="s">
        <v>1244</v>
      </c>
      <c r="D297" s="42">
        <v>-1050800</v>
      </c>
      <c r="E297" s="37">
        <v>-1713.75</v>
      </c>
      <c r="F297" s="36">
        <v>-1.4040000000000001E-3</v>
      </c>
      <c r="G297" s="16"/>
    </row>
    <row r="298" spans="1:7" x14ac:dyDescent="0.25">
      <c r="A298" s="13" t="s">
        <v>1710</v>
      </c>
      <c r="B298" s="32"/>
      <c r="C298" s="32" t="s">
        <v>1416</v>
      </c>
      <c r="D298" s="42">
        <v>-1005000</v>
      </c>
      <c r="E298" s="37">
        <v>-1781.46</v>
      </c>
      <c r="F298" s="36">
        <v>-1.4599999999999999E-3</v>
      </c>
      <c r="G298" s="16"/>
    </row>
    <row r="299" spans="1:7" x14ac:dyDescent="0.25">
      <c r="A299" s="13" t="s">
        <v>1711</v>
      </c>
      <c r="B299" s="32"/>
      <c r="C299" s="32" t="s">
        <v>1215</v>
      </c>
      <c r="D299" s="42">
        <v>-434700</v>
      </c>
      <c r="E299" s="37">
        <v>-1812.26</v>
      </c>
      <c r="F299" s="36">
        <v>-1.485E-3</v>
      </c>
      <c r="G299" s="16"/>
    </row>
    <row r="300" spans="1:7" x14ac:dyDescent="0.25">
      <c r="A300" s="13" t="s">
        <v>1712</v>
      </c>
      <c r="B300" s="32"/>
      <c r="C300" s="32" t="s">
        <v>1218</v>
      </c>
      <c r="D300" s="42">
        <v>-25000</v>
      </c>
      <c r="E300" s="37">
        <v>-1868.11</v>
      </c>
      <c r="F300" s="36">
        <v>-1.531E-3</v>
      </c>
      <c r="G300" s="16"/>
    </row>
    <row r="301" spans="1:7" x14ac:dyDescent="0.25">
      <c r="A301" s="13" t="s">
        <v>1713</v>
      </c>
      <c r="B301" s="32"/>
      <c r="C301" s="32" t="s">
        <v>1215</v>
      </c>
      <c r="D301" s="42">
        <v>-579600</v>
      </c>
      <c r="E301" s="37">
        <v>-1920.5</v>
      </c>
      <c r="F301" s="36">
        <v>-1.5740000000000001E-3</v>
      </c>
      <c r="G301" s="16"/>
    </row>
    <row r="302" spans="1:7" x14ac:dyDescent="0.25">
      <c r="A302" s="13" t="s">
        <v>1714</v>
      </c>
      <c r="B302" s="32"/>
      <c r="C302" s="32" t="s">
        <v>1302</v>
      </c>
      <c r="D302" s="42">
        <v>-212500</v>
      </c>
      <c r="E302" s="37">
        <v>-1935.03</v>
      </c>
      <c r="F302" s="36">
        <v>-1.586E-3</v>
      </c>
      <c r="G302" s="16"/>
    </row>
    <row r="303" spans="1:7" x14ac:dyDescent="0.25">
      <c r="A303" s="13" t="s">
        <v>1715</v>
      </c>
      <c r="B303" s="32"/>
      <c r="C303" s="32" t="s">
        <v>1383</v>
      </c>
      <c r="D303" s="42">
        <v>-376200</v>
      </c>
      <c r="E303" s="37">
        <v>-1950.6</v>
      </c>
      <c r="F303" s="36">
        <v>-1.598E-3</v>
      </c>
      <c r="G303" s="16"/>
    </row>
    <row r="304" spans="1:7" x14ac:dyDescent="0.25">
      <c r="A304" s="13" t="s">
        <v>1716</v>
      </c>
      <c r="B304" s="32"/>
      <c r="C304" s="32" t="s">
        <v>1395</v>
      </c>
      <c r="D304" s="42">
        <v>-209000</v>
      </c>
      <c r="E304" s="37">
        <v>-1973.17</v>
      </c>
      <c r="F304" s="36">
        <v>-1.6169999999999999E-3</v>
      </c>
      <c r="G304" s="16"/>
    </row>
    <row r="305" spans="1:7" x14ac:dyDescent="0.25">
      <c r="A305" s="13" t="s">
        <v>1717</v>
      </c>
      <c r="B305" s="32"/>
      <c r="C305" s="32" t="s">
        <v>1218</v>
      </c>
      <c r="D305" s="42">
        <v>-26250</v>
      </c>
      <c r="E305" s="37">
        <v>-1997.39</v>
      </c>
      <c r="F305" s="36">
        <v>-1.637E-3</v>
      </c>
      <c r="G305" s="16"/>
    </row>
    <row r="306" spans="1:7" x14ac:dyDescent="0.25">
      <c r="A306" s="13" t="s">
        <v>1718</v>
      </c>
      <c r="B306" s="32"/>
      <c r="C306" s="32" t="s">
        <v>1249</v>
      </c>
      <c r="D306" s="42">
        <v>-217968</v>
      </c>
      <c r="E306" s="37">
        <v>-2098.6999999999998</v>
      </c>
      <c r="F306" s="36">
        <v>-1.72E-3</v>
      </c>
      <c r="G306" s="16"/>
    </row>
    <row r="307" spans="1:7" x14ac:dyDescent="0.25">
      <c r="A307" s="13" t="s">
        <v>1719</v>
      </c>
      <c r="B307" s="32"/>
      <c r="C307" s="32" t="s">
        <v>1416</v>
      </c>
      <c r="D307" s="42">
        <v>-46000</v>
      </c>
      <c r="E307" s="37">
        <v>-2162.14</v>
      </c>
      <c r="F307" s="36">
        <v>-1.7719999999999999E-3</v>
      </c>
      <c r="G307" s="16"/>
    </row>
    <row r="308" spans="1:7" x14ac:dyDescent="0.25">
      <c r="A308" s="13" t="s">
        <v>1720</v>
      </c>
      <c r="B308" s="32"/>
      <c r="C308" s="32" t="s">
        <v>1333</v>
      </c>
      <c r="D308" s="42">
        <v>-63000</v>
      </c>
      <c r="E308" s="37">
        <v>-2226.5100000000002</v>
      </c>
      <c r="F308" s="36">
        <v>-1.825E-3</v>
      </c>
      <c r="G308" s="16"/>
    </row>
    <row r="309" spans="1:7" x14ac:dyDescent="0.25">
      <c r="A309" s="13" t="s">
        <v>1721</v>
      </c>
      <c r="B309" s="32"/>
      <c r="C309" s="32" t="s">
        <v>1184</v>
      </c>
      <c r="D309" s="42">
        <v>-130000</v>
      </c>
      <c r="E309" s="37">
        <v>-2292.81</v>
      </c>
      <c r="F309" s="36">
        <v>-1.879E-3</v>
      </c>
      <c r="G309" s="16"/>
    </row>
    <row r="310" spans="1:7" x14ac:dyDescent="0.25">
      <c r="A310" s="13" t="s">
        <v>1722</v>
      </c>
      <c r="B310" s="32"/>
      <c r="C310" s="32" t="s">
        <v>1275</v>
      </c>
      <c r="D310" s="42">
        <v>-721050</v>
      </c>
      <c r="E310" s="37">
        <v>-2383.79</v>
      </c>
      <c r="F310" s="36">
        <v>-1.954E-3</v>
      </c>
      <c r="G310" s="16"/>
    </row>
    <row r="311" spans="1:7" x14ac:dyDescent="0.25">
      <c r="A311" s="13" t="s">
        <v>1723</v>
      </c>
      <c r="B311" s="32"/>
      <c r="C311" s="32" t="s">
        <v>1267</v>
      </c>
      <c r="D311" s="42">
        <v>-130200</v>
      </c>
      <c r="E311" s="37">
        <v>-2422.44</v>
      </c>
      <c r="F311" s="36">
        <v>-1.9849999999999998E-3</v>
      </c>
      <c r="G311" s="16"/>
    </row>
    <row r="312" spans="1:7" x14ac:dyDescent="0.25">
      <c r="A312" s="13" t="s">
        <v>1724</v>
      </c>
      <c r="B312" s="32"/>
      <c r="C312" s="32" t="s">
        <v>1181</v>
      </c>
      <c r="D312" s="42">
        <v>-252000</v>
      </c>
      <c r="E312" s="37">
        <v>-2450.3200000000002</v>
      </c>
      <c r="F312" s="36">
        <v>-2.0079999999999998E-3</v>
      </c>
      <c r="G312" s="16"/>
    </row>
    <row r="313" spans="1:7" x14ac:dyDescent="0.25">
      <c r="A313" s="13" t="s">
        <v>1725</v>
      </c>
      <c r="B313" s="32"/>
      <c r="C313" s="32" t="s">
        <v>1234</v>
      </c>
      <c r="D313" s="42">
        <v>-170250</v>
      </c>
      <c r="E313" s="37">
        <v>-2457.9</v>
      </c>
      <c r="F313" s="36">
        <v>-2.0140000000000002E-3</v>
      </c>
      <c r="G313" s="16"/>
    </row>
    <row r="314" spans="1:7" x14ac:dyDescent="0.25">
      <c r="A314" s="13" t="s">
        <v>1726</v>
      </c>
      <c r="B314" s="32"/>
      <c r="C314" s="32" t="s">
        <v>1207</v>
      </c>
      <c r="D314" s="42">
        <v>-113000</v>
      </c>
      <c r="E314" s="37">
        <v>-2541.6</v>
      </c>
      <c r="F314" s="36">
        <v>-2.0830000000000002E-3</v>
      </c>
      <c r="G314" s="16"/>
    </row>
    <row r="315" spans="1:7" x14ac:dyDescent="0.25">
      <c r="A315" s="13" t="s">
        <v>1727</v>
      </c>
      <c r="B315" s="32"/>
      <c r="C315" s="32" t="s">
        <v>1181</v>
      </c>
      <c r="D315" s="42">
        <v>-169650</v>
      </c>
      <c r="E315" s="37">
        <v>-2618.38</v>
      </c>
      <c r="F315" s="36">
        <v>-2.1459999999999999E-3</v>
      </c>
      <c r="G315" s="16"/>
    </row>
    <row r="316" spans="1:7" x14ac:dyDescent="0.25">
      <c r="A316" s="13" t="s">
        <v>1728</v>
      </c>
      <c r="B316" s="32"/>
      <c r="C316" s="32" t="s">
        <v>1427</v>
      </c>
      <c r="D316" s="42">
        <v>-171347</v>
      </c>
      <c r="E316" s="37">
        <v>-2657.51</v>
      </c>
      <c r="F316" s="36">
        <v>-2.1779999999999998E-3</v>
      </c>
      <c r="G316" s="16"/>
    </row>
    <row r="317" spans="1:7" x14ac:dyDescent="0.25">
      <c r="A317" s="13" t="s">
        <v>1729</v>
      </c>
      <c r="B317" s="32"/>
      <c r="C317" s="32" t="s">
        <v>1234</v>
      </c>
      <c r="D317" s="42">
        <v>-403700</v>
      </c>
      <c r="E317" s="37">
        <v>-2665.43</v>
      </c>
      <c r="F317" s="36">
        <v>-2.1840000000000002E-3</v>
      </c>
      <c r="G317" s="16"/>
    </row>
    <row r="318" spans="1:7" x14ac:dyDescent="0.25">
      <c r="A318" s="13" t="s">
        <v>1730</v>
      </c>
      <c r="B318" s="32"/>
      <c r="C318" s="32" t="s">
        <v>1231</v>
      </c>
      <c r="D318" s="42">
        <v>-159500</v>
      </c>
      <c r="E318" s="37">
        <v>-2757.52</v>
      </c>
      <c r="F318" s="36">
        <v>-2.2599999999999999E-3</v>
      </c>
      <c r="G318" s="16"/>
    </row>
    <row r="319" spans="1:7" x14ac:dyDescent="0.25">
      <c r="A319" s="13" t="s">
        <v>1731</v>
      </c>
      <c r="B319" s="32"/>
      <c r="C319" s="32" t="s">
        <v>1411</v>
      </c>
      <c r="D319" s="42">
        <v>-831000</v>
      </c>
      <c r="E319" s="37">
        <v>-2794.24</v>
      </c>
      <c r="F319" s="36">
        <v>-2.2899999999999999E-3</v>
      </c>
      <c r="G319" s="16"/>
    </row>
    <row r="320" spans="1:7" x14ac:dyDescent="0.25">
      <c r="A320" s="13" t="s">
        <v>1732</v>
      </c>
      <c r="B320" s="32"/>
      <c r="C320" s="32" t="s">
        <v>1234</v>
      </c>
      <c r="D320" s="42">
        <v>-284625</v>
      </c>
      <c r="E320" s="37">
        <v>-2822.91</v>
      </c>
      <c r="F320" s="36">
        <v>-2.3140000000000001E-3</v>
      </c>
      <c r="G320" s="16"/>
    </row>
    <row r="321" spans="1:7" x14ac:dyDescent="0.25">
      <c r="A321" s="13" t="s">
        <v>1733</v>
      </c>
      <c r="B321" s="32"/>
      <c r="C321" s="32" t="s">
        <v>1195</v>
      </c>
      <c r="D321" s="42">
        <v>-31500</v>
      </c>
      <c r="E321" s="37">
        <v>-2864.78</v>
      </c>
      <c r="F321" s="36">
        <v>-2.3479999999999998E-3</v>
      </c>
      <c r="G321" s="16"/>
    </row>
    <row r="322" spans="1:7" x14ac:dyDescent="0.25">
      <c r="A322" s="13" t="s">
        <v>1734</v>
      </c>
      <c r="B322" s="32"/>
      <c r="C322" s="32" t="s">
        <v>1416</v>
      </c>
      <c r="D322" s="42">
        <v>-70500</v>
      </c>
      <c r="E322" s="37">
        <v>-2984.93</v>
      </c>
      <c r="F322" s="36">
        <v>-2.4459999999999998E-3</v>
      </c>
      <c r="G322" s="16"/>
    </row>
    <row r="323" spans="1:7" x14ac:dyDescent="0.25">
      <c r="A323" s="13" t="s">
        <v>1735</v>
      </c>
      <c r="B323" s="32"/>
      <c r="C323" s="32" t="s">
        <v>1198</v>
      </c>
      <c r="D323" s="42">
        <v>-27100</v>
      </c>
      <c r="E323" s="37">
        <v>-3047.84</v>
      </c>
      <c r="F323" s="36">
        <v>-2.4979999999999998E-3</v>
      </c>
      <c r="G323" s="16"/>
    </row>
    <row r="324" spans="1:7" x14ac:dyDescent="0.25">
      <c r="A324" s="13" t="s">
        <v>1736</v>
      </c>
      <c r="B324" s="32"/>
      <c r="C324" s="32" t="s">
        <v>1398</v>
      </c>
      <c r="D324" s="42">
        <v>-477500</v>
      </c>
      <c r="E324" s="37">
        <v>-3097.07</v>
      </c>
      <c r="F324" s="36">
        <v>-2.5379999999999999E-3</v>
      </c>
      <c r="G324" s="16"/>
    </row>
    <row r="325" spans="1:7" x14ac:dyDescent="0.25">
      <c r="A325" s="13" t="s">
        <v>1737</v>
      </c>
      <c r="B325" s="32"/>
      <c r="C325" s="32" t="s">
        <v>1411</v>
      </c>
      <c r="D325" s="42">
        <v>-259600</v>
      </c>
      <c r="E325" s="37">
        <v>-3117.93</v>
      </c>
      <c r="F325" s="36">
        <v>-2.555E-3</v>
      </c>
      <c r="G325" s="16"/>
    </row>
    <row r="326" spans="1:7" x14ac:dyDescent="0.25">
      <c r="A326" s="13" t="s">
        <v>1738</v>
      </c>
      <c r="B326" s="32"/>
      <c r="C326" s="32" t="s">
        <v>1204</v>
      </c>
      <c r="D326" s="42">
        <v>-251000</v>
      </c>
      <c r="E326" s="37">
        <v>-3136.62</v>
      </c>
      <c r="F326" s="36">
        <v>-2.5709999999999999E-3</v>
      </c>
      <c r="G326" s="16"/>
    </row>
    <row r="327" spans="1:7" x14ac:dyDescent="0.25">
      <c r="A327" s="13" t="s">
        <v>1739</v>
      </c>
      <c r="B327" s="32"/>
      <c r="C327" s="32" t="s">
        <v>1187</v>
      </c>
      <c r="D327" s="42">
        <v>-1485000</v>
      </c>
      <c r="E327" s="37">
        <v>-3148.05</v>
      </c>
      <c r="F327" s="36">
        <v>-2.5799999999999998E-3</v>
      </c>
      <c r="G327" s="16"/>
    </row>
    <row r="328" spans="1:7" x14ac:dyDescent="0.25">
      <c r="A328" s="13" t="s">
        <v>1740</v>
      </c>
      <c r="B328" s="32"/>
      <c r="C328" s="32" t="s">
        <v>1302</v>
      </c>
      <c r="D328" s="42">
        <v>-2211000</v>
      </c>
      <c r="E328" s="37">
        <v>-3217.23</v>
      </c>
      <c r="F328" s="36">
        <v>-2.637E-3</v>
      </c>
      <c r="G328" s="16"/>
    </row>
    <row r="329" spans="1:7" x14ac:dyDescent="0.25">
      <c r="A329" s="13" t="s">
        <v>1741</v>
      </c>
      <c r="B329" s="32"/>
      <c r="C329" s="32" t="s">
        <v>1249</v>
      </c>
      <c r="D329" s="42">
        <v>-498000</v>
      </c>
      <c r="E329" s="37">
        <v>-3232.77</v>
      </c>
      <c r="F329" s="36">
        <v>-2.6489999999999999E-3</v>
      </c>
      <c r="G329" s="16"/>
    </row>
    <row r="330" spans="1:7" x14ac:dyDescent="0.25">
      <c r="A330" s="13" t="s">
        <v>1742</v>
      </c>
      <c r="B330" s="32"/>
      <c r="C330" s="32" t="s">
        <v>1244</v>
      </c>
      <c r="D330" s="42">
        <v>-2610</v>
      </c>
      <c r="E330" s="37">
        <v>-3285.16</v>
      </c>
      <c r="F330" s="36">
        <v>-2.6919999999999999E-3</v>
      </c>
      <c r="G330" s="16"/>
    </row>
    <row r="331" spans="1:7" x14ac:dyDescent="0.25">
      <c r="A331" s="13" t="s">
        <v>1743</v>
      </c>
      <c r="B331" s="32"/>
      <c r="C331" s="32" t="s">
        <v>1181</v>
      </c>
      <c r="D331" s="42">
        <v>-905000</v>
      </c>
      <c r="E331" s="37">
        <v>-3322.71</v>
      </c>
      <c r="F331" s="36">
        <v>-2.7230000000000002E-3</v>
      </c>
      <c r="G331" s="16"/>
    </row>
    <row r="332" spans="1:7" x14ac:dyDescent="0.25">
      <c r="A332" s="13" t="s">
        <v>1744</v>
      </c>
      <c r="B332" s="32"/>
      <c r="C332" s="32" t="s">
        <v>1398</v>
      </c>
      <c r="D332" s="42">
        <v>-406000</v>
      </c>
      <c r="E332" s="37">
        <v>-3333.67</v>
      </c>
      <c r="F332" s="36">
        <v>-2.7320000000000001E-3</v>
      </c>
      <c r="G332" s="16"/>
    </row>
    <row r="333" spans="1:7" x14ac:dyDescent="0.25">
      <c r="A333" s="13" t="s">
        <v>1745</v>
      </c>
      <c r="B333" s="32"/>
      <c r="C333" s="32" t="s">
        <v>1395</v>
      </c>
      <c r="D333" s="42">
        <v>-48625</v>
      </c>
      <c r="E333" s="37">
        <v>-3343.36</v>
      </c>
      <c r="F333" s="36">
        <v>-2.7399999999999998E-3</v>
      </c>
      <c r="G333" s="16"/>
    </row>
    <row r="334" spans="1:7" x14ac:dyDescent="0.25">
      <c r="A334" s="13" t="s">
        <v>1746</v>
      </c>
      <c r="B334" s="32"/>
      <c r="C334" s="32" t="s">
        <v>1333</v>
      </c>
      <c r="D334" s="42">
        <v>-303600</v>
      </c>
      <c r="E334" s="37">
        <v>-3396.68</v>
      </c>
      <c r="F334" s="36">
        <v>-2.784E-3</v>
      </c>
      <c r="G334" s="16"/>
    </row>
    <row r="335" spans="1:7" x14ac:dyDescent="0.25">
      <c r="A335" s="13" t="s">
        <v>1747</v>
      </c>
      <c r="B335" s="32"/>
      <c r="C335" s="32" t="s">
        <v>1351</v>
      </c>
      <c r="D335" s="42">
        <v>-50300</v>
      </c>
      <c r="E335" s="37">
        <v>-3441.17</v>
      </c>
      <c r="F335" s="36">
        <v>-2.82E-3</v>
      </c>
      <c r="G335" s="16"/>
    </row>
    <row r="336" spans="1:7" x14ac:dyDescent="0.25">
      <c r="A336" s="13" t="s">
        <v>1748</v>
      </c>
      <c r="B336" s="32"/>
      <c r="C336" s="32" t="s">
        <v>1388</v>
      </c>
      <c r="D336" s="42">
        <v>-829500</v>
      </c>
      <c r="E336" s="37">
        <v>-3468.55</v>
      </c>
      <c r="F336" s="36">
        <v>-2.843E-3</v>
      </c>
      <c r="G336" s="16"/>
    </row>
    <row r="337" spans="1:7" x14ac:dyDescent="0.25">
      <c r="A337" s="13" t="s">
        <v>1749</v>
      </c>
      <c r="B337" s="32"/>
      <c r="C337" s="32" t="s">
        <v>1275</v>
      </c>
      <c r="D337" s="42">
        <v>-281250</v>
      </c>
      <c r="E337" s="37">
        <v>-3494.81</v>
      </c>
      <c r="F337" s="36">
        <v>-2.8639999999999998E-3</v>
      </c>
      <c r="G337" s="16"/>
    </row>
    <row r="338" spans="1:7" x14ac:dyDescent="0.25">
      <c r="A338" s="13" t="s">
        <v>1750</v>
      </c>
      <c r="B338" s="32"/>
      <c r="C338" s="32" t="s">
        <v>1383</v>
      </c>
      <c r="D338" s="42">
        <v>-665305</v>
      </c>
      <c r="E338" s="37">
        <v>-3646.2</v>
      </c>
      <c r="F338" s="36">
        <v>-2.9880000000000002E-3</v>
      </c>
      <c r="G338" s="16"/>
    </row>
    <row r="339" spans="1:7" x14ac:dyDescent="0.25">
      <c r="A339" s="13" t="s">
        <v>1751</v>
      </c>
      <c r="B339" s="32"/>
      <c r="C339" s="32" t="s">
        <v>1244</v>
      </c>
      <c r="D339" s="42">
        <v>-285000</v>
      </c>
      <c r="E339" s="37">
        <v>-3818.72</v>
      </c>
      <c r="F339" s="36">
        <v>-3.13E-3</v>
      </c>
      <c r="G339" s="16"/>
    </row>
    <row r="340" spans="1:7" x14ac:dyDescent="0.25">
      <c r="A340" s="13" t="s">
        <v>1752</v>
      </c>
      <c r="B340" s="32"/>
      <c r="C340" s="32" t="s">
        <v>1231</v>
      </c>
      <c r="D340" s="42">
        <v>-119175</v>
      </c>
      <c r="E340" s="37">
        <v>-3895</v>
      </c>
      <c r="F340" s="36">
        <v>-3.192E-3</v>
      </c>
      <c r="G340" s="16"/>
    </row>
    <row r="341" spans="1:7" x14ac:dyDescent="0.25">
      <c r="A341" s="13" t="s">
        <v>1753</v>
      </c>
      <c r="B341" s="32"/>
      <c r="C341" s="32" t="s">
        <v>1378</v>
      </c>
      <c r="D341" s="42">
        <v>-73600</v>
      </c>
      <c r="E341" s="37">
        <v>-3914.01</v>
      </c>
      <c r="F341" s="36">
        <v>-3.2079999999999999E-3</v>
      </c>
      <c r="G341" s="16"/>
    </row>
    <row r="342" spans="1:7" x14ac:dyDescent="0.25">
      <c r="A342" s="13" t="s">
        <v>1754</v>
      </c>
      <c r="B342" s="32"/>
      <c r="C342" s="32" t="s">
        <v>1210</v>
      </c>
      <c r="D342" s="42">
        <v>-1077300</v>
      </c>
      <c r="E342" s="37">
        <v>-4156.22</v>
      </c>
      <c r="F342" s="36">
        <v>-3.4060000000000002E-3</v>
      </c>
      <c r="G342" s="16"/>
    </row>
    <row r="343" spans="1:7" x14ac:dyDescent="0.25">
      <c r="A343" s="13" t="s">
        <v>1755</v>
      </c>
      <c r="B343" s="32"/>
      <c r="C343" s="32" t="s">
        <v>1318</v>
      </c>
      <c r="D343" s="42">
        <v>-1584700</v>
      </c>
      <c r="E343" s="37">
        <v>-4400.71</v>
      </c>
      <c r="F343" s="36">
        <v>-3.607E-3</v>
      </c>
      <c r="G343" s="16"/>
    </row>
    <row r="344" spans="1:7" x14ac:dyDescent="0.25">
      <c r="A344" s="13" t="s">
        <v>1756</v>
      </c>
      <c r="B344" s="32"/>
      <c r="C344" s="32" t="s">
        <v>1275</v>
      </c>
      <c r="D344" s="42">
        <v>-145200</v>
      </c>
      <c r="E344" s="37">
        <v>-4410.01</v>
      </c>
      <c r="F344" s="36">
        <v>-3.6150000000000002E-3</v>
      </c>
      <c r="G344" s="16"/>
    </row>
    <row r="345" spans="1:7" x14ac:dyDescent="0.25">
      <c r="A345" s="13" t="s">
        <v>1757</v>
      </c>
      <c r="B345" s="32"/>
      <c r="C345" s="32" t="s">
        <v>1275</v>
      </c>
      <c r="D345" s="42">
        <v>-229075</v>
      </c>
      <c r="E345" s="37">
        <v>-4421.38</v>
      </c>
      <c r="F345" s="36">
        <v>-3.6240000000000001E-3</v>
      </c>
      <c r="G345" s="16"/>
    </row>
    <row r="346" spans="1:7" x14ac:dyDescent="0.25">
      <c r="A346" s="13" t="s">
        <v>1758</v>
      </c>
      <c r="B346" s="32"/>
      <c r="C346" s="32" t="s">
        <v>1181</v>
      </c>
      <c r="D346" s="42">
        <v>-73100</v>
      </c>
      <c r="E346" s="37">
        <v>-4543.46</v>
      </c>
      <c r="F346" s="36">
        <v>-3.7239999999999999E-3</v>
      </c>
      <c r="G346" s="16"/>
    </row>
    <row r="347" spans="1:7" x14ac:dyDescent="0.25">
      <c r="A347" s="13" t="s">
        <v>1759</v>
      </c>
      <c r="B347" s="32"/>
      <c r="C347" s="32" t="s">
        <v>1195</v>
      </c>
      <c r="D347" s="42">
        <v>-95375</v>
      </c>
      <c r="E347" s="37">
        <v>-4639.8</v>
      </c>
      <c r="F347" s="36">
        <v>-3.803E-3</v>
      </c>
      <c r="G347" s="16"/>
    </row>
    <row r="348" spans="1:7" x14ac:dyDescent="0.25">
      <c r="A348" s="13" t="s">
        <v>1760</v>
      </c>
      <c r="B348" s="32"/>
      <c r="C348" s="32" t="s">
        <v>1198</v>
      </c>
      <c r="D348" s="42">
        <v>-177500</v>
      </c>
      <c r="E348" s="37">
        <v>-4657.6899999999996</v>
      </c>
      <c r="F348" s="36">
        <v>-3.8180000000000002E-3</v>
      </c>
      <c r="G348" s="16"/>
    </row>
    <row r="349" spans="1:7" x14ac:dyDescent="0.25">
      <c r="A349" s="13" t="s">
        <v>1761</v>
      </c>
      <c r="B349" s="32"/>
      <c r="C349" s="32" t="s">
        <v>1181</v>
      </c>
      <c r="D349" s="42">
        <v>-829600</v>
      </c>
      <c r="E349" s="37">
        <v>-4724.99</v>
      </c>
      <c r="F349" s="36">
        <v>-3.8730000000000001E-3</v>
      </c>
      <c r="G349" s="16"/>
    </row>
    <row r="350" spans="1:7" x14ac:dyDescent="0.25">
      <c r="A350" s="13" t="s">
        <v>1762</v>
      </c>
      <c r="B350" s="32"/>
      <c r="C350" s="32" t="s">
        <v>1237</v>
      </c>
      <c r="D350" s="42">
        <v>-135000</v>
      </c>
      <c r="E350" s="37">
        <v>-4733.91</v>
      </c>
      <c r="F350" s="36">
        <v>-3.8800000000000002E-3</v>
      </c>
      <c r="G350" s="16"/>
    </row>
    <row r="351" spans="1:7" x14ac:dyDescent="0.25">
      <c r="A351" s="13" t="s">
        <v>1763</v>
      </c>
      <c r="B351" s="32"/>
      <c r="C351" s="32" t="s">
        <v>1207</v>
      </c>
      <c r="D351" s="42">
        <v>-98900</v>
      </c>
      <c r="E351" s="37">
        <v>-4919.68</v>
      </c>
      <c r="F351" s="36">
        <v>-4.032E-3</v>
      </c>
      <c r="G351" s="16"/>
    </row>
    <row r="352" spans="1:7" x14ac:dyDescent="0.25">
      <c r="A352" s="13" t="s">
        <v>1764</v>
      </c>
      <c r="B352" s="32"/>
      <c r="C352" s="32" t="s">
        <v>1198</v>
      </c>
      <c r="D352" s="42">
        <v>-954000</v>
      </c>
      <c r="E352" s="37">
        <v>-5102.95</v>
      </c>
      <c r="F352" s="36">
        <v>-4.1830000000000001E-3</v>
      </c>
      <c r="G352" s="16"/>
    </row>
    <row r="353" spans="1:7" x14ac:dyDescent="0.25">
      <c r="A353" s="13" t="s">
        <v>1765</v>
      </c>
      <c r="B353" s="32"/>
      <c r="C353" s="32" t="s">
        <v>1267</v>
      </c>
      <c r="D353" s="42">
        <v>-83850</v>
      </c>
      <c r="E353" s="37">
        <v>-5205.07</v>
      </c>
      <c r="F353" s="36">
        <v>-4.2659999999999998E-3</v>
      </c>
      <c r="G353" s="16"/>
    </row>
    <row r="354" spans="1:7" x14ac:dyDescent="0.25">
      <c r="A354" s="13" t="s">
        <v>1766</v>
      </c>
      <c r="B354" s="32"/>
      <c r="C354" s="32" t="s">
        <v>1267</v>
      </c>
      <c r="D354" s="42">
        <v>-91700</v>
      </c>
      <c r="E354" s="37">
        <v>-5443.17</v>
      </c>
      <c r="F354" s="36">
        <v>-4.4609999999999997E-3</v>
      </c>
      <c r="G354" s="16"/>
    </row>
    <row r="355" spans="1:7" x14ac:dyDescent="0.25">
      <c r="A355" s="13" t="s">
        <v>1767</v>
      </c>
      <c r="B355" s="32"/>
      <c r="C355" s="32" t="s">
        <v>1187</v>
      </c>
      <c r="D355" s="42">
        <v>-5683500</v>
      </c>
      <c r="E355" s="37">
        <v>-5834.68</v>
      </c>
      <c r="F355" s="36">
        <v>-4.7819999999999998E-3</v>
      </c>
      <c r="G355" s="16"/>
    </row>
    <row r="356" spans="1:7" x14ac:dyDescent="0.25">
      <c r="A356" s="13" t="s">
        <v>1768</v>
      </c>
      <c r="B356" s="32"/>
      <c r="C356" s="32" t="s">
        <v>1267</v>
      </c>
      <c r="D356" s="42">
        <v>-345000</v>
      </c>
      <c r="E356" s="37">
        <v>-5935.9</v>
      </c>
      <c r="F356" s="36">
        <v>-4.8650000000000004E-3</v>
      </c>
      <c r="G356" s="16"/>
    </row>
    <row r="357" spans="1:7" x14ac:dyDescent="0.25">
      <c r="A357" s="13" t="s">
        <v>1769</v>
      </c>
      <c r="B357" s="32"/>
      <c r="C357" s="32" t="s">
        <v>1351</v>
      </c>
      <c r="D357" s="42">
        <v>-1937000</v>
      </c>
      <c r="E357" s="37">
        <v>-6099.61</v>
      </c>
      <c r="F357" s="36">
        <v>-5.0000000000000001E-3</v>
      </c>
      <c r="G357" s="16"/>
    </row>
    <row r="358" spans="1:7" x14ac:dyDescent="0.25">
      <c r="A358" s="13" t="s">
        <v>1770</v>
      </c>
      <c r="B358" s="32"/>
      <c r="C358" s="32" t="s">
        <v>1181</v>
      </c>
      <c r="D358" s="42">
        <v>-505625</v>
      </c>
      <c r="E358" s="37">
        <v>-6120.59</v>
      </c>
      <c r="F358" s="36">
        <v>-5.0169999999999998E-3</v>
      </c>
      <c r="G358" s="16"/>
    </row>
    <row r="359" spans="1:7" x14ac:dyDescent="0.25">
      <c r="A359" s="13" t="s">
        <v>1771</v>
      </c>
      <c r="B359" s="32"/>
      <c r="C359" s="32" t="s">
        <v>1275</v>
      </c>
      <c r="D359" s="42">
        <v>-93375</v>
      </c>
      <c r="E359" s="37">
        <v>-6176.1</v>
      </c>
      <c r="F359" s="36">
        <v>-5.0619999999999997E-3</v>
      </c>
      <c r="G359" s="16"/>
    </row>
    <row r="360" spans="1:7" x14ac:dyDescent="0.25">
      <c r="A360" s="13" t="s">
        <v>1772</v>
      </c>
      <c r="B360" s="32"/>
      <c r="C360" s="32" t="s">
        <v>1267</v>
      </c>
      <c r="D360" s="42">
        <v>-209825</v>
      </c>
      <c r="E360" s="37">
        <v>-6278.7</v>
      </c>
      <c r="F360" s="36">
        <v>-5.1460000000000004E-3</v>
      </c>
      <c r="G360" s="16"/>
    </row>
    <row r="361" spans="1:7" x14ac:dyDescent="0.25">
      <c r="A361" s="13" t="s">
        <v>1773</v>
      </c>
      <c r="B361" s="32"/>
      <c r="C361" s="32" t="s">
        <v>1184</v>
      </c>
      <c r="D361" s="42">
        <v>-74920000</v>
      </c>
      <c r="E361" s="37">
        <v>-6308.26</v>
      </c>
      <c r="F361" s="36">
        <v>-5.1710000000000002E-3</v>
      </c>
      <c r="G361" s="16"/>
    </row>
    <row r="362" spans="1:7" x14ac:dyDescent="0.25">
      <c r="A362" s="13" t="s">
        <v>1774</v>
      </c>
      <c r="B362" s="32"/>
      <c r="C362" s="32" t="s">
        <v>1218</v>
      </c>
      <c r="D362" s="42">
        <v>-2525250</v>
      </c>
      <c r="E362" s="37">
        <v>-6383.58</v>
      </c>
      <c r="F362" s="36">
        <v>-5.2319999999999997E-3</v>
      </c>
      <c r="G362" s="16"/>
    </row>
    <row r="363" spans="1:7" x14ac:dyDescent="0.25">
      <c r="A363" s="13" t="s">
        <v>1775</v>
      </c>
      <c r="B363" s="32"/>
      <c r="C363" s="32" t="s">
        <v>1318</v>
      </c>
      <c r="D363" s="42">
        <v>-975800</v>
      </c>
      <c r="E363" s="37">
        <v>-6436.86</v>
      </c>
      <c r="F363" s="36">
        <v>-5.2760000000000003E-3</v>
      </c>
      <c r="G363" s="16"/>
    </row>
    <row r="364" spans="1:7" x14ac:dyDescent="0.25">
      <c r="A364" s="13" t="s">
        <v>1776</v>
      </c>
      <c r="B364" s="32"/>
      <c r="C364" s="32" t="s">
        <v>1338</v>
      </c>
      <c r="D364" s="42">
        <v>-265800</v>
      </c>
      <c r="E364" s="37">
        <v>-6589.98</v>
      </c>
      <c r="F364" s="36">
        <v>-5.4010000000000004E-3</v>
      </c>
      <c r="G364" s="16"/>
    </row>
    <row r="365" spans="1:7" x14ac:dyDescent="0.25">
      <c r="A365" s="13" t="s">
        <v>1777</v>
      </c>
      <c r="B365" s="32"/>
      <c r="C365" s="32" t="s">
        <v>1187</v>
      </c>
      <c r="D365" s="42">
        <v>-3889200</v>
      </c>
      <c r="E365" s="37">
        <v>-6620.2</v>
      </c>
      <c r="F365" s="36">
        <v>-5.4260000000000003E-3</v>
      </c>
      <c r="G365" s="16"/>
    </row>
    <row r="366" spans="1:7" x14ac:dyDescent="0.25">
      <c r="A366" s="13" t="s">
        <v>1778</v>
      </c>
      <c r="B366" s="32"/>
      <c r="C366" s="32" t="s">
        <v>1181</v>
      </c>
      <c r="D366" s="42">
        <v>-328950</v>
      </c>
      <c r="E366" s="37">
        <v>-6788.71</v>
      </c>
      <c r="F366" s="36">
        <v>-5.5640000000000004E-3</v>
      </c>
      <c r="G366" s="16"/>
    </row>
    <row r="367" spans="1:7" x14ac:dyDescent="0.25">
      <c r="A367" s="13" t="s">
        <v>1779</v>
      </c>
      <c r="B367" s="32"/>
      <c r="C367" s="32" t="s">
        <v>1333</v>
      </c>
      <c r="D367" s="42">
        <v>-93300</v>
      </c>
      <c r="E367" s="37">
        <v>-6855.31</v>
      </c>
      <c r="F367" s="36">
        <v>-5.6189999999999999E-3</v>
      </c>
      <c r="G367" s="16"/>
    </row>
    <row r="368" spans="1:7" x14ac:dyDescent="0.25">
      <c r="A368" s="13" t="s">
        <v>1780</v>
      </c>
      <c r="B368" s="32"/>
      <c r="C368" s="32" t="s">
        <v>1330</v>
      </c>
      <c r="D368" s="42">
        <v>-449050</v>
      </c>
      <c r="E368" s="37">
        <v>-6914.92</v>
      </c>
      <c r="F368" s="36">
        <v>-5.6680000000000003E-3</v>
      </c>
      <c r="G368" s="16"/>
    </row>
    <row r="369" spans="1:7" x14ac:dyDescent="0.25">
      <c r="A369" s="13" t="s">
        <v>1781</v>
      </c>
      <c r="B369" s="32"/>
      <c r="C369" s="32" t="s">
        <v>1184</v>
      </c>
      <c r="D369" s="42">
        <v>-2033200</v>
      </c>
      <c r="E369" s="37">
        <v>-7151.78</v>
      </c>
      <c r="F369" s="36">
        <v>-5.862E-3</v>
      </c>
      <c r="G369" s="16"/>
    </row>
    <row r="370" spans="1:7" x14ac:dyDescent="0.25">
      <c r="A370" s="13" t="s">
        <v>1782</v>
      </c>
      <c r="B370" s="32"/>
      <c r="C370" s="32" t="s">
        <v>1192</v>
      </c>
      <c r="D370" s="42">
        <v>-287100</v>
      </c>
      <c r="E370" s="37">
        <v>-7195.3</v>
      </c>
      <c r="F370" s="36">
        <v>-5.8979999999999996E-3</v>
      </c>
      <c r="G370" s="16"/>
    </row>
    <row r="371" spans="1:7" x14ac:dyDescent="0.25">
      <c r="A371" s="13" t="s">
        <v>1783</v>
      </c>
      <c r="B371" s="32"/>
      <c r="C371" s="32" t="s">
        <v>1181</v>
      </c>
      <c r="D371" s="42">
        <v>-410550</v>
      </c>
      <c r="E371" s="37">
        <v>-7360.55</v>
      </c>
      <c r="F371" s="36">
        <v>-6.0330000000000002E-3</v>
      </c>
      <c r="G371" s="16"/>
    </row>
    <row r="372" spans="1:7" x14ac:dyDescent="0.25">
      <c r="A372" s="13" t="s">
        <v>1784</v>
      </c>
      <c r="B372" s="32"/>
      <c r="C372" s="32" t="s">
        <v>1323</v>
      </c>
      <c r="D372" s="42">
        <v>-3222000</v>
      </c>
      <c r="E372" s="37">
        <v>-7462.8</v>
      </c>
      <c r="F372" s="36">
        <v>-6.117E-3</v>
      </c>
      <c r="G372" s="16"/>
    </row>
    <row r="373" spans="1:7" x14ac:dyDescent="0.25">
      <c r="A373" s="13" t="s">
        <v>1785</v>
      </c>
      <c r="B373" s="32"/>
      <c r="C373" s="32" t="s">
        <v>1231</v>
      </c>
      <c r="D373" s="42">
        <v>-48300</v>
      </c>
      <c r="E373" s="37">
        <v>-7686.9</v>
      </c>
      <c r="F373" s="36">
        <v>-6.3010000000000002E-3</v>
      </c>
      <c r="G373" s="16"/>
    </row>
    <row r="374" spans="1:7" x14ac:dyDescent="0.25">
      <c r="A374" s="13" t="s">
        <v>1786</v>
      </c>
      <c r="B374" s="32"/>
      <c r="C374" s="32" t="s">
        <v>1318</v>
      </c>
      <c r="D374" s="42">
        <v>-3153750</v>
      </c>
      <c r="E374" s="37">
        <v>-7687.58</v>
      </c>
      <c r="F374" s="36">
        <v>-6.3010000000000002E-3</v>
      </c>
      <c r="G374" s="16"/>
    </row>
    <row r="375" spans="1:7" x14ac:dyDescent="0.25">
      <c r="A375" s="13" t="s">
        <v>1787</v>
      </c>
      <c r="B375" s="32"/>
      <c r="C375" s="32" t="s">
        <v>1315</v>
      </c>
      <c r="D375" s="42">
        <v>-934725</v>
      </c>
      <c r="E375" s="37">
        <v>-7725.5</v>
      </c>
      <c r="F375" s="36">
        <v>-6.332E-3</v>
      </c>
      <c r="G375" s="16"/>
    </row>
    <row r="376" spans="1:7" x14ac:dyDescent="0.25">
      <c r="A376" s="13" t="s">
        <v>1788</v>
      </c>
      <c r="B376" s="32"/>
      <c r="C376" s="32" t="s">
        <v>1275</v>
      </c>
      <c r="D376" s="42">
        <v>-1631500</v>
      </c>
      <c r="E376" s="37">
        <v>-8133.84</v>
      </c>
      <c r="F376" s="36">
        <v>-6.6670000000000002E-3</v>
      </c>
      <c r="G376" s="16"/>
    </row>
    <row r="377" spans="1:7" x14ac:dyDescent="0.25">
      <c r="A377" s="13" t="s">
        <v>1789</v>
      </c>
      <c r="B377" s="32"/>
      <c r="C377" s="32" t="s">
        <v>1204</v>
      </c>
      <c r="D377" s="42">
        <v>-282800</v>
      </c>
      <c r="E377" s="37">
        <v>-8223.26</v>
      </c>
      <c r="F377" s="36">
        <v>-6.7400000000000003E-3</v>
      </c>
      <c r="G377" s="16"/>
    </row>
    <row r="378" spans="1:7" x14ac:dyDescent="0.25">
      <c r="A378" s="13" t="s">
        <v>1790</v>
      </c>
      <c r="B378" s="32"/>
      <c r="C378" s="32" t="s">
        <v>1195</v>
      </c>
      <c r="D378" s="42">
        <v>-75350</v>
      </c>
      <c r="E378" s="37">
        <v>-8399.11</v>
      </c>
      <c r="F378" s="36">
        <v>-6.8840000000000004E-3</v>
      </c>
      <c r="G378" s="16"/>
    </row>
    <row r="379" spans="1:7" x14ac:dyDescent="0.25">
      <c r="A379" s="13" t="s">
        <v>1791</v>
      </c>
      <c r="B379" s="32"/>
      <c r="C379" s="32" t="s">
        <v>1267</v>
      </c>
      <c r="D379" s="42">
        <v>-1456500</v>
      </c>
      <c r="E379" s="37">
        <v>-8473.92</v>
      </c>
      <c r="F379" s="36">
        <v>-6.9459999999999999E-3</v>
      </c>
      <c r="G379" s="16"/>
    </row>
    <row r="380" spans="1:7" x14ac:dyDescent="0.25">
      <c r="A380" s="13" t="s">
        <v>1792</v>
      </c>
      <c r="B380" s="32"/>
      <c r="C380" s="32" t="s">
        <v>1252</v>
      </c>
      <c r="D380" s="42">
        <v>-3332175</v>
      </c>
      <c r="E380" s="37">
        <v>-8595.35</v>
      </c>
      <c r="F380" s="36">
        <v>-7.045E-3</v>
      </c>
      <c r="G380" s="16"/>
    </row>
    <row r="381" spans="1:7" x14ac:dyDescent="0.25">
      <c r="A381" s="13" t="s">
        <v>1793</v>
      </c>
      <c r="B381" s="32"/>
      <c r="C381" s="32" t="s">
        <v>1195</v>
      </c>
      <c r="D381" s="42">
        <v>-355950</v>
      </c>
      <c r="E381" s="37">
        <v>-8726.4699999999993</v>
      </c>
      <c r="F381" s="36">
        <v>-7.1529999999999996E-3</v>
      </c>
      <c r="G381" s="16"/>
    </row>
    <row r="382" spans="1:7" x14ac:dyDescent="0.25">
      <c r="A382" s="13" t="s">
        <v>1794</v>
      </c>
      <c r="B382" s="32"/>
      <c r="C382" s="32" t="s">
        <v>1210</v>
      </c>
      <c r="D382" s="42">
        <v>-3004200</v>
      </c>
      <c r="E382" s="37">
        <v>-8838.36</v>
      </c>
      <c r="F382" s="36">
        <v>-7.2449999999999997E-3</v>
      </c>
      <c r="G382" s="16"/>
    </row>
    <row r="383" spans="1:7" x14ac:dyDescent="0.25">
      <c r="A383" s="13" t="s">
        <v>1795</v>
      </c>
      <c r="B383" s="32"/>
      <c r="C383" s="32" t="s">
        <v>1187</v>
      </c>
      <c r="D383" s="42">
        <v>-549200</v>
      </c>
      <c r="E383" s="37">
        <v>-9746.65</v>
      </c>
      <c r="F383" s="36">
        <v>-7.9889999999999996E-3</v>
      </c>
      <c r="G383" s="16"/>
    </row>
    <row r="384" spans="1:7" x14ac:dyDescent="0.25">
      <c r="A384" s="13" t="s">
        <v>1796</v>
      </c>
      <c r="B384" s="32"/>
      <c r="C384" s="32" t="s">
        <v>1275</v>
      </c>
      <c r="D384" s="42">
        <v>-1531000</v>
      </c>
      <c r="E384" s="37">
        <v>-9819.07</v>
      </c>
      <c r="F384" s="36">
        <v>-8.0479999999999996E-3</v>
      </c>
      <c r="G384" s="16"/>
    </row>
    <row r="385" spans="1:7" x14ac:dyDescent="0.25">
      <c r="A385" s="13" t="s">
        <v>1797</v>
      </c>
      <c r="B385" s="32"/>
      <c r="C385" s="32" t="s">
        <v>1192</v>
      </c>
      <c r="D385" s="42">
        <v>-2070400</v>
      </c>
      <c r="E385" s="37">
        <v>-9937.92</v>
      </c>
      <c r="F385" s="36">
        <v>-8.1460000000000005E-3</v>
      </c>
      <c r="G385" s="16"/>
    </row>
    <row r="386" spans="1:7" x14ac:dyDescent="0.25">
      <c r="A386" s="13" t="s">
        <v>1798</v>
      </c>
      <c r="B386" s="32"/>
      <c r="C386" s="32" t="s">
        <v>1302</v>
      </c>
      <c r="D386" s="42">
        <v>-8460000</v>
      </c>
      <c r="E386" s="37">
        <v>-9968.42</v>
      </c>
      <c r="F386" s="36">
        <v>-8.1709999999999994E-3</v>
      </c>
      <c r="G386" s="16"/>
    </row>
    <row r="387" spans="1:7" x14ac:dyDescent="0.25">
      <c r="A387" s="13" t="s">
        <v>1799</v>
      </c>
      <c r="B387" s="32"/>
      <c r="C387" s="32" t="s">
        <v>1181</v>
      </c>
      <c r="D387" s="42">
        <v>-820600</v>
      </c>
      <c r="E387" s="37">
        <v>-10397.41</v>
      </c>
      <c r="F387" s="36">
        <v>-8.5229999999999993E-3</v>
      </c>
      <c r="G387" s="16"/>
    </row>
    <row r="388" spans="1:7" x14ac:dyDescent="0.25">
      <c r="A388" s="13" t="s">
        <v>1800</v>
      </c>
      <c r="B388" s="32"/>
      <c r="C388" s="32" t="s">
        <v>1237</v>
      </c>
      <c r="D388" s="42">
        <v>-144250</v>
      </c>
      <c r="E388" s="37">
        <v>-10600.28</v>
      </c>
      <c r="F388" s="36">
        <v>-8.6890000000000005E-3</v>
      </c>
      <c r="G388" s="16"/>
    </row>
    <row r="389" spans="1:7" x14ac:dyDescent="0.25">
      <c r="A389" s="13" t="s">
        <v>1801</v>
      </c>
      <c r="B389" s="32"/>
      <c r="C389" s="32" t="s">
        <v>1195</v>
      </c>
      <c r="D389" s="42">
        <v>-1350800</v>
      </c>
      <c r="E389" s="37">
        <v>-10701.71</v>
      </c>
      <c r="F389" s="36">
        <v>-8.7720000000000003E-3</v>
      </c>
      <c r="G389" s="16"/>
    </row>
    <row r="390" spans="1:7" x14ac:dyDescent="0.25">
      <c r="A390" s="13" t="s">
        <v>1802</v>
      </c>
      <c r="B390" s="32"/>
      <c r="C390" s="32" t="s">
        <v>1295</v>
      </c>
      <c r="D390" s="42">
        <v>-244200</v>
      </c>
      <c r="E390" s="37">
        <v>-10741.14</v>
      </c>
      <c r="F390" s="36">
        <v>-8.8039999999999993E-3</v>
      </c>
      <c r="G390" s="16"/>
    </row>
    <row r="391" spans="1:7" x14ac:dyDescent="0.25">
      <c r="A391" s="13" t="s">
        <v>1803</v>
      </c>
      <c r="B391" s="32"/>
      <c r="C391" s="32" t="s">
        <v>1201</v>
      </c>
      <c r="D391" s="42">
        <v>-294900</v>
      </c>
      <c r="E391" s="37">
        <v>-11039.58</v>
      </c>
      <c r="F391" s="36">
        <v>-9.0489999999999998E-3</v>
      </c>
      <c r="G391" s="16"/>
    </row>
    <row r="392" spans="1:7" x14ac:dyDescent="0.25">
      <c r="A392" s="13" t="s">
        <v>1804</v>
      </c>
      <c r="B392" s="32"/>
      <c r="C392" s="32" t="s">
        <v>1267</v>
      </c>
      <c r="D392" s="42">
        <v>-257775</v>
      </c>
      <c r="E392" s="37">
        <v>-11054.55</v>
      </c>
      <c r="F392" s="36">
        <v>-9.0609999999999996E-3</v>
      </c>
      <c r="G392" s="16"/>
    </row>
    <row r="393" spans="1:7" x14ac:dyDescent="0.25">
      <c r="A393" s="13" t="s">
        <v>1805</v>
      </c>
      <c r="B393" s="32"/>
      <c r="C393" s="32" t="s">
        <v>1290</v>
      </c>
      <c r="D393" s="42">
        <v>-13359375</v>
      </c>
      <c r="E393" s="37">
        <v>-11156.41</v>
      </c>
      <c r="F393" s="36">
        <v>-9.1450000000000004E-3</v>
      </c>
      <c r="G393" s="16"/>
    </row>
    <row r="394" spans="1:7" x14ac:dyDescent="0.25">
      <c r="A394" s="13" t="s">
        <v>1806</v>
      </c>
      <c r="B394" s="32"/>
      <c r="C394" s="32" t="s">
        <v>1267</v>
      </c>
      <c r="D394" s="42">
        <v>-131250</v>
      </c>
      <c r="E394" s="37">
        <v>-11470.79</v>
      </c>
      <c r="F394" s="36">
        <v>-9.4020000000000006E-3</v>
      </c>
      <c r="G394" s="16"/>
    </row>
    <row r="395" spans="1:7" x14ac:dyDescent="0.25">
      <c r="A395" s="13" t="s">
        <v>1807</v>
      </c>
      <c r="B395" s="32"/>
      <c r="C395" s="32" t="s">
        <v>1272</v>
      </c>
      <c r="D395" s="42">
        <v>-3736350</v>
      </c>
      <c r="E395" s="37">
        <v>-11586.42</v>
      </c>
      <c r="F395" s="36">
        <v>-9.4970000000000002E-3</v>
      </c>
      <c r="G395" s="16"/>
    </row>
    <row r="396" spans="1:7" x14ac:dyDescent="0.25">
      <c r="A396" s="13" t="s">
        <v>1808</v>
      </c>
      <c r="B396" s="32"/>
      <c r="C396" s="32" t="s">
        <v>1187</v>
      </c>
      <c r="D396" s="42">
        <v>-1379250</v>
      </c>
      <c r="E396" s="37">
        <v>-11633.28</v>
      </c>
      <c r="F396" s="36">
        <v>-9.5359999999999993E-3</v>
      </c>
      <c r="G396" s="16"/>
    </row>
    <row r="397" spans="1:7" x14ac:dyDescent="0.25">
      <c r="A397" s="13" t="s">
        <v>1809</v>
      </c>
      <c r="B397" s="32"/>
      <c r="C397" s="32" t="s">
        <v>1187</v>
      </c>
      <c r="D397" s="42">
        <v>-1031875</v>
      </c>
      <c r="E397" s="37">
        <v>-11801.55</v>
      </c>
      <c r="F397" s="36">
        <v>-9.6740000000000003E-3</v>
      </c>
      <c r="G397" s="16"/>
    </row>
    <row r="398" spans="1:7" x14ac:dyDescent="0.25">
      <c r="A398" s="13" t="s">
        <v>1810</v>
      </c>
      <c r="B398" s="32"/>
      <c r="C398" s="32" t="s">
        <v>1187</v>
      </c>
      <c r="D398" s="42">
        <v>-12008000</v>
      </c>
      <c r="E398" s="37">
        <v>-12687.65</v>
      </c>
      <c r="F398" s="36">
        <v>-1.04E-2</v>
      </c>
      <c r="G398" s="16"/>
    </row>
    <row r="399" spans="1:7" x14ac:dyDescent="0.25">
      <c r="A399" s="13" t="s">
        <v>1811</v>
      </c>
      <c r="B399" s="32"/>
      <c r="C399" s="32" t="s">
        <v>1187</v>
      </c>
      <c r="D399" s="42">
        <v>-5724225</v>
      </c>
      <c r="E399" s="37">
        <v>-14198.94</v>
      </c>
      <c r="F399" s="36">
        <v>-1.1639E-2</v>
      </c>
      <c r="G399" s="16"/>
    </row>
    <row r="400" spans="1:7" x14ac:dyDescent="0.25">
      <c r="A400" s="13" t="s">
        <v>1812</v>
      </c>
      <c r="B400" s="32"/>
      <c r="C400" s="32" t="s">
        <v>1187</v>
      </c>
      <c r="D400" s="42">
        <v>-1445000</v>
      </c>
      <c r="E400" s="37">
        <v>-14472.4</v>
      </c>
      <c r="F400" s="36">
        <v>-1.1863E-2</v>
      </c>
      <c r="G400" s="16"/>
    </row>
    <row r="401" spans="1:7" x14ac:dyDescent="0.25">
      <c r="A401" s="13" t="s">
        <v>1813</v>
      </c>
      <c r="B401" s="32"/>
      <c r="C401" s="32" t="s">
        <v>1195</v>
      </c>
      <c r="D401" s="42">
        <v>-486500</v>
      </c>
      <c r="E401" s="37">
        <v>-14532.24</v>
      </c>
      <c r="F401" s="36">
        <v>-1.1912000000000001E-2</v>
      </c>
      <c r="G401" s="16"/>
    </row>
    <row r="402" spans="1:7" x14ac:dyDescent="0.25">
      <c r="A402" s="13" t="s">
        <v>1814</v>
      </c>
      <c r="B402" s="32"/>
      <c r="C402" s="32" t="s">
        <v>1275</v>
      </c>
      <c r="D402" s="42">
        <v>-2826000</v>
      </c>
      <c r="E402" s="37">
        <v>-15126.17</v>
      </c>
      <c r="F402" s="36">
        <v>-1.2399E-2</v>
      </c>
      <c r="G402" s="16"/>
    </row>
    <row r="403" spans="1:7" x14ac:dyDescent="0.25">
      <c r="A403" s="13" t="s">
        <v>1815</v>
      </c>
      <c r="B403" s="32"/>
      <c r="C403" s="32" t="s">
        <v>1215</v>
      </c>
      <c r="D403" s="42">
        <v>-4813500</v>
      </c>
      <c r="E403" s="37">
        <v>-17598.16</v>
      </c>
      <c r="F403" s="36">
        <v>-1.4425E-2</v>
      </c>
      <c r="G403" s="16"/>
    </row>
    <row r="404" spans="1:7" x14ac:dyDescent="0.25">
      <c r="A404" s="13" t="s">
        <v>1816</v>
      </c>
      <c r="B404" s="32"/>
      <c r="C404" s="32" t="s">
        <v>1272</v>
      </c>
      <c r="D404" s="42">
        <v>-398550</v>
      </c>
      <c r="E404" s="37">
        <v>-17935.349999999999</v>
      </c>
      <c r="F404" s="36">
        <v>-1.4702E-2</v>
      </c>
      <c r="G404" s="16"/>
    </row>
    <row r="405" spans="1:7" x14ac:dyDescent="0.25">
      <c r="A405" s="13" t="s">
        <v>1817</v>
      </c>
      <c r="B405" s="32"/>
      <c r="C405" s="32" t="s">
        <v>1187</v>
      </c>
      <c r="D405" s="42">
        <v>-1034000</v>
      </c>
      <c r="E405" s="37">
        <v>-18654.39</v>
      </c>
      <c r="F405" s="36">
        <v>-1.5291000000000001E-2</v>
      </c>
      <c r="G405" s="16"/>
    </row>
    <row r="406" spans="1:7" x14ac:dyDescent="0.25">
      <c r="A406" s="13" t="s">
        <v>1818</v>
      </c>
      <c r="B406" s="32"/>
      <c r="C406" s="32" t="s">
        <v>1267</v>
      </c>
      <c r="D406" s="42">
        <v>-1162400</v>
      </c>
      <c r="E406" s="37">
        <v>-21736.3</v>
      </c>
      <c r="F406" s="36">
        <v>-1.7817E-2</v>
      </c>
      <c r="G406" s="16"/>
    </row>
    <row r="407" spans="1:7" x14ac:dyDescent="0.25">
      <c r="A407" s="13" t="s">
        <v>1819</v>
      </c>
      <c r="B407" s="32"/>
      <c r="C407" s="32" t="s">
        <v>1187</v>
      </c>
      <c r="D407" s="42">
        <v>-2022300</v>
      </c>
      <c r="E407" s="37">
        <v>-26440.560000000001</v>
      </c>
      <c r="F407" s="36">
        <v>-2.1673000000000001E-2</v>
      </c>
      <c r="G407" s="16"/>
    </row>
    <row r="408" spans="1:7" x14ac:dyDescent="0.25">
      <c r="A408" s="13" t="s">
        <v>1820</v>
      </c>
      <c r="B408" s="32"/>
      <c r="C408" s="32" t="s">
        <v>1184</v>
      </c>
      <c r="D408" s="42">
        <v>-1675800</v>
      </c>
      <c r="E408" s="37">
        <v>-27450.44</v>
      </c>
      <c r="F408" s="36">
        <v>-2.2501E-2</v>
      </c>
      <c r="G408" s="16"/>
    </row>
    <row r="409" spans="1:7" x14ac:dyDescent="0.25">
      <c r="A409" s="13" t="s">
        <v>1821</v>
      </c>
      <c r="B409" s="32"/>
      <c r="C409" s="32" t="s">
        <v>1264</v>
      </c>
      <c r="D409" s="42">
        <v>-7917750</v>
      </c>
      <c r="E409" s="37">
        <v>-36116.82</v>
      </c>
      <c r="F409" s="36">
        <v>-2.9604999999999999E-2</v>
      </c>
      <c r="G409" s="16"/>
    </row>
    <row r="410" spans="1:7" x14ac:dyDescent="0.25">
      <c r="A410" s="13" t="s">
        <v>1822</v>
      </c>
      <c r="B410" s="32"/>
      <c r="C410" s="32" t="s">
        <v>1210</v>
      </c>
      <c r="D410" s="42">
        <v>-4779500</v>
      </c>
      <c r="E410" s="37">
        <v>-62166.96</v>
      </c>
      <c r="F410" s="36">
        <v>-5.0958999999999997E-2</v>
      </c>
      <c r="G410" s="16"/>
    </row>
    <row r="411" spans="1:7" x14ac:dyDescent="0.25">
      <c r="A411" s="17" t="s">
        <v>131</v>
      </c>
      <c r="B411" s="33"/>
      <c r="C411" s="33"/>
      <c r="D411" s="20"/>
      <c r="E411" s="43">
        <v>-896990.27</v>
      </c>
      <c r="F411" s="44">
        <v>-0.73519000000000001</v>
      </c>
      <c r="G411" s="23"/>
    </row>
    <row r="412" spans="1:7" x14ac:dyDescent="0.25">
      <c r="A412" s="13"/>
      <c r="B412" s="32"/>
      <c r="C412" s="32"/>
      <c r="D412" s="14"/>
      <c r="E412" s="15"/>
      <c r="F412" s="16"/>
      <c r="G412" s="16"/>
    </row>
    <row r="413" spans="1:7" x14ac:dyDescent="0.25">
      <c r="A413" s="13"/>
      <c r="B413" s="32"/>
      <c r="C413" s="32"/>
      <c r="D413" s="14"/>
      <c r="E413" s="15"/>
      <c r="F413" s="16"/>
      <c r="G413" s="16"/>
    </row>
    <row r="414" spans="1:7" x14ac:dyDescent="0.25">
      <c r="A414" s="13"/>
      <c r="B414" s="32"/>
      <c r="C414" s="32"/>
      <c r="D414" s="14"/>
      <c r="E414" s="15"/>
      <c r="F414" s="16"/>
      <c r="G414" s="16"/>
    </row>
    <row r="415" spans="1:7" x14ac:dyDescent="0.25">
      <c r="A415" s="25" t="s">
        <v>143</v>
      </c>
      <c r="B415" s="34"/>
      <c r="C415" s="34"/>
      <c r="D415" s="26"/>
      <c r="E415" s="45">
        <v>-896990.27</v>
      </c>
      <c r="F415" s="46">
        <v>-0.73519000000000001</v>
      </c>
      <c r="G415" s="23"/>
    </row>
    <row r="416" spans="1:7" x14ac:dyDescent="0.25">
      <c r="A416" s="17" t="s">
        <v>129</v>
      </c>
      <c r="B416" s="32"/>
      <c r="C416" s="32"/>
      <c r="D416" s="14"/>
      <c r="E416" s="15"/>
      <c r="F416" s="16"/>
      <c r="G416" s="16"/>
    </row>
    <row r="417" spans="1:7" x14ac:dyDescent="0.25">
      <c r="A417" s="17" t="s">
        <v>130</v>
      </c>
      <c r="B417" s="32"/>
      <c r="C417" s="32"/>
      <c r="D417" s="14"/>
      <c r="E417" s="15"/>
      <c r="F417" s="16"/>
      <c r="G417" s="16"/>
    </row>
    <row r="418" spans="1:7" x14ac:dyDescent="0.25">
      <c r="A418" s="17" t="s">
        <v>131</v>
      </c>
      <c r="B418" s="32"/>
      <c r="C418" s="32"/>
      <c r="D418" s="14"/>
      <c r="E418" s="40" t="s">
        <v>128</v>
      </c>
      <c r="F418" s="41" t="s">
        <v>128</v>
      </c>
      <c r="G418" s="16"/>
    </row>
    <row r="419" spans="1:7" x14ac:dyDescent="0.25">
      <c r="A419" s="13"/>
      <c r="B419" s="32"/>
      <c r="C419" s="32"/>
      <c r="D419" s="14"/>
      <c r="E419" s="15"/>
      <c r="F419" s="16"/>
      <c r="G419" s="16"/>
    </row>
    <row r="420" spans="1:7" x14ac:dyDescent="0.25">
      <c r="A420" s="17" t="s">
        <v>132</v>
      </c>
      <c r="B420" s="32"/>
      <c r="C420" s="32"/>
      <c r="D420" s="14"/>
      <c r="E420" s="15"/>
      <c r="F420" s="16"/>
      <c r="G420" s="16"/>
    </row>
    <row r="421" spans="1:7" x14ac:dyDescent="0.25">
      <c r="A421" s="13" t="s">
        <v>1823</v>
      </c>
      <c r="B421" s="32" t="s">
        <v>1824</v>
      </c>
      <c r="C421" s="32" t="s">
        <v>135</v>
      </c>
      <c r="D421" s="14">
        <v>10000000</v>
      </c>
      <c r="E421" s="15">
        <v>10052.23</v>
      </c>
      <c r="F421" s="16">
        <v>8.2000000000000007E-3</v>
      </c>
      <c r="G421" s="16">
        <v>6.7602999999999996E-2</v>
      </c>
    </row>
    <row r="422" spans="1:7" x14ac:dyDescent="0.25">
      <c r="A422" s="13" t="s">
        <v>1825</v>
      </c>
      <c r="B422" s="32" t="s">
        <v>1826</v>
      </c>
      <c r="C422" s="32" t="s">
        <v>135</v>
      </c>
      <c r="D422" s="14">
        <v>10000000</v>
      </c>
      <c r="E422" s="15">
        <v>9861.6200000000008</v>
      </c>
      <c r="F422" s="16">
        <v>8.0999999999999996E-3</v>
      </c>
      <c r="G422" s="16">
        <v>6.8019999999999997E-2</v>
      </c>
    </row>
    <row r="423" spans="1:7" x14ac:dyDescent="0.25">
      <c r="A423" s="13" t="s">
        <v>1827</v>
      </c>
      <c r="B423" s="32" t="s">
        <v>1828</v>
      </c>
      <c r="C423" s="32" t="s">
        <v>135</v>
      </c>
      <c r="D423" s="14">
        <v>5000000</v>
      </c>
      <c r="E423" s="15">
        <v>5046.43</v>
      </c>
      <c r="F423" s="16">
        <v>4.1000000000000003E-3</v>
      </c>
      <c r="G423" s="16">
        <v>6.8109000000000003E-2</v>
      </c>
    </row>
    <row r="424" spans="1:7" x14ac:dyDescent="0.25">
      <c r="A424" s="17" t="s">
        <v>131</v>
      </c>
      <c r="B424" s="33"/>
      <c r="C424" s="33"/>
      <c r="D424" s="20"/>
      <c r="E424" s="38">
        <v>24960.28</v>
      </c>
      <c r="F424" s="39">
        <v>2.0400000000000001E-2</v>
      </c>
      <c r="G424" s="23"/>
    </row>
    <row r="425" spans="1:7" x14ac:dyDescent="0.25">
      <c r="A425" s="13"/>
      <c r="B425" s="32"/>
      <c r="C425" s="32"/>
      <c r="D425" s="14"/>
      <c r="E425" s="15"/>
      <c r="F425" s="16"/>
      <c r="G425" s="16"/>
    </row>
    <row r="426" spans="1:7" x14ac:dyDescent="0.25">
      <c r="A426" s="13"/>
      <c r="B426" s="32"/>
      <c r="C426" s="32"/>
      <c r="D426" s="14"/>
      <c r="E426" s="15"/>
      <c r="F426" s="16"/>
      <c r="G426" s="16"/>
    </row>
    <row r="427" spans="1:7" x14ac:dyDescent="0.25">
      <c r="A427" s="17" t="s">
        <v>141</v>
      </c>
      <c r="B427" s="32"/>
      <c r="C427" s="32"/>
      <c r="D427" s="14"/>
      <c r="E427" s="15"/>
      <c r="F427" s="16"/>
      <c r="G427" s="16"/>
    </row>
    <row r="428" spans="1:7" x14ac:dyDescent="0.25">
      <c r="A428" s="17" t="s">
        <v>131</v>
      </c>
      <c r="B428" s="32"/>
      <c r="C428" s="32"/>
      <c r="D428" s="14"/>
      <c r="E428" s="40" t="s">
        <v>128</v>
      </c>
      <c r="F428" s="41" t="s">
        <v>128</v>
      </c>
      <c r="G428" s="16"/>
    </row>
    <row r="429" spans="1:7" x14ac:dyDescent="0.25">
      <c r="A429" s="13"/>
      <c r="B429" s="32"/>
      <c r="C429" s="32"/>
      <c r="D429" s="14"/>
      <c r="E429" s="15"/>
      <c r="F429" s="16"/>
      <c r="G429" s="16"/>
    </row>
    <row r="430" spans="1:7" x14ac:dyDescent="0.25">
      <c r="A430" s="17" t="s">
        <v>142</v>
      </c>
      <c r="B430" s="32"/>
      <c r="C430" s="32"/>
      <c r="D430" s="14"/>
      <c r="E430" s="15"/>
      <c r="F430" s="16"/>
      <c r="G430" s="16"/>
    </row>
    <row r="431" spans="1:7" x14ac:dyDescent="0.25">
      <c r="A431" s="17" t="s">
        <v>131</v>
      </c>
      <c r="B431" s="32"/>
      <c r="C431" s="32"/>
      <c r="D431" s="14"/>
      <c r="E431" s="40" t="s">
        <v>128</v>
      </c>
      <c r="F431" s="41" t="s">
        <v>128</v>
      </c>
      <c r="G431" s="16"/>
    </row>
    <row r="432" spans="1:7" x14ac:dyDescent="0.25">
      <c r="A432" s="13"/>
      <c r="B432" s="32"/>
      <c r="C432" s="32"/>
      <c r="D432" s="14"/>
      <c r="E432" s="15"/>
      <c r="F432" s="16"/>
      <c r="G432" s="16"/>
    </row>
    <row r="433" spans="1:7" x14ac:dyDescent="0.25">
      <c r="A433" s="25" t="s">
        <v>143</v>
      </c>
      <c r="B433" s="34"/>
      <c r="C433" s="34"/>
      <c r="D433" s="26"/>
      <c r="E433" s="21">
        <v>24960.28</v>
      </c>
      <c r="F433" s="22">
        <v>2.0400000000000001E-2</v>
      </c>
      <c r="G433" s="23"/>
    </row>
    <row r="434" spans="1:7" x14ac:dyDescent="0.25">
      <c r="A434" s="13"/>
      <c r="B434" s="32"/>
      <c r="C434" s="32"/>
      <c r="D434" s="14"/>
      <c r="E434" s="15"/>
      <c r="F434" s="16"/>
      <c r="G434" s="16"/>
    </row>
    <row r="435" spans="1:7" x14ac:dyDescent="0.25">
      <c r="A435" s="17" t="s">
        <v>144</v>
      </c>
      <c r="B435" s="32"/>
      <c r="C435" s="32"/>
      <c r="D435" s="14"/>
      <c r="E435" s="15"/>
      <c r="F435" s="16"/>
      <c r="G435" s="16"/>
    </row>
    <row r="436" spans="1:7" x14ac:dyDescent="0.25">
      <c r="A436" s="13"/>
      <c r="B436" s="32"/>
      <c r="C436" s="32"/>
      <c r="D436" s="14"/>
      <c r="E436" s="15"/>
      <c r="F436" s="16"/>
      <c r="G436" s="16"/>
    </row>
    <row r="437" spans="1:7" x14ac:dyDescent="0.25">
      <c r="A437" s="17" t="s">
        <v>145</v>
      </c>
      <c r="B437" s="32"/>
      <c r="C437" s="32"/>
      <c r="D437" s="14"/>
      <c r="E437" s="15"/>
      <c r="F437" s="16"/>
      <c r="G437" s="16"/>
    </row>
    <row r="438" spans="1:7" x14ac:dyDescent="0.25">
      <c r="A438" s="13" t="s">
        <v>1829</v>
      </c>
      <c r="B438" s="32" t="s">
        <v>1830</v>
      </c>
      <c r="C438" s="32" t="s">
        <v>135</v>
      </c>
      <c r="D438" s="14">
        <v>10000000</v>
      </c>
      <c r="E438" s="15">
        <v>9722.24</v>
      </c>
      <c r="F438" s="16">
        <v>8.0000000000000002E-3</v>
      </c>
      <c r="G438" s="16">
        <v>6.5999000000000002E-2</v>
      </c>
    </row>
    <row r="439" spans="1:7" x14ac:dyDescent="0.25">
      <c r="A439" s="13" t="s">
        <v>1831</v>
      </c>
      <c r="B439" s="32" t="s">
        <v>1832</v>
      </c>
      <c r="C439" s="32" t="s">
        <v>135</v>
      </c>
      <c r="D439" s="14">
        <v>5000000</v>
      </c>
      <c r="E439" s="15">
        <v>4760.13</v>
      </c>
      <c r="F439" s="16">
        <v>3.8999999999999998E-3</v>
      </c>
      <c r="G439" s="16">
        <v>6.6400000000000001E-2</v>
      </c>
    </row>
    <row r="440" spans="1:7" x14ac:dyDescent="0.25">
      <c r="A440" s="13" t="s">
        <v>1833</v>
      </c>
      <c r="B440" s="32" t="s">
        <v>1834</v>
      </c>
      <c r="C440" s="32" t="s">
        <v>135</v>
      </c>
      <c r="D440" s="14">
        <v>500000</v>
      </c>
      <c r="E440" s="15">
        <v>471.04</v>
      </c>
      <c r="F440" s="16">
        <v>4.0000000000000002E-4</v>
      </c>
      <c r="G440" s="16">
        <v>6.6000000000000003E-2</v>
      </c>
    </row>
    <row r="441" spans="1:7" x14ac:dyDescent="0.25">
      <c r="A441" s="17" t="s">
        <v>131</v>
      </c>
      <c r="B441" s="33"/>
      <c r="C441" s="33"/>
      <c r="D441" s="20"/>
      <c r="E441" s="38">
        <v>14953.41</v>
      </c>
      <c r="F441" s="39">
        <v>1.23E-2</v>
      </c>
      <c r="G441" s="23"/>
    </row>
    <row r="442" spans="1:7" x14ac:dyDescent="0.25">
      <c r="A442" s="17" t="s">
        <v>152</v>
      </c>
      <c r="B442" s="32"/>
      <c r="C442" s="32"/>
      <c r="D442" s="14"/>
      <c r="E442" s="15"/>
      <c r="F442" s="16"/>
      <c r="G442" s="16"/>
    </row>
    <row r="443" spans="1:7" x14ac:dyDescent="0.25">
      <c r="A443" s="13" t="s">
        <v>1835</v>
      </c>
      <c r="B443" s="32" t="s">
        <v>1836</v>
      </c>
      <c r="C443" s="32" t="s">
        <v>155</v>
      </c>
      <c r="D443" s="14">
        <v>10000000</v>
      </c>
      <c r="E443" s="15">
        <v>9448.15</v>
      </c>
      <c r="F443" s="16">
        <v>7.7000000000000002E-3</v>
      </c>
      <c r="G443" s="16">
        <v>7.5600000000000001E-2</v>
      </c>
    </row>
    <row r="444" spans="1:7" x14ac:dyDescent="0.25">
      <c r="A444" s="13" t="s">
        <v>166</v>
      </c>
      <c r="B444" s="32" t="s">
        <v>167</v>
      </c>
      <c r="C444" s="32" t="s">
        <v>158</v>
      </c>
      <c r="D444" s="14">
        <v>10000000</v>
      </c>
      <c r="E444" s="15">
        <v>9429.69</v>
      </c>
      <c r="F444" s="16">
        <v>7.7000000000000002E-3</v>
      </c>
      <c r="G444" s="16">
        <v>7.5600000000000001E-2</v>
      </c>
    </row>
    <row r="445" spans="1:7" x14ac:dyDescent="0.25">
      <c r="A445" s="13" t="s">
        <v>1837</v>
      </c>
      <c r="B445" s="32" t="s">
        <v>1838</v>
      </c>
      <c r="C445" s="32" t="s">
        <v>163</v>
      </c>
      <c r="D445" s="14">
        <v>5000000</v>
      </c>
      <c r="E445" s="15">
        <v>4934.3100000000004</v>
      </c>
      <c r="F445" s="16">
        <v>4.0000000000000001E-3</v>
      </c>
      <c r="G445" s="16">
        <v>7.1461999999999998E-2</v>
      </c>
    </row>
    <row r="446" spans="1:7" x14ac:dyDescent="0.25">
      <c r="A446" s="13" t="s">
        <v>1839</v>
      </c>
      <c r="B446" s="32" t="s">
        <v>1840</v>
      </c>
      <c r="C446" s="32" t="s">
        <v>155</v>
      </c>
      <c r="D446" s="14">
        <v>5000000</v>
      </c>
      <c r="E446" s="15">
        <v>4920.3100000000004</v>
      </c>
      <c r="F446" s="16">
        <v>4.0000000000000001E-3</v>
      </c>
      <c r="G446" s="16">
        <v>7.2098999999999996E-2</v>
      </c>
    </row>
    <row r="447" spans="1:7" x14ac:dyDescent="0.25">
      <c r="A447" s="13" t="s">
        <v>172</v>
      </c>
      <c r="B447" s="32" t="s">
        <v>173</v>
      </c>
      <c r="C447" s="32" t="s">
        <v>163</v>
      </c>
      <c r="D447" s="14">
        <v>2500000</v>
      </c>
      <c r="E447" s="15">
        <v>2423.63</v>
      </c>
      <c r="F447" s="16">
        <v>2E-3</v>
      </c>
      <c r="G447" s="16">
        <v>7.4200000000000002E-2</v>
      </c>
    </row>
    <row r="448" spans="1:7" x14ac:dyDescent="0.25">
      <c r="A448" s="13" t="s">
        <v>1841</v>
      </c>
      <c r="B448" s="32" t="s">
        <v>1842</v>
      </c>
      <c r="C448" s="32" t="s">
        <v>155</v>
      </c>
      <c r="D448" s="14">
        <v>2500000</v>
      </c>
      <c r="E448" s="15">
        <v>2387.7399999999998</v>
      </c>
      <c r="F448" s="16">
        <v>2E-3</v>
      </c>
      <c r="G448" s="16">
        <v>7.5601000000000002E-2</v>
      </c>
    </row>
    <row r="449" spans="1:7" x14ac:dyDescent="0.25">
      <c r="A449" s="13" t="s">
        <v>1843</v>
      </c>
      <c r="B449" s="32" t="s">
        <v>1844</v>
      </c>
      <c r="C449" s="32" t="s">
        <v>158</v>
      </c>
      <c r="D449" s="14">
        <v>1000000</v>
      </c>
      <c r="E449" s="15">
        <v>999.05</v>
      </c>
      <c r="F449" s="16">
        <v>8.0000000000000004E-4</v>
      </c>
      <c r="G449" s="16">
        <v>6.9343000000000002E-2</v>
      </c>
    </row>
    <row r="450" spans="1:7" x14ac:dyDescent="0.25">
      <c r="A450" s="17" t="s">
        <v>131</v>
      </c>
      <c r="B450" s="33"/>
      <c r="C450" s="33"/>
      <c r="D450" s="20"/>
      <c r="E450" s="38">
        <v>34542.879999999997</v>
      </c>
      <c r="F450" s="39">
        <v>2.8199999999999999E-2</v>
      </c>
      <c r="G450" s="23"/>
    </row>
    <row r="451" spans="1:7" x14ac:dyDescent="0.25">
      <c r="A451" s="13"/>
      <c r="B451" s="32"/>
      <c r="C451" s="32"/>
      <c r="D451" s="14"/>
      <c r="E451" s="15"/>
      <c r="F451" s="16"/>
      <c r="G451" s="16"/>
    </row>
    <row r="452" spans="1:7" x14ac:dyDescent="0.25">
      <c r="A452" s="17" t="s">
        <v>204</v>
      </c>
      <c r="B452" s="32"/>
      <c r="C452" s="32"/>
      <c r="D452" s="14"/>
      <c r="E452" s="15"/>
      <c r="F452" s="16"/>
      <c r="G452" s="16"/>
    </row>
    <row r="453" spans="1:7" x14ac:dyDescent="0.25">
      <c r="A453" s="13" t="s">
        <v>207</v>
      </c>
      <c r="B453" s="32" t="s">
        <v>208</v>
      </c>
      <c r="C453" s="32" t="s">
        <v>163</v>
      </c>
      <c r="D453" s="14">
        <v>20000000</v>
      </c>
      <c r="E453" s="15">
        <v>19181.38</v>
      </c>
      <c r="F453" s="16">
        <v>1.5699999999999999E-2</v>
      </c>
      <c r="G453" s="16">
        <v>7.7499999999999999E-2</v>
      </c>
    </row>
    <row r="454" spans="1:7" x14ac:dyDescent="0.25">
      <c r="A454" s="13" t="s">
        <v>1845</v>
      </c>
      <c r="B454" s="32" t="s">
        <v>1846</v>
      </c>
      <c r="C454" s="32" t="s">
        <v>155</v>
      </c>
      <c r="D454" s="14">
        <v>20000000</v>
      </c>
      <c r="E454" s="15">
        <v>19150.18</v>
      </c>
      <c r="F454" s="16">
        <v>1.5699999999999999E-2</v>
      </c>
      <c r="G454" s="16">
        <v>7.825E-2</v>
      </c>
    </row>
    <row r="455" spans="1:7" x14ac:dyDescent="0.25">
      <c r="A455" s="13" t="s">
        <v>1847</v>
      </c>
      <c r="B455" s="32" t="s">
        <v>1848</v>
      </c>
      <c r="C455" s="32" t="s">
        <v>155</v>
      </c>
      <c r="D455" s="14">
        <v>10000000</v>
      </c>
      <c r="E455" s="15">
        <v>9833.7099999999991</v>
      </c>
      <c r="F455" s="16">
        <v>8.0999999999999996E-3</v>
      </c>
      <c r="G455" s="16">
        <v>7.5273000000000007E-2</v>
      </c>
    </row>
    <row r="456" spans="1:7" x14ac:dyDescent="0.25">
      <c r="A456" s="13" t="s">
        <v>1849</v>
      </c>
      <c r="B456" s="32" t="s">
        <v>1850</v>
      </c>
      <c r="C456" s="32" t="s">
        <v>155</v>
      </c>
      <c r="D456" s="14">
        <v>10000000</v>
      </c>
      <c r="E456" s="15">
        <v>9805.91</v>
      </c>
      <c r="F456" s="16">
        <v>8.0000000000000002E-3</v>
      </c>
      <c r="G456" s="16">
        <v>7.6049000000000005E-2</v>
      </c>
    </row>
    <row r="457" spans="1:7" x14ac:dyDescent="0.25">
      <c r="A457" s="13" t="s">
        <v>1851</v>
      </c>
      <c r="B457" s="32" t="s">
        <v>1852</v>
      </c>
      <c r="C457" s="32" t="s">
        <v>155</v>
      </c>
      <c r="D457" s="14">
        <v>10000000</v>
      </c>
      <c r="E457" s="15">
        <v>9579.02</v>
      </c>
      <c r="F457" s="16">
        <v>7.9000000000000008E-3</v>
      </c>
      <c r="G457" s="16">
        <v>7.825E-2</v>
      </c>
    </row>
    <row r="458" spans="1:7" x14ac:dyDescent="0.25">
      <c r="A458" s="13" t="s">
        <v>223</v>
      </c>
      <c r="B458" s="32" t="s">
        <v>224</v>
      </c>
      <c r="C458" s="32" t="s">
        <v>155</v>
      </c>
      <c r="D458" s="14">
        <v>10000000</v>
      </c>
      <c r="E458" s="15">
        <v>9323.1</v>
      </c>
      <c r="F458" s="16">
        <v>7.6E-3</v>
      </c>
      <c r="G458" s="16">
        <v>7.5500999999999999E-2</v>
      </c>
    </row>
    <row r="459" spans="1:7" x14ac:dyDescent="0.25">
      <c r="A459" s="13" t="s">
        <v>213</v>
      </c>
      <c r="B459" s="32" t="s">
        <v>214</v>
      </c>
      <c r="C459" s="32" t="s">
        <v>155</v>
      </c>
      <c r="D459" s="14">
        <v>5000000</v>
      </c>
      <c r="E459" s="15">
        <v>4916.7700000000004</v>
      </c>
      <c r="F459" s="16">
        <v>4.0000000000000001E-3</v>
      </c>
      <c r="G459" s="16">
        <v>7.5352000000000002E-2</v>
      </c>
    </row>
    <row r="460" spans="1:7" x14ac:dyDescent="0.25">
      <c r="A460" s="13" t="s">
        <v>1853</v>
      </c>
      <c r="B460" s="32" t="s">
        <v>1854</v>
      </c>
      <c r="C460" s="32" t="s">
        <v>163</v>
      </c>
      <c r="D460" s="14">
        <v>5000000</v>
      </c>
      <c r="E460" s="15">
        <v>4897.42</v>
      </c>
      <c r="F460" s="16">
        <v>4.0000000000000001E-3</v>
      </c>
      <c r="G460" s="16">
        <v>7.5699000000000002E-2</v>
      </c>
    </row>
    <row r="461" spans="1:7" x14ac:dyDescent="0.25">
      <c r="A461" s="13" t="s">
        <v>1855</v>
      </c>
      <c r="B461" s="32" t="s">
        <v>1856</v>
      </c>
      <c r="C461" s="32" t="s">
        <v>155</v>
      </c>
      <c r="D461" s="14">
        <v>2500000</v>
      </c>
      <c r="E461" s="15">
        <v>2490.9699999999998</v>
      </c>
      <c r="F461" s="16">
        <v>2E-3</v>
      </c>
      <c r="G461" s="16">
        <v>7.3509000000000005E-2</v>
      </c>
    </row>
    <row r="462" spans="1:7" x14ac:dyDescent="0.25">
      <c r="A462" s="17" t="s">
        <v>131</v>
      </c>
      <c r="B462" s="33"/>
      <c r="C462" s="33"/>
      <c r="D462" s="20"/>
      <c r="E462" s="38">
        <v>89178.46</v>
      </c>
      <c r="F462" s="39">
        <v>7.2999999999999995E-2</v>
      </c>
      <c r="G462" s="23"/>
    </row>
    <row r="463" spans="1:7" x14ac:dyDescent="0.25">
      <c r="A463" s="13"/>
      <c r="B463" s="32"/>
      <c r="C463" s="32"/>
      <c r="D463" s="14"/>
      <c r="E463" s="15"/>
      <c r="F463" s="16"/>
      <c r="G463" s="16"/>
    </row>
    <row r="464" spans="1:7" x14ac:dyDescent="0.25">
      <c r="A464" s="25" t="s">
        <v>143</v>
      </c>
      <c r="B464" s="34"/>
      <c r="C464" s="34"/>
      <c r="D464" s="26"/>
      <c r="E464" s="21">
        <v>138674.75</v>
      </c>
      <c r="F464" s="22">
        <v>0.1135</v>
      </c>
      <c r="G464" s="23"/>
    </row>
    <row r="465" spans="1:7" x14ac:dyDescent="0.25">
      <c r="A465" s="13"/>
      <c r="B465" s="32"/>
      <c r="C465" s="32"/>
      <c r="D465" s="14"/>
      <c r="E465" s="15"/>
      <c r="F465" s="16"/>
      <c r="G465" s="16"/>
    </row>
    <row r="466" spans="1:7" x14ac:dyDescent="0.25">
      <c r="A466" s="13"/>
      <c r="B466" s="32"/>
      <c r="C466" s="32"/>
      <c r="D466" s="14"/>
      <c r="E466" s="15"/>
      <c r="F466" s="16"/>
      <c r="G466" s="16"/>
    </row>
    <row r="467" spans="1:7" x14ac:dyDescent="0.25">
      <c r="A467" s="17" t="s">
        <v>899</v>
      </c>
      <c r="B467" s="32"/>
      <c r="C467" s="32"/>
      <c r="D467" s="14"/>
      <c r="E467" s="15"/>
      <c r="F467" s="16"/>
      <c r="G467" s="16"/>
    </row>
    <row r="468" spans="1:7" x14ac:dyDescent="0.25">
      <c r="A468" s="13" t="s">
        <v>1857</v>
      </c>
      <c r="B468" s="32" t="s">
        <v>1858</v>
      </c>
      <c r="C468" s="32"/>
      <c r="D468" s="14">
        <v>2812837.1063999999</v>
      </c>
      <c r="E468" s="15">
        <v>92017</v>
      </c>
      <c r="F468" s="16">
        <v>7.5399999999999995E-2</v>
      </c>
      <c r="G468" s="16"/>
    </row>
    <row r="469" spans="1:7" x14ac:dyDescent="0.25">
      <c r="A469" s="13" t="s">
        <v>1859</v>
      </c>
      <c r="B469" s="32" t="s">
        <v>1860</v>
      </c>
      <c r="C469" s="32"/>
      <c r="D469" s="14">
        <v>243599113.86390001</v>
      </c>
      <c r="E469" s="15">
        <v>30387.53</v>
      </c>
      <c r="F469" s="16">
        <v>2.4899999999999999E-2</v>
      </c>
      <c r="G469" s="16"/>
    </row>
    <row r="470" spans="1:7" x14ac:dyDescent="0.25">
      <c r="A470" s="13" t="s">
        <v>1861</v>
      </c>
      <c r="B470" s="32" t="s">
        <v>1862</v>
      </c>
      <c r="C470" s="32"/>
      <c r="D470" s="14">
        <v>67756612.935399994</v>
      </c>
      <c r="E470" s="15">
        <v>20284.36</v>
      </c>
      <c r="F470" s="16">
        <v>1.66E-2</v>
      </c>
      <c r="G470" s="16"/>
    </row>
    <row r="471" spans="1:7" x14ac:dyDescent="0.25">
      <c r="A471" s="13"/>
      <c r="B471" s="32"/>
      <c r="C471" s="32"/>
      <c r="D471" s="14"/>
      <c r="E471" s="15"/>
      <c r="F471" s="16"/>
      <c r="G471" s="16"/>
    </row>
    <row r="472" spans="1:7" x14ac:dyDescent="0.25">
      <c r="A472" s="25" t="s">
        <v>143</v>
      </c>
      <c r="B472" s="34"/>
      <c r="C472" s="34"/>
      <c r="D472" s="26"/>
      <c r="E472" s="21">
        <v>142688.89000000001</v>
      </c>
      <c r="F472" s="22">
        <v>0.1169</v>
      </c>
      <c r="G472" s="23"/>
    </row>
    <row r="473" spans="1:7" x14ac:dyDescent="0.25">
      <c r="A473" s="13"/>
      <c r="B473" s="32"/>
      <c r="C473" s="32"/>
      <c r="D473" s="14"/>
      <c r="E473" s="15"/>
      <c r="F473" s="16"/>
      <c r="G473" s="16"/>
    </row>
    <row r="474" spans="1:7" x14ac:dyDescent="0.25">
      <c r="A474" s="17" t="s">
        <v>228</v>
      </c>
      <c r="B474" s="32"/>
      <c r="C474" s="32"/>
      <c r="D474" s="14"/>
      <c r="E474" s="15"/>
      <c r="F474" s="16"/>
      <c r="G474" s="16"/>
    </row>
    <row r="475" spans="1:7" x14ac:dyDescent="0.25">
      <c r="A475" s="13" t="s">
        <v>229</v>
      </c>
      <c r="B475" s="32"/>
      <c r="C475" s="32"/>
      <c r="D475" s="14"/>
      <c r="E475" s="15">
        <v>39103.65</v>
      </c>
      <c r="F475" s="16">
        <v>3.2099999999999997E-2</v>
      </c>
      <c r="G475" s="16">
        <v>6.6422999999999996E-2</v>
      </c>
    </row>
    <row r="476" spans="1:7" x14ac:dyDescent="0.25">
      <c r="A476" s="13" t="s">
        <v>229</v>
      </c>
      <c r="B476" s="32"/>
      <c r="C476" s="32"/>
      <c r="D476" s="14"/>
      <c r="E476" s="15">
        <v>4810.33</v>
      </c>
      <c r="F476" s="16">
        <v>3.8999999999999998E-3</v>
      </c>
      <c r="G476" s="16">
        <v>6.1499999999999999E-2</v>
      </c>
    </row>
    <row r="477" spans="1:7" x14ac:dyDescent="0.25">
      <c r="A477" s="17" t="s">
        <v>131</v>
      </c>
      <c r="B477" s="33"/>
      <c r="C477" s="33"/>
      <c r="D477" s="20"/>
      <c r="E477" s="38">
        <v>43913.98</v>
      </c>
      <c r="F477" s="39">
        <v>3.5999999999999997E-2</v>
      </c>
      <c r="G477" s="23"/>
    </row>
    <row r="478" spans="1:7" x14ac:dyDescent="0.25">
      <c r="A478" s="13"/>
      <c r="B478" s="32"/>
      <c r="C478" s="32"/>
      <c r="D478" s="14"/>
      <c r="E478" s="15"/>
      <c r="F478" s="16"/>
      <c r="G478" s="16"/>
    </row>
    <row r="479" spans="1:7" x14ac:dyDescent="0.25">
      <c r="A479" s="25" t="s">
        <v>143</v>
      </c>
      <c r="B479" s="34"/>
      <c r="C479" s="34"/>
      <c r="D479" s="26"/>
      <c r="E479" s="21">
        <v>43913.98</v>
      </c>
      <c r="F479" s="22">
        <v>3.5999999999999997E-2</v>
      </c>
      <c r="G479" s="23"/>
    </row>
    <row r="480" spans="1:7" x14ac:dyDescent="0.25">
      <c r="A480" s="13" t="s">
        <v>230</v>
      </c>
      <c r="B480" s="32"/>
      <c r="C480" s="32"/>
      <c r="D480" s="14"/>
      <c r="E480" s="15">
        <v>206.96495899999999</v>
      </c>
      <c r="F480" s="16">
        <v>1.6899999999999999E-4</v>
      </c>
      <c r="G480" s="16"/>
    </row>
    <row r="481" spans="1:7" x14ac:dyDescent="0.25">
      <c r="A481" s="13" t="s">
        <v>231</v>
      </c>
      <c r="B481" s="32"/>
      <c r="C481" s="32"/>
      <c r="D481" s="14"/>
      <c r="E481" s="37">
        <v>-22195.594958999998</v>
      </c>
      <c r="F481" s="36">
        <v>-1.7468999999999998E-2</v>
      </c>
      <c r="G481" s="16">
        <v>6.5882999999999997E-2</v>
      </c>
    </row>
    <row r="482" spans="1:7" x14ac:dyDescent="0.25">
      <c r="A482" s="27" t="s">
        <v>232</v>
      </c>
      <c r="B482" s="35"/>
      <c r="C482" s="35"/>
      <c r="D482" s="28"/>
      <c r="E482" s="29">
        <v>1219920.74</v>
      </c>
      <c r="F482" s="30">
        <v>1</v>
      </c>
      <c r="G482" s="30"/>
    </row>
    <row r="484" spans="1:7" x14ac:dyDescent="0.25">
      <c r="A484" s="1" t="s">
        <v>1863</v>
      </c>
    </row>
    <row r="485" spans="1:7" x14ac:dyDescent="0.25">
      <c r="A485" s="1" t="s">
        <v>233</v>
      </c>
    </row>
    <row r="486" spans="1:7" x14ac:dyDescent="0.25">
      <c r="A486" s="1" t="s">
        <v>234</v>
      </c>
    </row>
    <row r="487" spans="1:7" x14ac:dyDescent="0.25">
      <c r="A487" s="1" t="s">
        <v>235</v>
      </c>
    </row>
    <row r="488" spans="1:7" x14ac:dyDescent="0.25">
      <c r="A488" s="57" t="s">
        <v>236</v>
      </c>
      <c r="B488" s="3" t="s">
        <v>128</v>
      </c>
    </row>
    <row r="489" spans="1:7" x14ac:dyDescent="0.25">
      <c r="A489" t="s">
        <v>237</v>
      </c>
    </row>
    <row r="490" spans="1:7" x14ac:dyDescent="0.25">
      <c r="A490" t="s">
        <v>238</v>
      </c>
      <c r="B490" t="s">
        <v>239</v>
      </c>
      <c r="C490" t="s">
        <v>239</v>
      </c>
    </row>
    <row r="491" spans="1:7" x14ac:dyDescent="0.25">
      <c r="B491" s="58">
        <v>45596</v>
      </c>
      <c r="C491" s="58">
        <v>45625</v>
      </c>
    </row>
    <row r="492" spans="1:7" x14ac:dyDescent="0.25">
      <c r="A492" t="s">
        <v>244</v>
      </c>
      <c r="B492">
        <v>19.791699999999999</v>
      </c>
      <c r="C492">
        <v>19.903300000000002</v>
      </c>
    </row>
    <row r="493" spans="1:7" x14ac:dyDescent="0.25">
      <c r="A493" t="s">
        <v>245</v>
      </c>
      <c r="B493">
        <v>14.1492</v>
      </c>
      <c r="C493">
        <v>14.228899999999999</v>
      </c>
    </row>
    <row r="494" spans="1:7" x14ac:dyDescent="0.25">
      <c r="A494" t="s">
        <v>685</v>
      </c>
      <c r="B494">
        <v>16.2592</v>
      </c>
      <c r="C494">
        <v>16.350899999999999</v>
      </c>
    </row>
    <row r="495" spans="1:7" x14ac:dyDescent="0.25">
      <c r="A495" t="s">
        <v>253</v>
      </c>
      <c r="B495">
        <v>18.5307</v>
      </c>
      <c r="C495">
        <v>18.624700000000001</v>
      </c>
    </row>
    <row r="496" spans="1:7" x14ac:dyDescent="0.25">
      <c r="A496" t="s">
        <v>688</v>
      </c>
      <c r="B496">
        <v>18.526199999999999</v>
      </c>
      <c r="C496">
        <v>18.6203</v>
      </c>
    </row>
    <row r="497" spans="1:4" x14ac:dyDescent="0.25">
      <c r="A497" t="s">
        <v>689</v>
      </c>
      <c r="B497">
        <v>13.5952</v>
      </c>
      <c r="C497">
        <v>13.664199999999999</v>
      </c>
    </row>
    <row r="498" spans="1:4" x14ac:dyDescent="0.25">
      <c r="A498" t="s">
        <v>690</v>
      </c>
      <c r="B498">
        <v>15.136100000000001</v>
      </c>
      <c r="C498">
        <v>15.212899999999999</v>
      </c>
    </row>
    <row r="500" spans="1:4" x14ac:dyDescent="0.25">
      <c r="A500" t="s">
        <v>255</v>
      </c>
      <c r="B500" s="3" t="s">
        <v>128</v>
      </c>
    </row>
    <row r="501" spans="1:4" x14ac:dyDescent="0.25">
      <c r="A501" t="s">
        <v>256</v>
      </c>
      <c r="B501" s="3" t="s">
        <v>128</v>
      </c>
    </row>
    <row r="502" spans="1:4" ht="29.1" customHeight="1" x14ac:dyDescent="0.25">
      <c r="A502" s="57" t="s">
        <v>257</v>
      </c>
      <c r="B502" s="3" t="s">
        <v>128</v>
      </c>
    </row>
    <row r="503" spans="1:4" ht="29.1" customHeight="1" x14ac:dyDescent="0.25">
      <c r="A503" s="57" t="s">
        <v>258</v>
      </c>
      <c r="B503" s="3" t="s">
        <v>128</v>
      </c>
    </row>
    <row r="504" spans="1:4" x14ac:dyDescent="0.25">
      <c r="A504" t="s">
        <v>1258</v>
      </c>
      <c r="B504" s="59">
        <v>15.700699999999999</v>
      </c>
    </row>
    <row r="505" spans="1:4" ht="43.5" customHeight="1" x14ac:dyDescent="0.25">
      <c r="A505" s="57" t="s">
        <v>260</v>
      </c>
      <c r="B505" s="3">
        <v>0</v>
      </c>
    </row>
    <row r="506" spans="1:4" x14ac:dyDescent="0.25">
      <c r="B506" s="3"/>
    </row>
    <row r="507" spans="1:4" ht="29.1" customHeight="1" x14ac:dyDescent="0.25">
      <c r="A507" s="57" t="s">
        <v>261</v>
      </c>
      <c r="B507" s="3" t="s">
        <v>128</v>
      </c>
    </row>
    <row r="508" spans="1:4" ht="29.1" customHeight="1" x14ac:dyDescent="0.25">
      <c r="A508" s="57" t="s">
        <v>262</v>
      </c>
      <c r="B508" t="s">
        <v>128</v>
      </c>
    </row>
    <row r="509" spans="1:4" ht="29.1" customHeight="1" x14ac:dyDescent="0.25">
      <c r="A509" s="57" t="s">
        <v>263</v>
      </c>
      <c r="B509" s="3" t="s">
        <v>128</v>
      </c>
    </row>
    <row r="510" spans="1:4" ht="29.1" customHeight="1" x14ac:dyDescent="0.25">
      <c r="A510" s="57" t="s">
        <v>264</v>
      </c>
      <c r="B510" s="3" t="s">
        <v>128</v>
      </c>
    </row>
    <row r="512" spans="1:4" ht="69.95" customHeight="1" x14ac:dyDescent="0.25">
      <c r="A512" s="76" t="s">
        <v>274</v>
      </c>
      <c r="B512" s="76" t="s">
        <v>275</v>
      </c>
      <c r="C512" s="76" t="s">
        <v>5</v>
      </c>
      <c r="D512" s="76" t="s">
        <v>6</v>
      </c>
    </row>
    <row r="513" spans="1:4" ht="69.95" customHeight="1" x14ac:dyDescent="0.25">
      <c r="A513" s="76" t="s">
        <v>1864</v>
      </c>
      <c r="B513" s="76"/>
      <c r="C513" s="76" t="s">
        <v>52</v>
      </c>
      <c r="D51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237"/>
  <sheetViews>
    <sheetView showGridLines="0" workbookViewId="0">
      <pane ySplit="4" topLeftCell="A215" activePane="bottomLeft" state="frozen"/>
      <selection pane="bottomLeft" activeCell="A232" sqref="A23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7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1865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1866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1268</v>
      </c>
      <c r="B8" s="32" t="s">
        <v>1269</v>
      </c>
      <c r="C8" s="32" t="s">
        <v>1187</v>
      </c>
      <c r="D8" s="14">
        <v>3508004</v>
      </c>
      <c r="E8" s="15">
        <v>63005.51</v>
      </c>
      <c r="F8" s="16">
        <v>5.0900000000000001E-2</v>
      </c>
      <c r="G8" s="16"/>
    </row>
    <row r="9" spans="1:8" x14ac:dyDescent="0.25">
      <c r="A9" s="13" t="s">
        <v>1185</v>
      </c>
      <c r="B9" s="32" t="s">
        <v>1186</v>
      </c>
      <c r="C9" s="32" t="s">
        <v>1187</v>
      </c>
      <c r="D9" s="14">
        <v>3409939</v>
      </c>
      <c r="E9" s="15">
        <v>44332.62</v>
      </c>
      <c r="F9" s="16">
        <v>3.5799999999999998E-2</v>
      </c>
      <c r="G9" s="16"/>
    </row>
    <row r="10" spans="1:8" x14ac:dyDescent="0.25">
      <c r="A10" s="13" t="s">
        <v>1265</v>
      </c>
      <c r="B10" s="32" t="s">
        <v>1266</v>
      </c>
      <c r="C10" s="32" t="s">
        <v>1267</v>
      </c>
      <c r="D10" s="14">
        <v>1804056</v>
      </c>
      <c r="E10" s="15">
        <v>33516.65</v>
      </c>
      <c r="F10" s="16">
        <v>2.7099999999999999E-2</v>
      </c>
      <c r="G10" s="16"/>
    </row>
    <row r="11" spans="1:8" x14ac:dyDescent="0.25">
      <c r="A11" s="13" t="s">
        <v>1213</v>
      </c>
      <c r="B11" s="32" t="s">
        <v>1214</v>
      </c>
      <c r="C11" s="32" t="s">
        <v>1215</v>
      </c>
      <c r="D11" s="14">
        <v>7796261</v>
      </c>
      <c r="E11" s="15">
        <v>28351.1</v>
      </c>
      <c r="F11" s="16">
        <v>2.29E-2</v>
      </c>
      <c r="G11" s="16"/>
    </row>
    <row r="12" spans="1:8" x14ac:dyDescent="0.25">
      <c r="A12" s="13" t="s">
        <v>1182</v>
      </c>
      <c r="B12" s="32" t="s">
        <v>1183</v>
      </c>
      <c r="C12" s="32" t="s">
        <v>1184</v>
      </c>
      <c r="D12" s="14">
        <v>1701286</v>
      </c>
      <c r="E12" s="15">
        <v>27682.48</v>
      </c>
      <c r="F12" s="16">
        <v>2.24E-2</v>
      </c>
      <c r="G12" s="16"/>
    </row>
    <row r="13" spans="1:8" x14ac:dyDescent="0.25">
      <c r="A13" s="13" t="s">
        <v>1208</v>
      </c>
      <c r="B13" s="32" t="s">
        <v>1209</v>
      </c>
      <c r="C13" s="32" t="s">
        <v>1210</v>
      </c>
      <c r="D13" s="14">
        <v>2064132</v>
      </c>
      <c r="E13" s="15">
        <v>26672.71</v>
      </c>
      <c r="F13" s="16">
        <v>2.1499999999999998E-2</v>
      </c>
      <c r="G13" s="16"/>
    </row>
    <row r="14" spans="1:8" x14ac:dyDescent="0.25">
      <c r="A14" s="13" t="s">
        <v>1240</v>
      </c>
      <c r="B14" s="32" t="s">
        <v>1241</v>
      </c>
      <c r="C14" s="32" t="s">
        <v>1187</v>
      </c>
      <c r="D14" s="14">
        <v>1846151</v>
      </c>
      <c r="E14" s="15">
        <v>20977.81</v>
      </c>
      <c r="F14" s="16">
        <v>1.6899999999999998E-2</v>
      </c>
      <c r="G14" s="16"/>
    </row>
    <row r="15" spans="1:8" x14ac:dyDescent="0.25">
      <c r="A15" s="13" t="s">
        <v>1219</v>
      </c>
      <c r="B15" s="32" t="s">
        <v>1220</v>
      </c>
      <c r="C15" s="32" t="s">
        <v>1195</v>
      </c>
      <c r="D15" s="14">
        <v>183800</v>
      </c>
      <c r="E15" s="15">
        <v>20354.38</v>
      </c>
      <c r="F15" s="16">
        <v>1.6400000000000001E-2</v>
      </c>
      <c r="G15" s="16"/>
    </row>
    <row r="16" spans="1:8" x14ac:dyDescent="0.25">
      <c r="A16" s="13" t="s">
        <v>1432</v>
      </c>
      <c r="B16" s="32" t="s">
        <v>1433</v>
      </c>
      <c r="C16" s="32" t="s">
        <v>1267</v>
      </c>
      <c r="D16" s="14">
        <v>1018191</v>
      </c>
      <c r="E16" s="15">
        <v>18816.68</v>
      </c>
      <c r="F16" s="16">
        <v>1.52E-2</v>
      </c>
      <c r="G16" s="16"/>
    </row>
    <row r="17" spans="1:7" x14ac:dyDescent="0.25">
      <c r="A17" s="13" t="s">
        <v>1291</v>
      </c>
      <c r="B17" s="32" t="s">
        <v>1292</v>
      </c>
      <c r="C17" s="32" t="s">
        <v>1267</v>
      </c>
      <c r="D17" s="14">
        <v>413999</v>
      </c>
      <c r="E17" s="15">
        <v>17681.28</v>
      </c>
      <c r="F17" s="16">
        <v>1.43E-2</v>
      </c>
      <c r="G17" s="16"/>
    </row>
    <row r="18" spans="1:7" x14ac:dyDescent="0.25">
      <c r="A18" s="13" t="s">
        <v>1190</v>
      </c>
      <c r="B18" s="32" t="s">
        <v>1191</v>
      </c>
      <c r="C18" s="32" t="s">
        <v>1192</v>
      </c>
      <c r="D18" s="14">
        <v>3676736</v>
      </c>
      <c r="E18" s="15">
        <v>17528.84</v>
      </c>
      <c r="F18" s="16">
        <v>1.4200000000000001E-2</v>
      </c>
      <c r="G18" s="16"/>
    </row>
    <row r="19" spans="1:7" x14ac:dyDescent="0.25">
      <c r="A19" s="13" t="s">
        <v>1199</v>
      </c>
      <c r="B19" s="32" t="s">
        <v>1200</v>
      </c>
      <c r="C19" s="32" t="s">
        <v>1201</v>
      </c>
      <c r="D19" s="14">
        <v>437047</v>
      </c>
      <c r="E19" s="15">
        <v>16279.13</v>
      </c>
      <c r="F19" s="16">
        <v>1.3100000000000001E-2</v>
      </c>
      <c r="G19" s="16"/>
    </row>
    <row r="20" spans="1:7" x14ac:dyDescent="0.25">
      <c r="A20" s="13" t="s">
        <v>1499</v>
      </c>
      <c r="B20" s="32" t="s">
        <v>1500</v>
      </c>
      <c r="C20" s="32" t="s">
        <v>1416</v>
      </c>
      <c r="D20" s="14">
        <v>240000</v>
      </c>
      <c r="E20" s="15">
        <v>14844.84</v>
      </c>
      <c r="F20" s="16">
        <v>1.2E-2</v>
      </c>
      <c r="G20" s="16"/>
    </row>
    <row r="21" spans="1:7" x14ac:dyDescent="0.25">
      <c r="A21" s="13" t="s">
        <v>1542</v>
      </c>
      <c r="B21" s="32" t="s">
        <v>1543</v>
      </c>
      <c r="C21" s="32" t="s">
        <v>1181</v>
      </c>
      <c r="D21" s="14">
        <v>2500000</v>
      </c>
      <c r="E21" s="15">
        <v>14607.5</v>
      </c>
      <c r="F21" s="16">
        <v>1.18E-2</v>
      </c>
      <c r="G21" s="16"/>
    </row>
    <row r="22" spans="1:7" x14ac:dyDescent="0.25">
      <c r="A22" s="13" t="s">
        <v>1245</v>
      </c>
      <c r="B22" s="32" t="s">
        <v>1246</v>
      </c>
      <c r="C22" s="32" t="s">
        <v>1195</v>
      </c>
      <c r="D22" s="14">
        <v>1833047</v>
      </c>
      <c r="E22" s="15">
        <v>14416</v>
      </c>
      <c r="F22" s="16">
        <v>1.1599999999999999E-2</v>
      </c>
      <c r="G22" s="16"/>
    </row>
    <row r="23" spans="1:7" x14ac:dyDescent="0.25">
      <c r="A23" s="13" t="s">
        <v>1223</v>
      </c>
      <c r="B23" s="32" t="s">
        <v>1224</v>
      </c>
      <c r="C23" s="32" t="s">
        <v>1195</v>
      </c>
      <c r="D23" s="14">
        <v>543674</v>
      </c>
      <c r="E23" s="15">
        <v>13235.47</v>
      </c>
      <c r="F23" s="16">
        <v>1.0699999999999999E-2</v>
      </c>
      <c r="G23" s="16"/>
    </row>
    <row r="24" spans="1:7" x14ac:dyDescent="0.25">
      <c r="A24" s="13" t="s">
        <v>1179</v>
      </c>
      <c r="B24" s="32" t="s">
        <v>1180</v>
      </c>
      <c r="C24" s="32" t="s">
        <v>1181</v>
      </c>
      <c r="D24" s="14">
        <v>733263</v>
      </c>
      <c r="E24" s="15">
        <v>13058.68</v>
      </c>
      <c r="F24" s="16">
        <v>1.0500000000000001E-2</v>
      </c>
      <c r="G24" s="16"/>
    </row>
    <row r="25" spans="1:7" x14ac:dyDescent="0.25">
      <c r="A25" s="13" t="s">
        <v>1227</v>
      </c>
      <c r="B25" s="32" t="s">
        <v>1228</v>
      </c>
      <c r="C25" s="32" t="s">
        <v>1187</v>
      </c>
      <c r="D25" s="14">
        <v>1531035</v>
      </c>
      <c r="E25" s="15">
        <v>12844.62</v>
      </c>
      <c r="F25" s="16">
        <v>1.04E-2</v>
      </c>
      <c r="G25" s="16"/>
    </row>
    <row r="26" spans="1:7" x14ac:dyDescent="0.25">
      <c r="A26" s="13" t="s">
        <v>1319</v>
      </c>
      <c r="B26" s="32" t="s">
        <v>1320</v>
      </c>
      <c r="C26" s="32" t="s">
        <v>1231</v>
      </c>
      <c r="D26" s="14">
        <v>80000</v>
      </c>
      <c r="E26" s="15">
        <v>12645.92</v>
      </c>
      <c r="F26" s="16">
        <v>1.0200000000000001E-2</v>
      </c>
      <c r="G26" s="16"/>
    </row>
    <row r="27" spans="1:7" x14ac:dyDescent="0.25">
      <c r="A27" s="13" t="s">
        <v>1386</v>
      </c>
      <c r="B27" s="32" t="s">
        <v>1387</v>
      </c>
      <c r="C27" s="32" t="s">
        <v>1388</v>
      </c>
      <c r="D27" s="14">
        <v>2711864</v>
      </c>
      <c r="E27" s="15">
        <v>11292.2</v>
      </c>
      <c r="F27" s="16">
        <v>9.1000000000000004E-3</v>
      </c>
      <c r="G27" s="16"/>
    </row>
    <row r="28" spans="1:7" x14ac:dyDescent="0.25">
      <c r="A28" s="13" t="s">
        <v>1352</v>
      </c>
      <c r="B28" s="32" t="s">
        <v>1353</v>
      </c>
      <c r="C28" s="32" t="s">
        <v>1267</v>
      </c>
      <c r="D28" s="14">
        <v>624219</v>
      </c>
      <c r="E28" s="15">
        <v>10688.5</v>
      </c>
      <c r="F28" s="16">
        <v>8.6E-3</v>
      </c>
      <c r="G28" s="16"/>
    </row>
    <row r="29" spans="1:7" x14ac:dyDescent="0.25">
      <c r="A29" s="13" t="s">
        <v>1428</v>
      </c>
      <c r="B29" s="32" t="s">
        <v>1429</v>
      </c>
      <c r="C29" s="32" t="s">
        <v>1181</v>
      </c>
      <c r="D29" s="14">
        <v>663042</v>
      </c>
      <c r="E29" s="15">
        <v>10170.4</v>
      </c>
      <c r="F29" s="16">
        <v>8.2000000000000007E-3</v>
      </c>
      <c r="G29" s="16"/>
    </row>
    <row r="30" spans="1:7" x14ac:dyDescent="0.25">
      <c r="A30" s="13" t="s">
        <v>1324</v>
      </c>
      <c r="B30" s="32" t="s">
        <v>1325</v>
      </c>
      <c r="C30" s="32" t="s">
        <v>1192</v>
      </c>
      <c r="D30" s="14">
        <v>402475</v>
      </c>
      <c r="E30" s="15">
        <v>10046.379999999999</v>
      </c>
      <c r="F30" s="16">
        <v>8.0999999999999996E-3</v>
      </c>
      <c r="G30" s="16"/>
    </row>
    <row r="31" spans="1:7" x14ac:dyDescent="0.25">
      <c r="A31" s="13" t="s">
        <v>1188</v>
      </c>
      <c r="B31" s="32" t="s">
        <v>1189</v>
      </c>
      <c r="C31" s="32" t="s">
        <v>1181</v>
      </c>
      <c r="D31" s="14">
        <v>463581</v>
      </c>
      <c r="E31" s="15">
        <v>9506.89</v>
      </c>
      <c r="F31" s="16">
        <v>7.7000000000000002E-3</v>
      </c>
      <c r="G31" s="16"/>
    </row>
    <row r="32" spans="1:7" x14ac:dyDescent="0.25">
      <c r="A32" s="13" t="s">
        <v>1593</v>
      </c>
      <c r="B32" s="32" t="s">
        <v>1594</v>
      </c>
      <c r="C32" s="32" t="s">
        <v>1351</v>
      </c>
      <c r="D32" s="14">
        <v>254214</v>
      </c>
      <c r="E32" s="15">
        <v>9430.32</v>
      </c>
      <c r="F32" s="16">
        <v>7.6E-3</v>
      </c>
      <c r="G32" s="16"/>
    </row>
    <row r="33" spans="1:7" x14ac:dyDescent="0.25">
      <c r="A33" s="13" t="s">
        <v>1867</v>
      </c>
      <c r="B33" s="32" t="s">
        <v>1868</v>
      </c>
      <c r="C33" s="32" t="s">
        <v>1218</v>
      </c>
      <c r="D33" s="14">
        <v>750000</v>
      </c>
      <c r="E33" s="15">
        <v>9172.1299999999992</v>
      </c>
      <c r="F33" s="16">
        <v>7.4000000000000003E-3</v>
      </c>
      <c r="G33" s="16"/>
    </row>
    <row r="34" spans="1:7" x14ac:dyDescent="0.25">
      <c r="A34" s="13" t="s">
        <v>1374</v>
      </c>
      <c r="B34" s="32" t="s">
        <v>1375</v>
      </c>
      <c r="C34" s="32" t="s">
        <v>1210</v>
      </c>
      <c r="D34" s="14">
        <v>2327002</v>
      </c>
      <c r="E34" s="15">
        <v>8914.74</v>
      </c>
      <c r="F34" s="16">
        <v>7.1999999999999998E-3</v>
      </c>
      <c r="G34" s="16"/>
    </row>
    <row r="35" spans="1:7" x14ac:dyDescent="0.25">
      <c r="A35" s="13" t="s">
        <v>1869</v>
      </c>
      <c r="B35" s="32" t="s">
        <v>1870</v>
      </c>
      <c r="C35" s="32" t="s">
        <v>1315</v>
      </c>
      <c r="D35" s="14">
        <v>700597</v>
      </c>
      <c r="E35" s="15">
        <v>8693.7099999999991</v>
      </c>
      <c r="F35" s="16">
        <v>7.0000000000000001E-3</v>
      </c>
      <c r="G35" s="16"/>
    </row>
    <row r="36" spans="1:7" x14ac:dyDescent="0.25">
      <c r="A36" s="13" t="s">
        <v>1307</v>
      </c>
      <c r="B36" s="32" t="s">
        <v>1308</v>
      </c>
      <c r="C36" s="32" t="s">
        <v>1210</v>
      </c>
      <c r="D36" s="14">
        <v>2966189</v>
      </c>
      <c r="E36" s="15">
        <v>8664.24</v>
      </c>
      <c r="F36" s="16">
        <v>7.0000000000000001E-3</v>
      </c>
      <c r="G36" s="16"/>
    </row>
    <row r="37" spans="1:7" x14ac:dyDescent="0.25">
      <c r="A37" s="13" t="s">
        <v>1205</v>
      </c>
      <c r="B37" s="32" t="s">
        <v>1206</v>
      </c>
      <c r="C37" s="32" t="s">
        <v>1207</v>
      </c>
      <c r="D37" s="14">
        <v>175019</v>
      </c>
      <c r="E37" s="15">
        <v>8647.9500000000007</v>
      </c>
      <c r="F37" s="16">
        <v>7.0000000000000001E-3</v>
      </c>
      <c r="G37" s="16"/>
    </row>
    <row r="38" spans="1:7" x14ac:dyDescent="0.25">
      <c r="A38" s="13" t="s">
        <v>1345</v>
      </c>
      <c r="B38" s="32" t="s">
        <v>1346</v>
      </c>
      <c r="C38" s="32" t="s">
        <v>1267</v>
      </c>
      <c r="D38" s="14">
        <v>280846</v>
      </c>
      <c r="E38" s="15">
        <v>8353.9</v>
      </c>
      <c r="F38" s="16">
        <v>6.7000000000000002E-3</v>
      </c>
      <c r="G38" s="16"/>
    </row>
    <row r="39" spans="1:7" x14ac:dyDescent="0.25">
      <c r="A39" s="13" t="s">
        <v>1356</v>
      </c>
      <c r="B39" s="32" t="s">
        <v>1357</v>
      </c>
      <c r="C39" s="32" t="s">
        <v>1267</v>
      </c>
      <c r="D39" s="14">
        <v>141250</v>
      </c>
      <c r="E39" s="15">
        <v>8341.73</v>
      </c>
      <c r="F39" s="16">
        <v>6.7000000000000002E-3</v>
      </c>
      <c r="G39" s="16"/>
    </row>
    <row r="40" spans="1:7" x14ac:dyDescent="0.25">
      <c r="A40" s="13" t="s">
        <v>1479</v>
      </c>
      <c r="B40" s="32" t="s">
        <v>1480</v>
      </c>
      <c r="C40" s="32" t="s">
        <v>1195</v>
      </c>
      <c r="D40" s="14">
        <v>174903</v>
      </c>
      <c r="E40" s="15">
        <v>8328.36</v>
      </c>
      <c r="F40" s="16">
        <v>6.7000000000000002E-3</v>
      </c>
      <c r="G40" s="16"/>
    </row>
    <row r="41" spans="1:7" x14ac:dyDescent="0.25">
      <c r="A41" s="13" t="s">
        <v>1347</v>
      </c>
      <c r="B41" s="32" t="s">
        <v>1348</v>
      </c>
      <c r="C41" s="32" t="s">
        <v>1275</v>
      </c>
      <c r="D41" s="14">
        <v>124638</v>
      </c>
      <c r="E41" s="15">
        <v>8196.07</v>
      </c>
      <c r="F41" s="16">
        <v>6.6E-3</v>
      </c>
      <c r="G41" s="16"/>
    </row>
    <row r="42" spans="1:7" x14ac:dyDescent="0.25">
      <c r="A42" s="13" t="s">
        <v>1871</v>
      </c>
      <c r="B42" s="32" t="s">
        <v>1872</v>
      </c>
      <c r="C42" s="32" t="s">
        <v>1244</v>
      </c>
      <c r="D42" s="14">
        <v>1639058</v>
      </c>
      <c r="E42" s="15">
        <v>8122.35</v>
      </c>
      <c r="F42" s="16">
        <v>6.6E-3</v>
      </c>
      <c r="G42" s="16"/>
    </row>
    <row r="43" spans="1:7" x14ac:dyDescent="0.25">
      <c r="A43" s="13" t="s">
        <v>1401</v>
      </c>
      <c r="B43" s="32" t="s">
        <v>1402</v>
      </c>
      <c r="C43" s="32" t="s">
        <v>1249</v>
      </c>
      <c r="D43" s="14">
        <v>1245140</v>
      </c>
      <c r="E43" s="15">
        <v>8030.53</v>
      </c>
      <c r="F43" s="16">
        <v>6.4999999999999997E-3</v>
      </c>
      <c r="G43" s="16"/>
    </row>
    <row r="44" spans="1:7" x14ac:dyDescent="0.25">
      <c r="A44" s="13" t="s">
        <v>1485</v>
      </c>
      <c r="B44" s="32" t="s">
        <v>1486</v>
      </c>
      <c r="C44" s="32" t="s">
        <v>1411</v>
      </c>
      <c r="D44" s="14">
        <v>4011412</v>
      </c>
      <c r="E44" s="15">
        <v>8001.16</v>
      </c>
      <c r="F44" s="16">
        <v>6.4999999999999997E-3</v>
      </c>
      <c r="G44" s="16"/>
    </row>
    <row r="45" spans="1:7" x14ac:dyDescent="0.25">
      <c r="A45" s="13" t="s">
        <v>1311</v>
      </c>
      <c r="B45" s="32" t="s">
        <v>1312</v>
      </c>
      <c r="C45" s="32" t="s">
        <v>1275</v>
      </c>
      <c r="D45" s="14">
        <v>1596233</v>
      </c>
      <c r="E45" s="15">
        <v>7906.14</v>
      </c>
      <c r="F45" s="16">
        <v>6.4000000000000003E-3</v>
      </c>
      <c r="G45" s="16"/>
    </row>
    <row r="46" spans="1:7" x14ac:dyDescent="0.25">
      <c r="A46" s="13" t="s">
        <v>1448</v>
      </c>
      <c r="B46" s="32" t="s">
        <v>1449</v>
      </c>
      <c r="C46" s="32" t="s">
        <v>1215</v>
      </c>
      <c r="D46" s="14">
        <v>2376359</v>
      </c>
      <c r="E46" s="15">
        <v>7827.73</v>
      </c>
      <c r="F46" s="16">
        <v>6.3E-3</v>
      </c>
      <c r="G46" s="16"/>
    </row>
    <row r="47" spans="1:7" x14ac:dyDescent="0.25">
      <c r="A47" s="13" t="s">
        <v>1403</v>
      </c>
      <c r="B47" s="32" t="s">
        <v>1404</v>
      </c>
      <c r="C47" s="32" t="s">
        <v>1302</v>
      </c>
      <c r="D47" s="14">
        <v>5148615</v>
      </c>
      <c r="E47" s="15">
        <v>7441.81</v>
      </c>
      <c r="F47" s="16">
        <v>6.0000000000000001E-3</v>
      </c>
      <c r="G47" s="16"/>
    </row>
    <row r="48" spans="1:7" x14ac:dyDescent="0.25">
      <c r="A48" s="13" t="s">
        <v>1278</v>
      </c>
      <c r="B48" s="32" t="s">
        <v>1279</v>
      </c>
      <c r="C48" s="32" t="s">
        <v>1187</v>
      </c>
      <c r="D48" s="14">
        <v>735340</v>
      </c>
      <c r="E48" s="15">
        <v>7322.88</v>
      </c>
      <c r="F48" s="16">
        <v>5.8999999999999999E-3</v>
      </c>
      <c r="G48" s="16"/>
    </row>
    <row r="49" spans="1:7" x14ac:dyDescent="0.25">
      <c r="A49" s="13" t="s">
        <v>1296</v>
      </c>
      <c r="B49" s="32" t="s">
        <v>1297</v>
      </c>
      <c r="C49" s="32" t="s">
        <v>1237</v>
      </c>
      <c r="D49" s="14">
        <v>100000</v>
      </c>
      <c r="E49" s="15">
        <v>7297.9</v>
      </c>
      <c r="F49" s="16">
        <v>5.8999999999999999E-3</v>
      </c>
      <c r="G49" s="16"/>
    </row>
    <row r="50" spans="1:7" x14ac:dyDescent="0.25">
      <c r="A50" s="13" t="s">
        <v>1530</v>
      </c>
      <c r="B50" s="32" t="s">
        <v>1531</v>
      </c>
      <c r="C50" s="32" t="s">
        <v>1351</v>
      </c>
      <c r="D50" s="14">
        <v>2606046</v>
      </c>
      <c r="E50" s="15">
        <v>7290.67</v>
      </c>
      <c r="F50" s="16">
        <v>5.8999999999999999E-3</v>
      </c>
      <c r="G50" s="16"/>
    </row>
    <row r="51" spans="1:7" x14ac:dyDescent="0.25">
      <c r="A51" s="13" t="s">
        <v>1873</v>
      </c>
      <c r="B51" s="32" t="s">
        <v>1874</v>
      </c>
      <c r="C51" s="32" t="s">
        <v>1275</v>
      </c>
      <c r="D51" s="14">
        <v>434053</v>
      </c>
      <c r="E51" s="15">
        <v>7082.88</v>
      </c>
      <c r="F51" s="16">
        <v>5.7000000000000002E-3</v>
      </c>
      <c r="G51" s="16"/>
    </row>
    <row r="52" spans="1:7" x14ac:dyDescent="0.25">
      <c r="A52" s="13" t="s">
        <v>1393</v>
      </c>
      <c r="B52" s="32" t="s">
        <v>1394</v>
      </c>
      <c r="C52" s="32" t="s">
        <v>1395</v>
      </c>
      <c r="D52" s="14">
        <v>102532</v>
      </c>
      <c r="E52" s="15">
        <v>7001.81</v>
      </c>
      <c r="F52" s="16">
        <v>5.7000000000000002E-3</v>
      </c>
      <c r="G52" s="16"/>
    </row>
    <row r="53" spans="1:7" x14ac:dyDescent="0.25">
      <c r="A53" s="13" t="s">
        <v>1202</v>
      </c>
      <c r="B53" s="32" t="s">
        <v>1203</v>
      </c>
      <c r="C53" s="32" t="s">
        <v>1204</v>
      </c>
      <c r="D53" s="14">
        <v>236371</v>
      </c>
      <c r="E53" s="15">
        <v>6830.53</v>
      </c>
      <c r="F53" s="16">
        <v>5.4999999999999997E-3</v>
      </c>
      <c r="G53" s="16"/>
    </row>
    <row r="54" spans="1:7" x14ac:dyDescent="0.25">
      <c r="A54" s="13" t="s">
        <v>1284</v>
      </c>
      <c r="B54" s="32" t="s">
        <v>1285</v>
      </c>
      <c r="C54" s="32" t="s">
        <v>1272</v>
      </c>
      <c r="D54" s="14">
        <v>2216952</v>
      </c>
      <c r="E54" s="15">
        <v>6828.21</v>
      </c>
      <c r="F54" s="16">
        <v>5.4999999999999997E-3</v>
      </c>
      <c r="G54" s="16"/>
    </row>
    <row r="55" spans="1:7" x14ac:dyDescent="0.25">
      <c r="A55" s="13" t="s">
        <v>1423</v>
      </c>
      <c r="B55" s="32" t="s">
        <v>1424</v>
      </c>
      <c r="C55" s="32" t="s">
        <v>1234</v>
      </c>
      <c r="D55" s="14">
        <v>1030452</v>
      </c>
      <c r="E55" s="15">
        <v>6777.8</v>
      </c>
      <c r="F55" s="16">
        <v>5.4999999999999997E-3</v>
      </c>
      <c r="G55" s="16"/>
    </row>
    <row r="56" spans="1:7" x14ac:dyDescent="0.25">
      <c r="A56" s="13" t="s">
        <v>1603</v>
      </c>
      <c r="B56" s="32" t="s">
        <v>1604</v>
      </c>
      <c r="C56" s="32" t="s">
        <v>1218</v>
      </c>
      <c r="D56" s="14">
        <v>902110</v>
      </c>
      <c r="E56" s="15">
        <v>6605.7</v>
      </c>
      <c r="F56" s="16">
        <v>5.3E-3</v>
      </c>
      <c r="G56" s="16"/>
    </row>
    <row r="57" spans="1:7" x14ac:dyDescent="0.25">
      <c r="A57" s="13" t="s">
        <v>1552</v>
      </c>
      <c r="B57" s="32" t="s">
        <v>1553</v>
      </c>
      <c r="C57" s="32" t="s">
        <v>1330</v>
      </c>
      <c r="D57" s="14">
        <v>1063027</v>
      </c>
      <c r="E57" s="15">
        <v>6603.52</v>
      </c>
      <c r="F57" s="16">
        <v>5.3E-3</v>
      </c>
      <c r="G57" s="16"/>
    </row>
    <row r="58" spans="1:7" x14ac:dyDescent="0.25">
      <c r="A58" s="13" t="s">
        <v>1550</v>
      </c>
      <c r="B58" s="32" t="s">
        <v>1551</v>
      </c>
      <c r="C58" s="32" t="s">
        <v>1204</v>
      </c>
      <c r="D58" s="14">
        <v>1227688</v>
      </c>
      <c r="E58" s="15">
        <v>6471.76</v>
      </c>
      <c r="F58" s="16">
        <v>5.1999999999999998E-3</v>
      </c>
      <c r="G58" s="16"/>
    </row>
    <row r="59" spans="1:7" x14ac:dyDescent="0.25">
      <c r="A59" s="13" t="s">
        <v>1875</v>
      </c>
      <c r="B59" s="32" t="s">
        <v>1876</v>
      </c>
      <c r="C59" s="32" t="s">
        <v>1198</v>
      </c>
      <c r="D59" s="14">
        <v>2946008</v>
      </c>
      <c r="E59" s="15">
        <v>6392.54</v>
      </c>
      <c r="F59" s="16">
        <v>5.1999999999999998E-3</v>
      </c>
      <c r="G59" s="16"/>
    </row>
    <row r="60" spans="1:7" x14ac:dyDescent="0.25">
      <c r="A60" s="13" t="s">
        <v>1877</v>
      </c>
      <c r="B60" s="32" t="s">
        <v>1878</v>
      </c>
      <c r="C60" s="32" t="s">
        <v>1351</v>
      </c>
      <c r="D60" s="14">
        <v>1120015</v>
      </c>
      <c r="E60" s="15">
        <v>6372.89</v>
      </c>
      <c r="F60" s="16">
        <v>5.1000000000000004E-3</v>
      </c>
      <c r="G60" s="16"/>
    </row>
    <row r="61" spans="1:7" x14ac:dyDescent="0.25">
      <c r="A61" s="13" t="s">
        <v>1326</v>
      </c>
      <c r="B61" s="32" t="s">
        <v>1327</v>
      </c>
      <c r="C61" s="32" t="s">
        <v>1184</v>
      </c>
      <c r="D61" s="14">
        <v>1810212</v>
      </c>
      <c r="E61" s="15">
        <v>6323.98</v>
      </c>
      <c r="F61" s="16">
        <v>5.1000000000000004E-3</v>
      </c>
      <c r="G61" s="16"/>
    </row>
    <row r="62" spans="1:7" x14ac:dyDescent="0.25">
      <c r="A62" s="13" t="s">
        <v>1328</v>
      </c>
      <c r="B62" s="32" t="s">
        <v>1329</v>
      </c>
      <c r="C62" s="32" t="s">
        <v>1330</v>
      </c>
      <c r="D62" s="14">
        <v>409893</v>
      </c>
      <c r="E62" s="15">
        <v>6267.67</v>
      </c>
      <c r="F62" s="16">
        <v>5.1000000000000004E-3</v>
      </c>
      <c r="G62" s="16"/>
    </row>
    <row r="63" spans="1:7" x14ac:dyDescent="0.25">
      <c r="A63" s="13" t="s">
        <v>1273</v>
      </c>
      <c r="B63" s="32" t="s">
        <v>1274</v>
      </c>
      <c r="C63" s="32" t="s">
        <v>1275</v>
      </c>
      <c r="D63" s="14">
        <v>1143770</v>
      </c>
      <c r="E63" s="15">
        <v>6091.72</v>
      </c>
      <c r="F63" s="16">
        <v>4.8999999999999998E-3</v>
      </c>
      <c r="G63" s="16"/>
    </row>
    <row r="64" spans="1:7" x14ac:dyDescent="0.25">
      <c r="A64" s="13" t="s">
        <v>1456</v>
      </c>
      <c r="B64" s="32" t="s">
        <v>1457</v>
      </c>
      <c r="C64" s="32" t="s">
        <v>1244</v>
      </c>
      <c r="D64" s="14">
        <v>3695851</v>
      </c>
      <c r="E64" s="15">
        <v>6004.28</v>
      </c>
      <c r="F64" s="16">
        <v>4.7999999999999996E-3</v>
      </c>
      <c r="G64" s="16"/>
    </row>
    <row r="65" spans="1:7" x14ac:dyDescent="0.25">
      <c r="A65" s="13" t="s">
        <v>1573</v>
      </c>
      <c r="B65" s="32" t="s">
        <v>1574</v>
      </c>
      <c r="C65" s="32" t="s">
        <v>1187</v>
      </c>
      <c r="D65" s="14">
        <v>1007311</v>
      </c>
      <c r="E65" s="15">
        <v>5784.99</v>
      </c>
      <c r="F65" s="16">
        <v>4.7000000000000002E-3</v>
      </c>
      <c r="G65" s="16"/>
    </row>
    <row r="66" spans="1:7" x14ac:dyDescent="0.25">
      <c r="A66" s="13" t="s">
        <v>1879</v>
      </c>
      <c r="B66" s="32" t="s">
        <v>1880</v>
      </c>
      <c r="C66" s="32" t="s">
        <v>1267</v>
      </c>
      <c r="D66" s="14">
        <v>412713</v>
      </c>
      <c r="E66" s="15">
        <v>5649.22</v>
      </c>
      <c r="F66" s="16">
        <v>4.5999999999999999E-3</v>
      </c>
      <c r="G66" s="16"/>
    </row>
    <row r="67" spans="1:7" x14ac:dyDescent="0.25">
      <c r="A67" s="13" t="s">
        <v>1881</v>
      </c>
      <c r="B67" s="32" t="s">
        <v>1882</v>
      </c>
      <c r="C67" s="32" t="s">
        <v>1218</v>
      </c>
      <c r="D67" s="14">
        <v>8811254</v>
      </c>
      <c r="E67" s="15">
        <v>5549.33</v>
      </c>
      <c r="F67" s="16">
        <v>4.4999999999999997E-3</v>
      </c>
      <c r="G67" s="16"/>
    </row>
    <row r="68" spans="1:7" x14ac:dyDescent="0.25">
      <c r="A68" s="13" t="s">
        <v>1883</v>
      </c>
      <c r="B68" s="32" t="s">
        <v>1884</v>
      </c>
      <c r="C68" s="32" t="s">
        <v>1198</v>
      </c>
      <c r="D68" s="14">
        <v>1500000</v>
      </c>
      <c r="E68" s="15">
        <v>5487</v>
      </c>
      <c r="F68" s="16">
        <v>4.4000000000000003E-3</v>
      </c>
      <c r="G68" s="16"/>
    </row>
    <row r="69" spans="1:7" x14ac:dyDescent="0.25">
      <c r="A69" s="13" t="s">
        <v>1515</v>
      </c>
      <c r="B69" s="32" t="s">
        <v>1516</v>
      </c>
      <c r="C69" s="32" t="s">
        <v>1275</v>
      </c>
      <c r="D69" s="14">
        <v>346284</v>
      </c>
      <c r="E69" s="15">
        <v>5471.11</v>
      </c>
      <c r="F69" s="16">
        <v>4.4000000000000003E-3</v>
      </c>
      <c r="G69" s="16"/>
    </row>
    <row r="70" spans="1:7" x14ac:dyDescent="0.25">
      <c r="A70" s="13" t="s">
        <v>1617</v>
      </c>
      <c r="B70" s="32" t="s">
        <v>1618</v>
      </c>
      <c r="C70" s="32" t="s">
        <v>1315</v>
      </c>
      <c r="D70" s="14">
        <v>327111</v>
      </c>
      <c r="E70" s="15">
        <v>5399.13</v>
      </c>
      <c r="F70" s="16">
        <v>4.4000000000000003E-3</v>
      </c>
      <c r="G70" s="16"/>
    </row>
    <row r="71" spans="1:7" x14ac:dyDescent="0.25">
      <c r="A71" s="13" t="s">
        <v>1389</v>
      </c>
      <c r="B71" s="32" t="s">
        <v>1390</v>
      </c>
      <c r="C71" s="32" t="s">
        <v>1351</v>
      </c>
      <c r="D71" s="14">
        <v>77002</v>
      </c>
      <c r="E71" s="15">
        <v>5232.59</v>
      </c>
      <c r="F71" s="16">
        <v>4.1999999999999997E-3</v>
      </c>
      <c r="G71" s="16"/>
    </row>
    <row r="72" spans="1:7" x14ac:dyDescent="0.25">
      <c r="A72" s="13" t="s">
        <v>1885</v>
      </c>
      <c r="B72" s="32" t="s">
        <v>1886</v>
      </c>
      <c r="C72" s="32" t="s">
        <v>1351</v>
      </c>
      <c r="D72" s="14">
        <v>2917926</v>
      </c>
      <c r="E72" s="15">
        <v>5020.58</v>
      </c>
      <c r="F72" s="16">
        <v>4.1000000000000003E-3</v>
      </c>
      <c r="G72" s="16"/>
    </row>
    <row r="73" spans="1:7" x14ac:dyDescent="0.25">
      <c r="A73" s="13" t="s">
        <v>1521</v>
      </c>
      <c r="B73" s="32" t="s">
        <v>1522</v>
      </c>
      <c r="C73" s="32" t="s">
        <v>1244</v>
      </c>
      <c r="D73" s="14">
        <v>1092327</v>
      </c>
      <c r="E73" s="15">
        <v>4943.87</v>
      </c>
      <c r="F73" s="16">
        <v>4.0000000000000001E-3</v>
      </c>
      <c r="G73" s="16"/>
    </row>
    <row r="74" spans="1:7" x14ac:dyDescent="0.25">
      <c r="A74" s="13" t="s">
        <v>1235</v>
      </c>
      <c r="B74" s="32" t="s">
        <v>1236</v>
      </c>
      <c r="C74" s="32" t="s">
        <v>1237</v>
      </c>
      <c r="D74" s="14">
        <v>141141</v>
      </c>
      <c r="E74" s="15">
        <v>4916.93</v>
      </c>
      <c r="F74" s="16">
        <v>4.0000000000000001E-3</v>
      </c>
      <c r="G74" s="16"/>
    </row>
    <row r="75" spans="1:7" x14ac:dyDescent="0.25">
      <c r="A75" s="13" t="s">
        <v>1887</v>
      </c>
      <c r="B75" s="32" t="s">
        <v>1888</v>
      </c>
      <c r="C75" s="32" t="s">
        <v>1215</v>
      </c>
      <c r="D75" s="14">
        <v>320287</v>
      </c>
      <c r="E75" s="15">
        <v>4838.58</v>
      </c>
      <c r="F75" s="16">
        <v>3.8999999999999998E-3</v>
      </c>
      <c r="G75" s="16"/>
    </row>
    <row r="76" spans="1:7" x14ac:dyDescent="0.25">
      <c r="A76" s="13" t="s">
        <v>1889</v>
      </c>
      <c r="B76" s="32" t="s">
        <v>1890</v>
      </c>
      <c r="C76" s="32" t="s">
        <v>1218</v>
      </c>
      <c r="D76" s="14">
        <v>275000</v>
      </c>
      <c r="E76" s="15">
        <v>4829.55</v>
      </c>
      <c r="F76" s="16">
        <v>3.8999999999999998E-3</v>
      </c>
      <c r="G76" s="16"/>
    </row>
    <row r="77" spans="1:7" x14ac:dyDescent="0.25">
      <c r="A77" s="13" t="s">
        <v>1339</v>
      </c>
      <c r="B77" s="32" t="s">
        <v>1340</v>
      </c>
      <c r="C77" s="32" t="s">
        <v>1318</v>
      </c>
      <c r="D77" s="14">
        <v>733791</v>
      </c>
      <c r="E77" s="15">
        <v>4815.1400000000003</v>
      </c>
      <c r="F77" s="16">
        <v>3.8999999999999998E-3</v>
      </c>
      <c r="G77" s="16"/>
    </row>
    <row r="78" spans="1:7" x14ac:dyDescent="0.25">
      <c r="A78" s="13" t="s">
        <v>1238</v>
      </c>
      <c r="B78" s="32" t="s">
        <v>1239</v>
      </c>
      <c r="C78" s="32" t="s">
        <v>1181</v>
      </c>
      <c r="D78" s="14">
        <v>139583</v>
      </c>
      <c r="E78" s="15">
        <v>4640.0200000000004</v>
      </c>
      <c r="F78" s="16">
        <v>3.7000000000000002E-3</v>
      </c>
      <c r="G78" s="16"/>
    </row>
    <row r="79" spans="1:7" x14ac:dyDescent="0.25">
      <c r="A79" s="13" t="s">
        <v>1452</v>
      </c>
      <c r="B79" s="32" t="s">
        <v>1453</v>
      </c>
      <c r="C79" s="32" t="s">
        <v>1215</v>
      </c>
      <c r="D79" s="14">
        <v>1099918</v>
      </c>
      <c r="E79" s="15">
        <v>4555.3100000000004</v>
      </c>
      <c r="F79" s="16">
        <v>3.7000000000000002E-3</v>
      </c>
      <c r="G79" s="16"/>
    </row>
    <row r="80" spans="1:7" x14ac:dyDescent="0.25">
      <c r="A80" s="13" t="s">
        <v>1368</v>
      </c>
      <c r="B80" s="32" t="s">
        <v>1369</v>
      </c>
      <c r="C80" s="32" t="s">
        <v>1275</v>
      </c>
      <c r="D80" s="14">
        <v>235848</v>
      </c>
      <c r="E80" s="15">
        <v>4521.32</v>
      </c>
      <c r="F80" s="16">
        <v>3.7000000000000002E-3</v>
      </c>
      <c r="G80" s="16"/>
    </row>
    <row r="81" spans="1:7" x14ac:dyDescent="0.25">
      <c r="A81" s="13" t="s">
        <v>1891</v>
      </c>
      <c r="B81" s="32" t="s">
        <v>1892</v>
      </c>
      <c r="C81" s="32" t="s">
        <v>1893</v>
      </c>
      <c r="D81" s="14">
        <v>352828</v>
      </c>
      <c r="E81" s="15">
        <v>4382.6499999999996</v>
      </c>
      <c r="F81" s="16">
        <v>3.5000000000000001E-3</v>
      </c>
      <c r="G81" s="16"/>
    </row>
    <row r="82" spans="1:7" x14ac:dyDescent="0.25">
      <c r="A82" s="13" t="s">
        <v>1579</v>
      </c>
      <c r="B82" s="32" t="s">
        <v>1580</v>
      </c>
      <c r="C82" s="32" t="s">
        <v>1181</v>
      </c>
      <c r="D82" s="14">
        <v>70039</v>
      </c>
      <c r="E82" s="15">
        <v>3951.92</v>
      </c>
      <c r="F82" s="16">
        <v>3.2000000000000002E-3</v>
      </c>
      <c r="G82" s="16"/>
    </row>
    <row r="83" spans="1:7" x14ac:dyDescent="0.25">
      <c r="A83" s="13" t="s">
        <v>1298</v>
      </c>
      <c r="B83" s="32" t="s">
        <v>1299</v>
      </c>
      <c r="C83" s="32" t="s">
        <v>1181</v>
      </c>
      <c r="D83" s="14">
        <v>303543</v>
      </c>
      <c r="E83" s="15">
        <v>3832.53</v>
      </c>
      <c r="F83" s="16">
        <v>3.0999999999999999E-3</v>
      </c>
      <c r="G83" s="16"/>
    </row>
    <row r="84" spans="1:7" x14ac:dyDescent="0.25">
      <c r="A84" s="13" t="s">
        <v>1894</v>
      </c>
      <c r="B84" s="32" t="s">
        <v>1895</v>
      </c>
      <c r="C84" s="32" t="s">
        <v>1315</v>
      </c>
      <c r="D84" s="14">
        <v>229142</v>
      </c>
      <c r="E84" s="15">
        <v>3795.16</v>
      </c>
      <c r="F84" s="16">
        <v>3.0999999999999999E-3</v>
      </c>
      <c r="G84" s="16"/>
    </row>
    <row r="85" spans="1:7" x14ac:dyDescent="0.25">
      <c r="A85" s="13" t="s">
        <v>1211</v>
      </c>
      <c r="B85" s="32" t="s">
        <v>1212</v>
      </c>
      <c r="C85" s="32" t="s">
        <v>1181</v>
      </c>
      <c r="D85" s="14">
        <v>314075</v>
      </c>
      <c r="E85" s="15">
        <v>3776.12</v>
      </c>
      <c r="F85" s="16">
        <v>3.0999999999999999E-3</v>
      </c>
      <c r="G85" s="16"/>
    </row>
    <row r="86" spans="1:7" x14ac:dyDescent="0.25">
      <c r="A86" s="13" t="s">
        <v>1255</v>
      </c>
      <c r="B86" s="32" t="s">
        <v>1256</v>
      </c>
      <c r="C86" s="32" t="s">
        <v>1181</v>
      </c>
      <c r="D86" s="14">
        <v>381123</v>
      </c>
      <c r="E86" s="15">
        <v>3681.46</v>
      </c>
      <c r="F86" s="16">
        <v>3.0000000000000001E-3</v>
      </c>
      <c r="G86" s="16"/>
    </row>
    <row r="87" spans="1:7" x14ac:dyDescent="0.25">
      <c r="A87" s="13" t="s">
        <v>1414</v>
      </c>
      <c r="B87" s="32" t="s">
        <v>1415</v>
      </c>
      <c r="C87" s="32" t="s">
        <v>1416</v>
      </c>
      <c r="D87" s="14">
        <v>86864</v>
      </c>
      <c r="E87" s="15">
        <v>3651.98</v>
      </c>
      <c r="F87" s="16">
        <v>2.8999999999999998E-3</v>
      </c>
      <c r="G87" s="16"/>
    </row>
    <row r="88" spans="1:7" x14ac:dyDescent="0.25">
      <c r="A88" s="13" t="s">
        <v>1491</v>
      </c>
      <c r="B88" s="32" t="s">
        <v>1492</v>
      </c>
      <c r="C88" s="32" t="s">
        <v>1234</v>
      </c>
      <c r="D88" s="14">
        <v>511017</v>
      </c>
      <c r="E88" s="15">
        <v>3575.33</v>
      </c>
      <c r="F88" s="16">
        <v>2.8999999999999998E-3</v>
      </c>
      <c r="G88" s="16"/>
    </row>
    <row r="89" spans="1:7" x14ac:dyDescent="0.25">
      <c r="A89" s="13" t="s">
        <v>1503</v>
      </c>
      <c r="B89" s="32" t="s">
        <v>1504</v>
      </c>
      <c r="C89" s="32" t="s">
        <v>1181</v>
      </c>
      <c r="D89" s="14">
        <v>12369</v>
      </c>
      <c r="E89" s="15">
        <v>3429.11</v>
      </c>
      <c r="F89" s="16">
        <v>2.8E-3</v>
      </c>
      <c r="G89" s="16"/>
    </row>
    <row r="90" spans="1:7" x14ac:dyDescent="0.25">
      <c r="A90" s="13" t="s">
        <v>1232</v>
      </c>
      <c r="B90" s="32" t="s">
        <v>1233</v>
      </c>
      <c r="C90" s="32" t="s">
        <v>1234</v>
      </c>
      <c r="D90" s="14">
        <v>176543</v>
      </c>
      <c r="E90" s="15">
        <v>3286.97</v>
      </c>
      <c r="F90" s="16">
        <v>2.7000000000000001E-3</v>
      </c>
      <c r="G90" s="16"/>
    </row>
    <row r="91" spans="1:7" x14ac:dyDescent="0.25">
      <c r="A91" s="13" t="s">
        <v>1896</v>
      </c>
      <c r="B91" s="32" t="s">
        <v>1897</v>
      </c>
      <c r="C91" s="32" t="s">
        <v>1267</v>
      </c>
      <c r="D91" s="14">
        <v>48675</v>
      </c>
      <c r="E91" s="15">
        <v>3246.99</v>
      </c>
      <c r="F91" s="16">
        <v>2.5999999999999999E-3</v>
      </c>
      <c r="G91" s="16"/>
    </row>
    <row r="92" spans="1:7" x14ac:dyDescent="0.25">
      <c r="A92" s="13" t="s">
        <v>1898</v>
      </c>
      <c r="B92" s="32" t="s">
        <v>1899</v>
      </c>
      <c r="C92" s="32" t="s">
        <v>1181</v>
      </c>
      <c r="D92" s="14">
        <v>132606</v>
      </c>
      <c r="E92" s="15">
        <v>3241.42</v>
      </c>
      <c r="F92" s="16">
        <v>2.5999999999999999E-3</v>
      </c>
      <c r="G92" s="16"/>
    </row>
    <row r="93" spans="1:7" x14ac:dyDescent="0.25">
      <c r="A93" s="13" t="s">
        <v>1399</v>
      </c>
      <c r="B93" s="32" t="s">
        <v>1400</v>
      </c>
      <c r="C93" s="32" t="s">
        <v>1181</v>
      </c>
      <c r="D93" s="14">
        <v>851794</v>
      </c>
      <c r="E93" s="15">
        <v>3110.33</v>
      </c>
      <c r="F93" s="16">
        <v>2.5000000000000001E-3</v>
      </c>
      <c r="G93" s="16"/>
    </row>
    <row r="94" spans="1:7" x14ac:dyDescent="0.25">
      <c r="A94" s="13" t="s">
        <v>1900</v>
      </c>
      <c r="B94" s="32" t="s">
        <v>1901</v>
      </c>
      <c r="C94" s="32" t="s">
        <v>1244</v>
      </c>
      <c r="D94" s="14">
        <v>58750</v>
      </c>
      <c r="E94" s="15">
        <v>2995.84</v>
      </c>
      <c r="F94" s="16">
        <v>2.3999999999999998E-3</v>
      </c>
      <c r="G94" s="16"/>
    </row>
    <row r="95" spans="1:7" x14ac:dyDescent="0.25">
      <c r="A95" s="13" t="s">
        <v>1902</v>
      </c>
      <c r="B95" s="32" t="s">
        <v>1903</v>
      </c>
      <c r="C95" s="32" t="s">
        <v>1893</v>
      </c>
      <c r="D95" s="14">
        <v>410773</v>
      </c>
      <c r="E95" s="15">
        <v>2872.33</v>
      </c>
      <c r="F95" s="16">
        <v>2.3E-3</v>
      </c>
      <c r="G95" s="16"/>
    </row>
    <row r="96" spans="1:7" x14ac:dyDescent="0.25">
      <c r="A96" s="13" t="s">
        <v>1904</v>
      </c>
      <c r="B96" s="32" t="s">
        <v>1905</v>
      </c>
      <c r="C96" s="32" t="s">
        <v>1315</v>
      </c>
      <c r="D96" s="14">
        <v>987600</v>
      </c>
      <c r="E96" s="15">
        <v>2854.76</v>
      </c>
      <c r="F96" s="16">
        <v>2.3E-3</v>
      </c>
      <c r="G96" s="16"/>
    </row>
    <row r="97" spans="1:7" x14ac:dyDescent="0.25">
      <c r="A97" s="13" t="s">
        <v>1906</v>
      </c>
      <c r="B97" s="32" t="s">
        <v>1907</v>
      </c>
      <c r="C97" s="32" t="s">
        <v>1893</v>
      </c>
      <c r="D97" s="14">
        <v>548854</v>
      </c>
      <c r="E97" s="15">
        <v>2693.5</v>
      </c>
      <c r="F97" s="16">
        <v>2.2000000000000001E-3</v>
      </c>
      <c r="G97" s="16"/>
    </row>
    <row r="98" spans="1:7" x14ac:dyDescent="0.25">
      <c r="A98" s="13" t="s">
        <v>1908</v>
      </c>
      <c r="B98" s="32" t="s">
        <v>1909</v>
      </c>
      <c r="C98" s="32" t="s">
        <v>1460</v>
      </c>
      <c r="D98" s="14">
        <v>992060</v>
      </c>
      <c r="E98" s="15">
        <v>2302.37</v>
      </c>
      <c r="F98" s="16">
        <v>1.9E-3</v>
      </c>
      <c r="G98" s="16"/>
    </row>
    <row r="99" spans="1:7" x14ac:dyDescent="0.25">
      <c r="A99" s="13" t="s">
        <v>1910</v>
      </c>
      <c r="B99" s="32" t="s">
        <v>1911</v>
      </c>
      <c r="C99" s="32" t="s">
        <v>1215</v>
      </c>
      <c r="D99" s="14">
        <v>1620396</v>
      </c>
      <c r="E99" s="15">
        <v>2022.9</v>
      </c>
      <c r="F99" s="16">
        <v>1.6000000000000001E-3</v>
      </c>
      <c r="G99" s="16"/>
    </row>
    <row r="100" spans="1:7" x14ac:dyDescent="0.25">
      <c r="A100" s="13" t="s">
        <v>1577</v>
      </c>
      <c r="B100" s="32" t="s">
        <v>1578</v>
      </c>
      <c r="C100" s="32" t="s">
        <v>1231</v>
      </c>
      <c r="D100" s="14">
        <v>275273</v>
      </c>
      <c r="E100" s="15">
        <v>1994.22</v>
      </c>
      <c r="F100" s="16">
        <v>1.6000000000000001E-3</v>
      </c>
      <c r="G100" s="16"/>
    </row>
    <row r="101" spans="1:7" x14ac:dyDescent="0.25">
      <c r="A101" s="13" t="s">
        <v>1912</v>
      </c>
      <c r="B101" s="32" t="s">
        <v>1913</v>
      </c>
      <c r="C101" s="32" t="s">
        <v>1378</v>
      </c>
      <c r="D101" s="14">
        <v>5210000</v>
      </c>
      <c r="E101" s="15">
        <v>1928.74</v>
      </c>
      <c r="F101" s="16">
        <v>1.6000000000000001E-3</v>
      </c>
      <c r="G101" s="16"/>
    </row>
    <row r="102" spans="1:7" x14ac:dyDescent="0.25">
      <c r="A102" s="13" t="s">
        <v>1225</v>
      </c>
      <c r="B102" s="32" t="s">
        <v>1226</v>
      </c>
      <c r="C102" s="32" t="s">
        <v>1207</v>
      </c>
      <c r="D102" s="14">
        <v>59819</v>
      </c>
      <c r="E102" s="15">
        <v>1336.75</v>
      </c>
      <c r="F102" s="16">
        <v>1.1000000000000001E-3</v>
      </c>
      <c r="G102" s="16"/>
    </row>
    <row r="103" spans="1:7" x14ac:dyDescent="0.25">
      <c r="A103" s="13" t="s">
        <v>1914</v>
      </c>
      <c r="B103" s="32" t="s">
        <v>1915</v>
      </c>
      <c r="C103" s="32" t="s">
        <v>1244</v>
      </c>
      <c r="D103" s="14">
        <v>60876</v>
      </c>
      <c r="E103" s="15">
        <v>1246.1300000000001</v>
      </c>
      <c r="F103" s="16">
        <v>1E-3</v>
      </c>
      <c r="G103" s="16"/>
    </row>
    <row r="104" spans="1:7" x14ac:dyDescent="0.25">
      <c r="A104" s="13" t="s">
        <v>1336</v>
      </c>
      <c r="B104" s="32" t="s">
        <v>1337</v>
      </c>
      <c r="C104" s="32" t="s">
        <v>1338</v>
      </c>
      <c r="D104" s="14">
        <v>50400</v>
      </c>
      <c r="E104" s="15">
        <v>1241.43</v>
      </c>
      <c r="F104" s="16">
        <v>1E-3</v>
      </c>
      <c r="G104" s="16"/>
    </row>
    <row r="105" spans="1:7" x14ac:dyDescent="0.25">
      <c r="A105" s="13" t="s">
        <v>1589</v>
      </c>
      <c r="B105" s="32" t="s">
        <v>1590</v>
      </c>
      <c r="C105" s="32" t="s">
        <v>1231</v>
      </c>
      <c r="D105" s="14">
        <v>45656</v>
      </c>
      <c r="E105" s="15">
        <v>1132.0899999999999</v>
      </c>
      <c r="F105" s="16">
        <v>8.9999999999999998E-4</v>
      </c>
      <c r="G105" s="16"/>
    </row>
    <row r="106" spans="1:7" x14ac:dyDescent="0.25">
      <c r="A106" s="13" t="s">
        <v>1193</v>
      </c>
      <c r="B106" s="32" t="s">
        <v>1194</v>
      </c>
      <c r="C106" s="32" t="s">
        <v>1195</v>
      </c>
      <c r="D106" s="14">
        <v>11372</v>
      </c>
      <c r="E106" s="15">
        <v>1027.31</v>
      </c>
      <c r="F106" s="16">
        <v>8.0000000000000004E-4</v>
      </c>
      <c r="G106" s="16"/>
    </row>
    <row r="107" spans="1:7" x14ac:dyDescent="0.25">
      <c r="A107" s="13" t="s">
        <v>1916</v>
      </c>
      <c r="B107" s="32" t="s">
        <v>1917</v>
      </c>
      <c r="C107" s="32" t="s">
        <v>1231</v>
      </c>
      <c r="D107" s="14">
        <v>103643</v>
      </c>
      <c r="E107" s="15">
        <v>706.02</v>
      </c>
      <c r="F107" s="16">
        <v>5.9999999999999995E-4</v>
      </c>
      <c r="G107" s="16"/>
    </row>
    <row r="108" spans="1:7" x14ac:dyDescent="0.25">
      <c r="A108" s="13" t="s">
        <v>1262</v>
      </c>
      <c r="B108" s="32" t="s">
        <v>1263</v>
      </c>
      <c r="C108" s="32" t="s">
        <v>1264</v>
      </c>
      <c r="D108" s="14">
        <v>69000</v>
      </c>
      <c r="E108" s="15">
        <v>312.92</v>
      </c>
      <c r="F108" s="16">
        <v>2.9999999999999997E-4</v>
      </c>
      <c r="G108" s="16"/>
    </row>
    <row r="109" spans="1:7" x14ac:dyDescent="0.25">
      <c r="A109" s="13" t="s">
        <v>1918</v>
      </c>
      <c r="B109" s="32" t="s">
        <v>1919</v>
      </c>
      <c r="C109" s="32" t="s">
        <v>1201</v>
      </c>
      <c r="D109" s="14">
        <v>79976</v>
      </c>
      <c r="E109" s="15">
        <v>273.68</v>
      </c>
      <c r="F109" s="16">
        <v>2.0000000000000001E-4</v>
      </c>
      <c r="G109" s="16"/>
    </row>
    <row r="110" spans="1:7" x14ac:dyDescent="0.25">
      <c r="A110" s="13" t="s">
        <v>1288</v>
      </c>
      <c r="B110" s="32" t="s">
        <v>1289</v>
      </c>
      <c r="C110" s="32" t="s">
        <v>1290</v>
      </c>
      <c r="D110" s="14">
        <v>326250</v>
      </c>
      <c r="E110" s="15">
        <v>271.47000000000003</v>
      </c>
      <c r="F110" s="16">
        <v>2.0000000000000001E-4</v>
      </c>
      <c r="G110" s="16"/>
    </row>
    <row r="111" spans="1:7" x14ac:dyDescent="0.25">
      <c r="A111" s="13" t="s">
        <v>1920</v>
      </c>
      <c r="B111" s="32" t="s">
        <v>1921</v>
      </c>
      <c r="C111" s="32" t="s">
        <v>1198</v>
      </c>
      <c r="D111" s="14">
        <v>790</v>
      </c>
      <c r="E111" s="15">
        <v>206</v>
      </c>
      <c r="F111" s="16">
        <v>2.0000000000000001E-4</v>
      </c>
      <c r="G111" s="16"/>
    </row>
    <row r="112" spans="1:7" x14ac:dyDescent="0.25">
      <c r="A112" s="13" t="s">
        <v>1922</v>
      </c>
      <c r="B112" s="32" t="s">
        <v>1923</v>
      </c>
      <c r="C112" s="32" t="s">
        <v>1351</v>
      </c>
      <c r="D112" s="14">
        <v>42741</v>
      </c>
      <c r="E112" s="15">
        <v>147.84</v>
      </c>
      <c r="F112" s="16">
        <v>1E-4</v>
      </c>
      <c r="G112" s="16"/>
    </row>
    <row r="113" spans="1:7" x14ac:dyDescent="0.25">
      <c r="A113" s="17" t="s">
        <v>131</v>
      </c>
      <c r="B113" s="33"/>
      <c r="C113" s="33"/>
      <c r="D113" s="20"/>
      <c r="E113" s="38">
        <v>886379.14</v>
      </c>
      <c r="F113" s="39">
        <v>0.71579999999999999</v>
      </c>
      <c r="G113" s="23"/>
    </row>
    <row r="114" spans="1:7" x14ac:dyDescent="0.25">
      <c r="A114" s="17" t="s">
        <v>1257</v>
      </c>
      <c r="B114" s="32"/>
      <c r="C114" s="32"/>
      <c r="D114" s="14"/>
      <c r="E114" s="15"/>
      <c r="F114" s="16"/>
      <c r="G114" s="16"/>
    </row>
    <row r="115" spans="1:7" x14ac:dyDescent="0.25">
      <c r="A115" s="17" t="s">
        <v>131</v>
      </c>
      <c r="B115" s="32"/>
      <c r="C115" s="32"/>
      <c r="D115" s="14"/>
      <c r="E115" s="40" t="s">
        <v>128</v>
      </c>
      <c r="F115" s="41" t="s">
        <v>128</v>
      </c>
      <c r="G115" s="16"/>
    </row>
    <row r="116" spans="1:7" x14ac:dyDescent="0.25">
      <c r="A116" s="17" t="s">
        <v>1924</v>
      </c>
      <c r="B116" s="32"/>
      <c r="C116" s="32"/>
      <c r="D116" s="14"/>
      <c r="E116" s="67"/>
      <c r="F116" s="68"/>
      <c r="G116" s="16"/>
    </row>
    <row r="117" spans="1:7" x14ac:dyDescent="0.25">
      <c r="A117" s="13" t="s">
        <v>1925</v>
      </c>
      <c r="B117" s="32" t="s">
        <v>1926</v>
      </c>
      <c r="C117" s="32"/>
      <c r="D117" s="14">
        <v>9000</v>
      </c>
      <c r="E117" s="15">
        <v>9224.7099999999991</v>
      </c>
      <c r="F117" s="16">
        <v>7.4999999999999997E-3</v>
      </c>
      <c r="G117" s="16">
        <v>6.1226000000000003E-2</v>
      </c>
    </row>
    <row r="118" spans="1:7" x14ac:dyDescent="0.25">
      <c r="A118" s="13" t="s">
        <v>1927</v>
      </c>
      <c r="B118" s="32" t="s">
        <v>1928</v>
      </c>
      <c r="C118" s="32"/>
      <c r="D118" s="14">
        <v>4880</v>
      </c>
      <c r="E118" s="15">
        <v>4156.7</v>
      </c>
      <c r="F118" s="16">
        <v>3.3999999999999998E-3</v>
      </c>
      <c r="G118" s="16">
        <v>0.131277</v>
      </c>
    </row>
    <row r="119" spans="1:7" x14ac:dyDescent="0.25">
      <c r="A119" s="17" t="s">
        <v>131</v>
      </c>
      <c r="B119" s="32"/>
      <c r="C119" s="32"/>
      <c r="D119" s="14"/>
      <c r="E119" s="38">
        <f>SUM(E117:E118)</f>
        <v>13381.41</v>
      </c>
      <c r="F119" s="39">
        <f>SUM(F117:F118)</f>
        <v>1.09E-2</v>
      </c>
      <c r="G119" s="23"/>
    </row>
    <row r="120" spans="1:7" x14ac:dyDescent="0.25">
      <c r="A120" s="17"/>
      <c r="B120" s="32"/>
      <c r="C120" s="32"/>
      <c r="D120" s="14"/>
      <c r="E120" s="67"/>
      <c r="F120" s="68"/>
      <c r="G120" s="16"/>
    </row>
    <row r="121" spans="1:7" x14ac:dyDescent="0.25">
      <c r="A121" s="25" t="s">
        <v>143</v>
      </c>
      <c r="B121" s="34"/>
      <c r="C121" s="34"/>
      <c r="D121" s="26"/>
      <c r="E121" s="29">
        <f>+E113+E119</f>
        <v>899760.55</v>
      </c>
      <c r="F121" s="30">
        <f>+F113+F119</f>
        <v>0.72670000000000001</v>
      </c>
      <c r="G121" s="23"/>
    </row>
    <row r="122" spans="1:7" x14ac:dyDescent="0.25">
      <c r="A122" s="13"/>
      <c r="B122" s="32"/>
      <c r="C122" s="32"/>
      <c r="D122" s="14"/>
      <c r="E122" s="15"/>
      <c r="F122" s="16"/>
      <c r="G122" s="16"/>
    </row>
    <row r="123" spans="1:7" x14ac:dyDescent="0.25">
      <c r="A123" s="17" t="s">
        <v>1623</v>
      </c>
      <c r="B123" s="32"/>
      <c r="C123" s="32"/>
      <c r="D123" s="14"/>
      <c r="E123" s="15"/>
      <c r="F123" s="16"/>
      <c r="G123" s="16"/>
    </row>
    <row r="124" spans="1:7" x14ac:dyDescent="0.25">
      <c r="A124" s="17" t="s">
        <v>1624</v>
      </c>
      <c r="B124" s="32"/>
      <c r="C124" s="32"/>
      <c r="D124" s="14"/>
      <c r="E124" s="15"/>
      <c r="F124" s="16"/>
      <c r="G124" s="16"/>
    </row>
    <row r="125" spans="1:7" x14ac:dyDescent="0.25">
      <c r="A125" s="13" t="s">
        <v>1929</v>
      </c>
      <c r="B125" s="32"/>
      <c r="C125" s="32" t="s">
        <v>1198</v>
      </c>
      <c r="D125" s="14">
        <v>11325</v>
      </c>
      <c r="E125" s="15">
        <v>2948.74</v>
      </c>
      <c r="F125" s="16">
        <v>2.3809999999999999E-3</v>
      </c>
      <c r="G125" s="16"/>
    </row>
    <row r="126" spans="1:7" x14ac:dyDescent="0.25">
      <c r="A126" s="13" t="s">
        <v>1930</v>
      </c>
      <c r="B126" s="32"/>
      <c r="C126" s="32" t="s">
        <v>1460</v>
      </c>
      <c r="D126" s="14">
        <v>720000</v>
      </c>
      <c r="E126" s="15">
        <v>1672.78</v>
      </c>
      <c r="F126" s="16">
        <v>1.351E-3</v>
      </c>
      <c r="G126" s="16"/>
    </row>
    <row r="127" spans="1:7" x14ac:dyDescent="0.25">
      <c r="A127" s="13" t="s">
        <v>1931</v>
      </c>
      <c r="B127" s="32"/>
      <c r="C127" s="32" t="s">
        <v>1351</v>
      </c>
      <c r="D127" s="14">
        <v>135700</v>
      </c>
      <c r="E127" s="15">
        <v>232.51</v>
      </c>
      <c r="F127" s="16">
        <v>1.8699999999999999E-4</v>
      </c>
      <c r="G127" s="16"/>
    </row>
    <row r="128" spans="1:7" x14ac:dyDescent="0.25">
      <c r="A128" s="13" t="s">
        <v>1932</v>
      </c>
      <c r="B128" s="32"/>
      <c r="C128" s="32" t="s">
        <v>1267</v>
      </c>
      <c r="D128" s="14">
        <v>9200</v>
      </c>
      <c r="E128" s="15">
        <v>126.28</v>
      </c>
      <c r="F128" s="16">
        <v>1.01E-4</v>
      </c>
      <c r="G128" s="16"/>
    </row>
    <row r="129" spans="1:7" x14ac:dyDescent="0.25">
      <c r="A129" s="13" t="s">
        <v>1819</v>
      </c>
      <c r="B129" s="32"/>
      <c r="C129" s="32" t="s">
        <v>1187</v>
      </c>
      <c r="D129" s="42">
        <v>-2100</v>
      </c>
      <c r="E129" s="37">
        <v>-27.46</v>
      </c>
      <c r="F129" s="36">
        <v>-2.1999999999999999E-5</v>
      </c>
      <c r="G129" s="16"/>
    </row>
    <row r="130" spans="1:7" x14ac:dyDescent="0.25">
      <c r="A130" s="13" t="s">
        <v>1818</v>
      </c>
      <c r="B130" s="32"/>
      <c r="C130" s="32" t="s">
        <v>1267</v>
      </c>
      <c r="D130" s="42">
        <v>-2000</v>
      </c>
      <c r="E130" s="37">
        <v>-37.4</v>
      </c>
      <c r="F130" s="36">
        <v>-3.0000000000000001E-5</v>
      </c>
      <c r="G130" s="16"/>
    </row>
    <row r="131" spans="1:7" x14ac:dyDescent="0.25">
      <c r="A131" s="13" t="s">
        <v>1723</v>
      </c>
      <c r="B131" s="32"/>
      <c r="C131" s="32" t="s">
        <v>1267</v>
      </c>
      <c r="D131" s="42">
        <v>-7000</v>
      </c>
      <c r="E131" s="37">
        <v>-130.24</v>
      </c>
      <c r="F131" s="36">
        <v>-1.05E-4</v>
      </c>
      <c r="G131" s="16"/>
    </row>
    <row r="132" spans="1:7" x14ac:dyDescent="0.25">
      <c r="A132" s="13" t="s">
        <v>1754</v>
      </c>
      <c r="B132" s="32"/>
      <c r="C132" s="32" t="s">
        <v>1210</v>
      </c>
      <c r="D132" s="42">
        <v>-48600</v>
      </c>
      <c r="E132" s="37">
        <v>-187.5</v>
      </c>
      <c r="F132" s="36">
        <v>-1.5100000000000001E-4</v>
      </c>
      <c r="G132" s="16"/>
    </row>
    <row r="133" spans="1:7" x14ac:dyDescent="0.25">
      <c r="A133" s="13" t="s">
        <v>1781</v>
      </c>
      <c r="B133" s="32"/>
      <c r="C133" s="32" t="s">
        <v>1184</v>
      </c>
      <c r="D133" s="42">
        <v>-56100</v>
      </c>
      <c r="E133" s="37">
        <v>-197.33</v>
      </c>
      <c r="F133" s="36">
        <v>-1.5899999999999999E-4</v>
      </c>
      <c r="G133" s="16"/>
    </row>
    <row r="134" spans="1:7" x14ac:dyDescent="0.25">
      <c r="A134" s="13" t="s">
        <v>1808</v>
      </c>
      <c r="B134" s="32"/>
      <c r="C134" s="32" t="s">
        <v>1187</v>
      </c>
      <c r="D134" s="42">
        <v>-24750</v>
      </c>
      <c r="E134" s="37">
        <v>-208.75</v>
      </c>
      <c r="F134" s="36">
        <v>-1.6799999999999999E-4</v>
      </c>
      <c r="G134" s="16"/>
    </row>
    <row r="135" spans="1:7" x14ac:dyDescent="0.25">
      <c r="A135" s="13" t="s">
        <v>1820</v>
      </c>
      <c r="B135" s="32"/>
      <c r="C135" s="32" t="s">
        <v>1184</v>
      </c>
      <c r="D135" s="42">
        <v>-14250</v>
      </c>
      <c r="E135" s="37">
        <v>-233.42</v>
      </c>
      <c r="F135" s="36">
        <v>-1.8799999999999999E-4</v>
      </c>
      <c r="G135" s="16"/>
    </row>
    <row r="136" spans="1:7" x14ac:dyDescent="0.25">
      <c r="A136" s="13" t="s">
        <v>1805</v>
      </c>
      <c r="B136" s="32"/>
      <c r="C136" s="32" t="s">
        <v>1290</v>
      </c>
      <c r="D136" s="42">
        <v>-326250</v>
      </c>
      <c r="E136" s="37">
        <v>-272.45</v>
      </c>
      <c r="F136" s="36">
        <v>-2.2000000000000001E-4</v>
      </c>
      <c r="G136" s="16"/>
    </row>
    <row r="137" spans="1:7" x14ac:dyDescent="0.25">
      <c r="A137" s="13" t="s">
        <v>1821</v>
      </c>
      <c r="B137" s="32"/>
      <c r="C137" s="32" t="s">
        <v>1264</v>
      </c>
      <c r="D137" s="42">
        <v>-69000</v>
      </c>
      <c r="E137" s="37">
        <v>-314.74</v>
      </c>
      <c r="F137" s="36">
        <v>-2.5399999999999999E-4</v>
      </c>
      <c r="G137" s="16"/>
    </row>
    <row r="138" spans="1:7" x14ac:dyDescent="0.25">
      <c r="A138" s="13" t="s">
        <v>1803</v>
      </c>
      <c r="B138" s="32"/>
      <c r="C138" s="32" t="s">
        <v>1201</v>
      </c>
      <c r="D138" s="42">
        <v>-9000</v>
      </c>
      <c r="E138" s="37">
        <v>-336.92</v>
      </c>
      <c r="F138" s="36">
        <v>-2.72E-4</v>
      </c>
      <c r="G138" s="16"/>
    </row>
    <row r="139" spans="1:7" x14ac:dyDescent="0.25">
      <c r="A139" s="13" t="s">
        <v>1809</v>
      </c>
      <c r="B139" s="32"/>
      <c r="C139" s="32" t="s">
        <v>1187</v>
      </c>
      <c r="D139" s="42">
        <v>-35625</v>
      </c>
      <c r="E139" s="37">
        <v>-407.44</v>
      </c>
      <c r="F139" s="36">
        <v>-3.2899999999999997E-4</v>
      </c>
      <c r="G139" s="16"/>
    </row>
    <row r="140" spans="1:7" x14ac:dyDescent="0.25">
      <c r="A140" s="13" t="s">
        <v>1790</v>
      </c>
      <c r="B140" s="32"/>
      <c r="C140" s="32" t="s">
        <v>1195</v>
      </c>
      <c r="D140" s="42">
        <v>-3750</v>
      </c>
      <c r="E140" s="37">
        <v>-418.01</v>
      </c>
      <c r="F140" s="36">
        <v>-3.3700000000000001E-4</v>
      </c>
      <c r="G140" s="16"/>
    </row>
    <row r="141" spans="1:7" x14ac:dyDescent="0.25">
      <c r="A141" s="13" t="s">
        <v>1793</v>
      </c>
      <c r="B141" s="32"/>
      <c r="C141" s="32" t="s">
        <v>1195</v>
      </c>
      <c r="D141" s="42">
        <v>-30100</v>
      </c>
      <c r="E141" s="37">
        <v>-737.93</v>
      </c>
      <c r="F141" s="36">
        <v>-5.9599999999999996E-4</v>
      </c>
      <c r="G141" s="16"/>
    </row>
    <row r="142" spans="1:7" x14ac:dyDescent="0.25">
      <c r="A142" s="13" t="s">
        <v>1801</v>
      </c>
      <c r="B142" s="32"/>
      <c r="C142" s="32" t="s">
        <v>1195</v>
      </c>
      <c r="D142" s="42">
        <v>-118250</v>
      </c>
      <c r="E142" s="37">
        <v>-936.84</v>
      </c>
      <c r="F142" s="36">
        <v>-7.5600000000000005E-4</v>
      </c>
      <c r="G142" s="16"/>
    </row>
    <row r="143" spans="1:7" x14ac:dyDescent="0.25">
      <c r="A143" s="13" t="s">
        <v>1748</v>
      </c>
      <c r="B143" s="32"/>
      <c r="C143" s="32" t="s">
        <v>1388</v>
      </c>
      <c r="D143" s="42">
        <v>-235200</v>
      </c>
      <c r="E143" s="37">
        <v>-983.49</v>
      </c>
      <c r="F143" s="36">
        <v>-7.94E-4</v>
      </c>
      <c r="G143" s="16"/>
    </row>
    <row r="144" spans="1:7" x14ac:dyDescent="0.25">
      <c r="A144" s="13" t="s">
        <v>1788</v>
      </c>
      <c r="B144" s="32"/>
      <c r="C144" s="32" t="s">
        <v>1275</v>
      </c>
      <c r="D144" s="42">
        <v>-201500</v>
      </c>
      <c r="E144" s="37">
        <v>-1004.58</v>
      </c>
      <c r="F144" s="36">
        <v>-8.1099999999999998E-4</v>
      </c>
      <c r="G144" s="16"/>
    </row>
    <row r="145" spans="1:7" x14ac:dyDescent="0.25">
      <c r="A145" s="13" t="s">
        <v>1771</v>
      </c>
      <c r="B145" s="32"/>
      <c r="C145" s="32" t="s">
        <v>1275</v>
      </c>
      <c r="D145" s="42">
        <v>-18250</v>
      </c>
      <c r="E145" s="37">
        <v>-1207.1099999999999</v>
      </c>
      <c r="F145" s="36">
        <v>-9.7499999999999996E-4</v>
      </c>
      <c r="G145" s="16"/>
    </row>
    <row r="146" spans="1:7" x14ac:dyDescent="0.25">
      <c r="A146" s="13" t="s">
        <v>1776</v>
      </c>
      <c r="B146" s="32"/>
      <c r="C146" s="32" t="s">
        <v>1338</v>
      </c>
      <c r="D146" s="42">
        <v>-50400</v>
      </c>
      <c r="E146" s="37">
        <v>-1249.57</v>
      </c>
      <c r="F146" s="36">
        <v>-1.0089999999999999E-3</v>
      </c>
      <c r="G146" s="16"/>
    </row>
    <row r="147" spans="1:7" x14ac:dyDescent="0.25">
      <c r="A147" s="13" t="s">
        <v>1794</v>
      </c>
      <c r="B147" s="32"/>
      <c r="C147" s="32" t="s">
        <v>1210</v>
      </c>
      <c r="D147" s="42">
        <v>-900000</v>
      </c>
      <c r="E147" s="37">
        <v>-2647.8</v>
      </c>
      <c r="F147" s="36">
        <v>-2.1380000000000001E-3</v>
      </c>
      <c r="G147" s="16"/>
    </row>
    <row r="148" spans="1:7" x14ac:dyDescent="0.25">
      <c r="A148" s="13" t="s">
        <v>1789</v>
      </c>
      <c r="B148" s="32"/>
      <c r="C148" s="32" t="s">
        <v>1204</v>
      </c>
      <c r="D148" s="42">
        <v>-100100</v>
      </c>
      <c r="E148" s="37">
        <v>-2910.71</v>
      </c>
      <c r="F148" s="36">
        <v>-2.3509999999999998E-3</v>
      </c>
      <c r="G148" s="16"/>
    </row>
    <row r="149" spans="1:7" x14ac:dyDescent="0.25">
      <c r="A149" s="13" t="s">
        <v>1933</v>
      </c>
      <c r="B149" s="32"/>
      <c r="C149" s="32" t="s">
        <v>1934</v>
      </c>
      <c r="D149" s="42">
        <v>-500000</v>
      </c>
      <c r="E149" s="37">
        <v>-121520.75</v>
      </c>
      <c r="F149" s="36">
        <v>-9.8154000000000005E-2</v>
      </c>
      <c r="G149" s="16"/>
    </row>
    <row r="150" spans="1:7" x14ac:dyDescent="0.25">
      <c r="A150" s="17" t="s">
        <v>131</v>
      </c>
      <c r="B150" s="33"/>
      <c r="C150" s="33"/>
      <c r="D150" s="20"/>
      <c r="E150" s="43">
        <v>-130990.13</v>
      </c>
      <c r="F150" s="44">
        <v>-0.105799</v>
      </c>
      <c r="G150" s="23"/>
    </row>
    <row r="151" spans="1:7" x14ac:dyDescent="0.25">
      <c r="A151" s="13"/>
      <c r="B151" s="32"/>
      <c r="C151" s="32"/>
      <c r="D151" s="14"/>
      <c r="E151" s="15"/>
      <c r="F151" s="16"/>
      <c r="G151" s="16"/>
    </row>
    <row r="152" spans="1:7" x14ac:dyDescent="0.25">
      <c r="A152" s="13"/>
      <c r="B152" s="32"/>
      <c r="C152" s="32"/>
      <c r="D152" s="14"/>
      <c r="E152" s="15"/>
      <c r="F152" s="16"/>
      <c r="G152" s="16"/>
    </row>
    <row r="153" spans="1:7" x14ac:dyDescent="0.25">
      <c r="A153" s="17" t="s">
        <v>1935</v>
      </c>
      <c r="B153" s="33"/>
      <c r="C153" s="33"/>
      <c r="D153" s="20"/>
      <c r="E153" s="47"/>
      <c r="F153" s="23"/>
      <c r="G153" s="23"/>
    </row>
    <row r="154" spans="1:7" x14ac:dyDescent="0.25">
      <c r="A154" s="13" t="s">
        <v>1936</v>
      </c>
      <c r="B154" s="32"/>
      <c r="C154" s="32" t="s">
        <v>1937</v>
      </c>
      <c r="D154" s="14">
        <v>150000</v>
      </c>
      <c r="E154" s="15">
        <v>1792.8</v>
      </c>
      <c r="F154" s="16">
        <v>1.4E-3</v>
      </c>
      <c r="G154" s="16"/>
    </row>
    <row r="155" spans="1:7" x14ac:dyDescent="0.25">
      <c r="A155" s="17" t="s">
        <v>131</v>
      </c>
      <c r="B155" s="33"/>
      <c r="C155" s="33"/>
      <c r="D155" s="20"/>
      <c r="E155" s="38">
        <v>1792.8</v>
      </c>
      <c r="F155" s="39">
        <v>1.4E-3</v>
      </c>
      <c r="G155" s="23"/>
    </row>
    <row r="156" spans="1:7" x14ac:dyDescent="0.25">
      <c r="A156" s="13"/>
      <c r="B156" s="32"/>
      <c r="C156" s="32"/>
      <c r="D156" s="14"/>
      <c r="E156" s="15"/>
      <c r="F156" s="16"/>
      <c r="G156" s="16"/>
    </row>
    <row r="157" spans="1:7" x14ac:dyDescent="0.25">
      <c r="A157" s="25" t="s">
        <v>143</v>
      </c>
      <c r="B157" s="34"/>
      <c r="C157" s="34"/>
      <c r="D157" s="26"/>
      <c r="E157" s="21">
        <v>1792.8</v>
      </c>
      <c r="F157" s="22">
        <v>1.4E-3</v>
      </c>
      <c r="G157" s="23"/>
    </row>
    <row r="158" spans="1:7" x14ac:dyDescent="0.25">
      <c r="A158" s="17" t="s">
        <v>129</v>
      </c>
      <c r="B158" s="32"/>
      <c r="C158" s="32"/>
      <c r="D158" s="14"/>
      <c r="E158" s="15"/>
      <c r="F158" s="16"/>
      <c r="G158" s="16"/>
    </row>
    <row r="159" spans="1:7" x14ac:dyDescent="0.25">
      <c r="A159" s="17" t="s">
        <v>278</v>
      </c>
      <c r="B159" s="32"/>
      <c r="C159" s="32"/>
      <c r="D159" s="14"/>
      <c r="E159" s="15"/>
      <c r="F159" s="16"/>
      <c r="G159" s="16"/>
    </row>
    <row r="160" spans="1:7" x14ac:dyDescent="0.25">
      <c r="A160" s="13" t="s">
        <v>1938</v>
      </c>
      <c r="B160" s="32" t="s">
        <v>1939</v>
      </c>
      <c r="C160" s="32" t="s">
        <v>284</v>
      </c>
      <c r="D160" s="14">
        <v>17500000</v>
      </c>
      <c r="E160" s="15">
        <v>17476.13</v>
      </c>
      <c r="F160" s="16">
        <v>1.41E-2</v>
      </c>
      <c r="G160" s="16">
        <v>7.5600000000000001E-2</v>
      </c>
    </row>
    <row r="161" spans="1:7" x14ac:dyDescent="0.25">
      <c r="A161" s="13" t="s">
        <v>714</v>
      </c>
      <c r="B161" s="32" t="s">
        <v>715</v>
      </c>
      <c r="C161" s="32" t="s">
        <v>284</v>
      </c>
      <c r="D161" s="14">
        <v>16000000</v>
      </c>
      <c r="E161" s="15">
        <v>15876.77</v>
      </c>
      <c r="F161" s="16">
        <v>1.2800000000000001E-2</v>
      </c>
      <c r="G161" s="16">
        <v>7.9500000000000001E-2</v>
      </c>
    </row>
    <row r="162" spans="1:7" x14ac:dyDescent="0.25">
      <c r="A162" s="13" t="s">
        <v>811</v>
      </c>
      <c r="B162" s="32" t="s">
        <v>812</v>
      </c>
      <c r="C162" s="32" t="s">
        <v>284</v>
      </c>
      <c r="D162" s="14">
        <v>15000000</v>
      </c>
      <c r="E162" s="15">
        <v>14960</v>
      </c>
      <c r="F162" s="16">
        <v>1.21E-2</v>
      </c>
      <c r="G162" s="16">
        <v>7.4748999999999996E-2</v>
      </c>
    </row>
    <row r="163" spans="1:7" x14ac:dyDescent="0.25">
      <c r="A163" s="13" t="s">
        <v>952</v>
      </c>
      <c r="B163" s="32" t="s">
        <v>953</v>
      </c>
      <c r="C163" s="32" t="s">
        <v>284</v>
      </c>
      <c r="D163" s="14">
        <v>10000000</v>
      </c>
      <c r="E163" s="15">
        <v>10054.68</v>
      </c>
      <c r="F163" s="16">
        <v>8.0999999999999996E-3</v>
      </c>
      <c r="G163" s="16">
        <v>7.5450000000000003E-2</v>
      </c>
    </row>
    <row r="164" spans="1:7" x14ac:dyDescent="0.25">
      <c r="A164" s="13" t="s">
        <v>1940</v>
      </c>
      <c r="B164" s="32" t="s">
        <v>1941</v>
      </c>
      <c r="C164" s="32" t="s">
        <v>284</v>
      </c>
      <c r="D164" s="14">
        <v>10000000</v>
      </c>
      <c r="E164" s="15">
        <v>10051.549999999999</v>
      </c>
      <c r="F164" s="16">
        <v>8.0999999999999996E-3</v>
      </c>
      <c r="G164" s="16">
        <v>7.4005000000000001E-2</v>
      </c>
    </row>
    <row r="165" spans="1:7" x14ac:dyDescent="0.25">
      <c r="A165" s="13" t="s">
        <v>1942</v>
      </c>
      <c r="B165" s="32" t="s">
        <v>1943</v>
      </c>
      <c r="C165" s="32" t="s">
        <v>284</v>
      </c>
      <c r="D165" s="14">
        <v>10000000</v>
      </c>
      <c r="E165" s="15">
        <v>9994.27</v>
      </c>
      <c r="F165" s="16">
        <v>8.0999999999999996E-3</v>
      </c>
      <c r="G165" s="16">
        <v>7.9850000000000004E-2</v>
      </c>
    </row>
    <row r="166" spans="1:7" x14ac:dyDescent="0.25">
      <c r="A166" s="13" t="s">
        <v>1944</v>
      </c>
      <c r="B166" s="32" t="s">
        <v>1945</v>
      </c>
      <c r="C166" s="32" t="s">
        <v>284</v>
      </c>
      <c r="D166" s="14">
        <v>7500000</v>
      </c>
      <c r="E166" s="15">
        <v>7514.32</v>
      </c>
      <c r="F166" s="16">
        <v>6.1000000000000004E-3</v>
      </c>
      <c r="G166" s="16">
        <v>7.5812000000000004E-2</v>
      </c>
    </row>
    <row r="167" spans="1:7" x14ac:dyDescent="0.25">
      <c r="A167" s="13" t="s">
        <v>1946</v>
      </c>
      <c r="B167" s="32" t="s">
        <v>1947</v>
      </c>
      <c r="C167" s="32" t="s">
        <v>284</v>
      </c>
      <c r="D167" s="14">
        <v>2500000</v>
      </c>
      <c r="E167" s="15">
        <v>2553.5</v>
      </c>
      <c r="F167" s="16">
        <v>2.0999999999999999E-3</v>
      </c>
      <c r="G167" s="16">
        <v>7.7494999999999994E-2</v>
      </c>
    </row>
    <row r="168" spans="1:7" x14ac:dyDescent="0.25">
      <c r="A168" s="13" t="s">
        <v>1948</v>
      </c>
      <c r="B168" s="32" t="s">
        <v>1949</v>
      </c>
      <c r="C168" s="32" t="s">
        <v>295</v>
      </c>
      <c r="D168" s="14">
        <v>2500000</v>
      </c>
      <c r="E168" s="15">
        <v>2514.5700000000002</v>
      </c>
      <c r="F168" s="16">
        <v>2E-3</v>
      </c>
      <c r="G168" s="16">
        <v>7.9047999999999993E-2</v>
      </c>
    </row>
    <row r="169" spans="1:7" x14ac:dyDescent="0.25">
      <c r="A169" s="13" t="s">
        <v>1950</v>
      </c>
      <c r="B169" s="32" t="s">
        <v>1951</v>
      </c>
      <c r="C169" s="32" t="s">
        <v>376</v>
      </c>
      <c r="D169" s="14">
        <v>2500000</v>
      </c>
      <c r="E169" s="15">
        <v>2486.84</v>
      </c>
      <c r="F169" s="16">
        <v>2E-3</v>
      </c>
      <c r="G169" s="16">
        <v>7.9149999999999998E-2</v>
      </c>
    </row>
    <row r="170" spans="1:7" x14ac:dyDescent="0.25">
      <c r="A170" s="13" t="s">
        <v>708</v>
      </c>
      <c r="B170" s="32" t="s">
        <v>709</v>
      </c>
      <c r="C170" s="32" t="s">
        <v>281</v>
      </c>
      <c r="D170" s="14">
        <v>1000000</v>
      </c>
      <c r="E170" s="15">
        <v>1010.48</v>
      </c>
      <c r="F170" s="16">
        <v>8.0000000000000004E-4</v>
      </c>
      <c r="G170" s="16">
        <v>7.8200000000000006E-2</v>
      </c>
    </row>
    <row r="171" spans="1:7" x14ac:dyDescent="0.25">
      <c r="A171" s="17" t="s">
        <v>131</v>
      </c>
      <c r="B171" s="33"/>
      <c r="C171" s="33"/>
      <c r="D171" s="20"/>
      <c r="E171" s="38">
        <f>SUM(E160:E170)</f>
        <v>94493.11</v>
      </c>
      <c r="F171" s="39">
        <f>SUM(F160:F170)</f>
        <v>7.6299999999999993E-2</v>
      </c>
      <c r="G171" s="23"/>
    </row>
    <row r="172" spans="1:7" x14ac:dyDescent="0.25">
      <c r="A172" s="13"/>
      <c r="B172" s="32"/>
      <c r="C172" s="32"/>
      <c r="D172" s="14"/>
      <c r="E172" s="15"/>
      <c r="F172" s="16"/>
      <c r="G172" s="16"/>
    </row>
    <row r="173" spans="1:7" x14ac:dyDescent="0.25">
      <c r="A173" s="17" t="s">
        <v>132</v>
      </c>
      <c r="B173" s="32"/>
      <c r="C173" s="32"/>
      <c r="D173" s="14"/>
      <c r="E173" s="15"/>
      <c r="F173" s="16"/>
      <c r="G173" s="16"/>
    </row>
    <row r="174" spans="1:7" x14ac:dyDescent="0.25">
      <c r="A174" s="13" t="s">
        <v>668</v>
      </c>
      <c r="B174" s="32" t="s">
        <v>669</v>
      </c>
      <c r="C174" s="32" t="s">
        <v>135</v>
      </c>
      <c r="D174" s="14">
        <v>17500000</v>
      </c>
      <c r="E174" s="15">
        <v>17974.39</v>
      </c>
      <c r="F174" s="16">
        <v>1.4500000000000001E-2</v>
      </c>
      <c r="G174" s="16">
        <v>6.9361999999999993E-2</v>
      </c>
    </row>
    <row r="175" spans="1:7" x14ac:dyDescent="0.25">
      <c r="A175" s="13" t="s">
        <v>488</v>
      </c>
      <c r="B175" s="32" t="s">
        <v>489</v>
      </c>
      <c r="C175" s="32" t="s">
        <v>135</v>
      </c>
      <c r="D175" s="14">
        <v>16500000</v>
      </c>
      <c r="E175" s="15">
        <v>16737.96</v>
      </c>
      <c r="F175" s="16">
        <v>1.35E-2</v>
      </c>
      <c r="G175" s="16">
        <v>6.8242999999999998E-2</v>
      </c>
    </row>
    <row r="176" spans="1:7" x14ac:dyDescent="0.25">
      <c r="A176" s="13" t="s">
        <v>629</v>
      </c>
      <c r="B176" s="32" t="s">
        <v>630</v>
      </c>
      <c r="C176" s="32" t="s">
        <v>135</v>
      </c>
      <c r="D176" s="14">
        <v>7500000</v>
      </c>
      <c r="E176" s="15">
        <v>7383.79</v>
      </c>
      <c r="F176" s="16">
        <v>6.0000000000000001E-3</v>
      </c>
      <c r="G176" s="16">
        <v>6.9323999999999997E-2</v>
      </c>
    </row>
    <row r="177" spans="1:7" x14ac:dyDescent="0.25">
      <c r="A177" s="13" t="s">
        <v>1952</v>
      </c>
      <c r="B177" s="32" t="s">
        <v>1953</v>
      </c>
      <c r="C177" s="32" t="s">
        <v>135</v>
      </c>
      <c r="D177" s="14">
        <v>500000</v>
      </c>
      <c r="E177" s="15">
        <v>491.31</v>
      </c>
      <c r="F177" s="16">
        <v>4.0000000000000002E-4</v>
      </c>
      <c r="G177" s="16">
        <v>6.8126000000000006E-2</v>
      </c>
    </row>
    <row r="178" spans="1:7" x14ac:dyDescent="0.25">
      <c r="A178" s="17" t="s">
        <v>131</v>
      </c>
      <c r="B178" s="33"/>
      <c r="C178" s="33"/>
      <c r="D178" s="20"/>
      <c r="E178" s="38">
        <v>42587.45</v>
      </c>
      <c r="F178" s="39">
        <v>3.44E-2</v>
      </c>
      <c r="G178" s="23"/>
    </row>
    <row r="179" spans="1:7" x14ac:dyDescent="0.25">
      <c r="A179" s="13"/>
      <c r="B179" s="32"/>
      <c r="C179" s="32"/>
      <c r="D179" s="14"/>
      <c r="E179" s="15"/>
      <c r="F179" s="16"/>
      <c r="G179" s="16"/>
    </row>
    <row r="180" spans="1:7" x14ac:dyDescent="0.25">
      <c r="A180" s="17" t="s">
        <v>141</v>
      </c>
      <c r="B180" s="32"/>
      <c r="C180" s="32"/>
      <c r="D180" s="14"/>
      <c r="E180" s="15"/>
      <c r="F180" s="16"/>
      <c r="G180" s="16"/>
    </row>
    <row r="181" spans="1:7" x14ac:dyDescent="0.25">
      <c r="A181" s="17" t="s">
        <v>131</v>
      </c>
      <c r="B181" s="32"/>
      <c r="C181" s="32"/>
      <c r="D181" s="14"/>
      <c r="E181" s="40" t="s">
        <v>128</v>
      </c>
      <c r="F181" s="41" t="s">
        <v>128</v>
      </c>
      <c r="G181" s="16"/>
    </row>
    <row r="182" spans="1:7" x14ac:dyDescent="0.25">
      <c r="A182" s="13"/>
      <c r="B182" s="32"/>
      <c r="C182" s="32"/>
      <c r="D182" s="14"/>
      <c r="E182" s="15"/>
      <c r="F182" s="16"/>
      <c r="G182" s="16"/>
    </row>
    <row r="183" spans="1:7" x14ac:dyDescent="0.25">
      <c r="A183" s="17" t="s">
        <v>142</v>
      </c>
      <c r="B183" s="32"/>
      <c r="C183" s="32"/>
      <c r="D183" s="14"/>
      <c r="E183" s="15"/>
      <c r="F183" s="16"/>
      <c r="G183" s="16"/>
    </row>
    <row r="184" spans="1:7" x14ac:dyDescent="0.25">
      <c r="A184" s="17" t="s">
        <v>131</v>
      </c>
      <c r="B184" s="32"/>
      <c r="C184" s="32"/>
      <c r="D184" s="14"/>
      <c r="E184" s="40" t="s">
        <v>128</v>
      </c>
      <c r="F184" s="41" t="s">
        <v>128</v>
      </c>
      <c r="G184" s="16"/>
    </row>
    <row r="185" spans="1:7" x14ac:dyDescent="0.25">
      <c r="A185" s="13"/>
      <c r="B185" s="32"/>
      <c r="C185" s="32"/>
      <c r="D185" s="14"/>
      <c r="E185" s="15"/>
      <c r="F185" s="16"/>
      <c r="G185" s="16"/>
    </row>
    <row r="186" spans="1:7" x14ac:dyDescent="0.25">
      <c r="A186" s="25" t="s">
        <v>143</v>
      </c>
      <c r="B186" s="34"/>
      <c r="C186" s="34"/>
      <c r="D186" s="26"/>
      <c r="E186" s="21">
        <f>+E171+E178</f>
        <v>137080.56</v>
      </c>
      <c r="F186" s="22">
        <f>+F171+F178</f>
        <v>0.11069999999999999</v>
      </c>
      <c r="G186" s="23"/>
    </row>
    <row r="187" spans="1:7" x14ac:dyDescent="0.25">
      <c r="A187" s="13"/>
      <c r="B187" s="32"/>
      <c r="C187" s="32"/>
      <c r="D187" s="14"/>
      <c r="E187" s="15"/>
      <c r="F187" s="16"/>
      <c r="G187" s="16"/>
    </row>
    <row r="188" spans="1:7" x14ac:dyDescent="0.25">
      <c r="A188" s="13"/>
      <c r="B188" s="32"/>
      <c r="C188" s="32"/>
      <c r="D188" s="14"/>
      <c r="E188" s="15"/>
      <c r="F188" s="16"/>
      <c r="G188" s="16"/>
    </row>
    <row r="189" spans="1:7" x14ac:dyDescent="0.25">
      <c r="A189" s="17" t="s">
        <v>899</v>
      </c>
      <c r="B189" s="32"/>
      <c r="C189" s="32"/>
      <c r="D189" s="14"/>
      <c r="E189" s="15"/>
      <c r="F189" s="16"/>
      <c r="G189" s="16"/>
    </row>
    <row r="190" spans="1:7" x14ac:dyDescent="0.25">
      <c r="A190" s="13" t="s">
        <v>1861</v>
      </c>
      <c r="B190" s="32" t="s">
        <v>1862</v>
      </c>
      <c r="C190" s="32"/>
      <c r="D190" s="14">
        <v>16919513.277100001</v>
      </c>
      <c r="E190" s="15">
        <v>5065.21</v>
      </c>
      <c r="F190" s="16">
        <v>4.1000000000000003E-3</v>
      </c>
      <c r="G190" s="16"/>
    </row>
    <row r="191" spans="1:7" x14ac:dyDescent="0.25">
      <c r="A191" s="13" t="s">
        <v>1857</v>
      </c>
      <c r="B191" s="32" t="s">
        <v>1858</v>
      </c>
      <c r="C191" s="32"/>
      <c r="D191" s="14">
        <v>4.0000000000000001E-3</v>
      </c>
      <c r="E191" s="15">
        <v>0</v>
      </c>
      <c r="F191" s="16">
        <v>0</v>
      </c>
      <c r="G191" s="16"/>
    </row>
    <row r="192" spans="1:7" x14ac:dyDescent="0.25">
      <c r="A192" s="13"/>
      <c r="B192" s="32"/>
      <c r="C192" s="32"/>
      <c r="D192" s="14"/>
      <c r="E192" s="15"/>
      <c r="F192" s="16"/>
      <c r="G192" s="16"/>
    </row>
    <row r="193" spans="1:7" x14ac:dyDescent="0.25">
      <c r="A193" s="25" t="s">
        <v>143</v>
      </c>
      <c r="B193" s="34"/>
      <c r="C193" s="34"/>
      <c r="D193" s="26"/>
      <c r="E193" s="21">
        <v>5065.21</v>
      </c>
      <c r="F193" s="22">
        <v>4.1000000000000003E-3</v>
      </c>
      <c r="G193" s="23"/>
    </row>
    <row r="194" spans="1:7" x14ac:dyDescent="0.25">
      <c r="A194" s="13"/>
      <c r="B194" s="32"/>
      <c r="C194" s="32"/>
      <c r="D194" s="14"/>
      <c r="E194" s="15"/>
      <c r="F194" s="16"/>
      <c r="G194" s="16"/>
    </row>
    <row r="195" spans="1:7" x14ac:dyDescent="0.25">
      <c r="A195" s="17" t="s">
        <v>228</v>
      </c>
      <c r="B195" s="32"/>
      <c r="C195" s="32"/>
      <c r="D195" s="14"/>
      <c r="E195" s="15"/>
      <c r="F195" s="16"/>
      <c r="G195" s="16"/>
    </row>
    <row r="196" spans="1:7" x14ac:dyDescent="0.25">
      <c r="A196" s="13" t="s">
        <v>229</v>
      </c>
      <c r="B196" s="32"/>
      <c r="C196" s="32"/>
      <c r="D196" s="14"/>
      <c r="E196" s="15">
        <v>193738.23</v>
      </c>
      <c r="F196" s="16">
        <v>0.1565</v>
      </c>
      <c r="G196" s="16">
        <v>6.6422999999999996E-2</v>
      </c>
    </row>
    <row r="197" spans="1:7" x14ac:dyDescent="0.25">
      <c r="A197" s="17" t="s">
        <v>131</v>
      </c>
      <c r="B197" s="33"/>
      <c r="C197" s="33"/>
      <c r="D197" s="20"/>
      <c r="E197" s="38">
        <v>193738.23</v>
      </c>
      <c r="F197" s="39">
        <v>0.1565</v>
      </c>
      <c r="G197" s="23"/>
    </row>
    <row r="198" spans="1:7" x14ac:dyDescent="0.25">
      <c r="A198" s="13"/>
      <c r="B198" s="32"/>
      <c r="C198" s="32"/>
      <c r="D198" s="14"/>
      <c r="E198" s="15"/>
      <c r="F198" s="16"/>
      <c r="G198" s="16"/>
    </row>
    <row r="199" spans="1:7" x14ac:dyDescent="0.25">
      <c r="A199" s="25" t="s">
        <v>143</v>
      </c>
      <c r="B199" s="34"/>
      <c r="C199" s="34"/>
      <c r="D199" s="26"/>
      <c r="E199" s="21">
        <v>193738.23</v>
      </c>
      <c r="F199" s="22">
        <v>0.1565</v>
      </c>
      <c r="G199" s="23"/>
    </row>
    <row r="200" spans="1:7" x14ac:dyDescent="0.25">
      <c r="A200" s="13" t="s">
        <v>230</v>
      </c>
      <c r="B200" s="32"/>
      <c r="C200" s="32"/>
      <c r="D200" s="14"/>
      <c r="E200" s="15">
        <v>4387.5899042999999</v>
      </c>
      <c r="F200" s="16">
        <v>3.5430000000000001E-3</v>
      </c>
      <c r="G200" s="16"/>
    </row>
    <row r="201" spans="1:7" x14ac:dyDescent="0.25">
      <c r="A201" s="13" t="s">
        <v>231</v>
      </c>
      <c r="B201" s="32"/>
      <c r="C201" s="32"/>
      <c r="D201" s="14"/>
      <c r="E201" s="37">
        <v>-3766.4199042999999</v>
      </c>
      <c r="F201" s="36">
        <v>-2.9429999999999999E-3</v>
      </c>
      <c r="G201" s="16">
        <v>6.6421999999999995E-2</v>
      </c>
    </row>
    <row r="202" spans="1:7" x14ac:dyDescent="0.25">
      <c r="A202" s="27" t="s">
        <v>232</v>
      </c>
      <c r="B202" s="35"/>
      <c r="C202" s="35"/>
      <c r="D202" s="28"/>
      <c r="E202" s="29">
        <v>1238058.52</v>
      </c>
      <c r="F202" s="30">
        <v>1</v>
      </c>
      <c r="G202" s="30"/>
    </row>
    <row r="204" spans="1:7" x14ac:dyDescent="0.25">
      <c r="A204" s="1" t="s">
        <v>1863</v>
      </c>
    </row>
    <row r="205" spans="1:7" x14ac:dyDescent="0.25">
      <c r="A205" s="1" t="s">
        <v>234</v>
      </c>
    </row>
    <row r="207" spans="1:7" x14ac:dyDescent="0.25">
      <c r="A207" s="1" t="s">
        <v>235</v>
      </c>
    </row>
    <row r="208" spans="1:7" x14ac:dyDescent="0.25">
      <c r="A208" s="57" t="s">
        <v>236</v>
      </c>
      <c r="B208" s="3" t="s">
        <v>128</v>
      </c>
    </row>
    <row r="209" spans="1:4" x14ac:dyDescent="0.25">
      <c r="A209" t="s">
        <v>237</v>
      </c>
    </row>
    <row r="210" spans="1:4" x14ac:dyDescent="0.25">
      <c r="A210" t="s">
        <v>238</v>
      </c>
      <c r="B210" t="s">
        <v>239</v>
      </c>
      <c r="C210" t="s">
        <v>239</v>
      </c>
    </row>
    <row r="211" spans="1:4" x14ac:dyDescent="0.25">
      <c r="B211" s="58">
        <v>45596</v>
      </c>
      <c r="C211" s="58">
        <v>45625</v>
      </c>
    </row>
    <row r="212" spans="1:4" x14ac:dyDescent="0.25">
      <c r="A212" t="s">
        <v>1954</v>
      </c>
      <c r="B212">
        <v>28.63</v>
      </c>
      <c r="C212">
        <v>28.64</v>
      </c>
    </row>
    <row r="213" spans="1:4" x14ac:dyDescent="0.25">
      <c r="A213" t="s">
        <v>244</v>
      </c>
      <c r="B213">
        <v>55.77</v>
      </c>
      <c r="C213">
        <v>55.79</v>
      </c>
    </row>
    <row r="214" spans="1:4" x14ac:dyDescent="0.25">
      <c r="A214" t="s">
        <v>685</v>
      </c>
      <c r="B214">
        <v>27.61</v>
      </c>
      <c r="C214">
        <v>27.44</v>
      </c>
    </row>
    <row r="215" spans="1:4" x14ac:dyDescent="0.25">
      <c r="A215" t="s">
        <v>1955</v>
      </c>
      <c r="B215">
        <v>21.69</v>
      </c>
      <c r="C215">
        <v>21.68</v>
      </c>
    </row>
    <row r="216" spans="1:4" x14ac:dyDescent="0.25">
      <c r="A216" t="s">
        <v>688</v>
      </c>
      <c r="B216">
        <v>49.45</v>
      </c>
      <c r="C216">
        <v>49.43</v>
      </c>
    </row>
    <row r="217" spans="1:4" x14ac:dyDescent="0.25">
      <c r="A217" t="s">
        <v>690</v>
      </c>
      <c r="B217">
        <v>22.91</v>
      </c>
      <c r="C217">
        <v>22.72</v>
      </c>
    </row>
    <row r="219" spans="1:4" x14ac:dyDescent="0.25">
      <c r="A219" t="s">
        <v>692</v>
      </c>
    </row>
    <row r="221" spans="1:4" x14ac:dyDescent="0.25">
      <c r="A221" s="60" t="s">
        <v>693</v>
      </c>
      <c r="B221" s="60" t="s">
        <v>694</v>
      </c>
      <c r="C221" s="60" t="s">
        <v>695</v>
      </c>
      <c r="D221" s="60" t="s">
        <v>696</v>
      </c>
    </row>
    <row r="222" spans="1:4" x14ac:dyDescent="0.25">
      <c r="A222" s="60" t="s">
        <v>1956</v>
      </c>
      <c r="B222" s="60"/>
      <c r="C222" s="60">
        <v>0.18</v>
      </c>
      <c r="D222" s="60">
        <v>0.18</v>
      </c>
    </row>
    <row r="223" spans="1:4" x14ac:dyDescent="0.25">
      <c r="A223" s="60" t="s">
        <v>1957</v>
      </c>
      <c r="B223" s="60"/>
      <c r="C223" s="60">
        <v>0.18</v>
      </c>
      <c r="D223" s="60">
        <v>0.18</v>
      </c>
    </row>
    <row r="225" spans="1:4" x14ac:dyDescent="0.25">
      <c r="A225" t="s">
        <v>256</v>
      </c>
      <c r="B225" s="3" t="s">
        <v>128</v>
      </c>
    </row>
    <row r="226" spans="1:4" ht="29.1" customHeight="1" x14ac:dyDescent="0.25">
      <c r="A226" s="57" t="s">
        <v>257</v>
      </c>
      <c r="B226" s="3" t="s">
        <v>128</v>
      </c>
    </row>
    <row r="227" spans="1:4" ht="29.1" customHeight="1" x14ac:dyDescent="0.25">
      <c r="A227" s="57" t="s">
        <v>258</v>
      </c>
      <c r="B227" s="3" t="s">
        <v>128</v>
      </c>
    </row>
    <row r="228" spans="1:4" x14ac:dyDescent="0.25">
      <c r="A228" t="s">
        <v>1258</v>
      </c>
      <c r="B228" s="59">
        <v>2.3713000000000002</v>
      </c>
    </row>
    <row r="229" spans="1:4" ht="43.5" customHeight="1" x14ac:dyDescent="0.25">
      <c r="A229" s="57" t="s">
        <v>260</v>
      </c>
      <c r="B229" s="3">
        <v>6773.0991299999996</v>
      </c>
    </row>
    <row r="230" spans="1:4" x14ac:dyDescent="0.25">
      <c r="B230" s="3"/>
    </row>
    <row r="231" spans="1:4" ht="29.1" customHeight="1" x14ac:dyDescent="0.25">
      <c r="A231" s="57" t="s">
        <v>261</v>
      </c>
      <c r="B231" s="3" t="s">
        <v>128</v>
      </c>
    </row>
    <row r="232" spans="1:4" ht="29.1" customHeight="1" x14ac:dyDescent="0.25">
      <c r="A232" s="57" t="s">
        <v>262</v>
      </c>
      <c r="B232" t="s">
        <v>128</v>
      </c>
    </row>
    <row r="233" spans="1:4" ht="29.1" customHeight="1" x14ac:dyDescent="0.25">
      <c r="A233" s="57" t="s">
        <v>263</v>
      </c>
      <c r="B233" s="3" t="s">
        <v>128</v>
      </c>
    </row>
    <row r="234" spans="1:4" ht="29.1" customHeight="1" x14ac:dyDescent="0.25">
      <c r="A234" s="57" t="s">
        <v>264</v>
      </c>
      <c r="B234" s="3" t="s">
        <v>128</v>
      </c>
    </row>
    <row r="236" spans="1:4" ht="69.95" customHeight="1" x14ac:dyDescent="0.25">
      <c r="A236" s="76" t="s">
        <v>274</v>
      </c>
      <c r="B236" s="76" t="s">
        <v>275</v>
      </c>
      <c r="C236" s="76" t="s">
        <v>5</v>
      </c>
      <c r="D236" s="76" t="s">
        <v>6</v>
      </c>
    </row>
    <row r="237" spans="1:4" ht="69.95" customHeight="1" x14ac:dyDescent="0.25">
      <c r="A237" s="76" t="s">
        <v>1958</v>
      </c>
      <c r="B237" s="76"/>
      <c r="C237" s="76" t="s">
        <v>54</v>
      </c>
      <c r="D23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08"/>
  <sheetViews>
    <sheetView showGridLines="0" workbookViewId="0">
      <pane ySplit="4" topLeftCell="A86" activePane="bottomLeft" state="frozen"/>
      <selection pane="bottomLeft" activeCell="A99" sqref="A9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1959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1960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1242</v>
      </c>
      <c r="B8" s="32" t="s">
        <v>1243</v>
      </c>
      <c r="C8" s="32" t="s">
        <v>1244</v>
      </c>
      <c r="D8" s="14">
        <v>25448</v>
      </c>
      <c r="E8" s="15">
        <v>8898.2000000000007</v>
      </c>
      <c r="F8" s="16">
        <v>4.82E-2</v>
      </c>
      <c r="G8" s="16"/>
    </row>
    <row r="9" spans="1:8" x14ac:dyDescent="0.25">
      <c r="A9" s="13" t="s">
        <v>1577</v>
      </c>
      <c r="B9" s="32" t="s">
        <v>1578</v>
      </c>
      <c r="C9" s="32" t="s">
        <v>1231</v>
      </c>
      <c r="D9" s="14">
        <v>1100586</v>
      </c>
      <c r="E9" s="15">
        <v>7973.2</v>
      </c>
      <c r="F9" s="16">
        <v>4.3200000000000002E-2</v>
      </c>
      <c r="G9" s="16"/>
    </row>
    <row r="10" spans="1:8" x14ac:dyDescent="0.25">
      <c r="A10" s="13" t="s">
        <v>1456</v>
      </c>
      <c r="B10" s="32" t="s">
        <v>1457</v>
      </c>
      <c r="C10" s="32" t="s">
        <v>1244</v>
      </c>
      <c r="D10" s="14">
        <v>4073562</v>
      </c>
      <c r="E10" s="15">
        <v>6617.91</v>
      </c>
      <c r="F10" s="16">
        <v>3.5799999999999998E-2</v>
      </c>
      <c r="G10" s="16"/>
    </row>
    <row r="11" spans="1:8" x14ac:dyDescent="0.25">
      <c r="A11" s="13" t="s">
        <v>1559</v>
      </c>
      <c r="B11" s="32" t="s">
        <v>1560</v>
      </c>
      <c r="C11" s="32" t="s">
        <v>1231</v>
      </c>
      <c r="D11" s="14">
        <v>333468</v>
      </c>
      <c r="E11" s="15">
        <v>5529.73</v>
      </c>
      <c r="F11" s="16">
        <v>0.03</v>
      </c>
      <c r="G11" s="16"/>
    </row>
    <row r="12" spans="1:8" x14ac:dyDescent="0.25">
      <c r="A12" s="13" t="s">
        <v>1185</v>
      </c>
      <c r="B12" s="32" t="s">
        <v>1186</v>
      </c>
      <c r="C12" s="32" t="s">
        <v>1187</v>
      </c>
      <c r="D12" s="14">
        <v>424329</v>
      </c>
      <c r="E12" s="15">
        <v>5516.7</v>
      </c>
      <c r="F12" s="16">
        <v>2.9899999999999999E-2</v>
      </c>
      <c r="G12" s="16"/>
    </row>
    <row r="13" spans="1:8" x14ac:dyDescent="0.25">
      <c r="A13" s="13" t="s">
        <v>1440</v>
      </c>
      <c r="B13" s="32" t="s">
        <v>1441</v>
      </c>
      <c r="C13" s="32" t="s">
        <v>1416</v>
      </c>
      <c r="D13" s="14">
        <v>117895</v>
      </c>
      <c r="E13" s="15">
        <v>5506.58</v>
      </c>
      <c r="F13" s="16">
        <v>2.98E-2</v>
      </c>
      <c r="G13" s="16"/>
    </row>
    <row r="14" spans="1:8" x14ac:dyDescent="0.25">
      <c r="A14" s="13" t="s">
        <v>1530</v>
      </c>
      <c r="B14" s="32" t="s">
        <v>1531</v>
      </c>
      <c r="C14" s="32" t="s">
        <v>1351</v>
      </c>
      <c r="D14" s="14">
        <v>1928784</v>
      </c>
      <c r="E14" s="15">
        <v>5395.97</v>
      </c>
      <c r="F14" s="16">
        <v>2.92E-2</v>
      </c>
      <c r="G14" s="16"/>
    </row>
    <row r="15" spans="1:8" x14ac:dyDescent="0.25">
      <c r="A15" s="13" t="s">
        <v>1961</v>
      </c>
      <c r="B15" s="32" t="s">
        <v>1962</v>
      </c>
      <c r="C15" s="32" t="s">
        <v>1318</v>
      </c>
      <c r="D15" s="14">
        <v>890383</v>
      </c>
      <c r="E15" s="15">
        <v>4492.87</v>
      </c>
      <c r="F15" s="16">
        <v>2.4299999999999999E-2</v>
      </c>
      <c r="G15" s="16"/>
    </row>
    <row r="16" spans="1:8" x14ac:dyDescent="0.25">
      <c r="A16" s="13" t="s">
        <v>1216</v>
      </c>
      <c r="B16" s="32" t="s">
        <v>1217</v>
      </c>
      <c r="C16" s="32" t="s">
        <v>1218</v>
      </c>
      <c r="D16" s="14">
        <v>58629</v>
      </c>
      <c r="E16" s="15">
        <v>4432.8500000000004</v>
      </c>
      <c r="F16" s="16">
        <v>2.4E-2</v>
      </c>
      <c r="G16" s="16"/>
    </row>
    <row r="17" spans="1:7" x14ac:dyDescent="0.25">
      <c r="A17" s="13" t="s">
        <v>1389</v>
      </c>
      <c r="B17" s="32" t="s">
        <v>1390</v>
      </c>
      <c r="C17" s="32" t="s">
        <v>1351</v>
      </c>
      <c r="D17" s="14">
        <v>64938</v>
      </c>
      <c r="E17" s="15">
        <v>4412.8</v>
      </c>
      <c r="F17" s="16">
        <v>2.3900000000000001E-2</v>
      </c>
      <c r="G17" s="16"/>
    </row>
    <row r="18" spans="1:7" x14ac:dyDescent="0.25">
      <c r="A18" s="13" t="s">
        <v>1188</v>
      </c>
      <c r="B18" s="32" t="s">
        <v>1189</v>
      </c>
      <c r="C18" s="32" t="s">
        <v>1181</v>
      </c>
      <c r="D18" s="14">
        <v>215059</v>
      </c>
      <c r="E18" s="15">
        <v>4410.32</v>
      </c>
      <c r="F18" s="16">
        <v>2.3900000000000001E-2</v>
      </c>
      <c r="G18" s="16"/>
    </row>
    <row r="19" spans="1:7" x14ac:dyDescent="0.25">
      <c r="A19" s="13" t="s">
        <v>1557</v>
      </c>
      <c r="B19" s="32" t="s">
        <v>1558</v>
      </c>
      <c r="C19" s="32" t="s">
        <v>1351</v>
      </c>
      <c r="D19" s="14">
        <v>53403</v>
      </c>
      <c r="E19" s="15">
        <v>4408.58</v>
      </c>
      <c r="F19" s="16">
        <v>2.3900000000000001E-2</v>
      </c>
      <c r="G19" s="16"/>
    </row>
    <row r="20" spans="1:7" x14ac:dyDescent="0.25">
      <c r="A20" s="13" t="s">
        <v>1432</v>
      </c>
      <c r="B20" s="32" t="s">
        <v>1433</v>
      </c>
      <c r="C20" s="32" t="s">
        <v>1267</v>
      </c>
      <c r="D20" s="14">
        <v>234129</v>
      </c>
      <c r="E20" s="15">
        <v>4326.82</v>
      </c>
      <c r="F20" s="16">
        <v>2.3400000000000001E-2</v>
      </c>
      <c r="G20" s="16"/>
    </row>
    <row r="21" spans="1:7" x14ac:dyDescent="0.25">
      <c r="A21" s="13" t="s">
        <v>1235</v>
      </c>
      <c r="B21" s="32" t="s">
        <v>1236</v>
      </c>
      <c r="C21" s="32" t="s">
        <v>1237</v>
      </c>
      <c r="D21" s="14">
        <v>115513</v>
      </c>
      <c r="E21" s="15">
        <v>4024.13</v>
      </c>
      <c r="F21" s="16">
        <v>2.18E-2</v>
      </c>
      <c r="G21" s="16"/>
    </row>
    <row r="22" spans="1:7" x14ac:dyDescent="0.25">
      <c r="A22" s="13" t="s">
        <v>1469</v>
      </c>
      <c r="B22" s="32" t="s">
        <v>1470</v>
      </c>
      <c r="C22" s="32" t="s">
        <v>1267</v>
      </c>
      <c r="D22" s="14">
        <v>34229</v>
      </c>
      <c r="E22" s="15">
        <v>4003.58</v>
      </c>
      <c r="F22" s="16">
        <v>2.1700000000000001E-2</v>
      </c>
      <c r="G22" s="16"/>
    </row>
    <row r="23" spans="1:7" x14ac:dyDescent="0.25">
      <c r="A23" s="13" t="s">
        <v>1179</v>
      </c>
      <c r="B23" s="32" t="s">
        <v>1180</v>
      </c>
      <c r="C23" s="32" t="s">
        <v>1181</v>
      </c>
      <c r="D23" s="14">
        <v>218577</v>
      </c>
      <c r="E23" s="15">
        <v>3892.64</v>
      </c>
      <c r="F23" s="16">
        <v>2.1100000000000001E-2</v>
      </c>
      <c r="G23" s="16"/>
    </row>
    <row r="24" spans="1:7" x14ac:dyDescent="0.25">
      <c r="A24" s="13" t="s">
        <v>1963</v>
      </c>
      <c r="B24" s="32" t="s">
        <v>1964</v>
      </c>
      <c r="C24" s="32" t="s">
        <v>1556</v>
      </c>
      <c r="D24" s="14">
        <v>203934</v>
      </c>
      <c r="E24" s="15">
        <v>3862.31</v>
      </c>
      <c r="F24" s="16">
        <v>2.0899999999999998E-2</v>
      </c>
      <c r="G24" s="16"/>
    </row>
    <row r="25" spans="1:7" x14ac:dyDescent="0.25">
      <c r="A25" s="13" t="s">
        <v>1240</v>
      </c>
      <c r="B25" s="32" t="s">
        <v>1241</v>
      </c>
      <c r="C25" s="32" t="s">
        <v>1187</v>
      </c>
      <c r="D25" s="14">
        <v>334361</v>
      </c>
      <c r="E25" s="15">
        <v>3799.34</v>
      </c>
      <c r="F25" s="16">
        <v>2.06E-2</v>
      </c>
      <c r="G25" s="16"/>
    </row>
    <row r="26" spans="1:7" x14ac:dyDescent="0.25">
      <c r="A26" s="13" t="s">
        <v>1579</v>
      </c>
      <c r="B26" s="32" t="s">
        <v>1580</v>
      </c>
      <c r="C26" s="32" t="s">
        <v>1181</v>
      </c>
      <c r="D26" s="14">
        <v>65466</v>
      </c>
      <c r="E26" s="15">
        <v>3693.89</v>
      </c>
      <c r="F26" s="16">
        <v>0.02</v>
      </c>
      <c r="G26" s="16"/>
    </row>
    <row r="27" spans="1:7" x14ac:dyDescent="0.25">
      <c r="A27" s="13" t="s">
        <v>1475</v>
      </c>
      <c r="B27" s="32" t="s">
        <v>1476</v>
      </c>
      <c r="C27" s="32" t="s">
        <v>1181</v>
      </c>
      <c r="D27" s="14">
        <v>241292</v>
      </c>
      <c r="E27" s="15">
        <v>3688.51</v>
      </c>
      <c r="F27" s="16">
        <v>0.02</v>
      </c>
      <c r="G27" s="16"/>
    </row>
    <row r="28" spans="1:7" x14ac:dyDescent="0.25">
      <c r="A28" s="13" t="s">
        <v>1356</v>
      </c>
      <c r="B28" s="32" t="s">
        <v>1357</v>
      </c>
      <c r="C28" s="32" t="s">
        <v>1267</v>
      </c>
      <c r="D28" s="14">
        <v>62040</v>
      </c>
      <c r="E28" s="15">
        <v>3663.87</v>
      </c>
      <c r="F28" s="16">
        <v>1.9800000000000002E-2</v>
      </c>
      <c r="G28" s="16"/>
    </row>
    <row r="29" spans="1:7" x14ac:dyDescent="0.25">
      <c r="A29" s="13" t="s">
        <v>1619</v>
      </c>
      <c r="B29" s="32" t="s">
        <v>1620</v>
      </c>
      <c r="C29" s="32" t="s">
        <v>1395</v>
      </c>
      <c r="D29" s="14">
        <v>372559</v>
      </c>
      <c r="E29" s="15">
        <v>3650.15</v>
      </c>
      <c r="F29" s="16">
        <v>1.9800000000000002E-2</v>
      </c>
      <c r="G29" s="16"/>
    </row>
    <row r="30" spans="1:7" x14ac:dyDescent="0.25">
      <c r="A30" s="13" t="s">
        <v>1965</v>
      </c>
      <c r="B30" s="32" t="s">
        <v>1966</v>
      </c>
      <c r="C30" s="32" t="s">
        <v>1395</v>
      </c>
      <c r="D30" s="14">
        <v>550432</v>
      </c>
      <c r="E30" s="15">
        <v>3628.45</v>
      </c>
      <c r="F30" s="16">
        <v>1.9699999999999999E-2</v>
      </c>
      <c r="G30" s="16"/>
    </row>
    <row r="31" spans="1:7" x14ac:dyDescent="0.25">
      <c r="A31" s="13" t="s">
        <v>1515</v>
      </c>
      <c r="B31" s="32" t="s">
        <v>1516</v>
      </c>
      <c r="C31" s="32" t="s">
        <v>1275</v>
      </c>
      <c r="D31" s="14">
        <v>226169</v>
      </c>
      <c r="E31" s="15">
        <v>3573.36</v>
      </c>
      <c r="F31" s="16">
        <v>1.9400000000000001E-2</v>
      </c>
      <c r="G31" s="16"/>
    </row>
    <row r="32" spans="1:7" x14ac:dyDescent="0.25">
      <c r="A32" s="13" t="s">
        <v>1307</v>
      </c>
      <c r="B32" s="32" t="s">
        <v>1308</v>
      </c>
      <c r="C32" s="32" t="s">
        <v>1210</v>
      </c>
      <c r="D32" s="14">
        <v>1132866</v>
      </c>
      <c r="E32" s="15">
        <v>3309.1</v>
      </c>
      <c r="F32" s="16">
        <v>1.7899999999999999E-2</v>
      </c>
      <c r="G32" s="16"/>
    </row>
    <row r="33" spans="1:7" x14ac:dyDescent="0.25">
      <c r="A33" s="13" t="s">
        <v>1967</v>
      </c>
      <c r="B33" s="32" t="s">
        <v>1968</v>
      </c>
      <c r="C33" s="32" t="s">
        <v>1893</v>
      </c>
      <c r="D33" s="14">
        <v>53457</v>
      </c>
      <c r="E33" s="15">
        <v>2455.89</v>
      </c>
      <c r="F33" s="16">
        <v>1.3299999999999999E-2</v>
      </c>
      <c r="G33" s="16"/>
    </row>
    <row r="34" spans="1:7" x14ac:dyDescent="0.25">
      <c r="A34" s="13" t="s">
        <v>1291</v>
      </c>
      <c r="B34" s="32" t="s">
        <v>1292</v>
      </c>
      <c r="C34" s="32" t="s">
        <v>1267</v>
      </c>
      <c r="D34" s="14">
        <v>55015</v>
      </c>
      <c r="E34" s="15">
        <v>2349.61</v>
      </c>
      <c r="F34" s="16">
        <v>1.2699999999999999E-2</v>
      </c>
      <c r="G34" s="16"/>
    </row>
    <row r="35" spans="1:7" x14ac:dyDescent="0.25">
      <c r="A35" s="13" t="s">
        <v>1270</v>
      </c>
      <c r="B35" s="32" t="s">
        <v>1271</v>
      </c>
      <c r="C35" s="32" t="s">
        <v>1272</v>
      </c>
      <c r="D35" s="14">
        <v>51196</v>
      </c>
      <c r="E35" s="15">
        <v>2291.9699999999998</v>
      </c>
      <c r="F35" s="16">
        <v>1.24E-2</v>
      </c>
      <c r="G35" s="16"/>
    </row>
    <row r="36" spans="1:7" x14ac:dyDescent="0.25">
      <c r="A36" s="13" t="s">
        <v>1326</v>
      </c>
      <c r="B36" s="32" t="s">
        <v>1327</v>
      </c>
      <c r="C36" s="32" t="s">
        <v>1184</v>
      </c>
      <c r="D36" s="14">
        <v>634058</v>
      </c>
      <c r="E36" s="15">
        <v>2215.08</v>
      </c>
      <c r="F36" s="16">
        <v>1.2E-2</v>
      </c>
      <c r="G36" s="16"/>
    </row>
    <row r="37" spans="1:7" x14ac:dyDescent="0.25">
      <c r="A37" s="13" t="s">
        <v>1262</v>
      </c>
      <c r="B37" s="32" t="s">
        <v>1263</v>
      </c>
      <c r="C37" s="32" t="s">
        <v>1264</v>
      </c>
      <c r="D37" s="14">
        <v>487562</v>
      </c>
      <c r="E37" s="15">
        <v>2211.09</v>
      </c>
      <c r="F37" s="16">
        <v>1.2E-2</v>
      </c>
      <c r="G37" s="16"/>
    </row>
    <row r="38" spans="1:7" x14ac:dyDescent="0.25">
      <c r="A38" s="13" t="s">
        <v>1193</v>
      </c>
      <c r="B38" s="32" t="s">
        <v>1194</v>
      </c>
      <c r="C38" s="32" t="s">
        <v>1195</v>
      </c>
      <c r="D38" s="14">
        <v>24319</v>
      </c>
      <c r="E38" s="15">
        <v>2196.89</v>
      </c>
      <c r="F38" s="16">
        <v>1.1900000000000001E-2</v>
      </c>
      <c r="G38" s="16"/>
    </row>
    <row r="39" spans="1:7" x14ac:dyDescent="0.25">
      <c r="A39" s="13" t="s">
        <v>1548</v>
      </c>
      <c r="B39" s="32" t="s">
        <v>1549</v>
      </c>
      <c r="C39" s="32" t="s">
        <v>1210</v>
      </c>
      <c r="D39" s="14">
        <v>1569920</v>
      </c>
      <c r="E39" s="15">
        <v>2176.38</v>
      </c>
      <c r="F39" s="16">
        <v>1.18E-2</v>
      </c>
      <c r="G39" s="16"/>
    </row>
    <row r="40" spans="1:7" x14ac:dyDescent="0.25">
      <c r="A40" s="13" t="s">
        <v>1450</v>
      </c>
      <c r="B40" s="32" t="s">
        <v>1451</v>
      </c>
      <c r="C40" s="32" t="s">
        <v>1218</v>
      </c>
      <c r="D40" s="14">
        <v>28754</v>
      </c>
      <c r="E40" s="15">
        <v>2133.91</v>
      </c>
      <c r="F40" s="16">
        <v>1.1599999999999999E-2</v>
      </c>
      <c r="G40" s="16"/>
    </row>
    <row r="41" spans="1:7" x14ac:dyDescent="0.25">
      <c r="A41" s="13" t="s">
        <v>1499</v>
      </c>
      <c r="B41" s="32" t="s">
        <v>1500</v>
      </c>
      <c r="C41" s="32" t="s">
        <v>1416</v>
      </c>
      <c r="D41" s="14">
        <v>33037</v>
      </c>
      <c r="E41" s="15">
        <v>2043.45</v>
      </c>
      <c r="F41" s="16">
        <v>1.11E-2</v>
      </c>
      <c r="G41" s="16"/>
    </row>
    <row r="42" spans="1:7" x14ac:dyDescent="0.25">
      <c r="A42" s="13" t="s">
        <v>1286</v>
      </c>
      <c r="B42" s="32" t="s">
        <v>1287</v>
      </c>
      <c r="C42" s="32" t="s">
        <v>1267</v>
      </c>
      <c r="D42" s="14">
        <v>23008</v>
      </c>
      <c r="E42" s="15">
        <v>1998.44</v>
      </c>
      <c r="F42" s="16">
        <v>1.0800000000000001E-2</v>
      </c>
      <c r="G42" s="16"/>
    </row>
    <row r="43" spans="1:7" x14ac:dyDescent="0.25">
      <c r="A43" s="13" t="s">
        <v>1969</v>
      </c>
      <c r="B43" s="32" t="s">
        <v>1970</v>
      </c>
      <c r="C43" s="32" t="s">
        <v>1231</v>
      </c>
      <c r="D43" s="14">
        <v>107518</v>
      </c>
      <c r="E43" s="15">
        <v>1992.42</v>
      </c>
      <c r="F43" s="16">
        <v>1.0800000000000001E-2</v>
      </c>
      <c r="G43" s="16"/>
    </row>
    <row r="44" spans="1:7" x14ac:dyDescent="0.25">
      <c r="A44" s="13" t="s">
        <v>1894</v>
      </c>
      <c r="B44" s="32" t="s">
        <v>1895</v>
      </c>
      <c r="C44" s="32" t="s">
        <v>1315</v>
      </c>
      <c r="D44" s="14">
        <v>119816</v>
      </c>
      <c r="E44" s="15">
        <v>1984.45</v>
      </c>
      <c r="F44" s="16">
        <v>1.0699999999999999E-2</v>
      </c>
      <c r="G44" s="16"/>
    </row>
    <row r="45" spans="1:7" x14ac:dyDescent="0.25">
      <c r="A45" s="13" t="s">
        <v>1536</v>
      </c>
      <c r="B45" s="32" t="s">
        <v>1537</v>
      </c>
      <c r="C45" s="32" t="s">
        <v>1275</v>
      </c>
      <c r="D45" s="14">
        <v>812774</v>
      </c>
      <c r="E45" s="15">
        <v>1939.36</v>
      </c>
      <c r="F45" s="16">
        <v>1.0500000000000001E-2</v>
      </c>
      <c r="G45" s="16"/>
    </row>
    <row r="46" spans="1:7" x14ac:dyDescent="0.25">
      <c r="A46" s="13" t="s">
        <v>1971</v>
      </c>
      <c r="B46" s="32" t="s">
        <v>1972</v>
      </c>
      <c r="C46" s="32" t="s">
        <v>1416</v>
      </c>
      <c r="D46" s="14">
        <v>282004</v>
      </c>
      <c r="E46" s="15">
        <v>1933.14</v>
      </c>
      <c r="F46" s="16">
        <v>1.0500000000000001E-2</v>
      </c>
      <c r="G46" s="16"/>
    </row>
    <row r="47" spans="1:7" x14ac:dyDescent="0.25">
      <c r="A47" s="13" t="s">
        <v>1973</v>
      </c>
      <c r="B47" s="32" t="s">
        <v>1974</v>
      </c>
      <c r="C47" s="32" t="s">
        <v>1272</v>
      </c>
      <c r="D47" s="14">
        <v>166589</v>
      </c>
      <c r="E47" s="15">
        <v>1915.77</v>
      </c>
      <c r="F47" s="16">
        <v>1.04E-2</v>
      </c>
      <c r="G47" s="16"/>
    </row>
    <row r="48" spans="1:7" x14ac:dyDescent="0.25">
      <c r="A48" s="13" t="s">
        <v>1975</v>
      </c>
      <c r="B48" s="32" t="s">
        <v>1976</v>
      </c>
      <c r="C48" s="32" t="s">
        <v>1333</v>
      </c>
      <c r="D48" s="14">
        <v>17801</v>
      </c>
      <c r="E48" s="15">
        <v>1901.36</v>
      </c>
      <c r="F48" s="16">
        <v>1.03E-2</v>
      </c>
      <c r="G48" s="16"/>
    </row>
    <row r="49" spans="1:7" x14ac:dyDescent="0.25">
      <c r="A49" s="13" t="s">
        <v>1873</v>
      </c>
      <c r="B49" s="32" t="s">
        <v>1874</v>
      </c>
      <c r="C49" s="32" t="s">
        <v>1275</v>
      </c>
      <c r="D49" s="14">
        <v>115978</v>
      </c>
      <c r="E49" s="15">
        <v>1892.53</v>
      </c>
      <c r="F49" s="16">
        <v>1.03E-2</v>
      </c>
      <c r="G49" s="16"/>
    </row>
    <row r="50" spans="1:7" x14ac:dyDescent="0.25">
      <c r="A50" s="13" t="s">
        <v>1465</v>
      </c>
      <c r="B50" s="32" t="s">
        <v>1466</v>
      </c>
      <c r="C50" s="32" t="s">
        <v>1416</v>
      </c>
      <c r="D50" s="14">
        <v>115058</v>
      </c>
      <c r="E50" s="15">
        <v>1886.32</v>
      </c>
      <c r="F50" s="16">
        <v>1.0200000000000001E-2</v>
      </c>
      <c r="G50" s="16"/>
    </row>
    <row r="51" spans="1:7" x14ac:dyDescent="0.25">
      <c r="A51" s="13" t="s">
        <v>1977</v>
      </c>
      <c r="B51" s="32" t="s">
        <v>1978</v>
      </c>
      <c r="C51" s="32" t="s">
        <v>1218</v>
      </c>
      <c r="D51" s="14">
        <v>15682</v>
      </c>
      <c r="E51" s="15">
        <v>1878.48</v>
      </c>
      <c r="F51" s="16">
        <v>1.0200000000000001E-2</v>
      </c>
      <c r="G51" s="16"/>
    </row>
    <row r="52" spans="1:7" x14ac:dyDescent="0.25">
      <c r="A52" s="13" t="s">
        <v>1979</v>
      </c>
      <c r="B52" s="32" t="s">
        <v>1980</v>
      </c>
      <c r="C52" s="32" t="s">
        <v>1237</v>
      </c>
      <c r="D52" s="14">
        <v>43401</v>
      </c>
      <c r="E52" s="15">
        <v>1871.99</v>
      </c>
      <c r="F52" s="16">
        <v>1.01E-2</v>
      </c>
      <c r="G52" s="16"/>
    </row>
    <row r="53" spans="1:7" x14ac:dyDescent="0.25">
      <c r="A53" s="13" t="s">
        <v>1981</v>
      </c>
      <c r="B53" s="32" t="s">
        <v>1982</v>
      </c>
      <c r="C53" s="32" t="s">
        <v>1893</v>
      </c>
      <c r="D53" s="14">
        <v>118154</v>
      </c>
      <c r="E53" s="15">
        <v>1863.64</v>
      </c>
      <c r="F53" s="16">
        <v>1.01E-2</v>
      </c>
      <c r="G53" s="16"/>
    </row>
    <row r="54" spans="1:7" x14ac:dyDescent="0.25">
      <c r="A54" s="13" t="s">
        <v>1983</v>
      </c>
      <c r="B54" s="32" t="s">
        <v>1984</v>
      </c>
      <c r="C54" s="32" t="s">
        <v>1181</v>
      </c>
      <c r="D54" s="14">
        <v>693058</v>
      </c>
      <c r="E54" s="15">
        <v>1862.59</v>
      </c>
      <c r="F54" s="16">
        <v>1.01E-2</v>
      </c>
      <c r="G54" s="16"/>
    </row>
    <row r="55" spans="1:7" x14ac:dyDescent="0.25">
      <c r="A55" s="13" t="s">
        <v>1298</v>
      </c>
      <c r="B55" s="32" t="s">
        <v>1299</v>
      </c>
      <c r="C55" s="32" t="s">
        <v>1181</v>
      </c>
      <c r="D55" s="14">
        <v>145604</v>
      </c>
      <c r="E55" s="15">
        <v>1838.4</v>
      </c>
      <c r="F55" s="16">
        <v>0.01</v>
      </c>
      <c r="G55" s="16"/>
    </row>
    <row r="56" spans="1:7" x14ac:dyDescent="0.25">
      <c r="A56" s="13" t="s">
        <v>1881</v>
      </c>
      <c r="B56" s="32" t="s">
        <v>1882</v>
      </c>
      <c r="C56" s="32" t="s">
        <v>1218</v>
      </c>
      <c r="D56" s="14">
        <v>2913004</v>
      </c>
      <c r="E56" s="15">
        <v>1834.61</v>
      </c>
      <c r="F56" s="16">
        <v>9.9000000000000008E-3</v>
      </c>
      <c r="G56" s="16"/>
    </row>
    <row r="57" spans="1:7" x14ac:dyDescent="0.25">
      <c r="A57" s="13" t="s">
        <v>1617</v>
      </c>
      <c r="B57" s="32" t="s">
        <v>1618</v>
      </c>
      <c r="C57" s="32" t="s">
        <v>1315</v>
      </c>
      <c r="D57" s="14">
        <v>110917</v>
      </c>
      <c r="E57" s="15">
        <v>1830.74</v>
      </c>
      <c r="F57" s="16">
        <v>9.9000000000000008E-3</v>
      </c>
      <c r="G57" s="16"/>
    </row>
    <row r="58" spans="1:7" x14ac:dyDescent="0.25">
      <c r="A58" s="13" t="s">
        <v>1503</v>
      </c>
      <c r="B58" s="32" t="s">
        <v>1504</v>
      </c>
      <c r="C58" s="32" t="s">
        <v>1181</v>
      </c>
      <c r="D58" s="14">
        <v>6600</v>
      </c>
      <c r="E58" s="15">
        <v>1829.74</v>
      </c>
      <c r="F58" s="16">
        <v>9.9000000000000008E-3</v>
      </c>
      <c r="G58" s="16"/>
    </row>
    <row r="59" spans="1:7" x14ac:dyDescent="0.25">
      <c r="A59" s="13" t="s">
        <v>1621</v>
      </c>
      <c r="B59" s="32" t="s">
        <v>1622</v>
      </c>
      <c r="C59" s="32" t="s">
        <v>1383</v>
      </c>
      <c r="D59" s="14">
        <v>44998</v>
      </c>
      <c r="E59" s="15">
        <v>1829.39</v>
      </c>
      <c r="F59" s="16">
        <v>9.9000000000000008E-3</v>
      </c>
      <c r="G59" s="16"/>
    </row>
    <row r="60" spans="1:7" x14ac:dyDescent="0.25">
      <c r="A60" s="13" t="s">
        <v>1985</v>
      </c>
      <c r="B60" s="32" t="s">
        <v>1986</v>
      </c>
      <c r="C60" s="32" t="s">
        <v>1275</v>
      </c>
      <c r="D60" s="14">
        <v>15457</v>
      </c>
      <c r="E60" s="15">
        <v>1825.39</v>
      </c>
      <c r="F60" s="16">
        <v>9.9000000000000008E-3</v>
      </c>
      <c r="G60" s="16"/>
    </row>
    <row r="61" spans="1:7" x14ac:dyDescent="0.25">
      <c r="A61" s="13" t="s">
        <v>1987</v>
      </c>
      <c r="B61" s="32" t="s">
        <v>1988</v>
      </c>
      <c r="C61" s="32" t="s">
        <v>1275</v>
      </c>
      <c r="D61" s="14">
        <v>45668</v>
      </c>
      <c r="E61" s="15">
        <v>1812.29</v>
      </c>
      <c r="F61" s="16">
        <v>9.7999999999999997E-3</v>
      </c>
      <c r="G61" s="16"/>
    </row>
    <row r="62" spans="1:7" x14ac:dyDescent="0.25">
      <c r="A62" s="13" t="s">
        <v>1887</v>
      </c>
      <c r="B62" s="32" t="s">
        <v>1888</v>
      </c>
      <c r="C62" s="32" t="s">
        <v>1215</v>
      </c>
      <c r="D62" s="14">
        <v>119563</v>
      </c>
      <c r="E62" s="15">
        <v>1806.24</v>
      </c>
      <c r="F62" s="16">
        <v>9.7999999999999997E-3</v>
      </c>
      <c r="G62" s="16"/>
    </row>
    <row r="63" spans="1:7" x14ac:dyDescent="0.25">
      <c r="A63" s="13" t="s">
        <v>1597</v>
      </c>
      <c r="B63" s="32" t="s">
        <v>1598</v>
      </c>
      <c r="C63" s="32" t="s">
        <v>1244</v>
      </c>
      <c r="D63" s="14">
        <v>50245</v>
      </c>
      <c r="E63" s="15">
        <v>1804.07</v>
      </c>
      <c r="F63" s="16">
        <v>9.7999999999999997E-3</v>
      </c>
      <c r="G63" s="16"/>
    </row>
    <row r="64" spans="1:7" x14ac:dyDescent="0.25">
      <c r="A64" s="13" t="s">
        <v>1609</v>
      </c>
      <c r="B64" s="32" t="s">
        <v>1610</v>
      </c>
      <c r="C64" s="32" t="s">
        <v>1252</v>
      </c>
      <c r="D64" s="14">
        <v>367310</v>
      </c>
      <c r="E64" s="15">
        <v>1802.02</v>
      </c>
      <c r="F64" s="16">
        <v>9.7999999999999997E-3</v>
      </c>
      <c r="G64" s="16"/>
    </row>
    <row r="65" spans="1:7" x14ac:dyDescent="0.25">
      <c r="A65" s="13" t="s">
        <v>1989</v>
      </c>
      <c r="B65" s="32" t="s">
        <v>1990</v>
      </c>
      <c r="C65" s="32" t="s">
        <v>1330</v>
      </c>
      <c r="D65" s="14">
        <v>72601</v>
      </c>
      <c r="E65" s="15">
        <v>1784.42</v>
      </c>
      <c r="F65" s="16">
        <v>9.7000000000000003E-3</v>
      </c>
      <c r="G65" s="16"/>
    </row>
    <row r="66" spans="1:7" x14ac:dyDescent="0.25">
      <c r="A66" s="13" t="s">
        <v>1374</v>
      </c>
      <c r="B66" s="32" t="s">
        <v>1375</v>
      </c>
      <c r="C66" s="32" t="s">
        <v>1210</v>
      </c>
      <c r="D66" s="14">
        <v>449893</v>
      </c>
      <c r="E66" s="15">
        <v>1723.54</v>
      </c>
      <c r="F66" s="16">
        <v>9.2999999999999992E-3</v>
      </c>
      <c r="G66" s="16"/>
    </row>
    <row r="67" spans="1:7" x14ac:dyDescent="0.25">
      <c r="A67" s="17" t="s">
        <v>131</v>
      </c>
      <c r="B67" s="33"/>
      <c r="C67" s="33"/>
      <c r="D67" s="20"/>
      <c r="E67" s="38">
        <v>183427.47</v>
      </c>
      <c r="F67" s="39">
        <v>0.99370000000000003</v>
      </c>
      <c r="G67" s="23"/>
    </row>
    <row r="68" spans="1:7" x14ac:dyDescent="0.25">
      <c r="A68" s="17" t="s">
        <v>1257</v>
      </c>
      <c r="B68" s="32"/>
      <c r="C68" s="32"/>
      <c r="D68" s="14"/>
      <c r="E68" s="15"/>
      <c r="F68" s="16"/>
      <c r="G68" s="16"/>
    </row>
    <row r="69" spans="1:7" x14ac:dyDescent="0.25">
      <c r="A69" s="17" t="s">
        <v>131</v>
      </c>
      <c r="B69" s="32"/>
      <c r="C69" s="32"/>
      <c r="D69" s="14"/>
      <c r="E69" s="40" t="s">
        <v>128</v>
      </c>
      <c r="F69" s="41" t="s">
        <v>128</v>
      </c>
      <c r="G69" s="16"/>
    </row>
    <row r="70" spans="1:7" x14ac:dyDescent="0.25">
      <c r="A70" s="25" t="s">
        <v>143</v>
      </c>
      <c r="B70" s="34"/>
      <c r="C70" s="34"/>
      <c r="D70" s="26"/>
      <c r="E70" s="29">
        <v>183427.47</v>
      </c>
      <c r="F70" s="30">
        <v>0.99370000000000003</v>
      </c>
      <c r="G70" s="23"/>
    </row>
    <row r="71" spans="1:7" x14ac:dyDescent="0.25">
      <c r="A71" s="13"/>
      <c r="B71" s="32"/>
      <c r="C71" s="32"/>
      <c r="D71" s="14"/>
      <c r="E71" s="15"/>
      <c r="F71" s="16"/>
      <c r="G71" s="16"/>
    </row>
    <row r="72" spans="1:7" x14ac:dyDescent="0.25">
      <c r="A72" s="13"/>
      <c r="B72" s="32"/>
      <c r="C72" s="32"/>
      <c r="D72" s="14"/>
      <c r="E72" s="15"/>
      <c r="F72" s="16"/>
      <c r="G72" s="16"/>
    </row>
    <row r="73" spans="1:7" x14ac:dyDescent="0.25">
      <c r="A73" s="17" t="s">
        <v>228</v>
      </c>
      <c r="B73" s="32"/>
      <c r="C73" s="32"/>
      <c r="D73" s="14"/>
      <c r="E73" s="15"/>
      <c r="F73" s="16"/>
      <c r="G73" s="16"/>
    </row>
    <row r="74" spans="1:7" x14ac:dyDescent="0.25">
      <c r="A74" s="13" t="s">
        <v>229</v>
      </c>
      <c r="B74" s="32"/>
      <c r="C74" s="32"/>
      <c r="D74" s="14"/>
      <c r="E74" s="15">
        <v>5354.08</v>
      </c>
      <c r="F74" s="16">
        <v>2.9000000000000001E-2</v>
      </c>
      <c r="G74" s="16">
        <v>6.6422999999999996E-2</v>
      </c>
    </row>
    <row r="75" spans="1:7" x14ac:dyDescent="0.25">
      <c r="A75" s="17" t="s">
        <v>131</v>
      </c>
      <c r="B75" s="33"/>
      <c r="C75" s="33"/>
      <c r="D75" s="20"/>
      <c r="E75" s="38">
        <v>5354.08</v>
      </c>
      <c r="F75" s="39">
        <v>2.9000000000000001E-2</v>
      </c>
      <c r="G75" s="23"/>
    </row>
    <row r="76" spans="1:7" x14ac:dyDescent="0.25">
      <c r="A76" s="13"/>
      <c r="B76" s="32"/>
      <c r="C76" s="32"/>
      <c r="D76" s="14"/>
      <c r="E76" s="15"/>
      <c r="F76" s="16"/>
      <c r="G76" s="16"/>
    </row>
    <row r="77" spans="1:7" x14ac:dyDescent="0.25">
      <c r="A77" s="25" t="s">
        <v>143</v>
      </c>
      <c r="B77" s="34"/>
      <c r="C77" s="34"/>
      <c r="D77" s="26"/>
      <c r="E77" s="21">
        <v>5354.08</v>
      </c>
      <c r="F77" s="22">
        <v>2.9000000000000001E-2</v>
      </c>
      <c r="G77" s="23"/>
    </row>
    <row r="78" spans="1:7" x14ac:dyDescent="0.25">
      <c r="A78" s="13" t="s">
        <v>230</v>
      </c>
      <c r="B78" s="32"/>
      <c r="C78" s="32"/>
      <c r="D78" s="14"/>
      <c r="E78" s="15">
        <v>1.9486787000000001</v>
      </c>
      <c r="F78" s="16">
        <v>1.0000000000000001E-5</v>
      </c>
      <c r="G78" s="16"/>
    </row>
    <row r="79" spans="1:7" x14ac:dyDescent="0.25">
      <c r="A79" s="13" t="s">
        <v>231</v>
      </c>
      <c r="B79" s="32"/>
      <c r="C79" s="32"/>
      <c r="D79" s="14"/>
      <c r="E79" s="37">
        <v>-4153.5886786999999</v>
      </c>
      <c r="F79" s="36">
        <v>-2.2710000000000001E-2</v>
      </c>
      <c r="G79" s="16">
        <v>6.6422999999999996E-2</v>
      </c>
    </row>
    <row r="80" spans="1:7" x14ac:dyDescent="0.25">
      <c r="A80" s="27" t="s">
        <v>232</v>
      </c>
      <c r="B80" s="35"/>
      <c r="C80" s="35"/>
      <c r="D80" s="28"/>
      <c r="E80" s="29">
        <v>184629.91</v>
      </c>
      <c r="F80" s="30">
        <v>1</v>
      </c>
      <c r="G80" s="30"/>
    </row>
    <row r="85" spans="1:3" x14ac:dyDescent="0.25">
      <c r="A85" s="1" t="s">
        <v>235</v>
      </c>
    </row>
    <row r="86" spans="1:3" x14ac:dyDescent="0.25">
      <c r="A86" s="57" t="s">
        <v>236</v>
      </c>
      <c r="B86" s="3" t="s">
        <v>128</v>
      </c>
    </row>
    <row r="87" spans="1:3" x14ac:dyDescent="0.25">
      <c r="A87" t="s">
        <v>237</v>
      </c>
    </row>
    <row r="88" spans="1:3" x14ac:dyDescent="0.25">
      <c r="A88" t="s">
        <v>238</v>
      </c>
      <c r="B88" t="s">
        <v>239</v>
      </c>
      <c r="C88" t="s">
        <v>239</v>
      </c>
    </row>
    <row r="89" spans="1:3" x14ac:dyDescent="0.25">
      <c r="B89" s="58">
        <v>45596</v>
      </c>
      <c r="C89" s="58">
        <v>45625</v>
      </c>
    </row>
    <row r="90" spans="1:3" x14ac:dyDescent="0.25">
      <c r="A90" t="s">
        <v>734</v>
      </c>
      <c r="B90">
        <v>9.4254999999999995</v>
      </c>
      <c r="C90">
        <v>9.3046000000000006</v>
      </c>
    </row>
    <row r="91" spans="1:3" x14ac:dyDescent="0.25">
      <c r="A91" t="s">
        <v>245</v>
      </c>
      <c r="B91">
        <v>9.4254999999999995</v>
      </c>
      <c r="C91">
        <v>9.3046000000000006</v>
      </c>
    </row>
    <row r="92" spans="1:3" x14ac:dyDescent="0.25">
      <c r="A92" t="s">
        <v>736</v>
      </c>
      <c r="B92">
        <v>9.3833000000000002</v>
      </c>
      <c r="C92">
        <v>9.2502999999999993</v>
      </c>
    </row>
    <row r="93" spans="1:3" x14ac:dyDescent="0.25">
      <c r="A93" t="s">
        <v>689</v>
      </c>
      <c r="B93">
        <v>9.3833000000000002</v>
      </c>
      <c r="C93">
        <v>9.2502999999999993</v>
      </c>
    </row>
    <row r="95" spans="1:3" x14ac:dyDescent="0.25">
      <c r="A95" t="s">
        <v>255</v>
      </c>
      <c r="B95" s="3" t="s">
        <v>128</v>
      </c>
    </row>
    <row r="96" spans="1:3" x14ac:dyDescent="0.25">
      <c r="A96" t="s">
        <v>256</v>
      </c>
      <c r="B96" s="3" t="s">
        <v>128</v>
      </c>
    </row>
    <row r="97" spans="1:4" ht="29.1" customHeight="1" x14ac:dyDescent="0.25">
      <c r="A97" s="57" t="s">
        <v>257</v>
      </c>
      <c r="B97" s="3" t="s">
        <v>128</v>
      </c>
    </row>
    <row r="98" spans="1:4" ht="29.1" customHeight="1" x14ac:dyDescent="0.25">
      <c r="A98" s="57" t="s">
        <v>258</v>
      </c>
      <c r="B98" s="3" t="s">
        <v>128</v>
      </c>
    </row>
    <row r="99" spans="1:4" x14ac:dyDescent="0.25">
      <c r="A99" t="s">
        <v>1258</v>
      </c>
      <c r="B99" s="59">
        <v>0.72270000000000001</v>
      </c>
    </row>
    <row r="100" spans="1:4" ht="43.5" customHeight="1" x14ac:dyDescent="0.25">
      <c r="A100" s="57" t="s">
        <v>260</v>
      </c>
      <c r="B100" s="3" t="s">
        <v>128</v>
      </c>
    </row>
    <row r="101" spans="1:4" x14ac:dyDescent="0.25">
      <c r="B101" s="3"/>
    </row>
    <row r="102" spans="1:4" ht="29.1" customHeight="1" x14ac:dyDescent="0.25">
      <c r="A102" s="57" t="s">
        <v>261</v>
      </c>
      <c r="B102" s="3" t="s">
        <v>128</v>
      </c>
    </row>
    <row r="103" spans="1:4" ht="29.1" customHeight="1" x14ac:dyDescent="0.25">
      <c r="A103" s="57" t="s">
        <v>262</v>
      </c>
      <c r="B103" t="s">
        <v>128</v>
      </c>
    </row>
    <row r="104" spans="1:4" ht="29.1" customHeight="1" x14ac:dyDescent="0.25">
      <c r="A104" s="57" t="s">
        <v>263</v>
      </c>
      <c r="B104" s="3" t="s">
        <v>128</v>
      </c>
    </row>
    <row r="105" spans="1:4" ht="29.1" customHeight="1" x14ac:dyDescent="0.25">
      <c r="A105" s="57" t="s">
        <v>264</v>
      </c>
      <c r="B105" s="3" t="s">
        <v>128</v>
      </c>
    </row>
    <row r="107" spans="1:4" ht="69.95" customHeight="1" x14ac:dyDescent="0.25">
      <c r="A107" s="76" t="s">
        <v>274</v>
      </c>
      <c r="B107" s="76" t="s">
        <v>275</v>
      </c>
      <c r="C107" s="76" t="s">
        <v>5</v>
      </c>
      <c r="D107" s="76" t="s">
        <v>6</v>
      </c>
    </row>
    <row r="108" spans="1:4" ht="69.95" customHeight="1" x14ac:dyDescent="0.25">
      <c r="A108" s="76" t="s">
        <v>1991</v>
      </c>
      <c r="B108" s="76"/>
      <c r="C108" s="76" t="s">
        <v>56</v>
      </c>
      <c r="D10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34"/>
  <sheetViews>
    <sheetView showGridLines="0" workbookViewId="0">
      <pane ySplit="4" topLeftCell="A112" activePane="bottomLeft" state="frozen"/>
      <selection pane="bottomLeft" activeCell="B125" sqref="B12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1992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1993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1185</v>
      </c>
      <c r="B8" s="32" t="s">
        <v>1186</v>
      </c>
      <c r="C8" s="32" t="s">
        <v>1187</v>
      </c>
      <c r="D8" s="14">
        <v>661958</v>
      </c>
      <c r="E8" s="15">
        <v>8606.1200000000008</v>
      </c>
      <c r="F8" s="16">
        <v>7.8200000000000006E-2</v>
      </c>
      <c r="G8" s="16"/>
    </row>
    <row r="9" spans="1:8" x14ac:dyDescent="0.25">
      <c r="A9" s="13" t="s">
        <v>1268</v>
      </c>
      <c r="B9" s="32" t="s">
        <v>1269</v>
      </c>
      <c r="C9" s="32" t="s">
        <v>1187</v>
      </c>
      <c r="D9" s="14">
        <v>431746</v>
      </c>
      <c r="E9" s="15">
        <v>7754.37</v>
      </c>
      <c r="F9" s="16">
        <v>7.0499999999999993E-2</v>
      </c>
      <c r="G9" s="16"/>
    </row>
    <row r="10" spans="1:8" x14ac:dyDescent="0.25">
      <c r="A10" s="13" t="s">
        <v>1199</v>
      </c>
      <c r="B10" s="32" t="s">
        <v>1200</v>
      </c>
      <c r="C10" s="32" t="s">
        <v>1201</v>
      </c>
      <c r="D10" s="14">
        <v>121338</v>
      </c>
      <c r="E10" s="15">
        <v>4519.6000000000004</v>
      </c>
      <c r="F10" s="16">
        <v>4.1099999999999998E-2</v>
      </c>
      <c r="G10" s="16"/>
    </row>
    <row r="11" spans="1:8" x14ac:dyDescent="0.25">
      <c r="A11" s="13" t="s">
        <v>1208</v>
      </c>
      <c r="B11" s="32" t="s">
        <v>1209</v>
      </c>
      <c r="C11" s="32" t="s">
        <v>1210</v>
      </c>
      <c r="D11" s="14">
        <v>336114</v>
      </c>
      <c r="E11" s="15">
        <v>4343.2700000000004</v>
      </c>
      <c r="F11" s="16">
        <v>3.95E-2</v>
      </c>
      <c r="G11" s="16"/>
    </row>
    <row r="12" spans="1:8" x14ac:dyDescent="0.25">
      <c r="A12" s="13" t="s">
        <v>1265</v>
      </c>
      <c r="B12" s="32" t="s">
        <v>1266</v>
      </c>
      <c r="C12" s="32" t="s">
        <v>1267</v>
      </c>
      <c r="D12" s="14">
        <v>206849</v>
      </c>
      <c r="E12" s="15">
        <v>3842.94</v>
      </c>
      <c r="F12" s="16">
        <v>3.49E-2</v>
      </c>
      <c r="G12" s="16"/>
    </row>
    <row r="13" spans="1:8" x14ac:dyDescent="0.25">
      <c r="A13" s="13" t="s">
        <v>1190</v>
      </c>
      <c r="B13" s="32" t="s">
        <v>1191</v>
      </c>
      <c r="C13" s="32" t="s">
        <v>1192</v>
      </c>
      <c r="D13" s="14">
        <v>766588</v>
      </c>
      <c r="E13" s="15">
        <v>3654.71</v>
      </c>
      <c r="F13" s="16">
        <v>3.32E-2</v>
      </c>
      <c r="G13" s="16"/>
    </row>
    <row r="14" spans="1:8" x14ac:dyDescent="0.25">
      <c r="A14" s="13" t="s">
        <v>1291</v>
      </c>
      <c r="B14" s="32" t="s">
        <v>1292</v>
      </c>
      <c r="C14" s="32" t="s">
        <v>1267</v>
      </c>
      <c r="D14" s="14">
        <v>84777</v>
      </c>
      <c r="E14" s="15">
        <v>3620.7</v>
      </c>
      <c r="F14" s="16">
        <v>3.2899999999999999E-2</v>
      </c>
      <c r="G14" s="16"/>
    </row>
    <row r="15" spans="1:8" x14ac:dyDescent="0.25">
      <c r="A15" s="13" t="s">
        <v>1240</v>
      </c>
      <c r="B15" s="32" t="s">
        <v>1241</v>
      </c>
      <c r="C15" s="32" t="s">
        <v>1187</v>
      </c>
      <c r="D15" s="14">
        <v>275637</v>
      </c>
      <c r="E15" s="15">
        <v>3132.06</v>
      </c>
      <c r="F15" s="16">
        <v>2.8500000000000001E-2</v>
      </c>
      <c r="G15" s="16"/>
    </row>
    <row r="16" spans="1:8" x14ac:dyDescent="0.25">
      <c r="A16" s="13" t="s">
        <v>1213</v>
      </c>
      <c r="B16" s="32" t="s">
        <v>1214</v>
      </c>
      <c r="C16" s="32" t="s">
        <v>1215</v>
      </c>
      <c r="D16" s="14">
        <v>845075</v>
      </c>
      <c r="E16" s="15">
        <v>3073.12</v>
      </c>
      <c r="F16" s="16">
        <v>2.7900000000000001E-2</v>
      </c>
      <c r="G16" s="16"/>
    </row>
    <row r="17" spans="1:7" x14ac:dyDescent="0.25">
      <c r="A17" s="13" t="s">
        <v>1347</v>
      </c>
      <c r="B17" s="32" t="s">
        <v>1348</v>
      </c>
      <c r="C17" s="32" t="s">
        <v>1275</v>
      </c>
      <c r="D17" s="14">
        <v>46418</v>
      </c>
      <c r="E17" s="15">
        <v>3052.4</v>
      </c>
      <c r="F17" s="16">
        <v>2.7699999999999999E-2</v>
      </c>
      <c r="G17" s="16"/>
    </row>
    <row r="18" spans="1:7" x14ac:dyDescent="0.25">
      <c r="A18" s="13" t="s">
        <v>1182</v>
      </c>
      <c r="B18" s="32" t="s">
        <v>1183</v>
      </c>
      <c r="C18" s="32" t="s">
        <v>1184</v>
      </c>
      <c r="D18" s="14">
        <v>182978</v>
      </c>
      <c r="E18" s="15">
        <v>2977.33</v>
      </c>
      <c r="F18" s="16">
        <v>2.7099999999999999E-2</v>
      </c>
      <c r="G18" s="16"/>
    </row>
    <row r="19" spans="1:7" x14ac:dyDescent="0.25">
      <c r="A19" s="13" t="s">
        <v>1179</v>
      </c>
      <c r="B19" s="32" t="s">
        <v>1180</v>
      </c>
      <c r="C19" s="32" t="s">
        <v>1181</v>
      </c>
      <c r="D19" s="14">
        <v>164737</v>
      </c>
      <c r="E19" s="15">
        <v>2933.8</v>
      </c>
      <c r="F19" s="16">
        <v>2.6700000000000002E-2</v>
      </c>
      <c r="G19" s="16"/>
    </row>
    <row r="20" spans="1:7" x14ac:dyDescent="0.25">
      <c r="A20" s="13" t="s">
        <v>1227</v>
      </c>
      <c r="B20" s="32" t="s">
        <v>1228</v>
      </c>
      <c r="C20" s="32" t="s">
        <v>1187</v>
      </c>
      <c r="D20" s="14">
        <v>348568</v>
      </c>
      <c r="E20" s="15">
        <v>2924.31</v>
      </c>
      <c r="F20" s="16">
        <v>2.6599999999999999E-2</v>
      </c>
      <c r="G20" s="16"/>
    </row>
    <row r="21" spans="1:7" x14ac:dyDescent="0.25">
      <c r="A21" s="13" t="s">
        <v>1219</v>
      </c>
      <c r="B21" s="32" t="s">
        <v>1220</v>
      </c>
      <c r="C21" s="32" t="s">
        <v>1195</v>
      </c>
      <c r="D21" s="14">
        <v>24559</v>
      </c>
      <c r="E21" s="15">
        <v>2719.71</v>
      </c>
      <c r="F21" s="16">
        <v>2.47E-2</v>
      </c>
      <c r="G21" s="16"/>
    </row>
    <row r="22" spans="1:7" x14ac:dyDescent="0.25">
      <c r="A22" s="13" t="s">
        <v>1432</v>
      </c>
      <c r="B22" s="32" t="s">
        <v>1433</v>
      </c>
      <c r="C22" s="32" t="s">
        <v>1267</v>
      </c>
      <c r="D22" s="14">
        <v>137329</v>
      </c>
      <c r="E22" s="15">
        <v>2537.91</v>
      </c>
      <c r="F22" s="16">
        <v>2.3099999999999999E-2</v>
      </c>
      <c r="G22" s="16"/>
    </row>
    <row r="23" spans="1:7" x14ac:dyDescent="0.25">
      <c r="A23" s="13" t="s">
        <v>1305</v>
      </c>
      <c r="B23" s="32" t="s">
        <v>1306</v>
      </c>
      <c r="C23" s="32" t="s">
        <v>1187</v>
      </c>
      <c r="D23" s="14">
        <v>118208</v>
      </c>
      <c r="E23" s="15">
        <v>2086.67</v>
      </c>
      <c r="F23" s="16">
        <v>1.9E-2</v>
      </c>
      <c r="G23" s="16"/>
    </row>
    <row r="24" spans="1:7" x14ac:dyDescent="0.25">
      <c r="A24" s="13" t="s">
        <v>1428</v>
      </c>
      <c r="B24" s="32" t="s">
        <v>1429</v>
      </c>
      <c r="C24" s="32" t="s">
        <v>1181</v>
      </c>
      <c r="D24" s="14">
        <v>130553</v>
      </c>
      <c r="E24" s="15">
        <v>2002.55</v>
      </c>
      <c r="F24" s="16">
        <v>1.8200000000000001E-2</v>
      </c>
      <c r="G24" s="16"/>
    </row>
    <row r="25" spans="1:7" x14ac:dyDescent="0.25">
      <c r="A25" s="13" t="s">
        <v>1479</v>
      </c>
      <c r="B25" s="32" t="s">
        <v>1480</v>
      </c>
      <c r="C25" s="32" t="s">
        <v>1195</v>
      </c>
      <c r="D25" s="14">
        <v>33546</v>
      </c>
      <c r="E25" s="15">
        <v>1597.36</v>
      </c>
      <c r="F25" s="16">
        <v>1.4500000000000001E-2</v>
      </c>
      <c r="G25" s="16"/>
    </row>
    <row r="26" spans="1:7" x14ac:dyDescent="0.25">
      <c r="A26" s="13" t="s">
        <v>1423</v>
      </c>
      <c r="B26" s="32" t="s">
        <v>1424</v>
      </c>
      <c r="C26" s="32" t="s">
        <v>1234</v>
      </c>
      <c r="D26" s="14">
        <v>238730</v>
      </c>
      <c r="E26" s="15">
        <v>1570.25</v>
      </c>
      <c r="F26" s="16">
        <v>1.43E-2</v>
      </c>
      <c r="G26" s="16"/>
    </row>
    <row r="27" spans="1:7" x14ac:dyDescent="0.25">
      <c r="A27" s="13" t="s">
        <v>1238</v>
      </c>
      <c r="B27" s="32" t="s">
        <v>1239</v>
      </c>
      <c r="C27" s="32" t="s">
        <v>1181</v>
      </c>
      <c r="D27" s="14">
        <v>40419</v>
      </c>
      <c r="E27" s="15">
        <v>1343.61</v>
      </c>
      <c r="F27" s="16">
        <v>1.2200000000000001E-2</v>
      </c>
      <c r="G27" s="16"/>
    </row>
    <row r="28" spans="1:7" x14ac:dyDescent="0.25">
      <c r="A28" s="13" t="s">
        <v>1245</v>
      </c>
      <c r="B28" s="32" t="s">
        <v>1246</v>
      </c>
      <c r="C28" s="32" t="s">
        <v>1195</v>
      </c>
      <c r="D28" s="14">
        <v>170489</v>
      </c>
      <c r="E28" s="15">
        <v>1340.81</v>
      </c>
      <c r="F28" s="16">
        <v>1.2200000000000001E-2</v>
      </c>
      <c r="G28" s="16"/>
    </row>
    <row r="29" spans="1:7" x14ac:dyDescent="0.25">
      <c r="A29" s="13" t="s">
        <v>1276</v>
      </c>
      <c r="B29" s="32" t="s">
        <v>1277</v>
      </c>
      <c r="C29" s="32" t="s">
        <v>1195</v>
      </c>
      <c r="D29" s="14">
        <v>43820</v>
      </c>
      <c r="E29" s="15">
        <v>1299.75</v>
      </c>
      <c r="F29" s="16">
        <v>1.18E-2</v>
      </c>
      <c r="G29" s="16"/>
    </row>
    <row r="30" spans="1:7" x14ac:dyDescent="0.25">
      <c r="A30" s="13" t="s">
        <v>1205</v>
      </c>
      <c r="B30" s="32" t="s">
        <v>1206</v>
      </c>
      <c r="C30" s="32" t="s">
        <v>1207</v>
      </c>
      <c r="D30" s="14">
        <v>24298</v>
      </c>
      <c r="E30" s="15">
        <v>1200.5999999999999</v>
      </c>
      <c r="F30" s="16">
        <v>1.09E-2</v>
      </c>
      <c r="G30" s="16"/>
    </row>
    <row r="31" spans="1:7" x14ac:dyDescent="0.25">
      <c r="A31" s="13" t="s">
        <v>1202</v>
      </c>
      <c r="B31" s="32" t="s">
        <v>1203</v>
      </c>
      <c r="C31" s="32" t="s">
        <v>1204</v>
      </c>
      <c r="D31" s="14">
        <v>36974</v>
      </c>
      <c r="E31" s="15">
        <v>1068.46</v>
      </c>
      <c r="F31" s="16">
        <v>9.7000000000000003E-3</v>
      </c>
      <c r="G31" s="16"/>
    </row>
    <row r="32" spans="1:7" x14ac:dyDescent="0.25">
      <c r="A32" s="13" t="s">
        <v>1235</v>
      </c>
      <c r="B32" s="32" t="s">
        <v>1236</v>
      </c>
      <c r="C32" s="32" t="s">
        <v>1237</v>
      </c>
      <c r="D32" s="14">
        <v>30453</v>
      </c>
      <c r="E32" s="15">
        <v>1060.8900000000001</v>
      </c>
      <c r="F32" s="16">
        <v>9.5999999999999992E-3</v>
      </c>
      <c r="G32" s="16"/>
    </row>
    <row r="33" spans="1:7" x14ac:dyDescent="0.25">
      <c r="A33" s="13" t="s">
        <v>1196</v>
      </c>
      <c r="B33" s="32" t="s">
        <v>1197</v>
      </c>
      <c r="C33" s="32" t="s">
        <v>1198</v>
      </c>
      <c r="D33" s="14">
        <v>9331</v>
      </c>
      <c r="E33" s="15">
        <v>1045.27</v>
      </c>
      <c r="F33" s="16">
        <v>9.4999999999999998E-3</v>
      </c>
      <c r="G33" s="16"/>
    </row>
    <row r="34" spans="1:7" x14ac:dyDescent="0.25">
      <c r="A34" s="13" t="s">
        <v>1515</v>
      </c>
      <c r="B34" s="32" t="s">
        <v>1516</v>
      </c>
      <c r="C34" s="32" t="s">
        <v>1275</v>
      </c>
      <c r="D34" s="14">
        <v>65993</v>
      </c>
      <c r="E34" s="15">
        <v>1042.6600000000001</v>
      </c>
      <c r="F34" s="16">
        <v>9.4999999999999998E-3</v>
      </c>
      <c r="G34" s="16"/>
    </row>
    <row r="35" spans="1:7" x14ac:dyDescent="0.25">
      <c r="A35" s="13" t="s">
        <v>1307</v>
      </c>
      <c r="B35" s="32" t="s">
        <v>1308</v>
      </c>
      <c r="C35" s="32" t="s">
        <v>1210</v>
      </c>
      <c r="D35" s="14">
        <v>346339</v>
      </c>
      <c r="E35" s="15">
        <v>1011.66</v>
      </c>
      <c r="F35" s="16">
        <v>9.1999999999999998E-3</v>
      </c>
      <c r="G35" s="16"/>
    </row>
    <row r="36" spans="1:7" x14ac:dyDescent="0.25">
      <c r="A36" s="13" t="s">
        <v>1188</v>
      </c>
      <c r="B36" s="32" t="s">
        <v>1189</v>
      </c>
      <c r="C36" s="32" t="s">
        <v>1181</v>
      </c>
      <c r="D36" s="14">
        <v>48822</v>
      </c>
      <c r="E36" s="15">
        <v>1001.22</v>
      </c>
      <c r="F36" s="16">
        <v>9.1000000000000004E-3</v>
      </c>
      <c r="G36" s="16"/>
    </row>
    <row r="37" spans="1:7" x14ac:dyDescent="0.25">
      <c r="A37" s="13" t="s">
        <v>1255</v>
      </c>
      <c r="B37" s="32" t="s">
        <v>1256</v>
      </c>
      <c r="C37" s="32" t="s">
        <v>1181</v>
      </c>
      <c r="D37" s="14">
        <v>96519</v>
      </c>
      <c r="E37" s="15">
        <v>932.33</v>
      </c>
      <c r="F37" s="16">
        <v>8.5000000000000006E-3</v>
      </c>
      <c r="G37" s="16"/>
    </row>
    <row r="38" spans="1:7" x14ac:dyDescent="0.25">
      <c r="A38" s="13" t="s">
        <v>1513</v>
      </c>
      <c r="B38" s="32" t="s">
        <v>1514</v>
      </c>
      <c r="C38" s="32" t="s">
        <v>1333</v>
      </c>
      <c r="D38" s="14">
        <v>29888</v>
      </c>
      <c r="E38" s="15">
        <v>916.43</v>
      </c>
      <c r="F38" s="16">
        <v>8.3000000000000001E-3</v>
      </c>
      <c r="G38" s="16"/>
    </row>
    <row r="39" spans="1:7" x14ac:dyDescent="0.25">
      <c r="A39" s="13" t="s">
        <v>1366</v>
      </c>
      <c r="B39" s="32" t="s">
        <v>1367</v>
      </c>
      <c r="C39" s="32" t="s">
        <v>1181</v>
      </c>
      <c r="D39" s="14">
        <v>14478</v>
      </c>
      <c r="E39" s="15">
        <v>893.68</v>
      </c>
      <c r="F39" s="16">
        <v>8.0999999999999996E-3</v>
      </c>
      <c r="G39" s="16"/>
    </row>
    <row r="40" spans="1:7" x14ac:dyDescent="0.25">
      <c r="A40" s="13" t="s">
        <v>1577</v>
      </c>
      <c r="B40" s="32" t="s">
        <v>1578</v>
      </c>
      <c r="C40" s="32" t="s">
        <v>1231</v>
      </c>
      <c r="D40" s="14">
        <v>122436</v>
      </c>
      <c r="E40" s="15">
        <v>886.99</v>
      </c>
      <c r="F40" s="16">
        <v>8.0999999999999996E-3</v>
      </c>
      <c r="G40" s="16"/>
    </row>
    <row r="41" spans="1:7" x14ac:dyDescent="0.25">
      <c r="A41" s="13" t="s">
        <v>1328</v>
      </c>
      <c r="B41" s="32" t="s">
        <v>1329</v>
      </c>
      <c r="C41" s="32" t="s">
        <v>1330</v>
      </c>
      <c r="D41" s="14">
        <v>56721</v>
      </c>
      <c r="E41" s="15">
        <v>867.32</v>
      </c>
      <c r="F41" s="16">
        <v>7.9000000000000008E-3</v>
      </c>
      <c r="G41" s="16"/>
    </row>
    <row r="42" spans="1:7" x14ac:dyDescent="0.25">
      <c r="A42" s="13" t="s">
        <v>1994</v>
      </c>
      <c r="B42" s="32" t="s">
        <v>1995</v>
      </c>
      <c r="C42" s="32" t="s">
        <v>1244</v>
      </c>
      <c r="D42" s="14">
        <v>76767</v>
      </c>
      <c r="E42" s="15">
        <v>807.01</v>
      </c>
      <c r="F42" s="16">
        <v>7.3000000000000001E-3</v>
      </c>
      <c r="G42" s="16"/>
    </row>
    <row r="43" spans="1:7" x14ac:dyDescent="0.25">
      <c r="A43" s="13" t="s">
        <v>1393</v>
      </c>
      <c r="B43" s="32" t="s">
        <v>1394</v>
      </c>
      <c r="C43" s="32" t="s">
        <v>1395</v>
      </c>
      <c r="D43" s="14">
        <v>11781</v>
      </c>
      <c r="E43" s="15">
        <v>804.51</v>
      </c>
      <c r="F43" s="16">
        <v>7.3000000000000001E-3</v>
      </c>
      <c r="G43" s="16"/>
    </row>
    <row r="44" spans="1:7" x14ac:dyDescent="0.25">
      <c r="A44" s="13" t="s">
        <v>1603</v>
      </c>
      <c r="B44" s="32" t="s">
        <v>1604</v>
      </c>
      <c r="C44" s="32" t="s">
        <v>1218</v>
      </c>
      <c r="D44" s="14">
        <v>109799</v>
      </c>
      <c r="E44" s="15">
        <v>804</v>
      </c>
      <c r="F44" s="16">
        <v>7.3000000000000001E-3</v>
      </c>
      <c r="G44" s="16"/>
    </row>
    <row r="45" spans="1:7" x14ac:dyDescent="0.25">
      <c r="A45" s="13" t="s">
        <v>1407</v>
      </c>
      <c r="B45" s="32" t="s">
        <v>1408</v>
      </c>
      <c r="C45" s="32" t="s">
        <v>1204</v>
      </c>
      <c r="D45" s="14">
        <v>64535</v>
      </c>
      <c r="E45" s="15">
        <v>803.23</v>
      </c>
      <c r="F45" s="16">
        <v>7.3000000000000001E-3</v>
      </c>
      <c r="G45" s="16"/>
    </row>
    <row r="46" spans="1:7" x14ac:dyDescent="0.25">
      <c r="A46" s="13" t="s">
        <v>1339</v>
      </c>
      <c r="B46" s="32" t="s">
        <v>1340</v>
      </c>
      <c r="C46" s="32" t="s">
        <v>1318</v>
      </c>
      <c r="D46" s="14">
        <v>118729</v>
      </c>
      <c r="E46" s="15">
        <v>779.1</v>
      </c>
      <c r="F46" s="16">
        <v>7.1000000000000004E-3</v>
      </c>
      <c r="G46" s="16"/>
    </row>
    <row r="47" spans="1:7" x14ac:dyDescent="0.25">
      <c r="A47" s="13" t="s">
        <v>1356</v>
      </c>
      <c r="B47" s="32" t="s">
        <v>1357</v>
      </c>
      <c r="C47" s="32" t="s">
        <v>1267</v>
      </c>
      <c r="D47" s="14">
        <v>13185</v>
      </c>
      <c r="E47" s="15">
        <v>778.66</v>
      </c>
      <c r="F47" s="16">
        <v>7.1000000000000004E-3</v>
      </c>
      <c r="G47" s="16"/>
    </row>
    <row r="48" spans="1:7" x14ac:dyDescent="0.25">
      <c r="A48" s="13" t="s">
        <v>1996</v>
      </c>
      <c r="B48" s="32" t="s">
        <v>1997</v>
      </c>
      <c r="C48" s="32" t="s">
        <v>1181</v>
      </c>
      <c r="D48" s="14">
        <v>30258</v>
      </c>
      <c r="E48" s="15">
        <v>774.97</v>
      </c>
      <c r="F48" s="16">
        <v>7.0000000000000001E-3</v>
      </c>
      <c r="G48" s="16"/>
    </row>
    <row r="49" spans="1:7" x14ac:dyDescent="0.25">
      <c r="A49" s="13" t="s">
        <v>1879</v>
      </c>
      <c r="B49" s="32" t="s">
        <v>1880</v>
      </c>
      <c r="C49" s="32" t="s">
        <v>1267</v>
      </c>
      <c r="D49" s="14">
        <v>56341</v>
      </c>
      <c r="E49" s="15">
        <v>771.2</v>
      </c>
      <c r="F49" s="16">
        <v>7.0000000000000001E-3</v>
      </c>
      <c r="G49" s="16"/>
    </row>
    <row r="50" spans="1:7" x14ac:dyDescent="0.25">
      <c r="A50" s="13" t="s">
        <v>1621</v>
      </c>
      <c r="B50" s="32" t="s">
        <v>1622</v>
      </c>
      <c r="C50" s="32" t="s">
        <v>1383</v>
      </c>
      <c r="D50" s="14">
        <v>18832</v>
      </c>
      <c r="E50" s="15">
        <v>765.61</v>
      </c>
      <c r="F50" s="16">
        <v>7.0000000000000001E-3</v>
      </c>
      <c r="G50" s="16"/>
    </row>
    <row r="51" spans="1:7" x14ac:dyDescent="0.25">
      <c r="A51" s="13" t="s">
        <v>1278</v>
      </c>
      <c r="B51" s="32" t="s">
        <v>1279</v>
      </c>
      <c r="C51" s="32" t="s">
        <v>1187</v>
      </c>
      <c r="D51" s="14">
        <v>76674</v>
      </c>
      <c r="E51" s="15">
        <v>763.56</v>
      </c>
      <c r="F51" s="16">
        <v>6.8999999999999999E-3</v>
      </c>
      <c r="G51" s="16"/>
    </row>
    <row r="52" spans="1:7" x14ac:dyDescent="0.25">
      <c r="A52" s="13" t="s">
        <v>1881</v>
      </c>
      <c r="B52" s="32" t="s">
        <v>1882</v>
      </c>
      <c r="C52" s="32" t="s">
        <v>1218</v>
      </c>
      <c r="D52" s="14">
        <v>1173288</v>
      </c>
      <c r="E52" s="15">
        <v>738.94</v>
      </c>
      <c r="F52" s="16">
        <v>6.7000000000000002E-3</v>
      </c>
      <c r="G52" s="16"/>
    </row>
    <row r="53" spans="1:7" x14ac:dyDescent="0.25">
      <c r="A53" s="13" t="s">
        <v>1368</v>
      </c>
      <c r="B53" s="32" t="s">
        <v>1369</v>
      </c>
      <c r="C53" s="32" t="s">
        <v>1275</v>
      </c>
      <c r="D53" s="14">
        <v>37994</v>
      </c>
      <c r="E53" s="15">
        <v>728.36</v>
      </c>
      <c r="F53" s="16">
        <v>6.6E-3</v>
      </c>
      <c r="G53" s="16"/>
    </row>
    <row r="54" spans="1:7" x14ac:dyDescent="0.25">
      <c r="A54" s="13" t="s">
        <v>1284</v>
      </c>
      <c r="B54" s="32" t="s">
        <v>1285</v>
      </c>
      <c r="C54" s="32" t="s">
        <v>1272</v>
      </c>
      <c r="D54" s="14">
        <v>231232</v>
      </c>
      <c r="E54" s="15">
        <v>712.19</v>
      </c>
      <c r="F54" s="16">
        <v>6.4999999999999997E-3</v>
      </c>
      <c r="G54" s="16"/>
    </row>
    <row r="55" spans="1:7" x14ac:dyDescent="0.25">
      <c r="A55" s="13" t="s">
        <v>1396</v>
      </c>
      <c r="B55" s="32" t="s">
        <v>1397</v>
      </c>
      <c r="C55" s="32" t="s">
        <v>1398</v>
      </c>
      <c r="D55" s="14">
        <v>87085</v>
      </c>
      <c r="E55" s="15">
        <v>710.57</v>
      </c>
      <c r="F55" s="16">
        <v>6.4999999999999997E-3</v>
      </c>
      <c r="G55" s="16"/>
    </row>
    <row r="56" spans="1:7" x14ac:dyDescent="0.25">
      <c r="A56" s="13" t="s">
        <v>1998</v>
      </c>
      <c r="B56" s="32" t="s">
        <v>1999</v>
      </c>
      <c r="C56" s="32" t="s">
        <v>1218</v>
      </c>
      <c r="D56" s="14">
        <v>26613</v>
      </c>
      <c r="E56" s="15">
        <v>709.97</v>
      </c>
      <c r="F56" s="16">
        <v>6.4999999999999997E-3</v>
      </c>
      <c r="G56" s="16"/>
    </row>
    <row r="57" spans="1:7" x14ac:dyDescent="0.25">
      <c r="A57" s="13" t="s">
        <v>1403</v>
      </c>
      <c r="B57" s="32" t="s">
        <v>1404</v>
      </c>
      <c r="C57" s="32" t="s">
        <v>1302</v>
      </c>
      <c r="D57" s="14">
        <v>457368</v>
      </c>
      <c r="E57" s="15">
        <v>661.08</v>
      </c>
      <c r="F57" s="16">
        <v>6.0000000000000001E-3</v>
      </c>
      <c r="G57" s="16"/>
    </row>
    <row r="58" spans="1:7" x14ac:dyDescent="0.25">
      <c r="A58" s="13" t="s">
        <v>1414</v>
      </c>
      <c r="B58" s="32" t="s">
        <v>1415</v>
      </c>
      <c r="C58" s="32" t="s">
        <v>1416</v>
      </c>
      <c r="D58" s="14">
        <v>15722</v>
      </c>
      <c r="E58" s="15">
        <v>660.99</v>
      </c>
      <c r="F58" s="16">
        <v>6.0000000000000001E-3</v>
      </c>
      <c r="G58" s="16"/>
    </row>
    <row r="59" spans="1:7" x14ac:dyDescent="0.25">
      <c r="A59" s="13" t="s">
        <v>1386</v>
      </c>
      <c r="B59" s="32" t="s">
        <v>1387</v>
      </c>
      <c r="C59" s="32" t="s">
        <v>1388</v>
      </c>
      <c r="D59" s="14">
        <v>157627</v>
      </c>
      <c r="E59" s="15">
        <v>656.36</v>
      </c>
      <c r="F59" s="16">
        <v>6.0000000000000001E-3</v>
      </c>
      <c r="G59" s="16"/>
    </row>
    <row r="60" spans="1:7" x14ac:dyDescent="0.25">
      <c r="A60" s="13" t="s">
        <v>1193</v>
      </c>
      <c r="B60" s="32" t="s">
        <v>1194</v>
      </c>
      <c r="C60" s="32" t="s">
        <v>1195</v>
      </c>
      <c r="D60" s="14">
        <v>7185</v>
      </c>
      <c r="E60" s="15">
        <v>649.07000000000005</v>
      </c>
      <c r="F60" s="16">
        <v>5.8999999999999999E-3</v>
      </c>
      <c r="G60" s="16"/>
    </row>
    <row r="61" spans="1:7" x14ac:dyDescent="0.25">
      <c r="A61" s="13" t="s">
        <v>1491</v>
      </c>
      <c r="B61" s="32" t="s">
        <v>1492</v>
      </c>
      <c r="C61" s="32" t="s">
        <v>1234</v>
      </c>
      <c r="D61" s="14">
        <v>91192</v>
      </c>
      <c r="E61" s="15">
        <v>638.02</v>
      </c>
      <c r="F61" s="16">
        <v>5.7999999999999996E-3</v>
      </c>
      <c r="G61" s="16"/>
    </row>
    <row r="62" spans="1:7" x14ac:dyDescent="0.25">
      <c r="A62" s="13" t="s">
        <v>1971</v>
      </c>
      <c r="B62" s="32" t="s">
        <v>1972</v>
      </c>
      <c r="C62" s="32" t="s">
        <v>1416</v>
      </c>
      <c r="D62" s="14">
        <v>90802</v>
      </c>
      <c r="E62" s="15">
        <v>622.45000000000005</v>
      </c>
      <c r="F62" s="16">
        <v>5.7000000000000002E-3</v>
      </c>
      <c r="G62" s="16"/>
    </row>
    <row r="63" spans="1:7" x14ac:dyDescent="0.25">
      <c r="A63" s="13" t="s">
        <v>1573</v>
      </c>
      <c r="B63" s="32" t="s">
        <v>1574</v>
      </c>
      <c r="C63" s="32" t="s">
        <v>1187</v>
      </c>
      <c r="D63" s="14">
        <v>107714</v>
      </c>
      <c r="E63" s="15">
        <v>618.6</v>
      </c>
      <c r="F63" s="16">
        <v>5.5999999999999999E-3</v>
      </c>
      <c r="G63" s="16"/>
    </row>
    <row r="64" spans="1:7" x14ac:dyDescent="0.25">
      <c r="A64" s="13" t="s">
        <v>1609</v>
      </c>
      <c r="B64" s="32" t="s">
        <v>1610</v>
      </c>
      <c r="C64" s="32" t="s">
        <v>1252</v>
      </c>
      <c r="D64" s="14">
        <v>126046</v>
      </c>
      <c r="E64" s="15">
        <v>618.38</v>
      </c>
      <c r="F64" s="16">
        <v>5.5999999999999999E-3</v>
      </c>
      <c r="G64" s="16"/>
    </row>
    <row r="65" spans="1:7" x14ac:dyDescent="0.25">
      <c r="A65" s="13" t="s">
        <v>1530</v>
      </c>
      <c r="B65" s="32" t="s">
        <v>1531</v>
      </c>
      <c r="C65" s="32" t="s">
        <v>1351</v>
      </c>
      <c r="D65" s="14">
        <v>218449</v>
      </c>
      <c r="E65" s="15">
        <v>611.13</v>
      </c>
      <c r="F65" s="16">
        <v>5.5999999999999999E-3</v>
      </c>
      <c r="G65" s="16"/>
    </row>
    <row r="66" spans="1:7" x14ac:dyDescent="0.25">
      <c r="A66" s="13" t="s">
        <v>1593</v>
      </c>
      <c r="B66" s="32" t="s">
        <v>1594</v>
      </c>
      <c r="C66" s="32" t="s">
        <v>1351</v>
      </c>
      <c r="D66" s="14">
        <v>15467</v>
      </c>
      <c r="E66" s="15">
        <v>573.76</v>
      </c>
      <c r="F66" s="16">
        <v>5.1999999999999998E-3</v>
      </c>
      <c r="G66" s="16"/>
    </row>
    <row r="67" spans="1:7" x14ac:dyDescent="0.25">
      <c r="A67" s="13" t="s">
        <v>1324</v>
      </c>
      <c r="B67" s="32" t="s">
        <v>1325</v>
      </c>
      <c r="C67" s="32" t="s">
        <v>1192</v>
      </c>
      <c r="D67" s="14">
        <v>22504</v>
      </c>
      <c r="E67" s="15">
        <v>561.73</v>
      </c>
      <c r="F67" s="16">
        <v>5.1000000000000004E-3</v>
      </c>
      <c r="G67" s="16"/>
    </row>
    <row r="68" spans="1:7" x14ac:dyDescent="0.25">
      <c r="A68" s="13" t="s">
        <v>1326</v>
      </c>
      <c r="B68" s="32" t="s">
        <v>1327</v>
      </c>
      <c r="C68" s="32" t="s">
        <v>1184</v>
      </c>
      <c r="D68" s="14">
        <v>158322</v>
      </c>
      <c r="E68" s="15">
        <v>553.1</v>
      </c>
      <c r="F68" s="16">
        <v>5.0000000000000001E-3</v>
      </c>
      <c r="G68" s="16"/>
    </row>
    <row r="69" spans="1:7" x14ac:dyDescent="0.25">
      <c r="A69" s="13" t="s">
        <v>1440</v>
      </c>
      <c r="B69" s="32" t="s">
        <v>1441</v>
      </c>
      <c r="C69" s="32" t="s">
        <v>1416</v>
      </c>
      <c r="D69" s="14">
        <v>11593</v>
      </c>
      <c r="E69" s="15">
        <v>541.48</v>
      </c>
      <c r="F69" s="16">
        <v>4.8999999999999998E-3</v>
      </c>
      <c r="G69" s="16"/>
    </row>
    <row r="70" spans="1:7" x14ac:dyDescent="0.25">
      <c r="A70" s="13" t="s">
        <v>1389</v>
      </c>
      <c r="B70" s="32" t="s">
        <v>1390</v>
      </c>
      <c r="C70" s="32" t="s">
        <v>1351</v>
      </c>
      <c r="D70" s="14">
        <v>7903</v>
      </c>
      <c r="E70" s="15">
        <v>537.04</v>
      </c>
      <c r="F70" s="16">
        <v>4.8999999999999998E-3</v>
      </c>
      <c r="G70" s="16"/>
    </row>
    <row r="71" spans="1:7" x14ac:dyDescent="0.25">
      <c r="A71" s="13" t="s">
        <v>1232</v>
      </c>
      <c r="B71" s="32" t="s">
        <v>1233</v>
      </c>
      <c r="C71" s="32" t="s">
        <v>1234</v>
      </c>
      <c r="D71" s="14">
        <v>28782</v>
      </c>
      <c r="E71" s="15">
        <v>535.88</v>
      </c>
      <c r="F71" s="16">
        <v>4.8999999999999998E-3</v>
      </c>
      <c r="G71" s="16"/>
    </row>
    <row r="72" spans="1:7" x14ac:dyDescent="0.25">
      <c r="A72" s="13" t="s">
        <v>1262</v>
      </c>
      <c r="B72" s="32" t="s">
        <v>1263</v>
      </c>
      <c r="C72" s="32" t="s">
        <v>1264</v>
      </c>
      <c r="D72" s="14">
        <v>111846</v>
      </c>
      <c r="E72" s="15">
        <v>507.22</v>
      </c>
      <c r="F72" s="16">
        <v>4.5999999999999999E-3</v>
      </c>
      <c r="G72" s="16"/>
    </row>
    <row r="73" spans="1:7" x14ac:dyDescent="0.25">
      <c r="A73" s="13" t="s">
        <v>2000</v>
      </c>
      <c r="B73" s="32" t="s">
        <v>2001</v>
      </c>
      <c r="C73" s="32" t="s">
        <v>1275</v>
      </c>
      <c r="D73" s="14">
        <v>357166</v>
      </c>
      <c r="E73" s="15">
        <v>485.28</v>
      </c>
      <c r="F73" s="16">
        <v>4.4000000000000003E-3</v>
      </c>
      <c r="G73" s="16"/>
    </row>
    <row r="74" spans="1:7" x14ac:dyDescent="0.25">
      <c r="A74" s="13" t="s">
        <v>1298</v>
      </c>
      <c r="B74" s="32" t="s">
        <v>1299</v>
      </c>
      <c r="C74" s="32" t="s">
        <v>1181</v>
      </c>
      <c r="D74" s="14">
        <v>37695</v>
      </c>
      <c r="E74" s="15">
        <v>475.94</v>
      </c>
      <c r="F74" s="16">
        <v>4.3E-3</v>
      </c>
      <c r="G74" s="16"/>
    </row>
    <row r="75" spans="1:7" x14ac:dyDescent="0.25">
      <c r="A75" s="13" t="s">
        <v>1503</v>
      </c>
      <c r="B75" s="32" t="s">
        <v>1504</v>
      </c>
      <c r="C75" s="32" t="s">
        <v>1181</v>
      </c>
      <c r="D75" s="14">
        <v>1711</v>
      </c>
      <c r="E75" s="15">
        <v>474.35</v>
      </c>
      <c r="F75" s="16">
        <v>4.3E-3</v>
      </c>
      <c r="G75" s="16"/>
    </row>
    <row r="76" spans="1:7" x14ac:dyDescent="0.25">
      <c r="A76" s="13" t="s">
        <v>2002</v>
      </c>
      <c r="B76" s="32" t="s">
        <v>2003</v>
      </c>
      <c r="C76" s="32" t="s">
        <v>1244</v>
      </c>
      <c r="D76" s="14">
        <v>208320</v>
      </c>
      <c r="E76" s="15">
        <v>470.41</v>
      </c>
      <c r="F76" s="16">
        <v>4.3E-3</v>
      </c>
      <c r="G76" s="16"/>
    </row>
    <row r="77" spans="1:7" x14ac:dyDescent="0.25">
      <c r="A77" s="13" t="s">
        <v>1250</v>
      </c>
      <c r="B77" s="32" t="s">
        <v>1251</v>
      </c>
      <c r="C77" s="32" t="s">
        <v>1252</v>
      </c>
      <c r="D77" s="14">
        <v>170000</v>
      </c>
      <c r="E77" s="15">
        <v>436.39</v>
      </c>
      <c r="F77" s="16">
        <v>4.0000000000000001E-3</v>
      </c>
      <c r="G77" s="16"/>
    </row>
    <row r="78" spans="1:7" x14ac:dyDescent="0.25">
      <c r="A78" s="13" t="s">
        <v>1916</v>
      </c>
      <c r="B78" s="32" t="s">
        <v>1917</v>
      </c>
      <c r="C78" s="32" t="s">
        <v>1231</v>
      </c>
      <c r="D78" s="14">
        <v>58386</v>
      </c>
      <c r="E78" s="15">
        <v>397.73</v>
      </c>
      <c r="F78" s="16">
        <v>3.5999999999999999E-3</v>
      </c>
      <c r="G78" s="16"/>
    </row>
    <row r="79" spans="1:7" x14ac:dyDescent="0.25">
      <c r="A79" s="13" t="s">
        <v>1430</v>
      </c>
      <c r="B79" s="32" t="s">
        <v>1431</v>
      </c>
      <c r="C79" s="32" t="s">
        <v>1234</v>
      </c>
      <c r="D79" s="14">
        <v>22623</v>
      </c>
      <c r="E79" s="15">
        <v>325.26</v>
      </c>
      <c r="F79" s="16">
        <v>3.0000000000000001E-3</v>
      </c>
      <c r="G79" s="16"/>
    </row>
    <row r="80" spans="1:7" x14ac:dyDescent="0.25">
      <c r="A80" s="13" t="s">
        <v>1875</v>
      </c>
      <c r="B80" s="32" t="s">
        <v>1876</v>
      </c>
      <c r="C80" s="32" t="s">
        <v>1198</v>
      </c>
      <c r="D80" s="14">
        <v>70276</v>
      </c>
      <c r="E80" s="15">
        <v>152.49</v>
      </c>
      <c r="F80" s="16">
        <v>1.4E-3</v>
      </c>
      <c r="G80" s="16"/>
    </row>
    <row r="81" spans="1:7" x14ac:dyDescent="0.25">
      <c r="A81" s="17" t="s">
        <v>131</v>
      </c>
      <c r="B81" s="33"/>
      <c r="C81" s="33"/>
      <c r="D81" s="20"/>
      <c r="E81" s="38">
        <v>107076.88</v>
      </c>
      <c r="F81" s="39">
        <v>0.97340000000000004</v>
      </c>
      <c r="G81" s="23"/>
    </row>
    <row r="82" spans="1:7" x14ac:dyDescent="0.25">
      <c r="A82" s="17" t="s">
        <v>1257</v>
      </c>
      <c r="B82" s="32"/>
      <c r="C82" s="32"/>
      <c r="D82" s="14"/>
      <c r="E82" s="15"/>
      <c r="F82" s="16"/>
      <c r="G82" s="16"/>
    </row>
    <row r="83" spans="1:7" x14ac:dyDescent="0.25">
      <c r="A83" s="17" t="s">
        <v>131</v>
      </c>
      <c r="B83" s="32"/>
      <c r="C83" s="32"/>
      <c r="D83" s="14"/>
      <c r="E83" s="40" t="s">
        <v>128</v>
      </c>
      <c r="F83" s="41" t="s">
        <v>128</v>
      </c>
      <c r="G83" s="16"/>
    </row>
    <row r="84" spans="1:7" x14ac:dyDescent="0.25">
      <c r="A84" s="25" t="s">
        <v>143</v>
      </c>
      <c r="B84" s="34"/>
      <c r="C84" s="34"/>
      <c r="D84" s="26"/>
      <c r="E84" s="29">
        <v>107076.88</v>
      </c>
      <c r="F84" s="30">
        <v>0.97340000000000004</v>
      </c>
      <c r="G84" s="23"/>
    </row>
    <row r="85" spans="1:7" x14ac:dyDescent="0.25">
      <c r="A85" s="13"/>
      <c r="B85" s="32"/>
      <c r="C85" s="32"/>
      <c r="D85" s="14"/>
      <c r="E85" s="15"/>
      <c r="F85" s="16"/>
      <c r="G85" s="16"/>
    </row>
    <row r="86" spans="1:7" x14ac:dyDescent="0.25">
      <c r="A86" s="17" t="s">
        <v>144</v>
      </c>
      <c r="B86" s="32"/>
      <c r="C86" s="32"/>
      <c r="D86" s="14"/>
      <c r="E86" s="15"/>
      <c r="F86" s="16"/>
      <c r="G86" s="16"/>
    </row>
    <row r="87" spans="1:7" x14ac:dyDescent="0.25">
      <c r="A87" s="13"/>
      <c r="B87" s="32"/>
      <c r="C87" s="32"/>
      <c r="D87" s="14"/>
      <c r="E87" s="15"/>
      <c r="F87" s="16"/>
      <c r="G87" s="16"/>
    </row>
    <row r="88" spans="1:7" x14ac:dyDescent="0.25">
      <c r="A88" s="17" t="s">
        <v>145</v>
      </c>
      <c r="B88" s="32"/>
      <c r="C88" s="32"/>
      <c r="D88" s="14"/>
      <c r="E88" s="15"/>
      <c r="F88" s="16"/>
      <c r="G88" s="16"/>
    </row>
    <row r="89" spans="1:7" x14ac:dyDescent="0.25">
      <c r="A89" s="13" t="s">
        <v>2004</v>
      </c>
      <c r="B89" s="32" t="s">
        <v>2005</v>
      </c>
      <c r="C89" s="32" t="s">
        <v>135</v>
      </c>
      <c r="D89" s="14">
        <v>200000</v>
      </c>
      <c r="E89" s="15">
        <v>197.66</v>
      </c>
      <c r="F89" s="16">
        <v>1.8E-3</v>
      </c>
      <c r="G89" s="16">
        <v>6.4499000000000001E-2</v>
      </c>
    </row>
    <row r="90" spans="1:7" x14ac:dyDescent="0.25">
      <c r="A90" s="17" t="s">
        <v>131</v>
      </c>
      <c r="B90" s="33"/>
      <c r="C90" s="33"/>
      <c r="D90" s="20"/>
      <c r="E90" s="38">
        <v>197.66</v>
      </c>
      <c r="F90" s="39">
        <v>1.8E-3</v>
      </c>
      <c r="G90" s="23"/>
    </row>
    <row r="91" spans="1:7" x14ac:dyDescent="0.25">
      <c r="A91" s="13"/>
      <c r="B91" s="32"/>
      <c r="C91" s="32"/>
      <c r="D91" s="14"/>
      <c r="E91" s="15"/>
      <c r="F91" s="16"/>
      <c r="G91" s="16"/>
    </row>
    <row r="92" spans="1:7" x14ac:dyDescent="0.25">
      <c r="A92" s="25" t="s">
        <v>143</v>
      </c>
      <c r="B92" s="34"/>
      <c r="C92" s="34"/>
      <c r="D92" s="26"/>
      <c r="E92" s="21">
        <v>197.66</v>
      </c>
      <c r="F92" s="22">
        <v>1.8E-3</v>
      </c>
      <c r="G92" s="23"/>
    </row>
    <row r="93" spans="1:7" x14ac:dyDescent="0.25">
      <c r="A93" s="13"/>
      <c r="B93" s="32"/>
      <c r="C93" s="32"/>
      <c r="D93" s="14"/>
      <c r="E93" s="15"/>
      <c r="F93" s="16"/>
      <c r="G93" s="16"/>
    </row>
    <row r="94" spans="1:7" x14ac:dyDescent="0.25">
      <c r="A94" s="13"/>
      <c r="B94" s="32"/>
      <c r="C94" s="32"/>
      <c r="D94" s="14"/>
      <c r="E94" s="15"/>
      <c r="F94" s="16"/>
      <c r="G94" s="16"/>
    </row>
    <row r="95" spans="1:7" x14ac:dyDescent="0.25">
      <c r="A95" s="17" t="s">
        <v>228</v>
      </c>
      <c r="B95" s="32"/>
      <c r="C95" s="32"/>
      <c r="D95" s="14"/>
      <c r="E95" s="15"/>
      <c r="F95" s="16"/>
      <c r="G95" s="16"/>
    </row>
    <row r="96" spans="1:7" x14ac:dyDescent="0.25">
      <c r="A96" s="13" t="s">
        <v>229</v>
      </c>
      <c r="B96" s="32"/>
      <c r="C96" s="32"/>
      <c r="D96" s="14"/>
      <c r="E96" s="15">
        <v>2868.43</v>
      </c>
      <c r="F96" s="16">
        <v>2.6100000000000002E-2</v>
      </c>
      <c r="G96" s="16">
        <v>6.6422999999999996E-2</v>
      </c>
    </row>
    <row r="97" spans="1:7" x14ac:dyDescent="0.25">
      <c r="A97" s="17" t="s">
        <v>131</v>
      </c>
      <c r="B97" s="33"/>
      <c r="C97" s="33"/>
      <c r="D97" s="20"/>
      <c r="E97" s="38">
        <v>2868.43</v>
      </c>
      <c r="F97" s="39">
        <v>2.6100000000000002E-2</v>
      </c>
      <c r="G97" s="23"/>
    </row>
    <row r="98" spans="1:7" x14ac:dyDescent="0.25">
      <c r="A98" s="13"/>
      <c r="B98" s="32"/>
      <c r="C98" s="32"/>
      <c r="D98" s="14"/>
      <c r="E98" s="15"/>
      <c r="F98" s="16"/>
      <c r="G98" s="16"/>
    </row>
    <row r="99" spans="1:7" x14ac:dyDescent="0.25">
      <c r="A99" s="25" t="s">
        <v>143</v>
      </c>
      <c r="B99" s="34"/>
      <c r="C99" s="34"/>
      <c r="D99" s="26"/>
      <c r="E99" s="21">
        <v>2868.43</v>
      </c>
      <c r="F99" s="22">
        <v>2.6100000000000002E-2</v>
      </c>
      <c r="G99" s="23"/>
    </row>
    <row r="100" spans="1:7" x14ac:dyDescent="0.25">
      <c r="A100" s="13" t="s">
        <v>230</v>
      </c>
      <c r="B100" s="32"/>
      <c r="C100" s="32"/>
      <c r="D100" s="14"/>
      <c r="E100" s="15">
        <v>1.044</v>
      </c>
      <c r="F100" s="16">
        <v>9.0000000000000002E-6</v>
      </c>
      <c r="G100" s="16"/>
    </row>
    <row r="101" spans="1:7" x14ac:dyDescent="0.25">
      <c r="A101" s="13" t="s">
        <v>231</v>
      </c>
      <c r="B101" s="32"/>
      <c r="C101" s="32"/>
      <c r="D101" s="14"/>
      <c r="E101" s="37">
        <v>-122.324</v>
      </c>
      <c r="F101" s="36">
        <v>-1.3090000000000001E-3</v>
      </c>
      <c r="G101" s="16">
        <v>6.6422999999999996E-2</v>
      </c>
    </row>
    <row r="102" spans="1:7" x14ac:dyDescent="0.25">
      <c r="A102" s="27" t="s">
        <v>232</v>
      </c>
      <c r="B102" s="35"/>
      <c r="C102" s="35"/>
      <c r="D102" s="28"/>
      <c r="E102" s="29">
        <v>110021.69</v>
      </c>
      <c r="F102" s="30">
        <v>1</v>
      </c>
      <c r="G102" s="30"/>
    </row>
    <row r="107" spans="1:7" x14ac:dyDescent="0.25">
      <c r="A107" s="1" t="s">
        <v>235</v>
      </c>
    </row>
    <row r="108" spans="1:7" x14ac:dyDescent="0.25">
      <c r="A108" s="57" t="s">
        <v>236</v>
      </c>
      <c r="B108" s="3" t="s">
        <v>128</v>
      </c>
    </row>
    <row r="109" spans="1:7" x14ac:dyDescent="0.25">
      <c r="A109" t="s">
        <v>237</v>
      </c>
    </row>
    <row r="110" spans="1:7" x14ac:dyDescent="0.25">
      <c r="A110" t="s">
        <v>238</v>
      </c>
      <c r="B110" t="s">
        <v>239</v>
      </c>
      <c r="C110" t="s">
        <v>239</v>
      </c>
    </row>
    <row r="111" spans="1:7" x14ac:dyDescent="0.25">
      <c r="B111" s="58">
        <v>45596</v>
      </c>
      <c r="C111" s="58">
        <v>45625</v>
      </c>
    </row>
    <row r="112" spans="1:7" x14ac:dyDescent="0.25">
      <c r="A112" t="s">
        <v>244</v>
      </c>
      <c r="B112">
        <v>94.06</v>
      </c>
      <c r="C112">
        <v>93.37</v>
      </c>
    </row>
    <row r="113" spans="1:3" x14ac:dyDescent="0.25">
      <c r="A113" t="s">
        <v>245</v>
      </c>
      <c r="B113">
        <v>39.28</v>
      </c>
      <c r="C113">
        <v>38.99</v>
      </c>
    </row>
    <row r="114" spans="1:3" x14ac:dyDescent="0.25">
      <c r="A114" t="s">
        <v>2006</v>
      </c>
      <c r="B114">
        <v>83.33</v>
      </c>
      <c r="C114">
        <v>82.63</v>
      </c>
    </row>
    <row r="115" spans="1:3" x14ac:dyDescent="0.25">
      <c r="A115" t="s">
        <v>2007</v>
      </c>
      <c r="B115">
        <v>84.32</v>
      </c>
      <c r="C115">
        <v>83.61</v>
      </c>
    </row>
    <row r="116" spans="1:3" x14ac:dyDescent="0.25">
      <c r="A116" t="s">
        <v>2008</v>
      </c>
      <c r="B116">
        <v>82.24</v>
      </c>
      <c r="C116">
        <v>81.540000000000006</v>
      </c>
    </row>
    <row r="117" spans="1:3" x14ac:dyDescent="0.25">
      <c r="A117" t="s">
        <v>2009</v>
      </c>
      <c r="B117">
        <v>67.22</v>
      </c>
      <c r="C117">
        <v>66.650000000000006</v>
      </c>
    </row>
    <row r="118" spans="1:3" x14ac:dyDescent="0.25">
      <c r="A118" t="s">
        <v>688</v>
      </c>
      <c r="B118">
        <v>82.83</v>
      </c>
      <c r="C118">
        <v>82.12</v>
      </c>
    </row>
    <row r="119" spans="1:3" x14ac:dyDescent="0.25">
      <c r="A119" t="s">
        <v>689</v>
      </c>
      <c r="B119">
        <v>28.29</v>
      </c>
      <c r="C119">
        <v>28.05</v>
      </c>
    </row>
    <row r="121" spans="1:3" x14ac:dyDescent="0.25">
      <c r="A121" t="s">
        <v>255</v>
      </c>
      <c r="B121" s="3" t="s">
        <v>128</v>
      </c>
    </row>
    <row r="122" spans="1:3" x14ac:dyDescent="0.25">
      <c r="A122" t="s">
        <v>256</v>
      </c>
      <c r="B122" s="3" t="s">
        <v>128</v>
      </c>
    </row>
    <row r="123" spans="1:3" ht="29.1" customHeight="1" x14ac:dyDescent="0.25">
      <c r="A123" s="57" t="s">
        <v>257</v>
      </c>
      <c r="B123" s="3" t="s">
        <v>128</v>
      </c>
    </row>
    <row r="124" spans="1:3" ht="29.1" customHeight="1" x14ac:dyDescent="0.25">
      <c r="A124" s="57" t="s">
        <v>258</v>
      </c>
      <c r="B124" s="3" t="s">
        <v>128</v>
      </c>
    </row>
    <row r="125" spans="1:3" x14ac:dyDescent="0.25">
      <c r="A125" t="s">
        <v>1258</v>
      </c>
      <c r="B125" s="59">
        <v>1.0839000000000001</v>
      </c>
    </row>
    <row r="126" spans="1:3" ht="43.5" customHeight="1" x14ac:dyDescent="0.25">
      <c r="A126" s="57" t="s">
        <v>260</v>
      </c>
      <c r="B126" s="3" t="s">
        <v>128</v>
      </c>
    </row>
    <row r="127" spans="1:3" x14ac:dyDescent="0.25">
      <c r="B127" s="3"/>
    </row>
    <row r="128" spans="1:3" ht="29.1" customHeight="1" x14ac:dyDescent="0.25">
      <c r="A128" s="57" t="s">
        <v>261</v>
      </c>
      <c r="B128" s="3" t="s">
        <v>128</v>
      </c>
    </row>
    <row r="129" spans="1:4" ht="29.1" customHeight="1" x14ac:dyDescent="0.25">
      <c r="A129" s="57" t="s">
        <v>262</v>
      </c>
      <c r="B129" t="s">
        <v>128</v>
      </c>
    </row>
    <row r="130" spans="1:4" ht="29.1" customHeight="1" x14ac:dyDescent="0.25">
      <c r="A130" s="57" t="s">
        <v>263</v>
      </c>
      <c r="B130" s="3" t="s">
        <v>128</v>
      </c>
    </row>
    <row r="131" spans="1:4" ht="29.1" customHeight="1" x14ac:dyDescent="0.25">
      <c r="A131" s="57" t="s">
        <v>264</v>
      </c>
      <c r="B131" s="3" t="s">
        <v>128</v>
      </c>
    </row>
    <row r="133" spans="1:4" ht="69.95" customHeight="1" x14ac:dyDescent="0.25">
      <c r="A133" s="76" t="s">
        <v>274</v>
      </c>
      <c r="B133" s="76" t="s">
        <v>275</v>
      </c>
      <c r="C133" s="76" t="s">
        <v>5</v>
      </c>
      <c r="D133" s="76" t="s">
        <v>6</v>
      </c>
    </row>
    <row r="134" spans="1:4" ht="69.95" customHeight="1" x14ac:dyDescent="0.25">
      <c r="A134" s="76" t="s">
        <v>2010</v>
      </c>
      <c r="B134" s="76"/>
      <c r="C134" s="76" t="s">
        <v>58</v>
      </c>
      <c r="D134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28"/>
  <sheetViews>
    <sheetView showGridLines="0" workbookViewId="0">
      <pane ySplit="4" topLeftCell="A106" activePane="bottomLeft" state="frozen"/>
      <selection pane="bottomLeft" activeCell="B123" sqref="B12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2011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2012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1268</v>
      </c>
      <c r="B8" s="32" t="s">
        <v>1269</v>
      </c>
      <c r="C8" s="32" t="s">
        <v>1187</v>
      </c>
      <c r="D8" s="14">
        <v>1012427</v>
      </c>
      <c r="E8" s="15">
        <v>18183.7</v>
      </c>
      <c r="F8" s="16">
        <v>7.4300000000000005E-2</v>
      </c>
      <c r="G8" s="16"/>
    </row>
    <row r="9" spans="1:8" x14ac:dyDescent="0.25">
      <c r="A9" s="13" t="s">
        <v>1185</v>
      </c>
      <c r="B9" s="32" t="s">
        <v>1186</v>
      </c>
      <c r="C9" s="32" t="s">
        <v>1187</v>
      </c>
      <c r="D9" s="14">
        <v>1025758</v>
      </c>
      <c r="E9" s="15">
        <v>13335.88</v>
      </c>
      <c r="F9" s="16">
        <v>5.45E-2</v>
      </c>
      <c r="G9" s="16"/>
    </row>
    <row r="10" spans="1:8" x14ac:dyDescent="0.25">
      <c r="A10" s="13" t="s">
        <v>1265</v>
      </c>
      <c r="B10" s="32" t="s">
        <v>1266</v>
      </c>
      <c r="C10" s="32" t="s">
        <v>1267</v>
      </c>
      <c r="D10" s="14">
        <v>610589</v>
      </c>
      <c r="E10" s="15">
        <v>11343.83</v>
      </c>
      <c r="F10" s="16">
        <v>4.6399999999999997E-2</v>
      </c>
      <c r="G10" s="16"/>
    </row>
    <row r="11" spans="1:8" x14ac:dyDescent="0.25">
      <c r="A11" s="13" t="s">
        <v>1199</v>
      </c>
      <c r="B11" s="32" t="s">
        <v>1200</v>
      </c>
      <c r="C11" s="32" t="s">
        <v>1201</v>
      </c>
      <c r="D11" s="14">
        <v>213970</v>
      </c>
      <c r="E11" s="15">
        <v>7969.95</v>
      </c>
      <c r="F11" s="16">
        <v>3.2599999999999997E-2</v>
      </c>
      <c r="G11" s="16"/>
    </row>
    <row r="12" spans="1:8" x14ac:dyDescent="0.25">
      <c r="A12" s="13" t="s">
        <v>1208</v>
      </c>
      <c r="B12" s="32" t="s">
        <v>1209</v>
      </c>
      <c r="C12" s="32" t="s">
        <v>1210</v>
      </c>
      <c r="D12" s="14">
        <v>487460</v>
      </c>
      <c r="E12" s="15">
        <v>6298.96</v>
      </c>
      <c r="F12" s="16">
        <v>2.58E-2</v>
      </c>
      <c r="G12" s="16"/>
    </row>
    <row r="13" spans="1:8" x14ac:dyDescent="0.25">
      <c r="A13" s="13" t="s">
        <v>1276</v>
      </c>
      <c r="B13" s="32" t="s">
        <v>1277</v>
      </c>
      <c r="C13" s="32" t="s">
        <v>1195</v>
      </c>
      <c r="D13" s="14">
        <v>197997</v>
      </c>
      <c r="E13" s="15">
        <v>5872.79</v>
      </c>
      <c r="F13" s="16">
        <v>2.4E-2</v>
      </c>
      <c r="G13" s="16"/>
    </row>
    <row r="14" spans="1:8" x14ac:dyDescent="0.25">
      <c r="A14" s="13" t="s">
        <v>1213</v>
      </c>
      <c r="B14" s="32" t="s">
        <v>1214</v>
      </c>
      <c r="C14" s="32" t="s">
        <v>1215</v>
      </c>
      <c r="D14" s="14">
        <v>1491720</v>
      </c>
      <c r="E14" s="15">
        <v>5424.64</v>
      </c>
      <c r="F14" s="16">
        <v>2.2200000000000001E-2</v>
      </c>
      <c r="G14" s="16"/>
    </row>
    <row r="15" spans="1:8" x14ac:dyDescent="0.25">
      <c r="A15" s="13" t="s">
        <v>1182</v>
      </c>
      <c r="B15" s="32" t="s">
        <v>1183</v>
      </c>
      <c r="C15" s="32" t="s">
        <v>1184</v>
      </c>
      <c r="D15" s="14">
        <v>330762</v>
      </c>
      <c r="E15" s="15">
        <v>5381.99</v>
      </c>
      <c r="F15" s="16">
        <v>2.1999999999999999E-2</v>
      </c>
      <c r="G15" s="16"/>
    </row>
    <row r="16" spans="1:8" x14ac:dyDescent="0.25">
      <c r="A16" s="13" t="s">
        <v>1319</v>
      </c>
      <c r="B16" s="32" t="s">
        <v>1320</v>
      </c>
      <c r="C16" s="32" t="s">
        <v>1231</v>
      </c>
      <c r="D16" s="14">
        <v>32106</v>
      </c>
      <c r="E16" s="15">
        <v>5075.12</v>
      </c>
      <c r="F16" s="16">
        <v>2.07E-2</v>
      </c>
      <c r="G16" s="16"/>
    </row>
    <row r="17" spans="1:7" x14ac:dyDescent="0.25">
      <c r="A17" s="13" t="s">
        <v>1227</v>
      </c>
      <c r="B17" s="32" t="s">
        <v>1228</v>
      </c>
      <c r="C17" s="32" t="s">
        <v>1187</v>
      </c>
      <c r="D17" s="14">
        <v>577768</v>
      </c>
      <c r="E17" s="15">
        <v>4847.18</v>
      </c>
      <c r="F17" s="16">
        <v>1.9800000000000002E-2</v>
      </c>
      <c r="G17" s="16"/>
    </row>
    <row r="18" spans="1:7" x14ac:dyDescent="0.25">
      <c r="A18" s="13" t="s">
        <v>1196</v>
      </c>
      <c r="B18" s="32" t="s">
        <v>1197</v>
      </c>
      <c r="C18" s="32" t="s">
        <v>1198</v>
      </c>
      <c r="D18" s="14">
        <v>41801</v>
      </c>
      <c r="E18" s="15">
        <v>4682.6099999999997</v>
      </c>
      <c r="F18" s="16">
        <v>1.9099999999999999E-2</v>
      </c>
      <c r="G18" s="16"/>
    </row>
    <row r="19" spans="1:7" x14ac:dyDescent="0.25">
      <c r="A19" s="13" t="s">
        <v>1530</v>
      </c>
      <c r="B19" s="32" t="s">
        <v>1531</v>
      </c>
      <c r="C19" s="32" t="s">
        <v>1351</v>
      </c>
      <c r="D19" s="14">
        <v>1572226</v>
      </c>
      <c r="E19" s="15">
        <v>4398.46</v>
      </c>
      <c r="F19" s="16">
        <v>1.7999999999999999E-2</v>
      </c>
      <c r="G19" s="16"/>
    </row>
    <row r="20" spans="1:7" x14ac:dyDescent="0.25">
      <c r="A20" s="13" t="s">
        <v>1389</v>
      </c>
      <c r="B20" s="32" t="s">
        <v>1390</v>
      </c>
      <c r="C20" s="32" t="s">
        <v>1351</v>
      </c>
      <c r="D20" s="14">
        <v>62565</v>
      </c>
      <c r="E20" s="15">
        <v>4251.54</v>
      </c>
      <c r="F20" s="16">
        <v>1.7399999999999999E-2</v>
      </c>
      <c r="G20" s="16"/>
    </row>
    <row r="21" spans="1:7" x14ac:dyDescent="0.25">
      <c r="A21" s="13" t="s">
        <v>1450</v>
      </c>
      <c r="B21" s="32" t="s">
        <v>1451</v>
      </c>
      <c r="C21" s="32" t="s">
        <v>1218</v>
      </c>
      <c r="D21" s="14">
        <v>56661</v>
      </c>
      <c r="E21" s="15">
        <v>4204.95</v>
      </c>
      <c r="F21" s="16">
        <v>1.72E-2</v>
      </c>
      <c r="G21" s="16"/>
    </row>
    <row r="22" spans="1:7" x14ac:dyDescent="0.25">
      <c r="A22" s="13" t="s">
        <v>1179</v>
      </c>
      <c r="B22" s="32" t="s">
        <v>1180</v>
      </c>
      <c r="C22" s="32" t="s">
        <v>1181</v>
      </c>
      <c r="D22" s="14">
        <v>234373</v>
      </c>
      <c r="E22" s="15">
        <v>4173.95</v>
      </c>
      <c r="F22" s="16">
        <v>1.7100000000000001E-2</v>
      </c>
      <c r="G22" s="16"/>
    </row>
    <row r="23" spans="1:7" x14ac:dyDescent="0.25">
      <c r="A23" s="13" t="s">
        <v>1386</v>
      </c>
      <c r="B23" s="32" t="s">
        <v>1387</v>
      </c>
      <c r="C23" s="32" t="s">
        <v>1388</v>
      </c>
      <c r="D23" s="14">
        <v>984282</v>
      </c>
      <c r="E23" s="15">
        <v>4098.55</v>
      </c>
      <c r="F23" s="16">
        <v>1.6799999999999999E-2</v>
      </c>
      <c r="G23" s="16"/>
    </row>
    <row r="24" spans="1:7" x14ac:dyDescent="0.25">
      <c r="A24" s="13" t="s">
        <v>1432</v>
      </c>
      <c r="B24" s="32" t="s">
        <v>1433</v>
      </c>
      <c r="C24" s="32" t="s">
        <v>1267</v>
      </c>
      <c r="D24" s="14">
        <v>208831</v>
      </c>
      <c r="E24" s="15">
        <v>3859.3</v>
      </c>
      <c r="F24" s="16">
        <v>1.5800000000000002E-2</v>
      </c>
      <c r="G24" s="16"/>
    </row>
    <row r="25" spans="1:7" x14ac:dyDescent="0.25">
      <c r="A25" s="13" t="s">
        <v>1493</v>
      </c>
      <c r="B25" s="32" t="s">
        <v>1494</v>
      </c>
      <c r="C25" s="32" t="s">
        <v>1315</v>
      </c>
      <c r="D25" s="14">
        <v>138289</v>
      </c>
      <c r="E25" s="15">
        <v>3839.11</v>
      </c>
      <c r="F25" s="16">
        <v>1.5699999999999999E-2</v>
      </c>
      <c r="G25" s="16"/>
    </row>
    <row r="26" spans="1:7" x14ac:dyDescent="0.25">
      <c r="A26" s="13" t="s">
        <v>1356</v>
      </c>
      <c r="B26" s="32" t="s">
        <v>1357</v>
      </c>
      <c r="C26" s="32" t="s">
        <v>1267</v>
      </c>
      <c r="D26" s="14">
        <v>63305</v>
      </c>
      <c r="E26" s="15">
        <v>3738.57</v>
      </c>
      <c r="F26" s="16">
        <v>1.5299999999999999E-2</v>
      </c>
      <c r="G26" s="16"/>
    </row>
    <row r="27" spans="1:7" x14ac:dyDescent="0.25">
      <c r="A27" s="13" t="s">
        <v>1591</v>
      </c>
      <c r="B27" s="32" t="s">
        <v>1592</v>
      </c>
      <c r="C27" s="32" t="s">
        <v>1215</v>
      </c>
      <c r="D27" s="14">
        <v>557706</v>
      </c>
      <c r="E27" s="15">
        <v>3651.02</v>
      </c>
      <c r="F27" s="16">
        <v>1.49E-2</v>
      </c>
      <c r="G27" s="16"/>
    </row>
    <row r="28" spans="1:7" x14ac:dyDescent="0.25">
      <c r="A28" s="13" t="s">
        <v>1286</v>
      </c>
      <c r="B28" s="32" t="s">
        <v>1287</v>
      </c>
      <c r="C28" s="32" t="s">
        <v>1267</v>
      </c>
      <c r="D28" s="14">
        <v>41087</v>
      </c>
      <c r="E28" s="15">
        <v>3568.76</v>
      </c>
      <c r="F28" s="16">
        <v>1.46E-2</v>
      </c>
      <c r="G28" s="16"/>
    </row>
    <row r="29" spans="1:7" x14ac:dyDescent="0.25">
      <c r="A29" s="13" t="s">
        <v>1240</v>
      </c>
      <c r="B29" s="32" t="s">
        <v>1241</v>
      </c>
      <c r="C29" s="32" t="s">
        <v>1187</v>
      </c>
      <c r="D29" s="14">
        <v>310570</v>
      </c>
      <c r="E29" s="15">
        <v>3529.01</v>
      </c>
      <c r="F29" s="16">
        <v>1.44E-2</v>
      </c>
      <c r="G29" s="16"/>
    </row>
    <row r="30" spans="1:7" x14ac:dyDescent="0.25">
      <c r="A30" s="13" t="s">
        <v>1963</v>
      </c>
      <c r="B30" s="32" t="s">
        <v>1964</v>
      </c>
      <c r="C30" s="32" t="s">
        <v>1556</v>
      </c>
      <c r="D30" s="14">
        <v>185194</v>
      </c>
      <c r="E30" s="15">
        <v>3507.39</v>
      </c>
      <c r="F30" s="16">
        <v>1.43E-2</v>
      </c>
      <c r="G30" s="16"/>
    </row>
    <row r="31" spans="1:7" x14ac:dyDescent="0.25">
      <c r="A31" s="13" t="s">
        <v>1291</v>
      </c>
      <c r="B31" s="32" t="s">
        <v>1292</v>
      </c>
      <c r="C31" s="32" t="s">
        <v>1267</v>
      </c>
      <c r="D31" s="14">
        <v>79182</v>
      </c>
      <c r="E31" s="15">
        <v>3381.74</v>
      </c>
      <c r="F31" s="16">
        <v>1.38E-2</v>
      </c>
      <c r="G31" s="16"/>
    </row>
    <row r="32" spans="1:7" x14ac:dyDescent="0.25">
      <c r="A32" s="13" t="s">
        <v>1347</v>
      </c>
      <c r="B32" s="32" t="s">
        <v>1348</v>
      </c>
      <c r="C32" s="32" t="s">
        <v>1275</v>
      </c>
      <c r="D32" s="14">
        <v>50075</v>
      </c>
      <c r="E32" s="15">
        <v>3292.88</v>
      </c>
      <c r="F32" s="16">
        <v>1.35E-2</v>
      </c>
      <c r="G32" s="16"/>
    </row>
    <row r="33" spans="1:7" x14ac:dyDescent="0.25">
      <c r="A33" s="13" t="s">
        <v>2000</v>
      </c>
      <c r="B33" s="32" t="s">
        <v>2001</v>
      </c>
      <c r="C33" s="32" t="s">
        <v>1275</v>
      </c>
      <c r="D33" s="14">
        <v>2384008</v>
      </c>
      <c r="E33" s="15">
        <v>3239.15</v>
      </c>
      <c r="F33" s="16">
        <v>1.32E-2</v>
      </c>
      <c r="G33" s="16"/>
    </row>
    <row r="34" spans="1:7" x14ac:dyDescent="0.25">
      <c r="A34" s="13" t="s">
        <v>1324</v>
      </c>
      <c r="B34" s="32" t="s">
        <v>1325</v>
      </c>
      <c r="C34" s="32" t="s">
        <v>1192</v>
      </c>
      <c r="D34" s="14">
        <v>120291</v>
      </c>
      <c r="E34" s="15">
        <v>3002.64</v>
      </c>
      <c r="F34" s="16">
        <v>1.23E-2</v>
      </c>
      <c r="G34" s="16"/>
    </row>
    <row r="35" spans="1:7" x14ac:dyDescent="0.25">
      <c r="A35" s="13" t="s">
        <v>1370</v>
      </c>
      <c r="B35" s="32" t="s">
        <v>1371</v>
      </c>
      <c r="C35" s="32" t="s">
        <v>1275</v>
      </c>
      <c r="D35" s="14">
        <v>99208</v>
      </c>
      <c r="E35" s="15">
        <v>2995.73</v>
      </c>
      <c r="F35" s="16">
        <v>1.2200000000000001E-2</v>
      </c>
      <c r="G35" s="16"/>
    </row>
    <row r="36" spans="1:7" x14ac:dyDescent="0.25">
      <c r="A36" s="13" t="s">
        <v>1499</v>
      </c>
      <c r="B36" s="32" t="s">
        <v>1500</v>
      </c>
      <c r="C36" s="32" t="s">
        <v>1416</v>
      </c>
      <c r="D36" s="14">
        <v>47618</v>
      </c>
      <c r="E36" s="15">
        <v>2945.34</v>
      </c>
      <c r="F36" s="16">
        <v>1.2E-2</v>
      </c>
      <c r="G36" s="16"/>
    </row>
    <row r="37" spans="1:7" x14ac:dyDescent="0.25">
      <c r="A37" s="13" t="s">
        <v>1989</v>
      </c>
      <c r="B37" s="32" t="s">
        <v>1990</v>
      </c>
      <c r="C37" s="32" t="s">
        <v>1330</v>
      </c>
      <c r="D37" s="14">
        <v>116648</v>
      </c>
      <c r="E37" s="15">
        <v>2867.03</v>
      </c>
      <c r="F37" s="16">
        <v>1.17E-2</v>
      </c>
      <c r="G37" s="16"/>
    </row>
    <row r="38" spans="1:7" x14ac:dyDescent="0.25">
      <c r="A38" s="13" t="s">
        <v>1421</v>
      </c>
      <c r="B38" s="32" t="s">
        <v>1422</v>
      </c>
      <c r="C38" s="32" t="s">
        <v>1231</v>
      </c>
      <c r="D38" s="14">
        <v>164668</v>
      </c>
      <c r="E38" s="15">
        <v>2829</v>
      </c>
      <c r="F38" s="16">
        <v>1.1599999999999999E-2</v>
      </c>
      <c r="G38" s="16"/>
    </row>
    <row r="39" spans="1:7" x14ac:dyDescent="0.25">
      <c r="A39" s="13" t="s">
        <v>2013</v>
      </c>
      <c r="B39" s="32" t="s">
        <v>2014</v>
      </c>
      <c r="C39" s="32" t="s">
        <v>1207</v>
      </c>
      <c r="D39" s="14">
        <v>339265</v>
      </c>
      <c r="E39" s="15">
        <v>2723.28</v>
      </c>
      <c r="F39" s="16">
        <v>1.11E-2</v>
      </c>
      <c r="G39" s="16"/>
    </row>
    <row r="40" spans="1:7" x14ac:dyDescent="0.25">
      <c r="A40" s="13" t="s">
        <v>1557</v>
      </c>
      <c r="B40" s="32" t="s">
        <v>1558</v>
      </c>
      <c r="C40" s="32" t="s">
        <v>1351</v>
      </c>
      <c r="D40" s="14">
        <v>32376</v>
      </c>
      <c r="E40" s="15">
        <v>2672.74</v>
      </c>
      <c r="F40" s="16">
        <v>1.09E-2</v>
      </c>
      <c r="G40" s="16"/>
    </row>
    <row r="41" spans="1:7" x14ac:dyDescent="0.25">
      <c r="A41" s="13" t="s">
        <v>1550</v>
      </c>
      <c r="B41" s="32" t="s">
        <v>1551</v>
      </c>
      <c r="C41" s="32" t="s">
        <v>1204</v>
      </c>
      <c r="D41" s="14">
        <v>501978</v>
      </c>
      <c r="E41" s="15">
        <v>2646.18</v>
      </c>
      <c r="F41" s="16">
        <v>1.0800000000000001E-2</v>
      </c>
      <c r="G41" s="16"/>
    </row>
    <row r="42" spans="1:7" x14ac:dyDescent="0.25">
      <c r="A42" s="13" t="s">
        <v>1352</v>
      </c>
      <c r="B42" s="32" t="s">
        <v>1353</v>
      </c>
      <c r="C42" s="32" t="s">
        <v>1267</v>
      </c>
      <c r="D42" s="14">
        <v>153601</v>
      </c>
      <c r="E42" s="15">
        <v>2630.11</v>
      </c>
      <c r="F42" s="16">
        <v>1.0800000000000001E-2</v>
      </c>
      <c r="G42" s="16"/>
    </row>
    <row r="43" spans="1:7" x14ac:dyDescent="0.25">
      <c r="A43" s="13" t="s">
        <v>1428</v>
      </c>
      <c r="B43" s="32" t="s">
        <v>1429</v>
      </c>
      <c r="C43" s="32" t="s">
        <v>1181</v>
      </c>
      <c r="D43" s="14">
        <v>158952</v>
      </c>
      <c r="E43" s="15">
        <v>2438.16</v>
      </c>
      <c r="F43" s="16">
        <v>0.01</v>
      </c>
      <c r="G43" s="16"/>
    </row>
    <row r="44" spans="1:7" x14ac:dyDescent="0.25">
      <c r="A44" s="13" t="s">
        <v>1603</v>
      </c>
      <c r="B44" s="32" t="s">
        <v>1604</v>
      </c>
      <c r="C44" s="32" t="s">
        <v>1218</v>
      </c>
      <c r="D44" s="14">
        <v>328660</v>
      </c>
      <c r="E44" s="15">
        <v>2406.61</v>
      </c>
      <c r="F44" s="16">
        <v>9.7999999999999997E-3</v>
      </c>
      <c r="G44" s="16"/>
    </row>
    <row r="45" spans="1:7" x14ac:dyDescent="0.25">
      <c r="A45" s="13" t="s">
        <v>1321</v>
      </c>
      <c r="B45" s="32" t="s">
        <v>1322</v>
      </c>
      <c r="C45" s="32" t="s">
        <v>1323</v>
      </c>
      <c r="D45" s="14">
        <v>1040728</v>
      </c>
      <c r="E45" s="15">
        <v>2394.4</v>
      </c>
      <c r="F45" s="16">
        <v>9.7999999999999997E-3</v>
      </c>
      <c r="G45" s="16"/>
    </row>
    <row r="46" spans="1:7" x14ac:dyDescent="0.25">
      <c r="A46" s="13" t="s">
        <v>1979</v>
      </c>
      <c r="B46" s="32" t="s">
        <v>1980</v>
      </c>
      <c r="C46" s="32" t="s">
        <v>1237</v>
      </c>
      <c r="D46" s="14">
        <v>55402</v>
      </c>
      <c r="E46" s="15">
        <v>2389.63</v>
      </c>
      <c r="F46" s="16">
        <v>9.7999999999999997E-3</v>
      </c>
      <c r="G46" s="16"/>
    </row>
    <row r="47" spans="1:7" x14ac:dyDescent="0.25">
      <c r="A47" s="13" t="s">
        <v>1229</v>
      </c>
      <c r="B47" s="32" t="s">
        <v>1230</v>
      </c>
      <c r="C47" s="32" t="s">
        <v>1231</v>
      </c>
      <c r="D47" s="14">
        <v>73344</v>
      </c>
      <c r="E47" s="15">
        <v>2382.9499999999998</v>
      </c>
      <c r="F47" s="16">
        <v>9.7000000000000003E-3</v>
      </c>
      <c r="G47" s="16"/>
    </row>
    <row r="48" spans="1:7" x14ac:dyDescent="0.25">
      <c r="A48" s="13" t="s">
        <v>1188</v>
      </c>
      <c r="B48" s="32" t="s">
        <v>1189</v>
      </c>
      <c r="C48" s="32" t="s">
        <v>1181</v>
      </c>
      <c r="D48" s="14">
        <v>115353</v>
      </c>
      <c r="E48" s="15">
        <v>2365.6</v>
      </c>
      <c r="F48" s="16">
        <v>9.7000000000000003E-3</v>
      </c>
      <c r="G48" s="16"/>
    </row>
    <row r="49" spans="1:7" x14ac:dyDescent="0.25">
      <c r="A49" s="13" t="s">
        <v>2015</v>
      </c>
      <c r="B49" s="32" t="s">
        <v>2016</v>
      </c>
      <c r="C49" s="32" t="s">
        <v>1275</v>
      </c>
      <c r="D49" s="14">
        <v>214330</v>
      </c>
      <c r="E49" s="15">
        <v>2255.0700000000002</v>
      </c>
      <c r="F49" s="16">
        <v>9.1999999999999998E-3</v>
      </c>
      <c r="G49" s="16"/>
    </row>
    <row r="50" spans="1:7" x14ac:dyDescent="0.25">
      <c r="A50" s="13" t="s">
        <v>1446</v>
      </c>
      <c r="B50" s="32" t="s">
        <v>1447</v>
      </c>
      <c r="C50" s="32" t="s">
        <v>1302</v>
      </c>
      <c r="D50" s="14">
        <v>248680</v>
      </c>
      <c r="E50" s="15">
        <v>2254.16</v>
      </c>
      <c r="F50" s="16">
        <v>9.1999999999999998E-3</v>
      </c>
      <c r="G50" s="16"/>
    </row>
    <row r="51" spans="1:7" x14ac:dyDescent="0.25">
      <c r="A51" s="13" t="s">
        <v>1987</v>
      </c>
      <c r="B51" s="32" t="s">
        <v>1988</v>
      </c>
      <c r="C51" s="32" t="s">
        <v>1275</v>
      </c>
      <c r="D51" s="14">
        <v>56228</v>
      </c>
      <c r="E51" s="15">
        <v>2231.35</v>
      </c>
      <c r="F51" s="16">
        <v>9.1000000000000004E-3</v>
      </c>
      <c r="G51" s="16"/>
    </row>
    <row r="52" spans="1:7" x14ac:dyDescent="0.25">
      <c r="A52" s="13" t="s">
        <v>1284</v>
      </c>
      <c r="B52" s="32" t="s">
        <v>1285</v>
      </c>
      <c r="C52" s="32" t="s">
        <v>1272</v>
      </c>
      <c r="D52" s="14">
        <v>714088</v>
      </c>
      <c r="E52" s="15">
        <v>2199.39</v>
      </c>
      <c r="F52" s="16">
        <v>8.9999999999999993E-3</v>
      </c>
      <c r="G52" s="16"/>
    </row>
    <row r="53" spans="1:7" x14ac:dyDescent="0.25">
      <c r="A53" s="13" t="s">
        <v>1223</v>
      </c>
      <c r="B53" s="32" t="s">
        <v>1224</v>
      </c>
      <c r="C53" s="32" t="s">
        <v>1195</v>
      </c>
      <c r="D53" s="14">
        <v>89899</v>
      </c>
      <c r="E53" s="15">
        <v>2188.5500000000002</v>
      </c>
      <c r="F53" s="16">
        <v>8.8999999999999999E-3</v>
      </c>
      <c r="G53" s="16"/>
    </row>
    <row r="54" spans="1:7" x14ac:dyDescent="0.25">
      <c r="A54" s="13" t="s">
        <v>2017</v>
      </c>
      <c r="B54" s="32" t="s">
        <v>2018</v>
      </c>
      <c r="C54" s="32" t="s">
        <v>1181</v>
      </c>
      <c r="D54" s="14">
        <v>195740</v>
      </c>
      <c r="E54" s="15">
        <v>2137.87</v>
      </c>
      <c r="F54" s="16">
        <v>8.6999999999999994E-3</v>
      </c>
      <c r="G54" s="16"/>
    </row>
    <row r="55" spans="1:7" x14ac:dyDescent="0.25">
      <c r="A55" s="13" t="s">
        <v>2019</v>
      </c>
      <c r="B55" s="32" t="s">
        <v>2020</v>
      </c>
      <c r="C55" s="32" t="s">
        <v>1893</v>
      </c>
      <c r="D55" s="14">
        <v>172295</v>
      </c>
      <c r="E55" s="15">
        <v>2077.02</v>
      </c>
      <c r="F55" s="16">
        <v>8.5000000000000006E-3</v>
      </c>
      <c r="G55" s="16"/>
    </row>
    <row r="56" spans="1:7" x14ac:dyDescent="0.25">
      <c r="A56" s="13" t="s">
        <v>1311</v>
      </c>
      <c r="B56" s="32" t="s">
        <v>1312</v>
      </c>
      <c r="C56" s="32" t="s">
        <v>1275</v>
      </c>
      <c r="D56" s="14">
        <v>417602</v>
      </c>
      <c r="E56" s="15">
        <v>2068.38</v>
      </c>
      <c r="F56" s="16">
        <v>8.5000000000000006E-3</v>
      </c>
      <c r="G56" s="16"/>
    </row>
    <row r="57" spans="1:7" x14ac:dyDescent="0.25">
      <c r="A57" s="13" t="s">
        <v>1384</v>
      </c>
      <c r="B57" s="32" t="s">
        <v>1385</v>
      </c>
      <c r="C57" s="32" t="s">
        <v>1275</v>
      </c>
      <c r="D57" s="14">
        <v>167477</v>
      </c>
      <c r="E57" s="15">
        <v>2066.58</v>
      </c>
      <c r="F57" s="16">
        <v>8.3999999999999995E-3</v>
      </c>
      <c r="G57" s="16"/>
    </row>
    <row r="58" spans="1:7" x14ac:dyDescent="0.25">
      <c r="A58" s="13" t="s">
        <v>1216</v>
      </c>
      <c r="B58" s="32" t="s">
        <v>1217</v>
      </c>
      <c r="C58" s="32" t="s">
        <v>1218</v>
      </c>
      <c r="D58" s="14">
        <v>26130</v>
      </c>
      <c r="E58" s="15">
        <v>1975.65</v>
      </c>
      <c r="F58" s="16">
        <v>8.0999999999999996E-3</v>
      </c>
      <c r="G58" s="16"/>
    </row>
    <row r="59" spans="1:7" x14ac:dyDescent="0.25">
      <c r="A59" s="13" t="s">
        <v>1341</v>
      </c>
      <c r="B59" s="32" t="s">
        <v>1342</v>
      </c>
      <c r="C59" s="32" t="s">
        <v>1218</v>
      </c>
      <c r="D59" s="14">
        <v>747105</v>
      </c>
      <c r="E59" s="15">
        <v>1875.91</v>
      </c>
      <c r="F59" s="16">
        <v>7.7000000000000002E-3</v>
      </c>
      <c r="G59" s="16"/>
    </row>
    <row r="60" spans="1:7" x14ac:dyDescent="0.25">
      <c r="A60" s="13" t="s">
        <v>2021</v>
      </c>
      <c r="B60" s="32" t="s">
        <v>2022</v>
      </c>
      <c r="C60" s="32" t="s">
        <v>1231</v>
      </c>
      <c r="D60" s="14">
        <v>142972</v>
      </c>
      <c r="E60" s="15">
        <v>1725.53</v>
      </c>
      <c r="F60" s="16">
        <v>7.1000000000000004E-3</v>
      </c>
      <c r="G60" s="16"/>
    </row>
    <row r="61" spans="1:7" x14ac:dyDescent="0.25">
      <c r="A61" s="13" t="s">
        <v>2023</v>
      </c>
      <c r="B61" s="32" t="s">
        <v>2024</v>
      </c>
      <c r="C61" s="32" t="s">
        <v>1187</v>
      </c>
      <c r="D61" s="14">
        <v>694553</v>
      </c>
      <c r="E61" s="15">
        <v>1643.03</v>
      </c>
      <c r="F61" s="16">
        <v>6.7000000000000002E-3</v>
      </c>
      <c r="G61" s="16"/>
    </row>
    <row r="62" spans="1:7" x14ac:dyDescent="0.25">
      <c r="A62" s="13" t="s">
        <v>1405</v>
      </c>
      <c r="B62" s="32" t="s">
        <v>1406</v>
      </c>
      <c r="C62" s="32" t="s">
        <v>1187</v>
      </c>
      <c r="D62" s="14">
        <v>721264</v>
      </c>
      <c r="E62" s="15">
        <v>1520.28</v>
      </c>
      <c r="F62" s="16">
        <v>6.1999999999999998E-3</v>
      </c>
      <c r="G62" s="16"/>
    </row>
    <row r="63" spans="1:7" x14ac:dyDescent="0.25">
      <c r="A63" s="13" t="s">
        <v>1965</v>
      </c>
      <c r="B63" s="32" t="s">
        <v>1966</v>
      </c>
      <c r="C63" s="32" t="s">
        <v>1395</v>
      </c>
      <c r="D63" s="14">
        <v>229624</v>
      </c>
      <c r="E63" s="15">
        <v>1513.68</v>
      </c>
      <c r="F63" s="16">
        <v>6.1999999999999998E-3</v>
      </c>
      <c r="G63" s="16"/>
    </row>
    <row r="64" spans="1:7" x14ac:dyDescent="0.25">
      <c r="A64" s="13" t="s">
        <v>1910</v>
      </c>
      <c r="B64" s="32" t="s">
        <v>1911</v>
      </c>
      <c r="C64" s="32" t="s">
        <v>1215</v>
      </c>
      <c r="D64" s="14">
        <v>1157406</v>
      </c>
      <c r="E64" s="15">
        <v>1444.91</v>
      </c>
      <c r="F64" s="16">
        <v>5.8999999999999999E-3</v>
      </c>
      <c r="G64" s="16"/>
    </row>
    <row r="65" spans="1:7" x14ac:dyDescent="0.25">
      <c r="A65" s="13" t="s">
        <v>1219</v>
      </c>
      <c r="B65" s="32" t="s">
        <v>1220</v>
      </c>
      <c r="C65" s="32" t="s">
        <v>1195</v>
      </c>
      <c r="D65" s="14">
        <v>12984</v>
      </c>
      <c r="E65" s="15">
        <v>1437.87</v>
      </c>
      <c r="F65" s="16">
        <v>5.8999999999999999E-3</v>
      </c>
      <c r="G65" s="16"/>
    </row>
    <row r="66" spans="1:7" x14ac:dyDescent="0.25">
      <c r="A66" s="13" t="s">
        <v>1538</v>
      </c>
      <c r="B66" s="32" t="s">
        <v>1539</v>
      </c>
      <c r="C66" s="32" t="s">
        <v>1398</v>
      </c>
      <c r="D66" s="14">
        <v>177194</v>
      </c>
      <c r="E66" s="15">
        <v>1405.77</v>
      </c>
      <c r="F66" s="16">
        <v>5.7000000000000002E-3</v>
      </c>
      <c r="G66" s="16"/>
    </row>
    <row r="67" spans="1:7" x14ac:dyDescent="0.25">
      <c r="A67" s="13" t="s">
        <v>1205</v>
      </c>
      <c r="B67" s="32" t="s">
        <v>1206</v>
      </c>
      <c r="C67" s="32" t="s">
        <v>1207</v>
      </c>
      <c r="D67" s="14">
        <v>28214</v>
      </c>
      <c r="E67" s="15">
        <v>1394.1</v>
      </c>
      <c r="F67" s="16">
        <v>5.7000000000000002E-3</v>
      </c>
      <c r="G67" s="16"/>
    </row>
    <row r="68" spans="1:7" x14ac:dyDescent="0.25">
      <c r="A68" s="13" t="s">
        <v>1456</v>
      </c>
      <c r="B68" s="32" t="s">
        <v>1457</v>
      </c>
      <c r="C68" s="32" t="s">
        <v>1244</v>
      </c>
      <c r="D68" s="14">
        <v>855851</v>
      </c>
      <c r="E68" s="15">
        <v>1390.42</v>
      </c>
      <c r="F68" s="16">
        <v>5.7000000000000002E-3</v>
      </c>
      <c r="G68" s="16"/>
    </row>
    <row r="69" spans="1:7" x14ac:dyDescent="0.25">
      <c r="A69" s="13" t="s">
        <v>2025</v>
      </c>
      <c r="B69" s="32" t="s">
        <v>2026</v>
      </c>
      <c r="C69" s="32" t="s">
        <v>1231</v>
      </c>
      <c r="D69" s="14">
        <v>73480</v>
      </c>
      <c r="E69" s="15">
        <v>1358.65</v>
      </c>
      <c r="F69" s="16">
        <v>5.5999999999999999E-3</v>
      </c>
      <c r="G69" s="16"/>
    </row>
    <row r="70" spans="1:7" x14ac:dyDescent="0.25">
      <c r="A70" s="13" t="s">
        <v>1611</v>
      </c>
      <c r="B70" s="32" t="s">
        <v>1612</v>
      </c>
      <c r="C70" s="32" t="s">
        <v>1181</v>
      </c>
      <c r="D70" s="14">
        <v>86661</v>
      </c>
      <c r="E70" s="15">
        <v>1336.79</v>
      </c>
      <c r="F70" s="16">
        <v>5.4999999999999997E-3</v>
      </c>
      <c r="G70" s="16"/>
    </row>
    <row r="71" spans="1:7" x14ac:dyDescent="0.25">
      <c r="A71" s="13" t="s">
        <v>2027</v>
      </c>
      <c r="B71" s="32" t="s">
        <v>2028</v>
      </c>
      <c r="C71" s="32" t="s">
        <v>1351</v>
      </c>
      <c r="D71" s="14">
        <v>86565</v>
      </c>
      <c r="E71" s="15">
        <v>1241.52</v>
      </c>
      <c r="F71" s="16">
        <v>5.1000000000000004E-3</v>
      </c>
      <c r="G71" s="16"/>
    </row>
    <row r="72" spans="1:7" x14ac:dyDescent="0.25">
      <c r="A72" s="13" t="s">
        <v>2029</v>
      </c>
      <c r="B72" s="32" t="s">
        <v>2030</v>
      </c>
      <c r="C72" s="32" t="s">
        <v>1201</v>
      </c>
      <c r="D72" s="14">
        <v>43674</v>
      </c>
      <c r="E72" s="15">
        <v>1238.1600000000001</v>
      </c>
      <c r="F72" s="16">
        <v>5.1000000000000004E-3</v>
      </c>
      <c r="G72" s="16"/>
    </row>
    <row r="73" spans="1:7" x14ac:dyDescent="0.25">
      <c r="A73" s="13" t="s">
        <v>1908</v>
      </c>
      <c r="B73" s="32" t="s">
        <v>1909</v>
      </c>
      <c r="C73" s="32" t="s">
        <v>1460</v>
      </c>
      <c r="D73" s="14">
        <v>520829</v>
      </c>
      <c r="E73" s="15">
        <v>1208.74</v>
      </c>
      <c r="F73" s="16">
        <v>4.8999999999999998E-3</v>
      </c>
      <c r="G73" s="16"/>
    </row>
    <row r="74" spans="1:7" x14ac:dyDescent="0.25">
      <c r="A74" s="13" t="s">
        <v>1573</v>
      </c>
      <c r="B74" s="32" t="s">
        <v>1574</v>
      </c>
      <c r="C74" s="32" t="s">
        <v>1187</v>
      </c>
      <c r="D74" s="14">
        <v>206837</v>
      </c>
      <c r="E74" s="15">
        <v>1187.8599999999999</v>
      </c>
      <c r="F74" s="16">
        <v>4.8999999999999998E-3</v>
      </c>
      <c r="G74" s="16"/>
    </row>
    <row r="75" spans="1:7" x14ac:dyDescent="0.25">
      <c r="A75" s="13" t="s">
        <v>1458</v>
      </c>
      <c r="B75" s="32" t="s">
        <v>1459</v>
      </c>
      <c r="C75" s="32" t="s">
        <v>1460</v>
      </c>
      <c r="D75" s="14">
        <v>32020</v>
      </c>
      <c r="E75" s="15">
        <v>1137.96</v>
      </c>
      <c r="F75" s="16">
        <v>4.7000000000000002E-3</v>
      </c>
      <c r="G75" s="16"/>
    </row>
    <row r="76" spans="1:7" x14ac:dyDescent="0.25">
      <c r="A76" s="13" t="s">
        <v>1232</v>
      </c>
      <c r="B76" s="32" t="s">
        <v>1233</v>
      </c>
      <c r="C76" s="32" t="s">
        <v>1234</v>
      </c>
      <c r="D76" s="14">
        <v>60297</v>
      </c>
      <c r="E76" s="15">
        <v>1122.6400000000001</v>
      </c>
      <c r="F76" s="16">
        <v>4.5999999999999999E-3</v>
      </c>
      <c r="G76" s="16"/>
    </row>
    <row r="77" spans="1:7" x14ac:dyDescent="0.25">
      <c r="A77" s="13" t="s">
        <v>2031</v>
      </c>
      <c r="B77" s="32" t="s">
        <v>2032</v>
      </c>
      <c r="C77" s="32" t="s">
        <v>1244</v>
      </c>
      <c r="D77" s="14">
        <v>47432</v>
      </c>
      <c r="E77" s="15">
        <v>1113.75</v>
      </c>
      <c r="F77" s="16">
        <v>4.5999999999999999E-3</v>
      </c>
      <c r="G77" s="16"/>
    </row>
    <row r="78" spans="1:7" x14ac:dyDescent="0.25">
      <c r="A78" s="13" t="s">
        <v>1331</v>
      </c>
      <c r="B78" s="32" t="s">
        <v>1332</v>
      </c>
      <c r="C78" s="32" t="s">
        <v>1333</v>
      </c>
      <c r="D78" s="14">
        <v>14683</v>
      </c>
      <c r="E78" s="15">
        <v>1071.24</v>
      </c>
      <c r="F78" s="16">
        <v>4.4000000000000003E-3</v>
      </c>
      <c r="G78" s="16"/>
    </row>
    <row r="79" spans="1:7" x14ac:dyDescent="0.25">
      <c r="A79" s="13" t="s">
        <v>1245</v>
      </c>
      <c r="B79" s="32" t="s">
        <v>1246</v>
      </c>
      <c r="C79" s="32" t="s">
        <v>1195</v>
      </c>
      <c r="D79" s="14">
        <v>131695</v>
      </c>
      <c r="E79" s="15">
        <v>1035.72</v>
      </c>
      <c r="F79" s="16">
        <v>4.1999999999999997E-3</v>
      </c>
      <c r="G79" s="16"/>
    </row>
    <row r="80" spans="1:7" x14ac:dyDescent="0.25">
      <c r="A80" s="13" t="s">
        <v>1339</v>
      </c>
      <c r="B80" s="32" t="s">
        <v>1340</v>
      </c>
      <c r="C80" s="32" t="s">
        <v>1318</v>
      </c>
      <c r="D80" s="14">
        <v>155844</v>
      </c>
      <c r="E80" s="15">
        <v>1022.65</v>
      </c>
      <c r="F80" s="16">
        <v>4.1999999999999997E-3</v>
      </c>
      <c r="G80" s="16"/>
    </row>
    <row r="81" spans="1:7" x14ac:dyDescent="0.25">
      <c r="A81" s="13" t="s">
        <v>1235</v>
      </c>
      <c r="B81" s="32" t="s">
        <v>1236</v>
      </c>
      <c r="C81" s="32" t="s">
        <v>1237</v>
      </c>
      <c r="D81" s="14">
        <v>29272</v>
      </c>
      <c r="E81" s="15">
        <v>1019.75</v>
      </c>
      <c r="F81" s="16">
        <v>4.1999999999999997E-3</v>
      </c>
      <c r="G81" s="16"/>
    </row>
    <row r="82" spans="1:7" x14ac:dyDescent="0.25">
      <c r="A82" s="13" t="s">
        <v>1973</v>
      </c>
      <c r="B82" s="32" t="s">
        <v>1974</v>
      </c>
      <c r="C82" s="32" t="s">
        <v>1272</v>
      </c>
      <c r="D82" s="14">
        <v>84754</v>
      </c>
      <c r="E82" s="15">
        <v>974.67</v>
      </c>
      <c r="F82" s="16">
        <v>4.0000000000000001E-3</v>
      </c>
      <c r="G82" s="16"/>
    </row>
    <row r="83" spans="1:7" x14ac:dyDescent="0.25">
      <c r="A83" s="13" t="s">
        <v>1193</v>
      </c>
      <c r="B83" s="32" t="s">
        <v>1194</v>
      </c>
      <c r="C83" s="32" t="s">
        <v>1195</v>
      </c>
      <c r="D83" s="14">
        <v>10648</v>
      </c>
      <c r="E83" s="15">
        <v>961.9</v>
      </c>
      <c r="F83" s="16">
        <v>3.8999999999999998E-3</v>
      </c>
      <c r="G83" s="16"/>
    </row>
    <row r="84" spans="1:7" x14ac:dyDescent="0.25">
      <c r="A84" s="13" t="s">
        <v>1430</v>
      </c>
      <c r="B84" s="32" t="s">
        <v>1431</v>
      </c>
      <c r="C84" s="32" t="s">
        <v>1234</v>
      </c>
      <c r="D84" s="14">
        <v>62550</v>
      </c>
      <c r="E84" s="15">
        <v>899.31</v>
      </c>
      <c r="F84" s="16">
        <v>3.7000000000000002E-3</v>
      </c>
      <c r="G84" s="16"/>
    </row>
    <row r="85" spans="1:7" x14ac:dyDescent="0.25">
      <c r="A85" s="13" t="s">
        <v>1225</v>
      </c>
      <c r="B85" s="32" t="s">
        <v>1226</v>
      </c>
      <c r="C85" s="32" t="s">
        <v>1207</v>
      </c>
      <c r="D85" s="14">
        <v>29379</v>
      </c>
      <c r="E85" s="15">
        <v>656.52</v>
      </c>
      <c r="F85" s="16">
        <v>2.7000000000000001E-3</v>
      </c>
      <c r="G85" s="16"/>
    </row>
    <row r="86" spans="1:7" x14ac:dyDescent="0.25">
      <c r="A86" s="13" t="s">
        <v>1401</v>
      </c>
      <c r="B86" s="32" t="s">
        <v>1402</v>
      </c>
      <c r="C86" s="32" t="s">
        <v>1249</v>
      </c>
      <c r="D86" s="14">
        <v>94087</v>
      </c>
      <c r="E86" s="15">
        <v>606.80999999999995</v>
      </c>
      <c r="F86" s="16">
        <v>2.5000000000000001E-3</v>
      </c>
      <c r="G86" s="16"/>
    </row>
    <row r="87" spans="1:7" x14ac:dyDescent="0.25">
      <c r="A87" s="17" t="s">
        <v>131</v>
      </c>
      <c r="B87" s="33"/>
      <c r="C87" s="33"/>
      <c r="D87" s="20"/>
      <c r="E87" s="38">
        <v>240840.59</v>
      </c>
      <c r="F87" s="39">
        <v>0.98480000000000001</v>
      </c>
      <c r="G87" s="23"/>
    </row>
    <row r="88" spans="1:7" x14ac:dyDescent="0.25">
      <c r="A88" s="17" t="s">
        <v>1257</v>
      </c>
      <c r="B88" s="32"/>
      <c r="C88" s="32"/>
      <c r="D88" s="14"/>
      <c r="E88" s="15"/>
      <c r="F88" s="16"/>
      <c r="G88" s="16"/>
    </row>
    <row r="89" spans="1:7" x14ac:dyDescent="0.25">
      <c r="A89" s="17" t="s">
        <v>131</v>
      </c>
      <c r="B89" s="32"/>
      <c r="C89" s="32"/>
      <c r="D89" s="14"/>
      <c r="E89" s="40" t="s">
        <v>128</v>
      </c>
      <c r="F89" s="41" t="s">
        <v>128</v>
      </c>
      <c r="G89" s="16"/>
    </row>
    <row r="90" spans="1:7" x14ac:dyDescent="0.25">
      <c r="A90" s="25" t="s">
        <v>143</v>
      </c>
      <c r="B90" s="34"/>
      <c r="C90" s="34"/>
      <c r="D90" s="26"/>
      <c r="E90" s="29">
        <v>240840.59</v>
      </c>
      <c r="F90" s="30">
        <v>0.98480000000000001</v>
      </c>
      <c r="G90" s="23"/>
    </row>
    <row r="91" spans="1:7" x14ac:dyDescent="0.25">
      <c r="A91" s="13"/>
      <c r="B91" s="32"/>
      <c r="C91" s="32"/>
      <c r="D91" s="14"/>
      <c r="E91" s="15"/>
      <c r="F91" s="16"/>
      <c r="G91" s="16"/>
    </row>
    <row r="92" spans="1:7" x14ac:dyDescent="0.25">
      <c r="A92" s="13"/>
      <c r="B92" s="32"/>
      <c r="C92" s="32"/>
      <c r="D92" s="14"/>
      <c r="E92" s="15"/>
      <c r="F92" s="16"/>
      <c r="G92" s="16"/>
    </row>
    <row r="93" spans="1:7" x14ac:dyDescent="0.25">
      <c r="A93" s="17" t="s">
        <v>228</v>
      </c>
      <c r="B93" s="32"/>
      <c r="C93" s="32"/>
      <c r="D93" s="14"/>
      <c r="E93" s="15"/>
      <c r="F93" s="16"/>
      <c r="G93" s="16"/>
    </row>
    <row r="94" spans="1:7" x14ac:dyDescent="0.25">
      <c r="A94" s="13" t="s">
        <v>229</v>
      </c>
      <c r="B94" s="32"/>
      <c r="C94" s="32"/>
      <c r="D94" s="14"/>
      <c r="E94" s="15">
        <v>4387.6000000000004</v>
      </c>
      <c r="F94" s="16">
        <v>1.7899999999999999E-2</v>
      </c>
      <c r="G94" s="16">
        <v>6.6422999999999996E-2</v>
      </c>
    </row>
    <row r="95" spans="1:7" x14ac:dyDescent="0.25">
      <c r="A95" s="17" t="s">
        <v>131</v>
      </c>
      <c r="B95" s="33"/>
      <c r="C95" s="33"/>
      <c r="D95" s="20"/>
      <c r="E95" s="38">
        <v>4387.6000000000004</v>
      </c>
      <c r="F95" s="39">
        <v>1.7899999999999999E-2</v>
      </c>
      <c r="G95" s="23"/>
    </row>
    <row r="96" spans="1:7" x14ac:dyDescent="0.25">
      <c r="A96" s="13"/>
      <c r="B96" s="32"/>
      <c r="C96" s="32"/>
      <c r="D96" s="14"/>
      <c r="E96" s="15"/>
      <c r="F96" s="16"/>
      <c r="G96" s="16"/>
    </row>
    <row r="97" spans="1:7" x14ac:dyDescent="0.25">
      <c r="A97" s="25" t="s">
        <v>143</v>
      </c>
      <c r="B97" s="34"/>
      <c r="C97" s="34"/>
      <c r="D97" s="26"/>
      <c r="E97" s="21">
        <v>4387.6000000000004</v>
      </c>
      <c r="F97" s="22">
        <v>1.7899999999999999E-2</v>
      </c>
      <c r="G97" s="23"/>
    </row>
    <row r="98" spans="1:7" x14ac:dyDescent="0.25">
      <c r="A98" s="13" t="s">
        <v>230</v>
      </c>
      <c r="B98" s="32"/>
      <c r="C98" s="32"/>
      <c r="D98" s="14"/>
      <c r="E98" s="15">
        <v>1.5969198</v>
      </c>
      <c r="F98" s="16">
        <v>6.0000000000000002E-6</v>
      </c>
      <c r="G98" s="16"/>
    </row>
    <row r="99" spans="1:7" x14ac:dyDescent="0.25">
      <c r="A99" s="13" t="s">
        <v>231</v>
      </c>
      <c r="B99" s="32"/>
      <c r="C99" s="32"/>
      <c r="D99" s="14"/>
      <c r="E99" s="37">
        <v>-637.11691980000001</v>
      </c>
      <c r="F99" s="36">
        <v>-2.7060000000000001E-3</v>
      </c>
      <c r="G99" s="16">
        <v>6.6422999999999996E-2</v>
      </c>
    </row>
    <row r="100" spans="1:7" x14ac:dyDescent="0.25">
      <c r="A100" s="27" t="s">
        <v>232</v>
      </c>
      <c r="B100" s="35"/>
      <c r="C100" s="35"/>
      <c r="D100" s="28"/>
      <c r="E100" s="29">
        <v>244592.67</v>
      </c>
      <c r="F100" s="30">
        <v>1</v>
      </c>
      <c r="G100" s="30"/>
    </row>
    <row r="105" spans="1:7" x14ac:dyDescent="0.25">
      <c r="A105" s="1" t="s">
        <v>235</v>
      </c>
    </row>
    <row r="106" spans="1:7" x14ac:dyDescent="0.25">
      <c r="A106" s="57" t="s">
        <v>236</v>
      </c>
      <c r="B106" s="3" t="s">
        <v>128</v>
      </c>
    </row>
    <row r="107" spans="1:7" x14ac:dyDescent="0.25">
      <c r="A107" t="s">
        <v>237</v>
      </c>
    </row>
    <row r="108" spans="1:7" x14ac:dyDescent="0.25">
      <c r="A108" t="s">
        <v>238</v>
      </c>
      <c r="B108" t="s">
        <v>239</v>
      </c>
      <c r="C108" t="s">
        <v>239</v>
      </c>
    </row>
    <row r="109" spans="1:7" x14ac:dyDescent="0.25">
      <c r="B109" s="58">
        <v>45596</v>
      </c>
      <c r="C109" s="58">
        <v>45625</v>
      </c>
    </row>
    <row r="110" spans="1:7" x14ac:dyDescent="0.25">
      <c r="A110" t="s">
        <v>244</v>
      </c>
      <c r="B110">
        <v>43.347999999999999</v>
      </c>
      <c r="C110">
        <v>43.719000000000001</v>
      </c>
    </row>
    <row r="111" spans="1:7" x14ac:dyDescent="0.25">
      <c r="A111" t="s">
        <v>245</v>
      </c>
      <c r="B111">
        <v>35.588999999999999</v>
      </c>
      <c r="C111">
        <v>35.893000000000001</v>
      </c>
    </row>
    <row r="112" spans="1:7" x14ac:dyDescent="0.25">
      <c r="A112" t="s">
        <v>688</v>
      </c>
      <c r="B112">
        <v>37.884</v>
      </c>
      <c r="C112">
        <v>38.161999999999999</v>
      </c>
    </row>
    <row r="113" spans="1:4" x14ac:dyDescent="0.25">
      <c r="A113" t="s">
        <v>689</v>
      </c>
      <c r="B113">
        <v>31.106000000000002</v>
      </c>
      <c r="C113">
        <v>31.334</v>
      </c>
    </row>
    <row r="115" spans="1:4" x14ac:dyDescent="0.25">
      <c r="A115" t="s">
        <v>255</v>
      </c>
      <c r="B115" s="3" t="s">
        <v>128</v>
      </c>
    </row>
    <row r="116" spans="1:4" x14ac:dyDescent="0.25">
      <c r="A116" t="s">
        <v>256</v>
      </c>
      <c r="B116" s="3" t="s">
        <v>128</v>
      </c>
    </row>
    <row r="117" spans="1:4" ht="29.1" customHeight="1" x14ac:dyDescent="0.25">
      <c r="A117" s="57" t="s">
        <v>257</v>
      </c>
      <c r="B117" s="3" t="s">
        <v>128</v>
      </c>
    </row>
    <row r="118" spans="1:4" ht="29.1" customHeight="1" x14ac:dyDescent="0.25">
      <c r="A118" s="57" t="s">
        <v>258</v>
      </c>
      <c r="B118" s="3" t="s">
        <v>128</v>
      </c>
    </row>
    <row r="119" spans="1:4" x14ac:dyDescent="0.25">
      <c r="A119" t="s">
        <v>1258</v>
      </c>
      <c r="B119" s="59">
        <v>0.3579</v>
      </c>
    </row>
    <row r="120" spans="1:4" ht="43.5" customHeight="1" x14ac:dyDescent="0.25">
      <c r="A120" s="57" t="s">
        <v>260</v>
      </c>
      <c r="B120" s="3" t="s">
        <v>128</v>
      </c>
    </row>
    <row r="121" spans="1:4" x14ac:dyDescent="0.25">
      <c r="B121" s="3"/>
    </row>
    <row r="122" spans="1:4" ht="29.1" customHeight="1" x14ac:dyDescent="0.25">
      <c r="A122" s="57" t="s">
        <v>261</v>
      </c>
      <c r="B122" s="3" t="s">
        <v>128</v>
      </c>
    </row>
    <row r="123" spans="1:4" ht="29.1" customHeight="1" x14ac:dyDescent="0.25">
      <c r="A123" s="57" t="s">
        <v>262</v>
      </c>
      <c r="B123" t="s">
        <v>128</v>
      </c>
    </row>
    <row r="124" spans="1:4" ht="29.1" customHeight="1" x14ac:dyDescent="0.25">
      <c r="A124" s="57" t="s">
        <v>263</v>
      </c>
      <c r="B124" s="3" t="s">
        <v>128</v>
      </c>
    </row>
    <row r="125" spans="1:4" ht="29.1" customHeight="1" x14ac:dyDescent="0.25">
      <c r="A125" s="57" t="s">
        <v>264</v>
      </c>
      <c r="B125" s="3" t="s">
        <v>128</v>
      </c>
    </row>
    <row r="127" spans="1:4" ht="69.95" customHeight="1" x14ac:dyDescent="0.25">
      <c r="A127" s="76" t="s">
        <v>274</v>
      </c>
      <c r="B127" s="76" t="s">
        <v>275</v>
      </c>
      <c r="C127" s="76" t="s">
        <v>5</v>
      </c>
      <c r="D127" s="76" t="s">
        <v>6</v>
      </c>
    </row>
    <row r="128" spans="1:4" ht="69.95" customHeight="1" x14ac:dyDescent="0.25">
      <c r="A128" s="76" t="s">
        <v>2033</v>
      </c>
      <c r="B128" s="76"/>
      <c r="C128" s="76" t="s">
        <v>56</v>
      </c>
      <c r="D12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2"/>
  <sheetViews>
    <sheetView showGridLines="0" workbookViewId="0">
      <pane ySplit="4" topLeftCell="A83" activePane="bottomLeft" state="frozen"/>
      <selection pane="bottomLeft" activeCell="B83" sqref="B8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276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277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129</v>
      </c>
      <c r="B9" s="32"/>
      <c r="C9" s="32"/>
      <c r="D9" s="14"/>
      <c r="E9" s="15"/>
      <c r="F9" s="16"/>
      <c r="G9" s="16"/>
    </row>
    <row r="10" spans="1:8" x14ac:dyDescent="0.25">
      <c r="A10" s="17" t="s">
        <v>278</v>
      </c>
      <c r="B10" s="32"/>
      <c r="C10" s="32"/>
      <c r="D10" s="14"/>
      <c r="E10" s="15"/>
      <c r="F10" s="16"/>
      <c r="G10" s="16"/>
    </row>
    <row r="11" spans="1:8" x14ac:dyDescent="0.25">
      <c r="A11" s="13" t="s">
        <v>279</v>
      </c>
      <c r="B11" s="32" t="s">
        <v>280</v>
      </c>
      <c r="C11" s="32" t="s">
        <v>281</v>
      </c>
      <c r="D11" s="14">
        <v>121000000</v>
      </c>
      <c r="E11" s="15">
        <v>120463.61</v>
      </c>
      <c r="F11" s="16">
        <v>0.11219999999999999</v>
      </c>
      <c r="G11" s="16">
        <v>7.2852E-2</v>
      </c>
    </row>
    <row r="12" spans="1:8" x14ac:dyDescent="0.25">
      <c r="A12" s="13" t="s">
        <v>282</v>
      </c>
      <c r="B12" s="32" t="s">
        <v>283</v>
      </c>
      <c r="C12" s="32" t="s">
        <v>284</v>
      </c>
      <c r="D12" s="14">
        <v>88000000</v>
      </c>
      <c r="E12" s="15">
        <v>87345.02</v>
      </c>
      <c r="F12" s="16">
        <v>8.1299999999999997E-2</v>
      </c>
      <c r="G12" s="16">
        <v>7.3974999999999999E-2</v>
      </c>
    </row>
    <row r="13" spans="1:8" x14ac:dyDescent="0.25">
      <c r="A13" s="13" t="s">
        <v>285</v>
      </c>
      <c r="B13" s="32" t="s">
        <v>286</v>
      </c>
      <c r="C13" s="32" t="s">
        <v>284</v>
      </c>
      <c r="D13" s="14">
        <v>84000000</v>
      </c>
      <c r="E13" s="15">
        <v>83378.06</v>
      </c>
      <c r="F13" s="16">
        <v>7.7600000000000002E-2</v>
      </c>
      <c r="G13" s="16">
        <v>7.3488999999999999E-2</v>
      </c>
    </row>
    <row r="14" spans="1:8" x14ac:dyDescent="0.25">
      <c r="A14" s="13" t="s">
        <v>287</v>
      </c>
      <c r="B14" s="32" t="s">
        <v>288</v>
      </c>
      <c r="C14" s="32" t="s">
        <v>284</v>
      </c>
      <c r="D14" s="14">
        <v>74000000</v>
      </c>
      <c r="E14" s="15">
        <v>73614.240000000005</v>
      </c>
      <c r="F14" s="16">
        <v>6.8500000000000005E-2</v>
      </c>
      <c r="G14" s="16">
        <v>7.3774000000000006E-2</v>
      </c>
    </row>
    <row r="15" spans="1:8" x14ac:dyDescent="0.25">
      <c r="A15" s="13" t="s">
        <v>289</v>
      </c>
      <c r="B15" s="32" t="s">
        <v>290</v>
      </c>
      <c r="C15" s="32" t="s">
        <v>284</v>
      </c>
      <c r="D15" s="14">
        <v>69000000</v>
      </c>
      <c r="E15" s="15">
        <v>68543.149999999994</v>
      </c>
      <c r="F15" s="16">
        <v>6.3799999999999996E-2</v>
      </c>
      <c r="G15" s="16">
        <v>7.5149999999999995E-2</v>
      </c>
    </row>
    <row r="16" spans="1:8" x14ac:dyDescent="0.25">
      <c r="A16" s="13" t="s">
        <v>291</v>
      </c>
      <c r="B16" s="32" t="s">
        <v>292</v>
      </c>
      <c r="C16" s="32" t="s">
        <v>284</v>
      </c>
      <c r="D16" s="14">
        <v>67500000</v>
      </c>
      <c r="E16" s="15">
        <v>67427.03</v>
      </c>
      <c r="F16" s="16">
        <v>6.2799999999999995E-2</v>
      </c>
      <c r="G16" s="16">
        <v>7.2352E-2</v>
      </c>
    </row>
    <row r="17" spans="1:7" x14ac:dyDescent="0.25">
      <c r="A17" s="13" t="s">
        <v>293</v>
      </c>
      <c r="B17" s="32" t="s">
        <v>294</v>
      </c>
      <c r="C17" s="32" t="s">
        <v>295</v>
      </c>
      <c r="D17" s="14">
        <v>58000000</v>
      </c>
      <c r="E17" s="15">
        <v>57526.89</v>
      </c>
      <c r="F17" s="16">
        <v>5.3600000000000002E-2</v>
      </c>
      <c r="G17" s="16">
        <v>7.5399999999999995E-2</v>
      </c>
    </row>
    <row r="18" spans="1:7" x14ac:dyDescent="0.25">
      <c r="A18" s="13" t="s">
        <v>296</v>
      </c>
      <c r="B18" s="32" t="s">
        <v>297</v>
      </c>
      <c r="C18" s="32" t="s">
        <v>295</v>
      </c>
      <c r="D18" s="14">
        <v>54000000</v>
      </c>
      <c r="E18" s="15">
        <v>53576.26</v>
      </c>
      <c r="F18" s="16">
        <v>4.99E-2</v>
      </c>
      <c r="G18" s="16">
        <v>7.4648999999999993E-2</v>
      </c>
    </row>
    <row r="19" spans="1:7" x14ac:dyDescent="0.25">
      <c r="A19" s="13" t="s">
        <v>298</v>
      </c>
      <c r="B19" s="32" t="s">
        <v>299</v>
      </c>
      <c r="C19" s="32" t="s">
        <v>284</v>
      </c>
      <c r="D19" s="14">
        <v>51000000</v>
      </c>
      <c r="E19" s="15">
        <v>50865.62</v>
      </c>
      <c r="F19" s="16">
        <v>4.7399999999999998E-2</v>
      </c>
      <c r="G19" s="16">
        <v>7.2300000000000003E-2</v>
      </c>
    </row>
    <row r="20" spans="1:7" x14ac:dyDescent="0.25">
      <c r="A20" s="13" t="s">
        <v>300</v>
      </c>
      <c r="B20" s="32" t="s">
        <v>301</v>
      </c>
      <c r="C20" s="32" t="s">
        <v>295</v>
      </c>
      <c r="D20" s="14">
        <v>44000000</v>
      </c>
      <c r="E20" s="15">
        <v>43612.800000000003</v>
      </c>
      <c r="F20" s="16">
        <v>4.0599999999999997E-2</v>
      </c>
      <c r="G20" s="16">
        <v>7.6341999999999993E-2</v>
      </c>
    </row>
    <row r="21" spans="1:7" x14ac:dyDescent="0.25">
      <c r="A21" s="13" t="s">
        <v>302</v>
      </c>
      <c r="B21" s="32" t="s">
        <v>303</v>
      </c>
      <c r="C21" s="32" t="s">
        <v>284</v>
      </c>
      <c r="D21" s="14">
        <v>39500000</v>
      </c>
      <c r="E21" s="15">
        <v>39186.33</v>
      </c>
      <c r="F21" s="16">
        <v>3.6499999999999998E-2</v>
      </c>
      <c r="G21" s="16">
        <v>7.4774999999999994E-2</v>
      </c>
    </row>
    <row r="22" spans="1:7" x14ac:dyDescent="0.25">
      <c r="A22" s="13" t="s">
        <v>304</v>
      </c>
      <c r="B22" s="32" t="s">
        <v>305</v>
      </c>
      <c r="C22" s="32" t="s">
        <v>284</v>
      </c>
      <c r="D22" s="14">
        <v>36000000</v>
      </c>
      <c r="E22" s="15">
        <v>35937.18</v>
      </c>
      <c r="F22" s="16">
        <v>3.3500000000000002E-2</v>
      </c>
      <c r="G22" s="16">
        <v>7.3774000000000006E-2</v>
      </c>
    </row>
    <row r="23" spans="1:7" x14ac:dyDescent="0.25">
      <c r="A23" s="13" t="s">
        <v>306</v>
      </c>
      <c r="B23" s="32" t="s">
        <v>307</v>
      </c>
      <c r="C23" s="32" t="s">
        <v>295</v>
      </c>
      <c r="D23" s="14">
        <v>31500000</v>
      </c>
      <c r="E23" s="15">
        <v>31310.18</v>
      </c>
      <c r="F23" s="16">
        <v>2.92E-2</v>
      </c>
      <c r="G23" s="16">
        <v>7.3399000000000006E-2</v>
      </c>
    </row>
    <row r="24" spans="1:7" x14ac:dyDescent="0.25">
      <c r="A24" s="13" t="s">
        <v>308</v>
      </c>
      <c r="B24" s="32" t="s">
        <v>309</v>
      </c>
      <c r="C24" s="32" t="s">
        <v>284</v>
      </c>
      <c r="D24" s="14">
        <v>25000000</v>
      </c>
      <c r="E24" s="15">
        <v>24973.53</v>
      </c>
      <c r="F24" s="16">
        <v>2.3300000000000001E-2</v>
      </c>
      <c r="G24" s="16">
        <v>7.2900000000000006E-2</v>
      </c>
    </row>
    <row r="25" spans="1:7" x14ac:dyDescent="0.25">
      <c r="A25" s="13" t="s">
        <v>310</v>
      </c>
      <c r="B25" s="32" t="s">
        <v>311</v>
      </c>
      <c r="C25" s="32" t="s">
        <v>284</v>
      </c>
      <c r="D25" s="14">
        <v>22500000</v>
      </c>
      <c r="E25" s="15">
        <v>22430.84</v>
      </c>
      <c r="F25" s="16">
        <v>2.0899999999999998E-2</v>
      </c>
      <c r="G25" s="16">
        <v>7.3849999999999999E-2</v>
      </c>
    </row>
    <row r="26" spans="1:7" x14ac:dyDescent="0.25">
      <c r="A26" s="13" t="s">
        <v>312</v>
      </c>
      <c r="B26" s="32" t="s">
        <v>313</v>
      </c>
      <c r="C26" s="32" t="s">
        <v>284</v>
      </c>
      <c r="D26" s="14">
        <v>22000000</v>
      </c>
      <c r="E26" s="15">
        <v>21929.47</v>
      </c>
      <c r="F26" s="16">
        <v>2.0400000000000001E-2</v>
      </c>
      <c r="G26" s="16">
        <v>7.3000999999999996E-2</v>
      </c>
    </row>
    <row r="27" spans="1:7" x14ac:dyDescent="0.25">
      <c r="A27" s="13" t="s">
        <v>314</v>
      </c>
      <c r="B27" s="32" t="s">
        <v>315</v>
      </c>
      <c r="C27" s="32" t="s">
        <v>284</v>
      </c>
      <c r="D27" s="14">
        <v>19500000</v>
      </c>
      <c r="E27" s="15">
        <v>19521.939999999999</v>
      </c>
      <c r="F27" s="16">
        <v>1.8200000000000001E-2</v>
      </c>
      <c r="G27" s="16">
        <v>7.3176000000000005E-2</v>
      </c>
    </row>
    <row r="28" spans="1:7" x14ac:dyDescent="0.25">
      <c r="A28" s="13" t="s">
        <v>316</v>
      </c>
      <c r="B28" s="32" t="s">
        <v>317</v>
      </c>
      <c r="C28" s="32" t="s">
        <v>284</v>
      </c>
      <c r="D28" s="14">
        <v>10000000</v>
      </c>
      <c r="E28" s="15">
        <v>10025.51</v>
      </c>
      <c r="F28" s="16">
        <v>9.2999999999999992E-3</v>
      </c>
      <c r="G28" s="16">
        <v>7.1690000000000004E-2</v>
      </c>
    </row>
    <row r="29" spans="1:7" x14ac:dyDescent="0.25">
      <c r="A29" s="13" t="s">
        <v>318</v>
      </c>
      <c r="B29" s="32" t="s">
        <v>319</v>
      </c>
      <c r="C29" s="32" t="s">
        <v>284</v>
      </c>
      <c r="D29" s="14">
        <v>8500000</v>
      </c>
      <c r="E29" s="15">
        <v>8504.9</v>
      </c>
      <c r="F29" s="16">
        <v>7.9000000000000008E-3</v>
      </c>
      <c r="G29" s="16">
        <v>7.2826000000000002E-2</v>
      </c>
    </row>
    <row r="30" spans="1:7" x14ac:dyDescent="0.25">
      <c r="A30" s="13" t="s">
        <v>320</v>
      </c>
      <c r="B30" s="32" t="s">
        <v>321</v>
      </c>
      <c r="C30" s="32" t="s">
        <v>284</v>
      </c>
      <c r="D30" s="14">
        <v>7500000</v>
      </c>
      <c r="E30" s="15">
        <v>7506.36</v>
      </c>
      <c r="F30" s="16">
        <v>7.0000000000000001E-3</v>
      </c>
      <c r="G30" s="16">
        <v>7.1100999999999998E-2</v>
      </c>
    </row>
    <row r="31" spans="1:7" x14ac:dyDescent="0.25">
      <c r="A31" s="13" t="s">
        <v>322</v>
      </c>
      <c r="B31" s="32" t="s">
        <v>323</v>
      </c>
      <c r="C31" s="32" t="s">
        <v>284</v>
      </c>
      <c r="D31" s="14">
        <v>5000000</v>
      </c>
      <c r="E31" s="15">
        <v>5016.1000000000004</v>
      </c>
      <c r="F31" s="16">
        <v>4.7000000000000002E-3</v>
      </c>
      <c r="G31" s="16">
        <v>7.5034000000000003E-2</v>
      </c>
    </row>
    <row r="32" spans="1:7" x14ac:dyDescent="0.25">
      <c r="A32" s="13" t="s">
        <v>324</v>
      </c>
      <c r="B32" s="32" t="s">
        <v>325</v>
      </c>
      <c r="C32" s="32" t="s">
        <v>295</v>
      </c>
      <c r="D32" s="14">
        <v>2500000</v>
      </c>
      <c r="E32" s="15">
        <v>2487.15</v>
      </c>
      <c r="F32" s="16">
        <v>2.3E-3</v>
      </c>
      <c r="G32" s="16">
        <v>7.3400999999999994E-2</v>
      </c>
    </row>
    <row r="33" spans="1:7" x14ac:dyDescent="0.25">
      <c r="A33" s="13" t="s">
        <v>326</v>
      </c>
      <c r="B33" s="32" t="s">
        <v>327</v>
      </c>
      <c r="C33" s="32" t="s">
        <v>284</v>
      </c>
      <c r="D33" s="14">
        <v>1970000</v>
      </c>
      <c r="E33" s="15">
        <v>1972.37</v>
      </c>
      <c r="F33" s="16">
        <v>1.8E-3</v>
      </c>
      <c r="G33" s="16">
        <v>7.2549000000000002E-2</v>
      </c>
    </row>
    <row r="34" spans="1:7" x14ac:dyDescent="0.25">
      <c r="A34" s="13" t="s">
        <v>328</v>
      </c>
      <c r="B34" s="32" t="s">
        <v>329</v>
      </c>
      <c r="C34" s="32" t="s">
        <v>284</v>
      </c>
      <c r="D34" s="14">
        <v>1650000</v>
      </c>
      <c r="E34" s="15">
        <v>1656.02</v>
      </c>
      <c r="F34" s="16">
        <v>1.5E-3</v>
      </c>
      <c r="G34" s="16">
        <v>7.3599999999999999E-2</v>
      </c>
    </row>
    <row r="35" spans="1:7" x14ac:dyDescent="0.25">
      <c r="A35" s="13" t="s">
        <v>330</v>
      </c>
      <c r="B35" s="32" t="s">
        <v>331</v>
      </c>
      <c r="C35" s="32" t="s">
        <v>284</v>
      </c>
      <c r="D35" s="14">
        <v>1500000</v>
      </c>
      <c r="E35" s="15">
        <v>1504.6</v>
      </c>
      <c r="F35" s="16">
        <v>1.4E-3</v>
      </c>
      <c r="G35" s="16">
        <v>7.2848999999999997E-2</v>
      </c>
    </row>
    <row r="36" spans="1:7" x14ac:dyDescent="0.25">
      <c r="A36" s="13" t="s">
        <v>332</v>
      </c>
      <c r="B36" s="32" t="s">
        <v>333</v>
      </c>
      <c r="C36" s="32" t="s">
        <v>284</v>
      </c>
      <c r="D36" s="14">
        <v>1500000</v>
      </c>
      <c r="E36" s="15">
        <v>1501.61</v>
      </c>
      <c r="F36" s="16">
        <v>1.4E-3</v>
      </c>
      <c r="G36" s="16">
        <v>7.2848999999999997E-2</v>
      </c>
    </row>
    <row r="37" spans="1:7" x14ac:dyDescent="0.25">
      <c r="A37" s="13" t="s">
        <v>334</v>
      </c>
      <c r="B37" s="32" t="s">
        <v>335</v>
      </c>
      <c r="C37" s="32" t="s">
        <v>284</v>
      </c>
      <c r="D37" s="14">
        <v>1500000</v>
      </c>
      <c r="E37" s="15">
        <v>1501.04</v>
      </c>
      <c r="F37" s="16">
        <v>1.4E-3</v>
      </c>
      <c r="G37" s="16">
        <v>7.2298000000000001E-2</v>
      </c>
    </row>
    <row r="38" spans="1:7" x14ac:dyDescent="0.25">
      <c r="A38" s="13" t="s">
        <v>336</v>
      </c>
      <c r="B38" s="32" t="s">
        <v>337</v>
      </c>
      <c r="C38" s="32" t="s">
        <v>284</v>
      </c>
      <c r="D38" s="14">
        <v>500000</v>
      </c>
      <c r="E38" s="15">
        <v>502.1</v>
      </c>
      <c r="F38" s="16">
        <v>5.0000000000000001E-4</v>
      </c>
      <c r="G38" s="16">
        <v>7.2899000000000005E-2</v>
      </c>
    </row>
    <row r="39" spans="1:7" x14ac:dyDescent="0.25">
      <c r="A39" s="13" t="s">
        <v>338</v>
      </c>
      <c r="B39" s="32" t="s">
        <v>339</v>
      </c>
      <c r="C39" s="32" t="s">
        <v>284</v>
      </c>
      <c r="D39" s="14">
        <v>500000</v>
      </c>
      <c r="E39" s="15">
        <v>500.77</v>
      </c>
      <c r="F39" s="16">
        <v>5.0000000000000001E-4</v>
      </c>
      <c r="G39" s="16">
        <v>7.1348999999999996E-2</v>
      </c>
    </row>
    <row r="40" spans="1:7" x14ac:dyDescent="0.25">
      <c r="A40" s="13" t="s">
        <v>340</v>
      </c>
      <c r="B40" s="32" t="s">
        <v>341</v>
      </c>
      <c r="C40" s="32" t="s">
        <v>284</v>
      </c>
      <c r="D40" s="14">
        <v>500000</v>
      </c>
      <c r="E40" s="15">
        <v>500.53</v>
      </c>
      <c r="F40" s="16">
        <v>5.0000000000000001E-4</v>
      </c>
      <c r="G40" s="16">
        <v>7.3599999999999999E-2</v>
      </c>
    </row>
    <row r="41" spans="1:7" x14ac:dyDescent="0.25">
      <c r="A41" s="17" t="s">
        <v>131</v>
      </c>
      <c r="B41" s="33"/>
      <c r="C41" s="33"/>
      <c r="D41" s="20"/>
      <c r="E41" s="21">
        <v>944821.21</v>
      </c>
      <c r="F41" s="22">
        <v>0.87990000000000002</v>
      </c>
      <c r="G41" s="23"/>
    </row>
    <row r="42" spans="1:7" x14ac:dyDescent="0.25">
      <c r="A42" s="13"/>
      <c r="B42" s="32"/>
      <c r="C42" s="32"/>
      <c r="D42" s="14"/>
      <c r="E42" s="15"/>
      <c r="F42" s="16"/>
      <c r="G42" s="16"/>
    </row>
    <row r="43" spans="1:7" x14ac:dyDescent="0.25">
      <c r="A43" s="17" t="s">
        <v>141</v>
      </c>
      <c r="B43" s="32"/>
      <c r="C43" s="32"/>
      <c r="D43" s="14"/>
      <c r="E43" s="15"/>
      <c r="F43" s="16"/>
      <c r="G43" s="16"/>
    </row>
    <row r="44" spans="1:7" x14ac:dyDescent="0.25">
      <c r="A44" s="17" t="s">
        <v>131</v>
      </c>
      <c r="B44" s="32"/>
      <c r="C44" s="32"/>
      <c r="D44" s="14"/>
      <c r="E44" s="18" t="s">
        <v>128</v>
      </c>
      <c r="F44" s="19" t="s">
        <v>128</v>
      </c>
      <c r="G44" s="16"/>
    </row>
    <row r="45" spans="1:7" x14ac:dyDescent="0.25">
      <c r="A45" s="13"/>
      <c r="B45" s="32"/>
      <c r="C45" s="32"/>
      <c r="D45" s="14"/>
      <c r="E45" s="15"/>
      <c r="F45" s="16"/>
      <c r="G45" s="16"/>
    </row>
    <row r="46" spans="1:7" x14ac:dyDescent="0.25">
      <c r="A46" s="17" t="s">
        <v>142</v>
      </c>
      <c r="B46" s="32"/>
      <c r="C46" s="32"/>
      <c r="D46" s="14"/>
      <c r="E46" s="15"/>
      <c r="F46" s="16"/>
      <c r="G46" s="16"/>
    </row>
    <row r="47" spans="1:7" x14ac:dyDescent="0.25">
      <c r="A47" s="17" t="s">
        <v>131</v>
      </c>
      <c r="B47" s="32"/>
      <c r="C47" s="32"/>
      <c r="D47" s="14"/>
      <c r="E47" s="18" t="s">
        <v>128</v>
      </c>
      <c r="F47" s="19" t="s">
        <v>128</v>
      </c>
      <c r="G47" s="16"/>
    </row>
    <row r="48" spans="1:7" x14ac:dyDescent="0.25">
      <c r="A48" s="13"/>
      <c r="B48" s="32"/>
      <c r="C48" s="32"/>
      <c r="D48" s="14"/>
      <c r="E48" s="15"/>
      <c r="F48" s="16"/>
      <c r="G48" s="16"/>
    </row>
    <row r="49" spans="1:7" x14ac:dyDescent="0.25">
      <c r="A49" s="25" t="s">
        <v>143</v>
      </c>
      <c r="B49" s="34"/>
      <c r="C49" s="34"/>
      <c r="D49" s="26"/>
      <c r="E49" s="21">
        <v>944821.21</v>
      </c>
      <c r="F49" s="22">
        <v>0.87990000000000002</v>
      </c>
      <c r="G49" s="23"/>
    </row>
    <row r="50" spans="1:7" x14ac:dyDescent="0.25">
      <c r="A50" s="13"/>
      <c r="B50" s="32"/>
      <c r="C50" s="32"/>
      <c r="D50" s="14"/>
      <c r="E50" s="15"/>
      <c r="F50" s="16"/>
      <c r="G50" s="16"/>
    </row>
    <row r="51" spans="1:7" x14ac:dyDescent="0.25">
      <c r="A51" s="17" t="s">
        <v>144</v>
      </c>
      <c r="B51" s="32"/>
      <c r="C51" s="32"/>
      <c r="D51" s="14"/>
      <c r="E51" s="15"/>
      <c r="F51" s="16"/>
      <c r="G51" s="16"/>
    </row>
    <row r="52" spans="1:7" x14ac:dyDescent="0.25">
      <c r="A52" s="17" t="s">
        <v>152</v>
      </c>
      <c r="B52" s="32"/>
      <c r="C52" s="32"/>
      <c r="D52" s="14"/>
      <c r="E52" s="15"/>
      <c r="F52" s="16"/>
      <c r="G52" s="16"/>
    </row>
    <row r="53" spans="1:7" x14ac:dyDescent="0.25">
      <c r="A53" s="13" t="s">
        <v>342</v>
      </c>
      <c r="B53" s="32" t="s">
        <v>343</v>
      </c>
      <c r="C53" s="32" t="s">
        <v>155</v>
      </c>
      <c r="D53" s="14">
        <v>97500000</v>
      </c>
      <c r="E53" s="15">
        <v>94896.56</v>
      </c>
      <c r="F53" s="16">
        <v>8.8400000000000006E-2</v>
      </c>
      <c r="G53" s="16">
        <v>7.4175000000000005E-2</v>
      </c>
    </row>
    <row r="54" spans="1:7" x14ac:dyDescent="0.25">
      <c r="A54" s="17" t="s">
        <v>131</v>
      </c>
      <c r="B54" s="33"/>
      <c r="C54" s="33"/>
      <c r="D54" s="20"/>
      <c r="E54" s="21">
        <v>94896.56</v>
      </c>
      <c r="F54" s="22">
        <v>8.8400000000000006E-2</v>
      </c>
      <c r="G54" s="23"/>
    </row>
    <row r="55" spans="1:7" x14ac:dyDescent="0.25">
      <c r="A55" s="13"/>
      <c r="B55" s="32"/>
      <c r="C55" s="32"/>
      <c r="D55" s="14"/>
      <c r="E55" s="15"/>
      <c r="F55" s="16"/>
      <c r="G55" s="16"/>
    </row>
    <row r="56" spans="1:7" x14ac:dyDescent="0.25">
      <c r="A56" s="25" t="s">
        <v>143</v>
      </c>
      <c r="B56" s="34"/>
      <c r="C56" s="34"/>
      <c r="D56" s="26"/>
      <c r="E56" s="21">
        <v>94896.56</v>
      </c>
      <c r="F56" s="22">
        <v>8.8400000000000006E-2</v>
      </c>
      <c r="G56" s="23"/>
    </row>
    <row r="57" spans="1:7" x14ac:dyDescent="0.25">
      <c r="A57" s="13"/>
      <c r="B57" s="32"/>
      <c r="C57" s="32"/>
      <c r="D57" s="14"/>
      <c r="E57" s="15"/>
      <c r="F57" s="16"/>
      <c r="G57" s="16"/>
    </row>
    <row r="58" spans="1:7" x14ac:dyDescent="0.25">
      <c r="A58" s="13"/>
      <c r="B58" s="32"/>
      <c r="C58" s="32"/>
      <c r="D58" s="14"/>
      <c r="E58" s="15"/>
      <c r="F58" s="16"/>
      <c r="G58" s="16"/>
    </row>
    <row r="59" spans="1:7" x14ac:dyDescent="0.25">
      <c r="A59" s="17" t="s">
        <v>228</v>
      </c>
      <c r="B59" s="32"/>
      <c r="C59" s="32"/>
      <c r="D59" s="14"/>
      <c r="E59" s="15"/>
      <c r="F59" s="16"/>
      <c r="G59" s="16"/>
    </row>
    <row r="60" spans="1:7" x14ac:dyDescent="0.25">
      <c r="A60" s="13" t="s">
        <v>229</v>
      </c>
      <c r="B60" s="32"/>
      <c r="C60" s="32"/>
      <c r="D60" s="14"/>
      <c r="E60" s="15">
        <v>3278.21</v>
      </c>
      <c r="F60" s="16">
        <v>3.0999999999999999E-3</v>
      </c>
      <c r="G60" s="16">
        <v>6.6422999999999996E-2</v>
      </c>
    </row>
    <row r="61" spans="1:7" x14ac:dyDescent="0.25">
      <c r="A61" s="17" t="s">
        <v>131</v>
      </c>
      <c r="B61" s="33"/>
      <c r="C61" s="33"/>
      <c r="D61" s="20"/>
      <c r="E61" s="21">
        <v>3278.21</v>
      </c>
      <c r="F61" s="22">
        <v>3.0999999999999999E-3</v>
      </c>
      <c r="G61" s="23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25" t="s">
        <v>143</v>
      </c>
      <c r="B63" s="34"/>
      <c r="C63" s="34"/>
      <c r="D63" s="26"/>
      <c r="E63" s="21">
        <v>3278.21</v>
      </c>
      <c r="F63" s="22">
        <v>3.0999999999999999E-3</v>
      </c>
      <c r="G63" s="23"/>
    </row>
    <row r="64" spans="1:7" x14ac:dyDescent="0.25">
      <c r="A64" s="13" t="s">
        <v>230</v>
      </c>
      <c r="B64" s="32"/>
      <c r="C64" s="32"/>
      <c r="D64" s="14"/>
      <c r="E64" s="15">
        <v>30982.563577100002</v>
      </c>
      <c r="F64" s="16">
        <v>2.8846E-2</v>
      </c>
      <c r="G64" s="16"/>
    </row>
    <row r="65" spans="1:7" x14ac:dyDescent="0.25">
      <c r="A65" s="13" t="s">
        <v>231</v>
      </c>
      <c r="B65" s="32"/>
      <c r="C65" s="32"/>
      <c r="D65" s="14"/>
      <c r="E65" s="15">
        <v>52.656422900000003</v>
      </c>
      <c r="F65" s="36">
        <v>-2.4600000000000002E-4</v>
      </c>
      <c r="G65" s="16">
        <v>6.6422999999999996E-2</v>
      </c>
    </row>
    <row r="66" spans="1:7" x14ac:dyDescent="0.25">
      <c r="A66" s="27" t="s">
        <v>232</v>
      </c>
      <c r="B66" s="35"/>
      <c r="C66" s="35"/>
      <c r="D66" s="28"/>
      <c r="E66" s="29">
        <v>1074031.2</v>
      </c>
      <c r="F66" s="30">
        <v>1</v>
      </c>
      <c r="G66" s="30"/>
    </row>
    <row r="68" spans="1:7" x14ac:dyDescent="0.25">
      <c r="A68" s="1" t="s">
        <v>233</v>
      </c>
    </row>
    <row r="69" spans="1:7" x14ac:dyDescent="0.25">
      <c r="A69" s="1" t="s">
        <v>234</v>
      </c>
    </row>
    <row r="71" spans="1:7" x14ac:dyDescent="0.25">
      <c r="A71" s="1" t="s">
        <v>235</v>
      </c>
    </row>
    <row r="72" spans="1:7" x14ac:dyDescent="0.25">
      <c r="A72" s="57" t="s">
        <v>236</v>
      </c>
      <c r="B72" s="3" t="s">
        <v>128</v>
      </c>
    </row>
    <row r="73" spans="1:7" x14ac:dyDescent="0.25">
      <c r="A73" t="s">
        <v>237</v>
      </c>
    </row>
    <row r="74" spans="1:7" x14ac:dyDescent="0.25">
      <c r="A74" t="s">
        <v>344</v>
      </c>
      <c r="B74" t="s">
        <v>239</v>
      </c>
      <c r="C74" t="s">
        <v>239</v>
      </c>
    </row>
    <row r="75" spans="1:7" x14ac:dyDescent="0.25">
      <c r="B75" s="58">
        <v>45596</v>
      </c>
      <c r="C75" s="58">
        <v>45625</v>
      </c>
    </row>
    <row r="76" spans="1:7" x14ac:dyDescent="0.25">
      <c r="A76" t="s">
        <v>345</v>
      </c>
      <c r="B76">
        <v>1250.8652999999999</v>
      </c>
      <c r="C76">
        <v>1258.1124</v>
      </c>
    </row>
    <row r="78" spans="1:7" x14ac:dyDescent="0.25">
      <c r="A78" t="s">
        <v>255</v>
      </c>
      <c r="B78" s="3" t="s">
        <v>128</v>
      </c>
    </row>
    <row r="79" spans="1:7" x14ac:dyDescent="0.25">
      <c r="A79" t="s">
        <v>256</v>
      </c>
      <c r="B79" s="3" t="s">
        <v>128</v>
      </c>
    </row>
    <row r="80" spans="1:7" ht="29.1" customHeight="1" x14ac:dyDescent="0.25">
      <c r="A80" s="57" t="s">
        <v>257</v>
      </c>
      <c r="B80" s="3" t="s">
        <v>128</v>
      </c>
    </row>
    <row r="81" spans="1:2" ht="29.1" customHeight="1" x14ac:dyDescent="0.25">
      <c r="A81" s="57" t="s">
        <v>258</v>
      </c>
      <c r="B81" s="3" t="s">
        <v>128</v>
      </c>
    </row>
    <row r="82" spans="1:2" x14ac:dyDescent="0.25">
      <c r="A82" t="s">
        <v>259</v>
      </c>
      <c r="B82" s="59">
        <f>+B97</f>
        <v>0.30176470306151121</v>
      </c>
    </row>
    <row r="83" spans="1:2" ht="43.5" customHeight="1" x14ac:dyDescent="0.25">
      <c r="A83" s="57" t="s">
        <v>260</v>
      </c>
      <c r="B83" s="3" t="s">
        <v>128</v>
      </c>
    </row>
    <row r="84" spans="1:2" x14ac:dyDescent="0.25">
      <c r="B84" s="3"/>
    </row>
    <row r="85" spans="1:2" ht="29.1" customHeight="1" x14ac:dyDescent="0.25">
      <c r="A85" s="57" t="s">
        <v>261</v>
      </c>
      <c r="B85" s="3" t="s">
        <v>128</v>
      </c>
    </row>
    <row r="86" spans="1:2" ht="29.1" customHeight="1" x14ac:dyDescent="0.25">
      <c r="A86" s="57" t="s">
        <v>262</v>
      </c>
      <c r="B86">
        <v>423422.9</v>
      </c>
    </row>
    <row r="87" spans="1:2" ht="29.1" customHeight="1" x14ac:dyDescent="0.25">
      <c r="A87" s="57" t="s">
        <v>263</v>
      </c>
      <c r="B87" s="3" t="s">
        <v>128</v>
      </c>
    </row>
    <row r="88" spans="1:2" ht="29.1" customHeight="1" x14ac:dyDescent="0.25">
      <c r="A88" s="57" t="s">
        <v>264</v>
      </c>
      <c r="B88" s="3" t="s">
        <v>128</v>
      </c>
    </row>
    <row r="90" spans="1:2" x14ac:dyDescent="0.25">
      <c r="A90" t="s">
        <v>265</v>
      </c>
    </row>
    <row r="91" spans="1:2" ht="29.1" customHeight="1" x14ac:dyDescent="0.25">
      <c r="A91" s="62" t="s">
        <v>266</v>
      </c>
      <c r="B91" s="63" t="s">
        <v>346</v>
      </c>
    </row>
    <row r="92" spans="1:2" x14ac:dyDescent="0.25">
      <c r="A92" s="62" t="s">
        <v>268</v>
      </c>
      <c r="B92" s="62" t="s">
        <v>347</v>
      </c>
    </row>
    <row r="93" spans="1:2" x14ac:dyDescent="0.25">
      <c r="A93" s="62"/>
      <c r="B93" s="62"/>
    </row>
    <row r="94" spans="1:2" x14ac:dyDescent="0.25">
      <c r="A94" s="62" t="s">
        <v>270</v>
      </c>
      <c r="B94" s="64">
        <v>7.3762196080114233</v>
      </c>
    </row>
    <row r="95" spans="1:2" x14ac:dyDescent="0.25">
      <c r="A95" s="62"/>
      <c r="B95" s="62"/>
    </row>
    <row r="96" spans="1:2" x14ac:dyDescent="0.25">
      <c r="A96" s="62" t="s">
        <v>271</v>
      </c>
      <c r="B96" s="65">
        <v>0.30170000000000002</v>
      </c>
    </row>
    <row r="97" spans="1:4" x14ac:dyDescent="0.25">
      <c r="A97" s="62" t="s">
        <v>272</v>
      </c>
      <c r="B97" s="65">
        <v>0.30176470306151121</v>
      </c>
    </row>
    <row r="98" spans="1:4" x14ac:dyDescent="0.25">
      <c r="A98" s="62"/>
      <c r="B98" s="62"/>
    </row>
    <row r="99" spans="1:4" x14ac:dyDescent="0.25">
      <c r="A99" s="62" t="s">
        <v>273</v>
      </c>
      <c r="B99" s="66">
        <v>45626</v>
      </c>
    </row>
    <row r="101" spans="1:4" ht="69.95" customHeight="1" x14ac:dyDescent="0.25">
      <c r="A101" s="76" t="s">
        <v>274</v>
      </c>
      <c r="B101" s="76" t="s">
        <v>275</v>
      </c>
      <c r="C101" s="76" t="s">
        <v>5</v>
      </c>
      <c r="D101" s="76" t="s">
        <v>6</v>
      </c>
    </row>
    <row r="102" spans="1:4" ht="69.95" customHeight="1" x14ac:dyDescent="0.25">
      <c r="A102" s="76" t="s">
        <v>346</v>
      </c>
      <c r="B102" s="76"/>
      <c r="C102" s="76" t="s">
        <v>11</v>
      </c>
      <c r="D102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43"/>
  <sheetViews>
    <sheetView showGridLines="0" workbookViewId="0">
      <pane ySplit="4" topLeftCell="A121" activePane="bottomLeft" state="frozen"/>
      <selection pane="bottomLeft" activeCell="A140" sqref="A14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2034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2035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1268</v>
      </c>
      <c r="B8" s="32" t="s">
        <v>1269</v>
      </c>
      <c r="C8" s="32" t="s">
        <v>1187</v>
      </c>
      <c r="D8" s="14">
        <v>132882</v>
      </c>
      <c r="E8" s="15">
        <v>2386.63</v>
      </c>
      <c r="F8" s="16">
        <v>0.06</v>
      </c>
      <c r="G8" s="16"/>
    </row>
    <row r="9" spans="1:8" x14ac:dyDescent="0.25">
      <c r="A9" s="13" t="s">
        <v>1185</v>
      </c>
      <c r="B9" s="32" t="s">
        <v>1186</v>
      </c>
      <c r="C9" s="32" t="s">
        <v>1187</v>
      </c>
      <c r="D9" s="14">
        <v>163216</v>
      </c>
      <c r="E9" s="15">
        <v>2121.9699999999998</v>
      </c>
      <c r="F9" s="16">
        <v>5.3400000000000003E-2</v>
      </c>
      <c r="G9" s="16"/>
    </row>
    <row r="10" spans="1:8" x14ac:dyDescent="0.25">
      <c r="A10" s="13" t="s">
        <v>1208</v>
      </c>
      <c r="B10" s="32" t="s">
        <v>1209</v>
      </c>
      <c r="C10" s="32" t="s">
        <v>1210</v>
      </c>
      <c r="D10" s="14">
        <v>108660</v>
      </c>
      <c r="E10" s="15">
        <v>1404.1</v>
      </c>
      <c r="F10" s="16">
        <v>3.5299999999999998E-2</v>
      </c>
      <c r="G10" s="16"/>
    </row>
    <row r="11" spans="1:8" x14ac:dyDescent="0.25">
      <c r="A11" s="13" t="s">
        <v>1265</v>
      </c>
      <c r="B11" s="32" t="s">
        <v>1266</v>
      </c>
      <c r="C11" s="32" t="s">
        <v>1267</v>
      </c>
      <c r="D11" s="14">
        <v>67687</v>
      </c>
      <c r="E11" s="15">
        <v>1257.52</v>
      </c>
      <c r="F11" s="16">
        <v>3.1600000000000003E-2</v>
      </c>
      <c r="G11" s="16"/>
    </row>
    <row r="12" spans="1:8" x14ac:dyDescent="0.25">
      <c r="A12" s="13" t="s">
        <v>1227</v>
      </c>
      <c r="B12" s="32" t="s">
        <v>1228</v>
      </c>
      <c r="C12" s="32" t="s">
        <v>1187</v>
      </c>
      <c r="D12" s="14">
        <v>149214</v>
      </c>
      <c r="E12" s="15">
        <v>1251.83</v>
      </c>
      <c r="F12" s="16">
        <v>3.15E-2</v>
      </c>
      <c r="G12" s="16"/>
    </row>
    <row r="13" spans="1:8" x14ac:dyDescent="0.25">
      <c r="A13" s="13" t="s">
        <v>1199</v>
      </c>
      <c r="B13" s="32" t="s">
        <v>1200</v>
      </c>
      <c r="C13" s="32" t="s">
        <v>1201</v>
      </c>
      <c r="D13" s="14">
        <v>33431</v>
      </c>
      <c r="E13" s="15">
        <v>1245.24</v>
      </c>
      <c r="F13" s="16">
        <v>3.1300000000000001E-2</v>
      </c>
      <c r="G13" s="16"/>
    </row>
    <row r="14" spans="1:8" x14ac:dyDescent="0.25">
      <c r="A14" s="13" t="s">
        <v>1389</v>
      </c>
      <c r="B14" s="32" t="s">
        <v>1390</v>
      </c>
      <c r="C14" s="32" t="s">
        <v>1351</v>
      </c>
      <c r="D14" s="14">
        <v>17256</v>
      </c>
      <c r="E14" s="15">
        <v>1172.6099999999999</v>
      </c>
      <c r="F14" s="16">
        <v>2.9499999999999998E-2</v>
      </c>
      <c r="G14" s="16"/>
    </row>
    <row r="15" spans="1:8" x14ac:dyDescent="0.25">
      <c r="A15" s="13" t="s">
        <v>1182</v>
      </c>
      <c r="B15" s="32" t="s">
        <v>1183</v>
      </c>
      <c r="C15" s="32" t="s">
        <v>1184</v>
      </c>
      <c r="D15" s="14">
        <v>61438</v>
      </c>
      <c r="E15" s="15">
        <v>999.69</v>
      </c>
      <c r="F15" s="16">
        <v>2.5100000000000001E-2</v>
      </c>
      <c r="G15" s="16"/>
    </row>
    <row r="16" spans="1:8" x14ac:dyDescent="0.25">
      <c r="A16" s="13" t="s">
        <v>1179</v>
      </c>
      <c r="B16" s="32" t="s">
        <v>1180</v>
      </c>
      <c r="C16" s="32" t="s">
        <v>1181</v>
      </c>
      <c r="D16" s="14">
        <v>50230</v>
      </c>
      <c r="E16" s="15">
        <v>894.55</v>
      </c>
      <c r="F16" s="16">
        <v>2.2499999999999999E-2</v>
      </c>
      <c r="G16" s="16"/>
    </row>
    <row r="17" spans="1:7" x14ac:dyDescent="0.25">
      <c r="A17" s="13" t="s">
        <v>1284</v>
      </c>
      <c r="B17" s="32" t="s">
        <v>1285</v>
      </c>
      <c r="C17" s="32" t="s">
        <v>1272</v>
      </c>
      <c r="D17" s="14">
        <v>260125</v>
      </c>
      <c r="E17" s="15">
        <v>801.19</v>
      </c>
      <c r="F17" s="16">
        <v>2.01E-2</v>
      </c>
      <c r="G17" s="16"/>
    </row>
    <row r="18" spans="1:7" x14ac:dyDescent="0.25">
      <c r="A18" s="13" t="s">
        <v>1240</v>
      </c>
      <c r="B18" s="32" t="s">
        <v>1241</v>
      </c>
      <c r="C18" s="32" t="s">
        <v>1187</v>
      </c>
      <c r="D18" s="14">
        <v>69282</v>
      </c>
      <c r="E18" s="15">
        <v>787.25</v>
      </c>
      <c r="F18" s="16">
        <v>1.9800000000000002E-2</v>
      </c>
      <c r="G18" s="16"/>
    </row>
    <row r="19" spans="1:7" x14ac:dyDescent="0.25">
      <c r="A19" s="13" t="s">
        <v>1291</v>
      </c>
      <c r="B19" s="32" t="s">
        <v>1292</v>
      </c>
      <c r="C19" s="32" t="s">
        <v>1267</v>
      </c>
      <c r="D19" s="14">
        <v>18428</v>
      </c>
      <c r="E19" s="15">
        <v>787.03</v>
      </c>
      <c r="F19" s="16">
        <v>1.9800000000000002E-2</v>
      </c>
      <c r="G19" s="16"/>
    </row>
    <row r="20" spans="1:7" x14ac:dyDescent="0.25">
      <c r="A20" s="13" t="s">
        <v>1190</v>
      </c>
      <c r="B20" s="32" t="s">
        <v>1191</v>
      </c>
      <c r="C20" s="32" t="s">
        <v>1192</v>
      </c>
      <c r="D20" s="14">
        <v>150799</v>
      </c>
      <c r="E20" s="15">
        <v>718.93</v>
      </c>
      <c r="F20" s="16">
        <v>1.8100000000000002E-2</v>
      </c>
      <c r="G20" s="16"/>
    </row>
    <row r="21" spans="1:7" x14ac:dyDescent="0.25">
      <c r="A21" s="13" t="s">
        <v>1196</v>
      </c>
      <c r="B21" s="32" t="s">
        <v>1197</v>
      </c>
      <c r="C21" s="32" t="s">
        <v>1198</v>
      </c>
      <c r="D21" s="14">
        <v>6246</v>
      </c>
      <c r="E21" s="15">
        <v>699.69</v>
      </c>
      <c r="F21" s="16">
        <v>1.7600000000000001E-2</v>
      </c>
      <c r="G21" s="16"/>
    </row>
    <row r="22" spans="1:7" x14ac:dyDescent="0.25">
      <c r="A22" s="13" t="s">
        <v>1213</v>
      </c>
      <c r="B22" s="32" t="s">
        <v>1214</v>
      </c>
      <c r="C22" s="32" t="s">
        <v>1215</v>
      </c>
      <c r="D22" s="14">
        <v>183670</v>
      </c>
      <c r="E22" s="15">
        <v>667.92</v>
      </c>
      <c r="F22" s="16">
        <v>1.6799999999999999E-2</v>
      </c>
      <c r="G22" s="16"/>
    </row>
    <row r="23" spans="1:7" x14ac:dyDescent="0.25">
      <c r="A23" s="13" t="s">
        <v>1428</v>
      </c>
      <c r="B23" s="32" t="s">
        <v>1429</v>
      </c>
      <c r="C23" s="32" t="s">
        <v>1181</v>
      </c>
      <c r="D23" s="14">
        <v>41677</v>
      </c>
      <c r="E23" s="15">
        <v>639.28</v>
      </c>
      <c r="F23" s="16">
        <v>1.61E-2</v>
      </c>
      <c r="G23" s="16"/>
    </row>
    <row r="24" spans="1:7" x14ac:dyDescent="0.25">
      <c r="A24" s="13" t="s">
        <v>2013</v>
      </c>
      <c r="B24" s="32" t="s">
        <v>2014</v>
      </c>
      <c r="C24" s="32" t="s">
        <v>1207</v>
      </c>
      <c r="D24" s="14">
        <v>74140</v>
      </c>
      <c r="E24" s="15">
        <v>595.12</v>
      </c>
      <c r="F24" s="16">
        <v>1.4999999999999999E-2</v>
      </c>
      <c r="G24" s="16"/>
    </row>
    <row r="25" spans="1:7" x14ac:dyDescent="0.25">
      <c r="A25" s="13" t="s">
        <v>1324</v>
      </c>
      <c r="B25" s="32" t="s">
        <v>1325</v>
      </c>
      <c r="C25" s="32" t="s">
        <v>1192</v>
      </c>
      <c r="D25" s="14">
        <v>23003</v>
      </c>
      <c r="E25" s="15">
        <v>574.19000000000005</v>
      </c>
      <c r="F25" s="16">
        <v>1.44E-2</v>
      </c>
      <c r="G25" s="16"/>
    </row>
    <row r="26" spans="1:7" x14ac:dyDescent="0.25">
      <c r="A26" s="13" t="s">
        <v>1276</v>
      </c>
      <c r="B26" s="32" t="s">
        <v>1277</v>
      </c>
      <c r="C26" s="32" t="s">
        <v>1195</v>
      </c>
      <c r="D26" s="14">
        <v>17931</v>
      </c>
      <c r="E26" s="15">
        <v>531.85</v>
      </c>
      <c r="F26" s="16">
        <v>1.34E-2</v>
      </c>
      <c r="G26" s="16"/>
    </row>
    <row r="27" spans="1:7" x14ac:dyDescent="0.25">
      <c r="A27" s="13" t="s">
        <v>1352</v>
      </c>
      <c r="B27" s="32" t="s">
        <v>1353</v>
      </c>
      <c r="C27" s="32" t="s">
        <v>1267</v>
      </c>
      <c r="D27" s="14">
        <v>30599</v>
      </c>
      <c r="E27" s="15">
        <v>523.95000000000005</v>
      </c>
      <c r="F27" s="16">
        <v>1.32E-2</v>
      </c>
      <c r="G27" s="16"/>
    </row>
    <row r="28" spans="1:7" x14ac:dyDescent="0.25">
      <c r="A28" s="13" t="s">
        <v>2023</v>
      </c>
      <c r="B28" s="32" t="s">
        <v>2024</v>
      </c>
      <c r="C28" s="32" t="s">
        <v>1187</v>
      </c>
      <c r="D28" s="14">
        <v>218215</v>
      </c>
      <c r="E28" s="15">
        <v>516.21</v>
      </c>
      <c r="F28" s="16">
        <v>1.2999999999999999E-2</v>
      </c>
      <c r="G28" s="16"/>
    </row>
    <row r="29" spans="1:7" x14ac:dyDescent="0.25">
      <c r="A29" s="13" t="s">
        <v>1963</v>
      </c>
      <c r="B29" s="32" t="s">
        <v>1964</v>
      </c>
      <c r="C29" s="32" t="s">
        <v>1556</v>
      </c>
      <c r="D29" s="14">
        <v>26469</v>
      </c>
      <c r="E29" s="15">
        <v>501.3</v>
      </c>
      <c r="F29" s="16">
        <v>1.26E-2</v>
      </c>
      <c r="G29" s="16"/>
    </row>
    <row r="30" spans="1:7" x14ac:dyDescent="0.25">
      <c r="A30" s="13" t="s">
        <v>1440</v>
      </c>
      <c r="B30" s="32" t="s">
        <v>1441</v>
      </c>
      <c r="C30" s="32" t="s">
        <v>1416</v>
      </c>
      <c r="D30" s="14">
        <v>10633</v>
      </c>
      <c r="E30" s="15">
        <v>496.64</v>
      </c>
      <c r="F30" s="16">
        <v>1.2500000000000001E-2</v>
      </c>
      <c r="G30" s="16"/>
    </row>
    <row r="31" spans="1:7" x14ac:dyDescent="0.25">
      <c r="A31" s="13" t="s">
        <v>1499</v>
      </c>
      <c r="B31" s="32" t="s">
        <v>1500</v>
      </c>
      <c r="C31" s="32" t="s">
        <v>1416</v>
      </c>
      <c r="D31" s="14">
        <v>7947</v>
      </c>
      <c r="E31" s="15">
        <v>491.55</v>
      </c>
      <c r="F31" s="16">
        <v>1.24E-2</v>
      </c>
      <c r="G31" s="16"/>
    </row>
    <row r="32" spans="1:7" x14ac:dyDescent="0.25">
      <c r="A32" s="13" t="s">
        <v>1456</v>
      </c>
      <c r="B32" s="32" t="s">
        <v>1457</v>
      </c>
      <c r="C32" s="32" t="s">
        <v>1244</v>
      </c>
      <c r="D32" s="14">
        <v>293142</v>
      </c>
      <c r="E32" s="15">
        <v>476.24</v>
      </c>
      <c r="F32" s="16">
        <v>1.2E-2</v>
      </c>
      <c r="G32" s="16"/>
    </row>
    <row r="33" spans="1:7" x14ac:dyDescent="0.25">
      <c r="A33" s="13" t="s">
        <v>1339</v>
      </c>
      <c r="B33" s="32" t="s">
        <v>1340</v>
      </c>
      <c r="C33" s="32" t="s">
        <v>1318</v>
      </c>
      <c r="D33" s="14">
        <v>69524</v>
      </c>
      <c r="E33" s="15">
        <v>456.22</v>
      </c>
      <c r="F33" s="16">
        <v>1.15E-2</v>
      </c>
      <c r="G33" s="16"/>
    </row>
    <row r="34" spans="1:7" x14ac:dyDescent="0.25">
      <c r="A34" s="13" t="s">
        <v>1356</v>
      </c>
      <c r="B34" s="32" t="s">
        <v>1357</v>
      </c>
      <c r="C34" s="32" t="s">
        <v>1267</v>
      </c>
      <c r="D34" s="14">
        <v>7704</v>
      </c>
      <c r="E34" s="15">
        <v>454.97</v>
      </c>
      <c r="F34" s="16">
        <v>1.14E-2</v>
      </c>
      <c r="G34" s="16"/>
    </row>
    <row r="35" spans="1:7" x14ac:dyDescent="0.25">
      <c r="A35" s="13" t="s">
        <v>1370</v>
      </c>
      <c r="B35" s="32" t="s">
        <v>1371</v>
      </c>
      <c r="C35" s="32" t="s">
        <v>1275</v>
      </c>
      <c r="D35" s="14">
        <v>14419</v>
      </c>
      <c r="E35" s="15">
        <v>435.4</v>
      </c>
      <c r="F35" s="16">
        <v>1.09E-2</v>
      </c>
      <c r="G35" s="16"/>
    </row>
    <row r="36" spans="1:7" x14ac:dyDescent="0.25">
      <c r="A36" s="13" t="s">
        <v>1286</v>
      </c>
      <c r="B36" s="32" t="s">
        <v>1287</v>
      </c>
      <c r="C36" s="32" t="s">
        <v>1267</v>
      </c>
      <c r="D36" s="14">
        <v>4726</v>
      </c>
      <c r="E36" s="15">
        <v>410.49</v>
      </c>
      <c r="F36" s="16">
        <v>1.03E-2</v>
      </c>
      <c r="G36" s="16"/>
    </row>
    <row r="37" spans="1:7" x14ac:dyDescent="0.25">
      <c r="A37" s="13" t="s">
        <v>1432</v>
      </c>
      <c r="B37" s="32" t="s">
        <v>1433</v>
      </c>
      <c r="C37" s="32" t="s">
        <v>1267</v>
      </c>
      <c r="D37" s="14">
        <v>21945</v>
      </c>
      <c r="E37" s="15">
        <v>405.55</v>
      </c>
      <c r="F37" s="16">
        <v>1.0200000000000001E-2</v>
      </c>
      <c r="G37" s="16"/>
    </row>
    <row r="38" spans="1:7" x14ac:dyDescent="0.25">
      <c r="A38" s="13" t="s">
        <v>1891</v>
      </c>
      <c r="B38" s="32" t="s">
        <v>1892</v>
      </c>
      <c r="C38" s="32" t="s">
        <v>1893</v>
      </c>
      <c r="D38" s="14">
        <v>30195</v>
      </c>
      <c r="E38" s="15">
        <v>375.07</v>
      </c>
      <c r="F38" s="16">
        <v>9.4000000000000004E-3</v>
      </c>
      <c r="G38" s="16"/>
    </row>
    <row r="39" spans="1:7" x14ac:dyDescent="0.25">
      <c r="A39" s="13" t="s">
        <v>2036</v>
      </c>
      <c r="B39" s="32" t="s">
        <v>2037</v>
      </c>
      <c r="C39" s="32" t="s">
        <v>1181</v>
      </c>
      <c r="D39" s="14">
        <v>17540</v>
      </c>
      <c r="E39" s="15">
        <v>373.16</v>
      </c>
      <c r="F39" s="16">
        <v>9.4000000000000004E-3</v>
      </c>
      <c r="G39" s="16"/>
    </row>
    <row r="40" spans="1:7" x14ac:dyDescent="0.25">
      <c r="A40" s="13" t="s">
        <v>1384</v>
      </c>
      <c r="B40" s="32" t="s">
        <v>1385</v>
      </c>
      <c r="C40" s="32" t="s">
        <v>1275</v>
      </c>
      <c r="D40" s="14">
        <v>29328</v>
      </c>
      <c r="E40" s="15">
        <v>361.89</v>
      </c>
      <c r="F40" s="16">
        <v>9.1000000000000004E-3</v>
      </c>
      <c r="G40" s="16"/>
    </row>
    <row r="41" spans="1:7" x14ac:dyDescent="0.25">
      <c r="A41" s="13" t="s">
        <v>1345</v>
      </c>
      <c r="B41" s="32" t="s">
        <v>1346</v>
      </c>
      <c r="C41" s="32" t="s">
        <v>1267</v>
      </c>
      <c r="D41" s="14">
        <v>12086</v>
      </c>
      <c r="E41" s="15">
        <v>359.5</v>
      </c>
      <c r="F41" s="16">
        <v>8.9999999999999993E-3</v>
      </c>
      <c r="G41" s="16"/>
    </row>
    <row r="42" spans="1:7" x14ac:dyDescent="0.25">
      <c r="A42" s="13" t="s">
        <v>1311</v>
      </c>
      <c r="B42" s="32" t="s">
        <v>1312</v>
      </c>
      <c r="C42" s="32" t="s">
        <v>1275</v>
      </c>
      <c r="D42" s="14">
        <v>72012</v>
      </c>
      <c r="E42" s="15">
        <v>356.68</v>
      </c>
      <c r="F42" s="16">
        <v>8.9999999999999993E-3</v>
      </c>
      <c r="G42" s="16"/>
    </row>
    <row r="43" spans="1:7" x14ac:dyDescent="0.25">
      <c r="A43" s="13" t="s">
        <v>1450</v>
      </c>
      <c r="B43" s="32" t="s">
        <v>1451</v>
      </c>
      <c r="C43" s="32" t="s">
        <v>1218</v>
      </c>
      <c r="D43" s="14">
        <v>4797</v>
      </c>
      <c r="E43" s="15">
        <v>356</v>
      </c>
      <c r="F43" s="16">
        <v>8.9999999999999993E-3</v>
      </c>
      <c r="G43" s="16"/>
    </row>
    <row r="44" spans="1:7" x14ac:dyDescent="0.25">
      <c r="A44" s="13" t="s">
        <v>1278</v>
      </c>
      <c r="B44" s="32" t="s">
        <v>1279</v>
      </c>
      <c r="C44" s="32" t="s">
        <v>1187</v>
      </c>
      <c r="D44" s="14">
        <v>34433</v>
      </c>
      <c r="E44" s="15">
        <v>342.9</v>
      </c>
      <c r="F44" s="16">
        <v>8.6E-3</v>
      </c>
      <c r="G44" s="16"/>
    </row>
    <row r="45" spans="1:7" x14ac:dyDescent="0.25">
      <c r="A45" s="13" t="s">
        <v>2019</v>
      </c>
      <c r="B45" s="32" t="s">
        <v>2020</v>
      </c>
      <c r="C45" s="32" t="s">
        <v>1893</v>
      </c>
      <c r="D45" s="14">
        <v>28377</v>
      </c>
      <c r="E45" s="15">
        <v>342.08</v>
      </c>
      <c r="F45" s="16">
        <v>8.6E-3</v>
      </c>
      <c r="G45" s="16"/>
    </row>
    <row r="46" spans="1:7" x14ac:dyDescent="0.25">
      <c r="A46" s="13" t="s">
        <v>1994</v>
      </c>
      <c r="B46" s="32" t="s">
        <v>1995</v>
      </c>
      <c r="C46" s="32" t="s">
        <v>1244</v>
      </c>
      <c r="D46" s="14">
        <v>32483</v>
      </c>
      <c r="E46" s="15">
        <v>341.48</v>
      </c>
      <c r="F46" s="16">
        <v>8.6E-3</v>
      </c>
      <c r="G46" s="16"/>
    </row>
    <row r="47" spans="1:7" x14ac:dyDescent="0.25">
      <c r="A47" s="13" t="s">
        <v>1280</v>
      </c>
      <c r="B47" s="32" t="s">
        <v>1281</v>
      </c>
      <c r="C47" s="32" t="s">
        <v>1187</v>
      </c>
      <c r="D47" s="14">
        <v>138501</v>
      </c>
      <c r="E47" s="15">
        <v>341.27</v>
      </c>
      <c r="F47" s="16">
        <v>8.6E-3</v>
      </c>
      <c r="G47" s="16"/>
    </row>
    <row r="48" spans="1:7" x14ac:dyDescent="0.25">
      <c r="A48" s="13" t="s">
        <v>1386</v>
      </c>
      <c r="B48" s="32" t="s">
        <v>1387</v>
      </c>
      <c r="C48" s="32" t="s">
        <v>1388</v>
      </c>
      <c r="D48" s="14">
        <v>79989</v>
      </c>
      <c r="E48" s="15">
        <v>333.07</v>
      </c>
      <c r="F48" s="16">
        <v>8.3999999999999995E-3</v>
      </c>
      <c r="G48" s="16"/>
    </row>
    <row r="49" spans="1:7" x14ac:dyDescent="0.25">
      <c r="A49" s="13" t="s">
        <v>2038</v>
      </c>
      <c r="B49" s="32" t="s">
        <v>2039</v>
      </c>
      <c r="C49" s="32" t="s">
        <v>1267</v>
      </c>
      <c r="D49" s="14">
        <v>43046</v>
      </c>
      <c r="E49" s="15">
        <v>326.76</v>
      </c>
      <c r="F49" s="16">
        <v>8.2000000000000007E-3</v>
      </c>
      <c r="G49" s="16"/>
    </row>
    <row r="50" spans="1:7" x14ac:dyDescent="0.25">
      <c r="A50" s="13" t="s">
        <v>1573</v>
      </c>
      <c r="B50" s="32" t="s">
        <v>1574</v>
      </c>
      <c r="C50" s="32" t="s">
        <v>1187</v>
      </c>
      <c r="D50" s="14">
        <v>56714</v>
      </c>
      <c r="E50" s="15">
        <v>325.70999999999998</v>
      </c>
      <c r="F50" s="16">
        <v>8.2000000000000007E-3</v>
      </c>
      <c r="G50" s="16"/>
    </row>
    <row r="51" spans="1:7" x14ac:dyDescent="0.25">
      <c r="A51" s="13" t="s">
        <v>1559</v>
      </c>
      <c r="B51" s="32" t="s">
        <v>1560</v>
      </c>
      <c r="C51" s="32" t="s">
        <v>1231</v>
      </c>
      <c r="D51" s="14">
        <v>19098</v>
      </c>
      <c r="E51" s="15">
        <v>316.69</v>
      </c>
      <c r="F51" s="16">
        <v>8.0000000000000002E-3</v>
      </c>
      <c r="G51" s="16"/>
    </row>
    <row r="52" spans="1:7" x14ac:dyDescent="0.25">
      <c r="A52" s="13" t="s">
        <v>1341</v>
      </c>
      <c r="B52" s="32" t="s">
        <v>1342</v>
      </c>
      <c r="C52" s="32" t="s">
        <v>1218</v>
      </c>
      <c r="D52" s="14">
        <v>125626</v>
      </c>
      <c r="E52" s="15">
        <v>315.43</v>
      </c>
      <c r="F52" s="16">
        <v>7.9000000000000008E-3</v>
      </c>
      <c r="G52" s="16"/>
    </row>
    <row r="53" spans="1:7" x14ac:dyDescent="0.25">
      <c r="A53" s="13" t="s">
        <v>1219</v>
      </c>
      <c r="B53" s="32" t="s">
        <v>1220</v>
      </c>
      <c r="C53" s="32" t="s">
        <v>1195</v>
      </c>
      <c r="D53" s="14">
        <v>2769</v>
      </c>
      <c r="E53" s="15">
        <v>306.64</v>
      </c>
      <c r="F53" s="16">
        <v>7.7000000000000002E-3</v>
      </c>
      <c r="G53" s="16"/>
    </row>
    <row r="54" spans="1:7" x14ac:dyDescent="0.25">
      <c r="A54" s="13" t="s">
        <v>1229</v>
      </c>
      <c r="B54" s="32" t="s">
        <v>1230</v>
      </c>
      <c r="C54" s="32" t="s">
        <v>1231</v>
      </c>
      <c r="D54" s="14">
        <v>9427</v>
      </c>
      <c r="E54" s="15">
        <v>306.27999999999997</v>
      </c>
      <c r="F54" s="16">
        <v>7.7000000000000002E-3</v>
      </c>
      <c r="G54" s="16"/>
    </row>
    <row r="55" spans="1:7" x14ac:dyDescent="0.25">
      <c r="A55" s="13" t="s">
        <v>1223</v>
      </c>
      <c r="B55" s="32" t="s">
        <v>1224</v>
      </c>
      <c r="C55" s="32" t="s">
        <v>1195</v>
      </c>
      <c r="D55" s="14">
        <v>12028</v>
      </c>
      <c r="E55" s="15">
        <v>292.82</v>
      </c>
      <c r="F55" s="16">
        <v>7.4000000000000003E-3</v>
      </c>
      <c r="G55" s="16"/>
    </row>
    <row r="56" spans="1:7" x14ac:dyDescent="0.25">
      <c r="A56" s="13" t="s">
        <v>1979</v>
      </c>
      <c r="B56" s="32" t="s">
        <v>1980</v>
      </c>
      <c r="C56" s="32" t="s">
        <v>1237</v>
      </c>
      <c r="D56" s="14">
        <v>6787</v>
      </c>
      <c r="E56" s="15">
        <v>292.74</v>
      </c>
      <c r="F56" s="16">
        <v>7.4000000000000003E-3</v>
      </c>
      <c r="G56" s="16"/>
    </row>
    <row r="57" spans="1:7" x14ac:dyDescent="0.25">
      <c r="A57" s="13" t="s">
        <v>1869</v>
      </c>
      <c r="B57" s="32" t="s">
        <v>1870</v>
      </c>
      <c r="C57" s="32" t="s">
        <v>1315</v>
      </c>
      <c r="D57" s="14">
        <v>23092</v>
      </c>
      <c r="E57" s="15">
        <v>286.55</v>
      </c>
      <c r="F57" s="16">
        <v>7.1999999999999998E-3</v>
      </c>
      <c r="G57" s="16"/>
    </row>
    <row r="58" spans="1:7" x14ac:dyDescent="0.25">
      <c r="A58" s="13" t="s">
        <v>1374</v>
      </c>
      <c r="B58" s="32" t="s">
        <v>1375</v>
      </c>
      <c r="C58" s="32" t="s">
        <v>1210</v>
      </c>
      <c r="D58" s="14">
        <v>74261</v>
      </c>
      <c r="E58" s="15">
        <v>284.49</v>
      </c>
      <c r="F58" s="16">
        <v>7.1999999999999998E-3</v>
      </c>
      <c r="G58" s="16"/>
    </row>
    <row r="59" spans="1:7" x14ac:dyDescent="0.25">
      <c r="A59" s="13" t="s">
        <v>2040</v>
      </c>
      <c r="B59" s="32" t="s">
        <v>2041</v>
      </c>
      <c r="C59" s="32" t="s">
        <v>1275</v>
      </c>
      <c r="D59" s="14">
        <v>39480</v>
      </c>
      <c r="E59" s="15">
        <v>252.99</v>
      </c>
      <c r="F59" s="16">
        <v>6.4000000000000003E-3</v>
      </c>
      <c r="G59" s="16"/>
    </row>
    <row r="60" spans="1:7" x14ac:dyDescent="0.25">
      <c r="A60" s="13" t="s">
        <v>1430</v>
      </c>
      <c r="B60" s="32" t="s">
        <v>1431</v>
      </c>
      <c r="C60" s="32" t="s">
        <v>1234</v>
      </c>
      <c r="D60" s="14">
        <v>16311</v>
      </c>
      <c r="E60" s="15">
        <v>234.51</v>
      </c>
      <c r="F60" s="16">
        <v>5.8999999999999999E-3</v>
      </c>
      <c r="G60" s="16"/>
    </row>
    <row r="61" spans="1:7" x14ac:dyDescent="0.25">
      <c r="A61" s="13" t="s">
        <v>1550</v>
      </c>
      <c r="B61" s="32" t="s">
        <v>1551</v>
      </c>
      <c r="C61" s="32" t="s">
        <v>1204</v>
      </c>
      <c r="D61" s="14">
        <v>43853</v>
      </c>
      <c r="E61" s="15">
        <v>231.17</v>
      </c>
      <c r="F61" s="16">
        <v>5.7999999999999996E-3</v>
      </c>
      <c r="G61" s="16"/>
    </row>
    <row r="62" spans="1:7" x14ac:dyDescent="0.25">
      <c r="A62" s="13" t="s">
        <v>2042</v>
      </c>
      <c r="B62" s="32" t="s">
        <v>2043</v>
      </c>
      <c r="C62" s="32" t="s">
        <v>1181</v>
      </c>
      <c r="D62" s="14">
        <v>13100</v>
      </c>
      <c r="E62" s="15">
        <v>227.32</v>
      </c>
      <c r="F62" s="16">
        <v>5.7000000000000002E-3</v>
      </c>
      <c r="G62" s="16"/>
    </row>
    <row r="63" spans="1:7" x14ac:dyDescent="0.25">
      <c r="A63" s="13" t="s">
        <v>1619</v>
      </c>
      <c r="B63" s="32" t="s">
        <v>1620</v>
      </c>
      <c r="C63" s="32" t="s">
        <v>1395</v>
      </c>
      <c r="D63" s="14">
        <v>23201</v>
      </c>
      <c r="E63" s="15">
        <v>227.31</v>
      </c>
      <c r="F63" s="16">
        <v>5.7000000000000002E-3</v>
      </c>
      <c r="G63" s="16"/>
    </row>
    <row r="64" spans="1:7" x14ac:dyDescent="0.25">
      <c r="A64" s="13" t="s">
        <v>1493</v>
      </c>
      <c r="B64" s="32" t="s">
        <v>1494</v>
      </c>
      <c r="C64" s="32" t="s">
        <v>1315</v>
      </c>
      <c r="D64" s="14">
        <v>8018</v>
      </c>
      <c r="E64" s="15">
        <v>222.59</v>
      </c>
      <c r="F64" s="16">
        <v>5.5999999999999999E-3</v>
      </c>
      <c r="G64" s="16"/>
    </row>
    <row r="65" spans="1:7" x14ac:dyDescent="0.25">
      <c r="A65" s="13" t="s">
        <v>2029</v>
      </c>
      <c r="B65" s="32" t="s">
        <v>2030</v>
      </c>
      <c r="C65" s="32" t="s">
        <v>1201</v>
      </c>
      <c r="D65" s="14">
        <v>7730</v>
      </c>
      <c r="E65" s="15">
        <v>219.15</v>
      </c>
      <c r="F65" s="16">
        <v>5.4999999999999997E-3</v>
      </c>
      <c r="G65" s="16"/>
    </row>
    <row r="66" spans="1:7" x14ac:dyDescent="0.25">
      <c r="A66" s="13" t="s">
        <v>2044</v>
      </c>
      <c r="B66" s="32" t="s">
        <v>2045</v>
      </c>
      <c r="C66" s="32" t="s">
        <v>1333</v>
      </c>
      <c r="D66" s="14">
        <v>26719</v>
      </c>
      <c r="E66" s="15">
        <v>209.65</v>
      </c>
      <c r="F66" s="16">
        <v>5.3E-3</v>
      </c>
      <c r="G66" s="16"/>
    </row>
    <row r="67" spans="1:7" x14ac:dyDescent="0.25">
      <c r="A67" s="13" t="s">
        <v>1347</v>
      </c>
      <c r="B67" s="32" t="s">
        <v>1348</v>
      </c>
      <c r="C67" s="32" t="s">
        <v>1275</v>
      </c>
      <c r="D67" s="14">
        <v>3123</v>
      </c>
      <c r="E67" s="15">
        <v>205.37</v>
      </c>
      <c r="F67" s="16">
        <v>5.1999999999999998E-3</v>
      </c>
      <c r="G67" s="16"/>
    </row>
    <row r="68" spans="1:7" x14ac:dyDescent="0.25">
      <c r="A68" s="13" t="s">
        <v>2021</v>
      </c>
      <c r="B68" s="32" t="s">
        <v>2022</v>
      </c>
      <c r="C68" s="32" t="s">
        <v>1231</v>
      </c>
      <c r="D68" s="14">
        <v>16242</v>
      </c>
      <c r="E68" s="15">
        <v>196.02</v>
      </c>
      <c r="F68" s="16">
        <v>4.8999999999999998E-3</v>
      </c>
      <c r="G68" s="16"/>
    </row>
    <row r="69" spans="1:7" x14ac:dyDescent="0.25">
      <c r="A69" s="13" t="s">
        <v>1245</v>
      </c>
      <c r="B69" s="32" t="s">
        <v>1246</v>
      </c>
      <c r="C69" s="32" t="s">
        <v>1195</v>
      </c>
      <c r="D69" s="14">
        <v>24780</v>
      </c>
      <c r="E69" s="15">
        <v>194.88</v>
      </c>
      <c r="F69" s="16">
        <v>4.8999999999999998E-3</v>
      </c>
      <c r="G69" s="16"/>
    </row>
    <row r="70" spans="1:7" x14ac:dyDescent="0.25">
      <c r="A70" s="13" t="s">
        <v>1216</v>
      </c>
      <c r="B70" s="32" t="s">
        <v>1217</v>
      </c>
      <c r="C70" s="32" t="s">
        <v>1218</v>
      </c>
      <c r="D70" s="14">
        <v>2526</v>
      </c>
      <c r="E70" s="15">
        <v>190.99</v>
      </c>
      <c r="F70" s="16">
        <v>4.7999999999999996E-3</v>
      </c>
      <c r="G70" s="16"/>
    </row>
    <row r="71" spans="1:7" x14ac:dyDescent="0.25">
      <c r="A71" s="13" t="s">
        <v>1495</v>
      </c>
      <c r="B71" s="32" t="s">
        <v>1496</v>
      </c>
      <c r="C71" s="32" t="s">
        <v>1237</v>
      </c>
      <c r="D71" s="14">
        <v>10465</v>
      </c>
      <c r="E71" s="15">
        <v>187.38</v>
      </c>
      <c r="F71" s="16">
        <v>4.7000000000000002E-3</v>
      </c>
      <c r="G71" s="16"/>
    </row>
    <row r="72" spans="1:7" x14ac:dyDescent="0.25">
      <c r="A72" s="13" t="s">
        <v>1232</v>
      </c>
      <c r="B72" s="32" t="s">
        <v>1233</v>
      </c>
      <c r="C72" s="32" t="s">
        <v>1234</v>
      </c>
      <c r="D72" s="14">
        <v>10040</v>
      </c>
      <c r="E72" s="15">
        <v>186.93</v>
      </c>
      <c r="F72" s="16">
        <v>4.7000000000000002E-3</v>
      </c>
      <c r="G72" s="16"/>
    </row>
    <row r="73" spans="1:7" x14ac:dyDescent="0.25">
      <c r="A73" s="13" t="s">
        <v>2017</v>
      </c>
      <c r="B73" s="32" t="s">
        <v>2018</v>
      </c>
      <c r="C73" s="32" t="s">
        <v>1181</v>
      </c>
      <c r="D73" s="14">
        <v>16529</v>
      </c>
      <c r="E73" s="15">
        <v>180.53</v>
      </c>
      <c r="F73" s="16">
        <v>4.4999999999999997E-3</v>
      </c>
      <c r="G73" s="16"/>
    </row>
    <row r="74" spans="1:7" x14ac:dyDescent="0.25">
      <c r="A74" s="13" t="s">
        <v>1583</v>
      </c>
      <c r="B74" s="32" t="s">
        <v>1584</v>
      </c>
      <c r="C74" s="32" t="s">
        <v>1244</v>
      </c>
      <c r="D74" s="14">
        <v>6413</v>
      </c>
      <c r="E74" s="15">
        <v>178.29</v>
      </c>
      <c r="F74" s="16">
        <v>4.4999999999999997E-3</v>
      </c>
      <c r="G74" s="16"/>
    </row>
    <row r="75" spans="1:7" x14ac:dyDescent="0.25">
      <c r="A75" s="13" t="s">
        <v>1902</v>
      </c>
      <c r="B75" s="32" t="s">
        <v>1903</v>
      </c>
      <c r="C75" s="32" t="s">
        <v>1893</v>
      </c>
      <c r="D75" s="14">
        <v>25425</v>
      </c>
      <c r="E75" s="15">
        <v>177.78</v>
      </c>
      <c r="F75" s="16">
        <v>4.4999999999999997E-3</v>
      </c>
      <c r="G75" s="16"/>
    </row>
    <row r="76" spans="1:7" x14ac:dyDescent="0.25">
      <c r="A76" s="13" t="s">
        <v>2046</v>
      </c>
      <c r="B76" s="32" t="s">
        <v>2047</v>
      </c>
      <c r="C76" s="32" t="s">
        <v>1893</v>
      </c>
      <c r="D76" s="14">
        <v>2947</v>
      </c>
      <c r="E76" s="15">
        <v>176.45</v>
      </c>
      <c r="F76" s="16">
        <v>4.4000000000000003E-3</v>
      </c>
      <c r="G76" s="16"/>
    </row>
    <row r="77" spans="1:7" x14ac:dyDescent="0.25">
      <c r="A77" s="13" t="s">
        <v>1421</v>
      </c>
      <c r="B77" s="32" t="s">
        <v>1422</v>
      </c>
      <c r="C77" s="32" t="s">
        <v>1231</v>
      </c>
      <c r="D77" s="14">
        <v>10255</v>
      </c>
      <c r="E77" s="15">
        <v>176.18</v>
      </c>
      <c r="F77" s="16">
        <v>4.4000000000000003E-3</v>
      </c>
      <c r="G77" s="16"/>
    </row>
    <row r="78" spans="1:7" x14ac:dyDescent="0.25">
      <c r="A78" s="13" t="s">
        <v>1910</v>
      </c>
      <c r="B78" s="32" t="s">
        <v>1911</v>
      </c>
      <c r="C78" s="32" t="s">
        <v>1215</v>
      </c>
      <c r="D78" s="14">
        <v>138828</v>
      </c>
      <c r="E78" s="15">
        <v>173.31</v>
      </c>
      <c r="F78" s="16">
        <v>4.4000000000000003E-3</v>
      </c>
      <c r="G78" s="16"/>
    </row>
    <row r="79" spans="1:7" x14ac:dyDescent="0.25">
      <c r="A79" s="13" t="s">
        <v>1188</v>
      </c>
      <c r="B79" s="32" t="s">
        <v>1189</v>
      </c>
      <c r="C79" s="32" t="s">
        <v>1181</v>
      </c>
      <c r="D79" s="14">
        <v>8439</v>
      </c>
      <c r="E79" s="15">
        <v>173.06</v>
      </c>
      <c r="F79" s="16">
        <v>4.4000000000000003E-3</v>
      </c>
      <c r="G79" s="16"/>
    </row>
    <row r="80" spans="1:7" x14ac:dyDescent="0.25">
      <c r="A80" s="13" t="s">
        <v>1603</v>
      </c>
      <c r="B80" s="32" t="s">
        <v>1604</v>
      </c>
      <c r="C80" s="32" t="s">
        <v>1218</v>
      </c>
      <c r="D80" s="14">
        <v>23438</v>
      </c>
      <c r="E80" s="15">
        <v>171.62</v>
      </c>
      <c r="F80" s="16">
        <v>4.3E-3</v>
      </c>
      <c r="G80" s="16"/>
    </row>
    <row r="81" spans="1:7" x14ac:dyDescent="0.25">
      <c r="A81" s="13" t="s">
        <v>1621</v>
      </c>
      <c r="B81" s="32" t="s">
        <v>1622</v>
      </c>
      <c r="C81" s="32" t="s">
        <v>1383</v>
      </c>
      <c r="D81" s="14">
        <v>4212</v>
      </c>
      <c r="E81" s="15">
        <v>171.24</v>
      </c>
      <c r="F81" s="16">
        <v>4.3E-3</v>
      </c>
      <c r="G81" s="16"/>
    </row>
    <row r="82" spans="1:7" x14ac:dyDescent="0.25">
      <c r="A82" s="13" t="s">
        <v>1405</v>
      </c>
      <c r="B82" s="32" t="s">
        <v>1406</v>
      </c>
      <c r="C82" s="32" t="s">
        <v>1187</v>
      </c>
      <c r="D82" s="14">
        <v>79577</v>
      </c>
      <c r="E82" s="15">
        <v>167.73</v>
      </c>
      <c r="F82" s="16">
        <v>4.1999999999999997E-3</v>
      </c>
      <c r="G82" s="16"/>
    </row>
    <row r="83" spans="1:7" x14ac:dyDescent="0.25">
      <c r="A83" s="13" t="s">
        <v>1434</v>
      </c>
      <c r="B83" s="32" t="s">
        <v>1435</v>
      </c>
      <c r="C83" s="32" t="s">
        <v>1275</v>
      </c>
      <c r="D83" s="14">
        <v>49507</v>
      </c>
      <c r="E83" s="15">
        <v>162.56</v>
      </c>
      <c r="F83" s="16">
        <v>4.1000000000000003E-3</v>
      </c>
      <c r="G83" s="16"/>
    </row>
    <row r="84" spans="1:7" x14ac:dyDescent="0.25">
      <c r="A84" s="13" t="s">
        <v>1193</v>
      </c>
      <c r="B84" s="32" t="s">
        <v>1194</v>
      </c>
      <c r="C84" s="32" t="s">
        <v>1195</v>
      </c>
      <c r="D84" s="14">
        <v>1727</v>
      </c>
      <c r="E84" s="15">
        <v>156.01</v>
      </c>
      <c r="F84" s="16">
        <v>3.8999999999999998E-3</v>
      </c>
      <c r="G84" s="16"/>
    </row>
    <row r="85" spans="1:7" x14ac:dyDescent="0.25">
      <c r="A85" s="13" t="s">
        <v>1916</v>
      </c>
      <c r="B85" s="32" t="s">
        <v>1917</v>
      </c>
      <c r="C85" s="32" t="s">
        <v>1231</v>
      </c>
      <c r="D85" s="14">
        <v>22679</v>
      </c>
      <c r="E85" s="15">
        <v>154.49</v>
      </c>
      <c r="F85" s="16">
        <v>3.8999999999999998E-3</v>
      </c>
      <c r="G85" s="16"/>
    </row>
    <row r="86" spans="1:7" x14ac:dyDescent="0.25">
      <c r="A86" s="13" t="s">
        <v>1989</v>
      </c>
      <c r="B86" s="32" t="s">
        <v>1990</v>
      </c>
      <c r="C86" s="32" t="s">
        <v>1330</v>
      </c>
      <c r="D86" s="14">
        <v>6122</v>
      </c>
      <c r="E86" s="15">
        <v>150.47</v>
      </c>
      <c r="F86" s="16">
        <v>3.8E-3</v>
      </c>
      <c r="G86" s="16"/>
    </row>
    <row r="87" spans="1:7" x14ac:dyDescent="0.25">
      <c r="A87" s="13" t="s">
        <v>2015</v>
      </c>
      <c r="B87" s="32" t="s">
        <v>2016</v>
      </c>
      <c r="C87" s="32" t="s">
        <v>1275</v>
      </c>
      <c r="D87" s="14">
        <v>14109</v>
      </c>
      <c r="E87" s="15">
        <v>148.44999999999999</v>
      </c>
      <c r="F87" s="16">
        <v>3.7000000000000002E-3</v>
      </c>
      <c r="G87" s="16"/>
    </row>
    <row r="88" spans="1:7" x14ac:dyDescent="0.25">
      <c r="A88" s="13" t="s">
        <v>1894</v>
      </c>
      <c r="B88" s="32" t="s">
        <v>1895</v>
      </c>
      <c r="C88" s="32" t="s">
        <v>1315</v>
      </c>
      <c r="D88" s="14">
        <v>8552</v>
      </c>
      <c r="E88" s="15">
        <v>141.63999999999999</v>
      </c>
      <c r="F88" s="16">
        <v>3.5999999999999999E-3</v>
      </c>
      <c r="G88" s="16"/>
    </row>
    <row r="89" spans="1:7" x14ac:dyDescent="0.25">
      <c r="A89" s="13" t="s">
        <v>1605</v>
      </c>
      <c r="B89" s="32" t="s">
        <v>1606</v>
      </c>
      <c r="C89" s="32" t="s">
        <v>1237</v>
      </c>
      <c r="D89" s="14">
        <v>9269</v>
      </c>
      <c r="E89" s="15">
        <v>140.56</v>
      </c>
      <c r="F89" s="16">
        <v>3.5000000000000001E-3</v>
      </c>
      <c r="G89" s="16"/>
    </row>
    <row r="90" spans="1:7" x14ac:dyDescent="0.25">
      <c r="A90" s="13" t="s">
        <v>1235</v>
      </c>
      <c r="B90" s="32" t="s">
        <v>1236</v>
      </c>
      <c r="C90" s="32" t="s">
        <v>1237</v>
      </c>
      <c r="D90" s="14">
        <v>3880</v>
      </c>
      <c r="E90" s="15">
        <v>135.16999999999999</v>
      </c>
      <c r="F90" s="16">
        <v>3.3999999999999998E-3</v>
      </c>
      <c r="G90" s="16"/>
    </row>
    <row r="91" spans="1:7" x14ac:dyDescent="0.25">
      <c r="A91" s="13" t="s">
        <v>2048</v>
      </c>
      <c r="B91" s="32" t="s">
        <v>2049</v>
      </c>
      <c r="C91" s="32" t="s">
        <v>1275</v>
      </c>
      <c r="D91" s="14">
        <v>14785</v>
      </c>
      <c r="E91" s="15">
        <v>133.36000000000001</v>
      </c>
      <c r="F91" s="16">
        <v>3.3999999999999998E-3</v>
      </c>
      <c r="G91" s="16"/>
    </row>
    <row r="92" spans="1:7" x14ac:dyDescent="0.25">
      <c r="A92" s="13" t="s">
        <v>1319</v>
      </c>
      <c r="B92" s="32" t="s">
        <v>1320</v>
      </c>
      <c r="C92" s="32" t="s">
        <v>1231</v>
      </c>
      <c r="D92" s="14">
        <v>829</v>
      </c>
      <c r="E92" s="15">
        <v>131.04</v>
      </c>
      <c r="F92" s="16">
        <v>3.3E-3</v>
      </c>
      <c r="G92" s="16"/>
    </row>
    <row r="93" spans="1:7" x14ac:dyDescent="0.25">
      <c r="A93" s="13" t="s">
        <v>1591</v>
      </c>
      <c r="B93" s="32" t="s">
        <v>1592</v>
      </c>
      <c r="C93" s="32" t="s">
        <v>1215</v>
      </c>
      <c r="D93" s="14">
        <v>19002</v>
      </c>
      <c r="E93" s="15">
        <v>124.4</v>
      </c>
      <c r="F93" s="16">
        <v>3.0999999999999999E-3</v>
      </c>
      <c r="G93" s="16"/>
    </row>
    <row r="94" spans="1:7" x14ac:dyDescent="0.25">
      <c r="A94" s="13" t="s">
        <v>1611</v>
      </c>
      <c r="B94" s="32" t="s">
        <v>1612</v>
      </c>
      <c r="C94" s="32" t="s">
        <v>1181</v>
      </c>
      <c r="D94" s="14">
        <v>8010</v>
      </c>
      <c r="E94" s="15">
        <v>123.56</v>
      </c>
      <c r="F94" s="16">
        <v>3.0999999999999999E-3</v>
      </c>
      <c r="G94" s="16"/>
    </row>
    <row r="95" spans="1:7" x14ac:dyDescent="0.25">
      <c r="A95" s="13" t="s">
        <v>1354</v>
      </c>
      <c r="B95" s="32" t="s">
        <v>1355</v>
      </c>
      <c r="C95" s="32" t="s">
        <v>1187</v>
      </c>
      <c r="D95" s="14">
        <v>120705</v>
      </c>
      <c r="E95" s="15">
        <v>123.13</v>
      </c>
      <c r="F95" s="16">
        <v>3.0999999999999999E-3</v>
      </c>
      <c r="G95" s="16"/>
    </row>
    <row r="96" spans="1:7" x14ac:dyDescent="0.25">
      <c r="A96" s="13" t="s">
        <v>2050</v>
      </c>
      <c r="B96" s="32" t="s">
        <v>2051</v>
      </c>
      <c r="C96" s="32" t="s">
        <v>1181</v>
      </c>
      <c r="D96" s="14">
        <v>3937</v>
      </c>
      <c r="E96" s="15">
        <v>119</v>
      </c>
      <c r="F96" s="16">
        <v>3.0000000000000001E-3</v>
      </c>
      <c r="G96" s="16"/>
    </row>
    <row r="97" spans="1:7" x14ac:dyDescent="0.25">
      <c r="A97" s="13" t="s">
        <v>1497</v>
      </c>
      <c r="B97" s="32" t="s">
        <v>1498</v>
      </c>
      <c r="C97" s="32" t="s">
        <v>1187</v>
      </c>
      <c r="D97" s="14">
        <v>75164</v>
      </c>
      <c r="E97" s="15">
        <v>116.49</v>
      </c>
      <c r="F97" s="16">
        <v>2.8999999999999998E-3</v>
      </c>
      <c r="G97" s="16"/>
    </row>
    <row r="98" spans="1:7" x14ac:dyDescent="0.25">
      <c r="A98" s="13" t="s">
        <v>1609</v>
      </c>
      <c r="B98" s="32" t="s">
        <v>1610</v>
      </c>
      <c r="C98" s="32" t="s">
        <v>1252</v>
      </c>
      <c r="D98" s="14">
        <v>19275</v>
      </c>
      <c r="E98" s="15">
        <v>94.56</v>
      </c>
      <c r="F98" s="16">
        <v>2.3999999999999998E-3</v>
      </c>
      <c r="G98" s="16"/>
    </row>
    <row r="99" spans="1:7" x14ac:dyDescent="0.25">
      <c r="A99" s="13" t="s">
        <v>2052</v>
      </c>
      <c r="B99" s="32" t="s">
        <v>2053</v>
      </c>
      <c r="C99" s="32" t="s">
        <v>1275</v>
      </c>
      <c r="D99" s="14">
        <v>6247</v>
      </c>
      <c r="E99" s="15">
        <v>51.47</v>
      </c>
      <c r="F99" s="16">
        <v>1.2999999999999999E-3</v>
      </c>
      <c r="G99" s="16"/>
    </row>
    <row r="100" spans="1:7" x14ac:dyDescent="0.25">
      <c r="A100" s="13" t="s">
        <v>2000</v>
      </c>
      <c r="B100" s="32" t="s">
        <v>2001</v>
      </c>
      <c r="C100" s="32" t="s">
        <v>1275</v>
      </c>
      <c r="D100" s="14">
        <v>28913</v>
      </c>
      <c r="E100" s="15">
        <v>39.28</v>
      </c>
      <c r="F100" s="16">
        <v>1E-3</v>
      </c>
      <c r="G100" s="16"/>
    </row>
    <row r="101" spans="1:7" x14ac:dyDescent="0.25">
      <c r="A101" s="13" t="s">
        <v>2054</v>
      </c>
      <c r="B101" s="32" t="s">
        <v>2055</v>
      </c>
      <c r="C101" s="32" t="s">
        <v>1218</v>
      </c>
      <c r="D101" s="14">
        <v>2857</v>
      </c>
      <c r="E101" s="15">
        <v>28.64</v>
      </c>
      <c r="F101" s="16">
        <v>6.9999999999999999E-4</v>
      </c>
      <c r="G101" s="16"/>
    </row>
    <row r="102" spans="1:7" x14ac:dyDescent="0.25">
      <c r="A102" s="17" t="s">
        <v>131</v>
      </c>
      <c r="B102" s="33"/>
      <c r="C102" s="33"/>
      <c r="D102" s="20"/>
      <c r="E102" s="38">
        <v>38649.050000000003</v>
      </c>
      <c r="F102" s="39">
        <v>0.97209999999999996</v>
      </c>
      <c r="G102" s="23"/>
    </row>
    <row r="103" spans="1:7" x14ac:dyDescent="0.25">
      <c r="A103" s="17" t="s">
        <v>1257</v>
      </c>
      <c r="B103" s="32"/>
      <c r="C103" s="32"/>
      <c r="D103" s="14"/>
      <c r="E103" s="15"/>
      <c r="F103" s="16"/>
      <c r="G103" s="16"/>
    </row>
    <row r="104" spans="1:7" x14ac:dyDescent="0.25">
      <c r="A104" s="17" t="s">
        <v>131</v>
      </c>
      <c r="B104" s="32"/>
      <c r="C104" s="32"/>
      <c r="D104" s="14"/>
      <c r="E104" s="40" t="s">
        <v>128</v>
      </c>
      <c r="F104" s="41" t="s">
        <v>128</v>
      </c>
      <c r="G104" s="16"/>
    </row>
    <row r="105" spans="1:7" x14ac:dyDescent="0.25">
      <c r="A105" s="25" t="s">
        <v>143</v>
      </c>
      <c r="B105" s="34"/>
      <c r="C105" s="34"/>
      <c r="D105" s="26"/>
      <c r="E105" s="29">
        <v>38649.050000000003</v>
      </c>
      <c r="F105" s="30">
        <v>0.97209999999999996</v>
      </c>
      <c r="G105" s="23"/>
    </row>
    <row r="106" spans="1:7" x14ac:dyDescent="0.25">
      <c r="A106" s="13"/>
      <c r="B106" s="32"/>
      <c r="C106" s="32"/>
      <c r="D106" s="14"/>
      <c r="E106" s="15"/>
      <c r="F106" s="16"/>
      <c r="G106" s="16"/>
    </row>
    <row r="107" spans="1:7" x14ac:dyDescent="0.25">
      <c r="A107" s="13"/>
      <c r="B107" s="32"/>
      <c r="C107" s="32"/>
      <c r="D107" s="14"/>
      <c r="E107" s="15"/>
      <c r="F107" s="16"/>
      <c r="G107" s="16"/>
    </row>
    <row r="108" spans="1:7" x14ac:dyDescent="0.25">
      <c r="A108" s="17" t="s">
        <v>228</v>
      </c>
      <c r="B108" s="32"/>
      <c r="C108" s="32"/>
      <c r="D108" s="14"/>
      <c r="E108" s="15"/>
      <c r="F108" s="16"/>
      <c r="G108" s="16"/>
    </row>
    <row r="109" spans="1:7" x14ac:dyDescent="0.25">
      <c r="A109" s="13" t="s">
        <v>229</v>
      </c>
      <c r="B109" s="32"/>
      <c r="C109" s="32"/>
      <c r="D109" s="14"/>
      <c r="E109" s="15">
        <v>1171.3599999999999</v>
      </c>
      <c r="F109" s="16">
        <v>2.9499999999999998E-2</v>
      </c>
      <c r="G109" s="16">
        <v>6.6422999999999996E-2</v>
      </c>
    </row>
    <row r="110" spans="1:7" x14ac:dyDescent="0.25">
      <c r="A110" s="17" t="s">
        <v>131</v>
      </c>
      <c r="B110" s="33"/>
      <c r="C110" s="33"/>
      <c r="D110" s="20"/>
      <c r="E110" s="38">
        <v>1171.3599999999999</v>
      </c>
      <c r="F110" s="39">
        <v>2.9499999999999998E-2</v>
      </c>
      <c r="G110" s="23"/>
    </row>
    <row r="111" spans="1:7" x14ac:dyDescent="0.25">
      <c r="A111" s="13"/>
      <c r="B111" s="32"/>
      <c r="C111" s="32"/>
      <c r="D111" s="14"/>
      <c r="E111" s="15"/>
      <c r="F111" s="16"/>
      <c r="G111" s="16"/>
    </row>
    <row r="112" spans="1:7" x14ac:dyDescent="0.25">
      <c r="A112" s="25" t="s">
        <v>143</v>
      </c>
      <c r="B112" s="34"/>
      <c r="C112" s="34"/>
      <c r="D112" s="26"/>
      <c r="E112" s="21">
        <v>1171.3599999999999</v>
      </c>
      <c r="F112" s="22">
        <v>2.9499999999999998E-2</v>
      </c>
      <c r="G112" s="23"/>
    </row>
    <row r="113" spans="1:7" x14ac:dyDescent="0.25">
      <c r="A113" s="13" t="s">
        <v>230</v>
      </c>
      <c r="B113" s="32"/>
      <c r="C113" s="32"/>
      <c r="D113" s="14"/>
      <c r="E113" s="15">
        <v>0.4263303</v>
      </c>
      <c r="F113" s="16">
        <v>1.0000000000000001E-5</v>
      </c>
      <c r="G113" s="16"/>
    </row>
    <row r="114" spans="1:7" x14ac:dyDescent="0.25">
      <c r="A114" s="13" t="s">
        <v>231</v>
      </c>
      <c r="B114" s="32"/>
      <c r="C114" s="32"/>
      <c r="D114" s="14"/>
      <c r="E114" s="37">
        <v>-47.306330299999999</v>
      </c>
      <c r="F114" s="36">
        <v>-1.6100000000000001E-3</v>
      </c>
      <c r="G114" s="16">
        <v>6.6421999999999995E-2</v>
      </c>
    </row>
    <row r="115" spans="1:7" x14ac:dyDescent="0.25">
      <c r="A115" s="27" t="s">
        <v>232</v>
      </c>
      <c r="B115" s="35"/>
      <c r="C115" s="35"/>
      <c r="D115" s="28"/>
      <c r="E115" s="29">
        <v>39773.53</v>
      </c>
      <c r="F115" s="30">
        <v>1</v>
      </c>
      <c r="G115" s="30"/>
    </row>
    <row r="120" spans="1:7" x14ac:dyDescent="0.25">
      <c r="A120" s="1" t="s">
        <v>235</v>
      </c>
    </row>
    <row r="121" spans="1:7" x14ac:dyDescent="0.25">
      <c r="A121" s="57" t="s">
        <v>236</v>
      </c>
      <c r="B121" s="3" t="s">
        <v>128</v>
      </c>
    </row>
    <row r="122" spans="1:7" x14ac:dyDescent="0.25">
      <c r="A122" t="s">
        <v>237</v>
      </c>
    </row>
    <row r="123" spans="1:7" x14ac:dyDescent="0.25">
      <c r="A123" t="s">
        <v>238</v>
      </c>
      <c r="B123" t="s">
        <v>239</v>
      </c>
      <c r="C123" t="s">
        <v>239</v>
      </c>
    </row>
    <row r="124" spans="1:7" x14ac:dyDescent="0.25">
      <c r="B124" s="58">
        <v>45596</v>
      </c>
      <c r="C124" s="58">
        <v>45625</v>
      </c>
    </row>
    <row r="125" spans="1:7" x14ac:dyDescent="0.25">
      <c r="A125" t="s">
        <v>244</v>
      </c>
      <c r="B125">
        <v>127.58</v>
      </c>
      <c r="C125">
        <v>128.38</v>
      </c>
    </row>
    <row r="126" spans="1:7" x14ac:dyDescent="0.25">
      <c r="A126" t="s">
        <v>245</v>
      </c>
      <c r="B126">
        <v>43.14</v>
      </c>
      <c r="C126">
        <v>43.41</v>
      </c>
    </row>
    <row r="127" spans="1:7" x14ac:dyDescent="0.25">
      <c r="A127" t="s">
        <v>688</v>
      </c>
      <c r="B127">
        <v>109.13</v>
      </c>
      <c r="C127">
        <v>109.68</v>
      </c>
    </row>
    <row r="128" spans="1:7" x14ac:dyDescent="0.25">
      <c r="A128" t="s">
        <v>689</v>
      </c>
      <c r="B128">
        <v>29.21</v>
      </c>
      <c r="C128">
        <v>29.36</v>
      </c>
    </row>
    <row r="130" spans="1:4" x14ac:dyDescent="0.25">
      <c r="A130" t="s">
        <v>255</v>
      </c>
      <c r="B130" s="3" t="s">
        <v>128</v>
      </c>
    </row>
    <row r="131" spans="1:4" x14ac:dyDescent="0.25">
      <c r="A131" t="s">
        <v>256</v>
      </c>
      <c r="B131" s="3" t="s">
        <v>128</v>
      </c>
    </row>
    <row r="132" spans="1:4" ht="29.1" customHeight="1" x14ac:dyDescent="0.25">
      <c r="A132" s="57" t="s">
        <v>257</v>
      </c>
      <c r="B132" s="3" t="s">
        <v>128</v>
      </c>
    </row>
    <row r="133" spans="1:4" ht="29.1" customHeight="1" x14ac:dyDescent="0.25">
      <c r="A133" s="57" t="s">
        <v>258</v>
      </c>
      <c r="B133" s="3" t="s">
        <v>128</v>
      </c>
    </row>
    <row r="134" spans="1:4" x14ac:dyDescent="0.25">
      <c r="A134" t="s">
        <v>1258</v>
      </c>
      <c r="B134" s="59">
        <v>0.2364</v>
      </c>
    </row>
    <row r="135" spans="1:4" ht="43.5" customHeight="1" x14ac:dyDescent="0.25">
      <c r="A135" s="57" t="s">
        <v>260</v>
      </c>
      <c r="B135" s="3" t="s">
        <v>128</v>
      </c>
    </row>
    <row r="136" spans="1:4" x14ac:dyDescent="0.25">
      <c r="B136" s="3"/>
    </row>
    <row r="137" spans="1:4" ht="29.1" customHeight="1" x14ac:dyDescent="0.25">
      <c r="A137" s="57" t="s">
        <v>261</v>
      </c>
      <c r="B137" s="3" t="s">
        <v>128</v>
      </c>
    </row>
    <row r="138" spans="1:4" ht="29.1" customHeight="1" x14ac:dyDescent="0.25">
      <c r="A138" s="57" t="s">
        <v>262</v>
      </c>
      <c r="B138" t="s">
        <v>128</v>
      </c>
    </row>
    <row r="139" spans="1:4" ht="29.1" customHeight="1" x14ac:dyDescent="0.25">
      <c r="A139" s="57" t="s">
        <v>263</v>
      </c>
      <c r="B139" s="3" t="s">
        <v>128</v>
      </c>
    </row>
    <row r="140" spans="1:4" ht="29.1" customHeight="1" x14ac:dyDescent="0.25">
      <c r="A140" s="57" t="s">
        <v>264</v>
      </c>
      <c r="B140" s="3" t="s">
        <v>128</v>
      </c>
    </row>
    <row r="142" spans="1:4" ht="69.95" customHeight="1" x14ac:dyDescent="0.25">
      <c r="A142" s="76" t="s">
        <v>274</v>
      </c>
      <c r="B142" s="76" t="s">
        <v>275</v>
      </c>
      <c r="C142" s="76" t="s">
        <v>5</v>
      </c>
      <c r="D142" s="76" t="s">
        <v>6</v>
      </c>
    </row>
    <row r="143" spans="1:4" ht="69.95" customHeight="1" x14ac:dyDescent="0.25">
      <c r="A143" s="76" t="s">
        <v>2056</v>
      </c>
      <c r="B143" s="76"/>
      <c r="C143" s="76" t="s">
        <v>56</v>
      </c>
      <c r="D14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45"/>
  <sheetViews>
    <sheetView showGridLines="0" workbookViewId="0">
      <pane ySplit="4" topLeftCell="A116" activePane="bottomLeft" state="frozen"/>
      <selection pane="bottomLeft" activeCell="A136" sqref="A13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2057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2058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1268</v>
      </c>
      <c r="B8" s="32" t="s">
        <v>1269</v>
      </c>
      <c r="C8" s="32" t="s">
        <v>1187</v>
      </c>
      <c r="D8" s="14">
        <v>1034541</v>
      </c>
      <c r="E8" s="15">
        <v>18580.87</v>
      </c>
      <c r="F8" s="16">
        <v>4.9599999999999998E-2</v>
      </c>
      <c r="G8" s="16"/>
    </row>
    <row r="9" spans="1:8" x14ac:dyDescent="0.25">
      <c r="A9" s="13" t="s">
        <v>1185</v>
      </c>
      <c r="B9" s="32" t="s">
        <v>1186</v>
      </c>
      <c r="C9" s="32" t="s">
        <v>1187</v>
      </c>
      <c r="D9" s="14">
        <v>920644</v>
      </c>
      <c r="E9" s="15">
        <v>11969.29</v>
      </c>
      <c r="F9" s="16">
        <v>3.2000000000000001E-2</v>
      </c>
      <c r="G9" s="16"/>
    </row>
    <row r="10" spans="1:8" x14ac:dyDescent="0.25">
      <c r="A10" s="13" t="s">
        <v>1319</v>
      </c>
      <c r="B10" s="32" t="s">
        <v>1320</v>
      </c>
      <c r="C10" s="32" t="s">
        <v>1231</v>
      </c>
      <c r="D10" s="14">
        <v>62093</v>
      </c>
      <c r="E10" s="15">
        <v>9815.2900000000009</v>
      </c>
      <c r="F10" s="16">
        <v>2.6200000000000001E-2</v>
      </c>
      <c r="G10" s="16"/>
    </row>
    <row r="11" spans="1:8" x14ac:dyDescent="0.25">
      <c r="A11" s="13" t="s">
        <v>1356</v>
      </c>
      <c r="B11" s="32" t="s">
        <v>1357</v>
      </c>
      <c r="C11" s="32" t="s">
        <v>1267</v>
      </c>
      <c r="D11" s="14">
        <v>157926</v>
      </c>
      <c r="E11" s="15">
        <v>9326.56</v>
      </c>
      <c r="F11" s="16">
        <v>2.4899999999999999E-2</v>
      </c>
      <c r="G11" s="16"/>
    </row>
    <row r="12" spans="1:8" x14ac:dyDescent="0.25">
      <c r="A12" s="13" t="s">
        <v>1405</v>
      </c>
      <c r="B12" s="32" t="s">
        <v>1406</v>
      </c>
      <c r="C12" s="32" t="s">
        <v>1187</v>
      </c>
      <c r="D12" s="14">
        <v>3623665</v>
      </c>
      <c r="E12" s="15">
        <v>7637.96</v>
      </c>
      <c r="F12" s="16">
        <v>2.0400000000000001E-2</v>
      </c>
      <c r="G12" s="16"/>
    </row>
    <row r="13" spans="1:8" x14ac:dyDescent="0.25">
      <c r="A13" s="13" t="s">
        <v>1227</v>
      </c>
      <c r="B13" s="32" t="s">
        <v>1228</v>
      </c>
      <c r="C13" s="32" t="s">
        <v>1187</v>
      </c>
      <c r="D13" s="14">
        <v>900747</v>
      </c>
      <c r="E13" s="15">
        <v>7556.82</v>
      </c>
      <c r="F13" s="16">
        <v>2.0199999999999999E-2</v>
      </c>
      <c r="G13" s="16"/>
    </row>
    <row r="14" spans="1:8" x14ac:dyDescent="0.25">
      <c r="A14" s="13" t="s">
        <v>1389</v>
      </c>
      <c r="B14" s="32" t="s">
        <v>1390</v>
      </c>
      <c r="C14" s="32" t="s">
        <v>1351</v>
      </c>
      <c r="D14" s="14">
        <v>109472</v>
      </c>
      <c r="E14" s="15">
        <v>7439.06</v>
      </c>
      <c r="F14" s="16">
        <v>1.9900000000000001E-2</v>
      </c>
      <c r="G14" s="16"/>
    </row>
    <row r="15" spans="1:8" x14ac:dyDescent="0.25">
      <c r="A15" s="13" t="s">
        <v>1530</v>
      </c>
      <c r="B15" s="32" t="s">
        <v>1531</v>
      </c>
      <c r="C15" s="32" t="s">
        <v>1351</v>
      </c>
      <c r="D15" s="14">
        <v>2655874</v>
      </c>
      <c r="E15" s="15">
        <v>7430.07</v>
      </c>
      <c r="F15" s="16">
        <v>1.9800000000000002E-2</v>
      </c>
      <c r="G15" s="16"/>
    </row>
    <row r="16" spans="1:8" x14ac:dyDescent="0.25">
      <c r="A16" s="13" t="s">
        <v>1284</v>
      </c>
      <c r="B16" s="32" t="s">
        <v>1285</v>
      </c>
      <c r="C16" s="32" t="s">
        <v>1272</v>
      </c>
      <c r="D16" s="14">
        <v>2274040</v>
      </c>
      <c r="E16" s="15">
        <v>7004.04</v>
      </c>
      <c r="F16" s="16">
        <v>1.8700000000000001E-2</v>
      </c>
      <c r="G16" s="16"/>
    </row>
    <row r="17" spans="1:7" x14ac:dyDescent="0.25">
      <c r="A17" s="13" t="s">
        <v>1199</v>
      </c>
      <c r="B17" s="32" t="s">
        <v>1200</v>
      </c>
      <c r="C17" s="32" t="s">
        <v>1201</v>
      </c>
      <c r="D17" s="14">
        <v>184666</v>
      </c>
      <c r="E17" s="15">
        <v>6878.44</v>
      </c>
      <c r="F17" s="16">
        <v>1.84E-2</v>
      </c>
      <c r="G17" s="16"/>
    </row>
    <row r="18" spans="1:7" x14ac:dyDescent="0.25">
      <c r="A18" s="13" t="s">
        <v>1182</v>
      </c>
      <c r="B18" s="32" t="s">
        <v>1183</v>
      </c>
      <c r="C18" s="32" t="s">
        <v>1184</v>
      </c>
      <c r="D18" s="14">
        <v>405093</v>
      </c>
      <c r="E18" s="15">
        <v>6591.47</v>
      </c>
      <c r="F18" s="16">
        <v>1.7600000000000001E-2</v>
      </c>
      <c r="G18" s="16"/>
    </row>
    <row r="19" spans="1:7" x14ac:dyDescent="0.25">
      <c r="A19" s="13" t="s">
        <v>1208</v>
      </c>
      <c r="B19" s="32" t="s">
        <v>1209</v>
      </c>
      <c r="C19" s="32" t="s">
        <v>1210</v>
      </c>
      <c r="D19" s="14">
        <v>504284</v>
      </c>
      <c r="E19" s="15">
        <v>6516.36</v>
      </c>
      <c r="F19" s="16">
        <v>1.7399999999999999E-2</v>
      </c>
      <c r="G19" s="16"/>
    </row>
    <row r="20" spans="1:7" x14ac:dyDescent="0.25">
      <c r="A20" s="13" t="s">
        <v>1345</v>
      </c>
      <c r="B20" s="32" t="s">
        <v>1346</v>
      </c>
      <c r="C20" s="32" t="s">
        <v>1267</v>
      </c>
      <c r="D20" s="14">
        <v>199669</v>
      </c>
      <c r="E20" s="15">
        <v>5939.25</v>
      </c>
      <c r="F20" s="16">
        <v>1.5900000000000001E-2</v>
      </c>
      <c r="G20" s="16"/>
    </row>
    <row r="21" spans="1:7" x14ac:dyDescent="0.25">
      <c r="A21" s="13" t="s">
        <v>1190</v>
      </c>
      <c r="B21" s="32" t="s">
        <v>1191</v>
      </c>
      <c r="C21" s="32" t="s">
        <v>1192</v>
      </c>
      <c r="D21" s="14">
        <v>1216675</v>
      </c>
      <c r="E21" s="15">
        <v>5800.5</v>
      </c>
      <c r="F21" s="16">
        <v>1.55E-2</v>
      </c>
      <c r="G21" s="16"/>
    </row>
    <row r="22" spans="1:7" x14ac:dyDescent="0.25">
      <c r="A22" s="13" t="s">
        <v>1286</v>
      </c>
      <c r="B22" s="32" t="s">
        <v>1287</v>
      </c>
      <c r="C22" s="32" t="s">
        <v>1267</v>
      </c>
      <c r="D22" s="14">
        <v>65234</v>
      </c>
      <c r="E22" s="15">
        <v>5666.13</v>
      </c>
      <c r="F22" s="16">
        <v>1.5100000000000001E-2</v>
      </c>
      <c r="G22" s="16"/>
    </row>
    <row r="23" spans="1:7" x14ac:dyDescent="0.25">
      <c r="A23" s="13" t="s">
        <v>1994</v>
      </c>
      <c r="B23" s="32" t="s">
        <v>1995</v>
      </c>
      <c r="C23" s="32" t="s">
        <v>1244</v>
      </c>
      <c r="D23" s="14">
        <v>531885</v>
      </c>
      <c r="E23" s="15">
        <v>5591.44</v>
      </c>
      <c r="F23" s="16">
        <v>1.49E-2</v>
      </c>
      <c r="G23" s="16"/>
    </row>
    <row r="24" spans="1:7" x14ac:dyDescent="0.25">
      <c r="A24" s="13" t="s">
        <v>1619</v>
      </c>
      <c r="B24" s="32" t="s">
        <v>1620</v>
      </c>
      <c r="C24" s="32" t="s">
        <v>1395</v>
      </c>
      <c r="D24" s="14">
        <v>565710</v>
      </c>
      <c r="E24" s="15">
        <v>5542.54</v>
      </c>
      <c r="F24" s="16">
        <v>1.4800000000000001E-2</v>
      </c>
      <c r="G24" s="16"/>
    </row>
    <row r="25" spans="1:7" x14ac:dyDescent="0.25">
      <c r="A25" s="13" t="s">
        <v>1559</v>
      </c>
      <c r="B25" s="32" t="s">
        <v>1560</v>
      </c>
      <c r="C25" s="32" t="s">
        <v>1231</v>
      </c>
      <c r="D25" s="14">
        <v>323199</v>
      </c>
      <c r="E25" s="15">
        <v>5359.45</v>
      </c>
      <c r="F25" s="16">
        <v>1.43E-2</v>
      </c>
      <c r="G25" s="16"/>
    </row>
    <row r="26" spans="1:7" x14ac:dyDescent="0.25">
      <c r="A26" s="13" t="s">
        <v>1456</v>
      </c>
      <c r="B26" s="32" t="s">
        <v>1457</v>
      </c>
      <c r="C26" s="32" t="s">
        <v>1244</v>
      </c>
      <c r="D26" s="14">
        <v>3249905</v>
      </c>
      <c r="E26" s="15">
        <v>5279.8</v>
      </c>
      <c r="F26" s="16">
        <v>1.41E-2</v>
      </c>
      <c r="G26" s="16"/>
    </row>
    <row r="27" spans="1:7" x14ac:dyDescent="0.25">
      <c r="A27" s="13" t="s">
        <v>1188</v>
      </c>
      <c r="B27" s="32" t="s">
        <v>1189</v>
      </c>
      <c r="C27" s="32" t="s">
        <v>1181</v>
      </c>
      <c r="D27" s="14">
        <v>247573</v>
      </c>
      <c r="E27" s="15">
        <v>5077.1000000000004</v>
      </c>
      <c r="F27" s="16">
        <v>1.3599999999999999E-2</v>
      </c>
      <c r="G27" s="16"/>
    </row>
    <row r="28" spans="1:7" x14ac:dyDescent="0.25">
      <c r="A28" s="13" t="s">
        <v>1235</v>
      </c>
      <c r="B28" s="32" t="s">
        <v>1236</v>
      </c>
      <c r="C28" s="32" t="s">
        <v>1237</v>
      </c>
      <c r="D28" s="14">
        <v>143278</v>
      </c>
      <c r="E28" s="15">
        <v>4991.38</v>
      </c>
      <c r="F28" s="16">
        <v>1.3299999999999999E-2</v>
      </c>
      <c r="G28" s="16"/>
    </row>
    <row r="29" spans="1:7" x14ac:dyDescent="0.25">
      <c r="A29" s="13" t="s">
        <v>1573</v>
      </c>
      <c r="B29" s="32" t="s">
        <v>1574</v>
      </c>
      <c r="C29" s="32" t="s">
        <v>1187</v>
      </c>
      <c r="D29" s="14">
        <v>868132</v>
      </c>
      <c r="E29" s="15">
        <v>4985.68</v>
      </c>
      <c r="F29" s="16">
        <v>1.3299999999999999E-2</v>
      </c>
      <c r="G29" s="16"/>
    </row>
    <row r="30" spans="1:7" x14ac:dyDescent="0.25">
      <c r="A30" s="13" t="s">
        <v>1386</v>
      </c>
      <c r="B30" s="32" t="s">
        <v>1387</v>
      </c>
      <c r="C30" s="32" t="s">
        <v>1388</v>
      </c>
      <c r="D30" s="14">
        <v>1194293</v>
      </c>
      <c r="E30" s="15">
        <v>4973.04</v>
      </c>
      <c r="F30" s="16">
        <v>1.3299999999999999E-2</v>
      </c>
      <c r="G30" s="16"/>
    </row>
    <row r="31" spans="1:7" x14ac:dyDescent="0.25">
      <c r="A31" s="13" t="s">
        <v>1179</v>
      </c>
      <c r="B31" s="32" t="s">
        <v>1180</v>
      </c>
      <c r="C31" s="32" t="s">
        <v>1181</v>
      </c>
      <c r="D31" s="14">
        <v>269488</v>
      </c>
      <c r="E31" s="15">
        <v>4799.3100000000004</v>
      </c>
      <c r="F31" s="16">
        <v>1.2800000000000001E-2</v>
      </c>
      <c r="G31" s="16"/>
    </row>
    <row r="32" spans="1:7" x14ac:dyDescent="0.25">
      <c r="A32" s="13" t="s">
        <v>1276</v>
      </c>
      <c r="B32" s="32" t="s">
        <v>1277</v>
      </c>
      <c r="C32" s="32" t="s">
        <v>1195</v>
      </c>
      <c r="D32" s="14">
        <v>161053</v>
      </c>
      <c r="E32" s="15">
        <v>4776.99</v>
      </c>
      <c r="F32" s="16">
        <v>1.2800000000000001E-2</v>
      </c>
      <c r="G32" s="16"/>
    </row>
    <row r="33" spans="1:7" x14ac:dyDescent="0.25">
      <c r="A33" s="13" t="s">
        <v>1509</v>
      </c>
      <c r="B33" s="32" t="s">
        <v>1510</v>
      </c>
      <c r="C33" s="32" t="s">
        <v>1267</v>
      </c>
      <c r="D33" s="14">
        <v>800000</v>
      </c>
      <c r="E33" s="15">
        <v>4725.2</v>
      </c>
      <c r="F33" s="16">
        <v>1.26E-2</v>
      </c>
      <c r="G33" s="16"/>
    </row>
    <row r="34" spans="1:7" x14ac:dyDescent="0.25">
      <c r="A34" s="13" t="s">
        <v>1265</v>
      </c>
      <c r="B34" s="32" t="s">
        <v>1266</v>
      </c>
      <c r="C34" s="32" t="s">
        <v>1267</v>
      </c>
      <c r="D34" s="14">
        <v>250220</v>
      </c>
      <c r="E34" s="15">
        <v>4648.71</v>
      </c>
      <c r="F34" s="16">
        <v>1.24E-2</v>
      </c>
      <c r="G34" s="16"/>
    </row>
    <row r="35" spans="1:7" x14ac:dyDescent="0.25">
      <c r="A35" s="13" t="s">
        <v>1352</v>
      </c>
      <c r="B35" s="32" t="s">
        <v>1353</v>
      </c>
      <c r="C35" s="32" t="s">
        <v>1267</v>
      </c>
      <c r="D35" s="14">
        <v>270080</v>
      </c>
      <c r="E35" s="15">
        <v>4624.58</v>
      </c>
      <c r="F35" s="16">
        <v>1.23E-2</v>
      </c>
      <c r="G35" s="16"/>
    </row>
    <row r="36" spans="1:7" x14ac:dyDescent="0.25">
      <c r="A36" s="13" t="s">
        <v>1963</v>
      </c>
      <c r="B36" s="32" t="s">
        <v>1964</v>
      </c>
      <c r="C36" s="32" t="s">
        <v>1556</v>
      </c>
      <c r="D36" s="14">
        <v>243917</v>
      </c>
      <c r="E36" s="15">
        <v>4619.54</v>
      </c>
      <c r="F36" s="16">
        <v>1.23E-2</v>
      </c>
      <c r="G36" s="16"/>
    </row>
    <row r="37" spans="1:7" x14ac:dyDescent="0.25">
      <c r="A37" s="13" t="s">
        <v>1528</v>
      </c>
      <c r="B37" s="32" t="s">
        <v>1529</v>
      </c>
      <c r="C37" s="32" t="s">
        <v>1234</v>
      </c>
      <c r="D37" s="14">
        <v>393340</v>
      </c>
      <c r="E37" s="15">
        <v>4460.28</v>
      </c>
      <c r="F37" s="16">
        <v>1.1900000000000001E-2</v>
      </c>
      <c r="G37" s="16"/>
    </row>
    <row r="38" spans="1:7" x14ac:dyDescent="0.25">
      <c r="A38" s="13" t="s">
        <v>2052</v>
      </c>
      <c r="B38" s="32" t="s">
        <v>2053</v>
      </c>
      <c r="C38" s="32" t="s">
        <v>1275</v>
      </c>
      <c r="D38" s="14">
        <v>530924</v>
      </c>
      <c r="E38" s="15">
        <v>4374.55</v>
      </c>
      <c r="F38" s="16">
        <v>1.17E-2</v>
      </c>
      <c r="G38" s="16"/>
    </row>
    <row r="39" spans="1:7" x14ac:dyDescent="0.25">
      <c r="A39" s="13" t="s">
        <v>1965</v>
      </c>
      <c r="B39" s="32" t="s">
        <v>1966</v>
      </c>
      <c r="C39" s="32" t="s">
        <v>1395</v>
      </c>
      <c r="D39" s="14">
        <v>653693</v>
      </c>
      <c r="E39" s="15">
        <v>4309.1400000000003</v>
      </c>
      <c r="F39" s="16">
        <v>1.15E-2</v>
      </c>
      <c r="G39" s="16"/>
    </row>
    <row r="40" spans="1:7" x14ac:dyDescent="0.25">
      <c r="A40" s="13" t="s">
        <v>1621</v>
      </c>
      <c r="B40" s="32" t="s">
        <v>1622</v>
      </c>
      <c r="C40" s="32" t="s">
        <v>1383</v>
      </c>
      <c r="D40" s="14">
        <v>104973</v>
      </c>
      <c r="E40" s="15">
        <v>4267.68</v>
      </c>
      <c r="F40" s="16">
        <v>1.14E-2</v>
      </c>
      <c r="G40" s="16"/>
    </row>
    <row r="41" spans="1:7" x14ac:dyDescent="0.25">
      <c r="A41" s="13" t="s">
        <v>1603</v>
      </c>
      <c r="B41" s="32" t="s">
        <v>1604</v>
      </c>
      <c r="C41" s="32" t="s">
        <v>1218</v>
      </c>
      <c r="D41" s="14">
        <v>574244</v>
      </c>
      <c r="E41" s="15">
        <v>4204.8999999999996</v>
      </c>
      <c r="F41" s="16">
        <v>1.12E-2</v>
      </c>
      <c r="G41" s="16"/>
    </row>
    <row r="42" spans="1:7" x14ac:dyDescent="0.25">
      <c r="A42" s="13" t="s">
        <v>1979</v>
      </c>
      <c r="B42" s="32" t="s">
        <v>1980</v>
      </c>
      <c r="C42" s="32" t="s">
        <v>1237</v>
      </c>
      <c r="D42" s="14">
        <v>96674</v>
      </c>
      <c r="E42" s="15">
        <v>4169.79</v>
      </c>
      <c r="F42" s="16">
        <v>1.11E-2</v>
      </c>
      <c r="G42" s="16"/>
    </row>
    <row r="43" spans="1:7" x14ac:dyDescent="0.25">
      <c r="A43" s="13" t="s">
        <v>1869</v>
      </c>
      <c r="B43" s="32" t="s">
        <v>1870</v>
      </c>
      <c r="C43" s="32" t="s">
        <v>1315</v>
      </c>
      <c r="D43" s="14">
        <v>334022</v>
      </c>
      <c r="E43" s="15">
        <v>4144.88</v>
      </c>
      <c r="F43" s="16">
        <v>1.11E-2</v>
      </c>
      <c r="G43" s="16"/>
    </row>
    <row r="44" spans="1:7" x14ac:dyDescent="0.25">
      <c r="A44" s="13" t="s">
        <v>1384</v>
      </c>
      <c r="B44" s="32" t="s">
        <v>1385</v>
      </c>
      <c r="C44" s="32" t="s">
        <v>1275</v>
      </c>
      <c r="D44" s="14">
        <v>331865</v>
      </c>
      <c r="E44" s="15">
        <v>4095.05</v>
      </c>
      <c r="F44" s="16">
        <v>1.09E-2</v>
      </c>
      <c r="G44" s="16"/>
    </row>
    <row r="45" spans="1:7" x14ac:dyDescent="0.25">
      <c r="A45" s="13" t="s">
        <v>1894</v>
      </c>
      <c r="B45" s="32" t="s">
        <v>1895</v>
      </c>
      <c r="C45" s="32" t="s">
        <v>1315</v>
      </c>
      <c r="D45" s="14">
        <v>243746</v>
      </c>
      <c r="E45" s="15">
        <v>4037.04</v>
      </c>
      <c r="F45" s="16">
        <v>1.0800000000000001E-2</v>
      </c>
      <c r="G45" s="16"/>
    </row>
    <row r="46" spans="1:7" x14ac:dyDescent="0.25">
      <c r="A46" s="13" t="s">
        <v>1311</v>
      </c>
      <c r="B46" s="32" t="s">
        <v>1312</v>
      </c>
      <c r="C46" s="32" t="s">
        <v>1275</v>
      </c>
      <c r="D46" s="14">
        <v>810985</v>
      </c>
      <c r="E46" s="15">
        <v>4016.81</v>
      </c>
      <c r="F46" s="16">
        <v>1.0699999999999999E-2</v>
      </c>
      <c r="G46" s="16"/>
    </row>
    <row r="47" spans="1:7" x14ac:dyDescent="0.25">
      <c r="A47" s="13" t="s">
        <v>1370</v>
      </c>
      <c r="B47" s="32" t="s">
        <v>1371</v>
      </c>
      <c r="C47" s="32" t="s">
        <v>1275</v>
      </c>
      <c r="D47" s="14">
        <v>132973</v>
      </c>
      <c r="E47" s="15">
        <v>4015.32</v>
      </c>
      <c r="F47" s="16">
        <v>1.0699999999999999E-2</v>
      </c>
      <c r="G47" s="16"/>
    </row>
    <row r="48" spans="1:7" x14ac:dyDescent="0.25">
      <c r="A48" s="13" t="s">
        <v>1442</v>
      </c>
      <c r="B48" s="32" t="s">
        <v>1443</v>
      </c>
      <c r="C48" s="32" t="s">
        <v>1395</v>
      </c>
      <c r="D48" s="14">
        <v>426070</v>
      </c>
      <c r="E48" s="15">
        <v>4008.47</v>
      </c>
      <c r="F48" s="16">
        <v>1.0699999999999999E-2</v>
      </c>
      <c r="G48" s="16"/>
    </row>
    <row r="49" spans="1:7" x14ac:dyDescent="0.25">
      <c r="A49" s="13" t="s">
        <v>1196</v>
      </c>
      <c r="B49" s="32" t="s">
        <v>1197</v>
      </c>
      <c r="C49" s="32" t="s">
        <v>1198</v>
      </c>
      <c r="D49" s="14">
        <v>34098</v>
      </c>
      <c r="E49" s="15">
        <v>3819.71</v>
      </c>
      <c r="F49" s="16">
        <v>1.0200000000000001E-2</v>
      </c>
      <c r="G49" s="16"/>
    </row>
    <row r="50" spans="1:7" x14ac:dyDescent="0.25">
      <c r="A50" s="13" t="s">
        <v>2059</v>
      </c>
      <c r="B50" s="32" t="s">
        <v>2060</v>
      </c>
      <c r="C50" s="32" t="s">
        <v>1231</v>
      </c>
      <c r="D50" s="14">
        <v>62549</v>
      </c>
      <c r="E50" s="15">
        <v>3793.57</v>
      </c>
      <c r="F50" s="16">
        <v>1.01E-2</v>
      </c>
      <c r="G50" s="16"/>
    </row>
    <row r="51" spans="1:7" x14ac:dyDescent="0.25">
      <c r="A51" s="13" t="s">
        <v>1538</v>
      </c>
      <c r="B51" s="32" t="s">
        <v>1539</v>
      </c>
      <c r="C51" s="32" t="s">
        <v>1398</v>
      </c>
      <c r="D51" s="14">
        <v>470830</v>
      </c>
      <c r="E51" s="15">
        <v>3735.33</v>
      </c>
      <c r="F51" s="16">
        <v>0.01</v>
      </c>
      <c r="G51" s="16"/>
    </row>
    <row r="52" spans="1:7" x14ac:dyDescent="0.25">
      <c r="A52" s="13" t="s">
        <v>1339</v>
      </c>
      <c r="B52" s="32" t="s">
        <v>1340</v>
      </c>
      <c r="C52" s="32" t="s">
        <v>1318</v>
      </c>
      <c r="D52" s="14">
        <v>568237</v>
      </c>
      <c r="E52" s="15">
        <v>3728.77</v>
      </c>
      <c r="F52" s="16">
        <v>0.01</v>
      </c>
      <c r="G52" s="16"/>
    </row>
    <row r="53" spans="1:7" x14ac:dyDescent="0.25">
      <c r="A53" s="13" t="s">
        <v>1605</v>
      </c>
      <c r="B53" s="32" t="s">
        <v>1606</v>
      </c>
      <c r="C53" s="32" t="s">
        <v>1237</v>
      </c>
      <c r="D53" s="14">
        <v>241666</v>
      </c>
      <c r="E53" s="15">
        <v>3664.62</v>
      </c>
      <c r="F53" s="16">
        <v>9.7999999999999997E-3</v>
      </c>
      <c r="G53" s="16"/>
    </row>
    <row r="54" spans="1:7" x14ac:dyDescent="0.25">
      <c r="A54" s="13" t="s">
        <v>2061</v>
      </c>
      <c r="B54" s="32" t="s">
        <v>2062</v>
      </c>
      <c r="C54" s="32" t="s">
        <v>1244</v>
      </c>
      <c r="D54" s="14">
        <v>542402</v>
      </c>
      <c r="E54" s="15">
        <v>3642.77</v>
      </c>
      <c r="F54" s="16">
        <v>9.7000000000000003E-3</v>
      </c>
      <c r="G54" s="16"/>
    </row>
    <row r="55" spans="1:7" x14ac:dyDescent="0.25">
      <c r="A55" s="13" t="s">
        <v>1611</v>
      </c>
      <c r="B55" s="32" t="s">
        <v>1612</v>
      </c>
      <c r="C55" s="32" t="s">
        <v>1181</v>
      </c>
      <c r="D55" s="14">
        <v>221662</v>
      </c>
      <c r="E55" s="15">
        <v>3419.25</v>
      </c>
      <c r="F55" s="16">
        <v>9.1000000000000004E-3</v>
      </c>
      <c r="G55" s="16"/>
    </row>
    <row r="56" spans="1:7" x14ac:dyDescent="0.25">
      <c r="A56" s="13" t="s">
        <v>1223</v>
      </c>
      <c r="B56" s="32" t="s">
        <v>1224</v>
      </c>
      <c r="C56" s="32" t="s">
        <v>1195</v>
      </c>
      <c r="D56" s="14">
        <v>140236</v>
      </c>
      <c r="E56" s="15">
        <v>3413.98</v>
      </c>
      <c r="F56" s="16">
        <v>9.1000000000000004E-3</v>
      </c>
      <c r="G56" s="16"/>
    </row>
    <row r="57" spans="1:7" x14ac:dyDescent="0.25">
      <c r="A57" s="13" t="s">
        <v>1245</v>
      </c>
      <c r="B57" s="32" t="s">
        <v>1246</v>
      </c>
      <c r="C57" s="32" t="s">
        <v>1195</v>
      </c>
      <c r="D57" s="14">
        <v>432487</v>
      </c>
      <c r="E57" s="15">
        <v>3401.29</v>
      </c>
      <c r="F57" s="16">
        <v>9.1000000000000004E-3</v>
      </c>
      <c r="G57" s="16"/>
    </row>
    <row r="58" spans="1:7" x14ac:dyDescent="0.25">
      <c r="A58" s="13" t="s">
        <v>1213</v>
      </c>
      <c r="B58" s="32" t="s">
        <v>1214</v>
      </c>
      <c r="C58" s="32" t="s">
        <v>1215</v>
      </c>
      <c r="D58" s="14">
        <v>934370</v>
      </c>
      <c r="E58" s="15">
        <v>3397.84</v>
      </c>
      <c r="F58" s="16">
        <v>9.1000000000000004E-3</v>
      </c>
      <c r="G58" s="16"/>
    </row>
    <row r="59" spans="1:7" x14ac:dyDescent="0.25">
      <c r="A59" s="13" t="s">
        <v>1358</v>
      </c>
      <c r="B59" s="32" t="s">
        <v>1359</v>
      </c>
      <c r="C59" s="32" t="s">
        <v>1267</v>
      </c>
      <c r="D59" s="14">
        <v>52963</v>
      </c>
      <c r="E59" s="15">
        <v>3269.09</v>
      </c>
      <c r="F59" s="16">
        <v>8.6999999999999994E-3</v>
      </c>
      <c r="G59" s="16"/>
    </row>
    <row r="60" spans="1:7" x14ac:dyDescent="0.25">
      <c r="A60" s="13" t="s">
        <v>1412</v>
      </c>
      <c r="B60" s="32" t="s">
        <v>1413</v>
      </c>
      <c r="C60" s="32" t="s">
        <v>1398</v>
      </c>
      <c r="D60" s="14">
        <v>502805</v>
      </c>
      <c r="E60" s="15">
        <v>3240.83</v>
      </c>
      <c r="F60" s="16">
        <v>8.6999999999999994E-3</v>
      </c>
      <c r="G60" s="16"/>
    </row>
    <row r="61" spans="1:7" x14ac:dyDescent="0.25">
      <c r="A61" s="13" t="s">
        <v>2021</v>
      </c>
      <c r="B61" s="32" t="s">
        <v>2022</v>
      </c>
      <c r="C61" s="32" t="s">
        <v>1231</v>
      </c>
      <c r="D61" s="14">
        <v>267364</v>
      </c>
      <c r="E61" s="15">
        <v>3226.82</v>
      </c>
      <c r="F61" s="16">
        <v>8.6E-3</v>
      </c>
      <c r="G61" s="16"/>
    </row>
    <row r="62" spans="1:7" x14ac:dyDescent="0.25">
      <c r="A62" s="13" t="s">
        <v>1989</v>
      </c>
      <c r="B62" s="32" t="s">
        <v>1990</v>
      </c>
      <c r="C62" s="32" t="s">
        <v>1330</v>
      </c>
      <c r="D62" s="14">
        <v>129702</v>
      </c>
      <c r="E62" s="15">
        <v>3187.88</v>
      </c>
      <c r="F62" s="16">
        <v>8.5000000000000006E-3</v>
      </c>
      <c r="G62" s="16"/>
    </row>
    <row r="63" spans="1:7" x14ac:dyDescent="0.25">
      <c r="A63" s="13" t="s">
        <v>2063</v>
      </c>
      <c r="B63" s="32" t="s">
        <v>2064</v>
      </c>
      <c r="C63" s="32" t="s">
        <v>1198</v>
      </c>
      <c r="D63" s="14">
        <v>169350</v>
      </c>
      <c r="E63" s="15">
        <v>3082.76</v>
      </c>
      <c r="F63" s="16">
        <v>8.2000000000000007E-3</v>
      </c>
      <c r="G63" s="16"/>
    </row>
    <row r="64" spans="1:7" x14ac:dyDescent="0.25">
      <c r="A64" s="13" t="s">
        <v>1591</v>
      </c>
      <c r="B64" s="32" t="s">
        <v>1592</v>
      </c>
      <c r="C64" s="32" t="s">
        <v>1215</v>
      </c>
      <c r="D64" s="14">
        <v>461925</v>
      </c>
      <c r="E64" s="15">
        <v>3023.99</v>
      </c>
      <c r="F64" s="16">
        <v>8.0999999999999996E-3</v>
      </c>
      <c r="G64" s="16"/>
    </row>
    <row r="65" spans="1:7" x14ac:dyDescent="0.25">
      <c r="A65" s="13" t="s">
        <v>2065</v>
      </c>
      <c r="B65" s="32" t="s">
        <v>2066</v>
      </c>
      <c r="C65" s="32" t="s">
        <v>1231</v>
      </c>
      <c r="D65" s="14">
        <v>410411</v>
      </c>
      <c r="E65" s="15">
        <v>2975.89</v>
      </c>
      <c r="F65" s="16">
        <v>7.9000000000000008E-3</v>
      </c>
      <c r="G65" s="16"/>
    </row>
    <row r="66" spans="1:7" x14ac:dyDescent="0.25">
      <c r="A66" s="13" t="s">
        <v>2036</v>
      </c>
      <c r="B66" s="32" t="s">
        <v>2037</v>
      </c>
      <c r="C66" s="32" t="s">
        <v>1181</v>
      </c>
      <c r="D66" s="14">
        <v>138974</v>
      </c>
      <c r="E66" s="15">
        <v>2956.67</v>
      </c>
      <c r="F66" s="16">
        <v>7.9000000000000008E-3</v>
      </c>
      <c r="G66" s="16"/>
    </row>
    <row r="67" spans="1:7" x14ac:dyDescent="0.25">
      <c r="A67" s="13" t="s">
        <v>1240</v>
      </c>
      <c r="B67" s="32" t="s">
        <v>1241</v>
      </c>
      <c r="C67" s="32" t="s">
        <v>1187</v>
      </c>
      <c r="D67" s="14">
        <v>260166</v>
      </c>
      <c r="E67" s="15">
        <v>2956.27</v>
      </c>
      <c r="F67" s="16">
        <v>7.9000000000000008E-3</v>
      </c>
      <c r="G67" s="16"/>
    </row>
    <row r="68" spans="1:7" x14ac:dyDescent="0.25">
      <c r="A68" s="13" t="s">
        <v>1229</v>
      </c>
      <c r="B68" s="32" t="s">
        <v>1230</v>
      </c>
      <c r="C68" s="32" t="s">
        <v>1231</v>
      </c>
      <c r="D68" s="14">
        <v>87880</v>
      </c>
      <c r="E68" s="15">
        <v>2855.22</v>
      </c>
      <c r="F68" s="16">
        <v>7.6E-3</v>
      </c>
      <c r="G68" s="16"/>
    </row>
    <row r="69" spans="1:7" x14ac:dyDescent="0.25">
      <c r="A69" s="13" t="s">
        <v>2067</v>
      </c>
      <c r="B69" s="32" t="s">
        <v>2068</v>
      </c>
      <c r="C69" s="32" t="s">
        <v>1275</v>
      </c>
      <c r="D69" s="14">
        <v>1042925</v>
      </c>
      <c r="E69" s="15">
        <v>2851.36</v>
      </c>
      <c r="F69" s="16">
        <v>7.6E-3</v>
      </c>
      <c r="G69" s="16"/>
    </row>
    <row r="70" spans="1:7" x14ac:dyDescent="0.25">
      <c r="A70" s="13" t="s">
        <v>2069</v>
      </c>
      <c r="B70" s="32" t="s">
        <v>2070</v>
      </c>
      <c r="C70" s="32" t="s">
        <v>1237</v>
      </c>
      <c r="D70" s="14">
        <v>132680</v>
      </c>
      <c r="E70" s="15">
        <v>2788.93</v>
      </c>
      <c r="F70" s="16">
        <v>7.4000000000000003E-3</v>
      </c>
      <c r="G70" s="16"/>
    </row>
    <row r="71" spans="1:7" x14ac:dyDescent="0.25">
      <c r="A71" s="13" t="s">
        <v>1523</v>
      </c>
      <c r="B71" s="32" t="s">
        <v>1524</v>
      </c>
      <c r="C71" s="32" t="s">
        <v>1198</v>
      </c>
      <c r="D71" s="14">
        <v>61595</v>
      </c>
      <c r="E71" s="15">
        <v>2635.19</v>
      </c>
      <c r="F71" s="16">
        <v>7.0000000000000001E-3</v>
      </c>
      <c r="G71" s="16"/>
    </row>
    <row r="72" spans="1:7" x14ac:dyDescent="0.25">
      <c r="A72" s="13" t="s">
        <v>2071</v>
      </c>
      <c r="B72" s="32" t="s">
        <v>2072</v>
      </c>
      <c r="C72" s="32" t="s">
        <v>1218</v>
      </c>
      <c r="D72" s="14">
        <v>333171</v>
      </c>
      <c r="E72" s="15">
        <v>2557.59</v>
      </c>
      <c r="F72" s="16">
        <v>6.7999999999999996E-3</v>
      </c>
      <c r="G72" s="16"/>
    </row>
    <row r="73" spans="1:7" x14ac:dyDescent="0.25">
      <c r="A73" s="13" t="s">
        <v>2029</v>
      </c>
      <c r="B73" s="32" t="s">
        <v>2030</v>
      </c>
      <c r="C73" s="32" t="s">
        <v>1201</v>
      </c>
      <c r="D73" s="14">
        <v>90000</v>
      </c>
      <c r="E73" s="15">
        <v>2551.5</v>
      </c>
      <c r="F73" s="16">
        <v>6.7999999999999996E-3</v>
      </c>
      <c r="G73" s="16"/>
    </row>
    <row r="74" spans="1:7" x14ac:dyDescent="0.25">
      <c r="A74" s="13" t="s">
        <v>2073</v>
      </c>
      <c r="B74" s="32" t="s">
        <v>2074</v>
      </c>
      <c r="C74" s="32" t="s">
        <v>1351</v>
      </c>
      <c r="D74" s="14">
        <v>538992</v>
      </c>
      <c r="E74" s="15">
        <v>2537.3000000000002</v>
      </c>
      <c r="F74" s="16">
        <v>6.7999999999999996E-3</v>
      </c>
      <c r="G74" s="16"/>
    </row>
    <row r="75" spans="1:7" x14ac:dyDescent="0.25">
      <c r="A75" s="13" t="s">
        <v>1495</v>
      </c>
      <c r="B75" s="32" t="s">
        <v>1496</v>
      </c>
      <c r="C75" s="32" t="s">
        <v>1237</v>
      </c>
      <c r="D75" s="14">
        <v>140538</v>
      </c>
      <c r="E75" s="15">
        <v>2516.33</v>
      </c>
      <c r="F75" s="16">
        <v>6.7000000000000002E-3</v>
      </c>
      <c r="G75" s="16"/>
    </row>
    <row r="76" spans="1:7" x14ac:dyDescent="0.25">
      <c r="A76" s="13" t="s">
        <v>2075</v>
      </c>
      <c r="B76" s="32" t="s">
        <v>2076</v>
      </c>
      <c r="C76" s="32" t="s">
        <v>1231</v>
      </c>
      <c r="D76" s="14">
        <v>202479</v>
      </c>
      <c r="E76" s="15">
        <v>2501.73</v>
      </c>
      <c r="F76" s="16">
        <v>6.7000000000000002E-3</v>
      </c>
      <c r="G76" s="16"/>
    </row>
    <row r="77" spans="1:7" x14ac:dyDescent="0.25">
      <c r="A77" s="13" t="s">
        <v>1450</v>
      </c>
      <c r="B77" s="32" t="s">
        <v>1451</v>
      </c>
      <c r="C77" s="32" t="s">
        <v>1218</v>
      </c>
      <c r="D77" s="14">
        <v>32588</v>
      </c>
      <c r="E77" s="15">
        <v>2418.44</v>
      </c>
      <c r="F77" s="16">
        <v>6.4999999999999997E-3</v>
      </c>
      <c r="G77" s="16"/>
    </row>
    <row r="78" spans="1:7" x14ac:dyDescent="0.25">
      <c r="A78" s="13" t="s">
        <v>2019</v>
      </c>
      <c r="B78" s="32" t="s">
        <v>2020</v>
      </c>
      <c r="C78" s="32" t="s">
        <v>1893</v>
      </c>
      <c r="D78" s="14">
        <v>191352</v>
      </c>
      <c r="E78" s="15">
        <v>2306.75</v>
      </c>
      <c r="F78" s="16">
        <v>6.1999999999999998E-3</v>
      </c>
      <c r="G78" s="16"/>
    </row>
    <row r="79" spans="1:7" x14ac:dyDescent="0.25">
      <c r="A79" s="13" t="s">
        <v>1341</v>
      </c>
      <c r="B79" s="32" t="s">
        <v>1342</v>
      </c>
      <c r="C79" s="32" t="s">
        <v>1218</v>
      </c>
      <c r="D79" s="14">
        <v>868406</v>
      </c>
      <c r="E79" s="15">
        <v>2180.48</v>
      </c>
      <c r="F79" s="16">
        <v>5.7999999999999996E-3</v>
      </c>
      <c r="G79" s="16"/>
    </row>
    <row r="80" spans="1:7" x14ac:dyDescent="0.25">
      <c r="A80" s="13" t="s">
        <v>1280</v>
      </c>
      <c r="B80" s="32" t="s">
        <v>1281</v>
      </c>
      <c r="C80" s="32" t="s">
        <v>1187</v>
      </c>
      <c r="D80" s="14">
        <v>859349</v>
      </c>
      <c r="E80" s="15">
        <v>2117.44</v>
      </c>
      <c r="F80" s="16">
        <v>5.7000000000000002E-3</v>
      </c>
      <c r="G80" s="16"/>
    </row>
    <row r="81" spans="1:7" x14ac:dyDescent="0.25">
      <c r="A81" s="13" t="s">
        <v>2077</v>
      </c>
      <c r="B81" s="32" t="s">
        <v>2078</v>
      </c>
      <c r="C81" s="32" t="s">
        <v>1181</v>
      </c>
      <c r="D81" s="14">
        <v>150841</v>
      </c>
      <c r="E81" s="15">
        <v>1969.68</v>
      </c>
      <c r="F81" s="16">
        <v>5.3E-3</v>
      </c>
      <c r="G81" s="16"/>
    </row>
    <row r="82" spans="1:7" x14ac:dyDescent="0.25">
      <c r="A82" s="13" t="s">
        <v>2040</v>
      </c>
      <c r="B82" s="32" t="s">
        <v>2041</v>
      </c>
      <c r="C82" s="32" t="s">
        <v>1275</v>
      </c>
      <c r="D82" s="14">
        <v>304443</v>
      </c>
      <c r="E82" s="15">
        <v>1950.87</v>
      </c>
      <c r="F82" s="16">
        <v>5.1999999999999998E-3</v>
      </c>
      <c r="G82" s="16"/>
    </row>
    <row r="83" spans="1:7" x14ac:dyDescent="0.25">
      <c r="A83" s="13" t="s">
        <v>1278</v>
      </c>
      <c r="B83" s="32" t="s">
        <v>1279</v>
      </c>
      <c r="C83" s="32" t="s">
        <v>1187</v>
      </c>
      <c r="D83" s="14">
        <v>193081</v>
      </c>
      <c r="E83" s="15">
        <v>1922.8</v>
      </c>
      <c r="F83" s="16">
        <v>5.1000000000000004E-3</v>
      </c>
      <c r="G83" s="16"/>
    </row>
    <row r="84" spans="1:7" x14ac:dyDescent="0.25">
      <c r="A84" s="13" t="s">
        <v>1499</v>
      </c>
      <c r="B84" s="32" t="s">
        <v>1500</v>
      </c>
      <c r="C84" s="32" t="s">
        <v>1416</v>
      </c>
      <c r="D84" s="14">
        <v>29867</v>
      </c>
      <c r="E84" s="15">
        <v>1847.38</v>
      </c>
      <c r="F84" s="16">
        <v>4.8999999999999998E-3</v>
      </c>
      <c r="G84" s="16"/>
    </row>
    <row r="85" spans="1:7" x14ac:dyDescent="0.25">
      <c r="A85" s="13" t="s">
        <v>1432</v>
      </c>
      <c r="B85" s="32" t="s">
        <v>1433</v>
      </c>
      <c r="C85" s="32" t="s">
        <v>1267</v>
      </c>
      <c r="D85" s="14">
        <v>99551</v>
      </c>
      <c r="E85" s="15">
        <v>1839.75</v>
      </c>
      <c r="F85" s="16">
        <v>4.8999999999999998E-3</v>
      </c>
      <c r="G85" s="16"/>
    </row>
    <row r="86" spans="1:7" x14ac:dyDescent="0.25">
      <c r="A86" s="13" t="s">
        <v>1291</v>
      </c>
      <c r="B86" s="32" t="s">
        <v>1292</v>
      </c>
      <c r="C86" s="32" t="s">
        <v>1267</v>
      </c>
      <c r="D86" s="14">
        <v>36770</v>
      </c>
      <c r="E86" s="15">
        <v>1570.39</v>
      </c>
      <c r="F86" s="16">
        <v>4.1999999999999997E-3</v>
      </c>
      <c r="G86" s="16"/>
    </row>
    <row r="87" spans="1:7" x14ac:dyDescent="0.25">
      <c r="A87" s="13" t="s">
        <v>2079</v>
      </c>
      <c r="B87" s="32" t="s">
        <v>2080</v>
      </c>
      <c r="C87" s="32" t="s">
        <v>1893</v>
      </c>
      <c r="D87" s="14">
        <v>124437</v>
      </c>
      <c r="E87" s="15">
        <v>1520.18</v>
      </c>
      <c r="F87" s="16">
        <v>4.1000000000000003E-3</v>
      </c>
      <c r="G87" s="16"/>
    </row>
    <row r="88" spans="1:7" x14ac:dyDescent="0.25">
      <c r="A88" s="13" t="s">
        <v>1579</v>
      </c>
      <c r="B88" s="32" t="s">
        <v>1580</v>
      </c>
      <c r="C88" s="32" t="s">
        <v>1181</v>
      </c>
      <c r="D88" s="14">
        <v>26613</v>
      </c>
      <c r="E88" s="15">
        <v>1501.63</v>
      </c>
      <c r="F88" s="16">
        <v>4.0000000000000001E-3</v>
      </c>
      <c r="G88" s="16"/>
    </row>
    <row r="89" spans="1:7" x14ac:dyDescent="0.25">
      <c r="A89" s="13" t="s">
        <v>1583</v>
      </c>
      <c r="B89" s="32" t="s">
        <v>1584</v>
      </c>
      <c r="C89" s="32" t="s">
        <v>1244</v>
      </c>
      <c r="D89" s="14">
        <v>53338</v>
      </c>
      <c r="E89" s="15">
        <v>1482.88</v>
      </c>
      <c r="F89" s="16">
        <v>4.0000000000000001E-3</v>
      </c>
      <c r="G89" s="16"/>
    </row>
    <row r="90" spans="1:7" x14ac:dyDescent="0.25">
      <c r="A90" s="13" t="s">
        <v>1910</v>
      </c>
      <c r="B90" s="32" t="s">
        <v>1911</v>
      </c>
      <c r="C90" s="32" t="s">
        <v>1215</v>
      </c>
      <c r="D90" s="14">
        <v>1064808</v>
      </c>
      <c r="E90" s="15">
        <v>1329.31</v>
      </c>
      <c r="F90" s="16">
        <v>3.5000000000000001E-3</v>
      </c>
      <c r="G90" s="16"/>
    </row>
    <row r="91" spans="1:7" x14ac:dyDescent="0.25">
      <c r="A91" s="13" t="s">
        <v>1273</v>
      </c>
      <c r="B91" s="32" t="s">
        <v>1274</v>
      </c>
      <c r="C91" s="32" t="s">
        <v>1275</v>
      </c>
      <c r="D91" s="14">
        <v>232682</v>
      </c>
      <c r="E91" s="15">
        <v>1239.26</v>
      </c>
      <c r="F91" s="16">
        <v>3.3E-3</v>
      </c>
      <c r="G91" s="16"/>
    </row>
    <row r="92" spans="1:7" x14ac:dyDescent="0.25">
      <c r="A92" s="13" t="s">
        <v>1916</v>
      </c>
      <c r="B92" s="32" t="s">
        <v>1917</v>
      </c>
      <c r="C92" s="32" t="s">
        <v>1231</v>
      </c>
      <c r="D92" s="14">
        <v>163747</v>
      </c>
      <c r="E92" s="15">
        <v>1115.44</v>
      </c>
      <c r="F92" s="16">
        <v>3.0000000000000001E-3</v>
      </c>
      <c r="G92" s="16"/>
    </row>
    <row r="93" spans="1:7" x14ac:dyDescent="0.25">
      <c r="A93" s="13" t="s">
        <v>2048</v>
      </c>
      <c r="B93" s="32" t="s">
        <v>2049</v>
      </c>
      <c r="C93" s="32" t="s">
        <v>1275</v>
      </c>
      <c r="D93" s="14">
        <v>115906</v>
      </c>
      <c r="E93" s="15">
        <v>1045.47</v>
      </c>
      <c r="F93" s="16">
        <v>2.8E-3</v>
      </c>
      <c r="G93" s="16"/>
    </row>
    <row r="94" spans="1:7" x14ac:dyDescent="0.25">
      <c r="A94" s="13" t="s">
        <v>1428</v>
      </c>
      <c r="B94" s="32" t="s">
        <v>1429</v>
      </c>
      <c r="C94" s="32" t="s">
        <v>1181</v>
      </c>
      <c r="D94" s="14">
        <v>66736</v>
      </c>
      <c r="E94" s="15">
        <v>1023.66</v>
      </c>
      <c r="F94" s="16">
        <v>2.7000000000000001E-3</v>
      </c>
      <c r="G94" s="16"/>
    </row>
    <row r="95" spans="1:7" x14ac:dyDescent="0.25">
      <c r="A95" s="13" t="s">
        <v>1987</v>
      </c>
      <c r="B95" s="32" t="s">
        <v>1988</v>
      </c>
      <c r="C95" s="32" t="s">
        <v>1275</v>
      </c>
      <c r="D95" s="14">
        <v>25129</v>
      </c>
      <c r="E95" s="15">
        <v>997.22</v>
      </c>
      <c r="F95" s="16">
        <v>2.7000000000000001E-3</v>
      </c>
      <c r="G95" s="16"/>
    </row>
    <row r="96" spans="1:7" x14ac:dyDescent="0.25">
      <c r="A96" s="13" t="s">
        <v>2044</v>
      </c>
      <c r="B96" s="32" t="s">
        <v>2045</v>
      </c>
      <c r="C96" s="32" t="s">
        <v>1333</v>
      </c>
      <c r="D96" s="14">
        <v>125682</v>
      </c>
      <c r="E96" s="15">
        <v>986.16</v>
      </c>
      <c r="F96" s="16">
        <v>2.5999999999999999E-3</v>
      </c>
      <c r="G96" s="16"/>
    </row>
    <row r="97" spans="1:7" x14ac:dyDescent="0.25">
      <c r="A97" s="13" t="s">
        <v>1211</v>
      </c>
      <c r="B97" s="32" t="s">
        <v>1212</v>
      </c>
      <c r="C97" s="32" t="s">
        <v>1181</v>
      </c>
      <c r="D97" s="14">
        <v>76400</v>
      </c>
      <c r="E97" s="15">
        <v>918.56</v>
      </c>
      <c r="F97" s="16">
        <v>2.5000000000000001E-3</v>
      </c>
      <c r="G97" s="16"/>
    </row>
    <row r="98" spans="1:7" x14ac:dyDescent="0.25">
      <c r="A98" s="13" t="s">
        <v>1430</v>
      </c>
      <c r="B98" s="32" t="s">
        <v>1431</v>
      </c>
      <c r="C98" s="32" t="s">
        <v>1234</v>
      </c>
      <c r="D98" s="14">
        <v>56559</v>
      </c>
      <c r="E98" s="15">
        <v>813.18</v>
      </c>
      <c r="F98" s="16">
        <v>2.2000000000000001E-3</v>
      </c>
      <c r="G98" s="16"/>
    </row>
    <row r="99" spans="1:7" x14ac:dyDescent="0.25">
      <c r="A99" s="13" t="s">
        <v>1485</v>
      </c>
      <c r="B99" s="32" t="s">
        <v>1486</v>
      </c>
      <c r="C99" s="32" t="s">
        <v>1411</v>
      </c>
      <c r="D99" s="14">
        <v>364902</v>
      </c>
      <c r="E99" s="15">
        <v>727.83</v>
      </c>
      <c r="F99" s="16">
        <v>1.9E-3</v>
      </c>
      <c r="G99" s="16"/>
    </row>
    <row r="100" spans="1:7" x14ac:dyDescent="0.25">
      <c r="A100" s="13" t="s">
        <v>2081</v>
      </c>
      <c r="B100" s="32" t="s">
        <v>2082</v>
      </c>
      <c r="C100" s="32" t="s">
        <v>1398</v>
      </c>
      <c r="D100" s="14">
        <v>23543</v>
      </c>
      <c r="E100" s="15">
        <v>373.53</v>
      </c>
      <c r="F100" s="16">
        <v>1E-3</v>
      </c>
      <c r="G100" s="16"/>
    </row>
    <row r="101" spans="1:7" x14ac:dyDescent="0.25">
      <c r="A101" s="13" t="s">
        <v>2083</v>
      </c>
      <c r="B101" s="32" t="s">
        <v>2084</v>
      </c>
      <c r="C101" s="32" t="s">
        <v>1378</v>
      </c>
      <c r="D101" s="14">
        <v>27000</v>
      </c>
      <c r="E101" s="15">
        <v>253.4</v>
      </c>
      <c r="F101" s="16">
        <v>6.9999999999999999E-4</v>
      </c>
      <c r="G101" s="16"/>
    </row>
    <row r="102" spans="1:7" x14ac:dyDescent="0.25">
      <c r="A102" s="13" t="s">
        <v>2054</v>
      </c>
      <c r="B102" s="32" t="s">
        <v>2055</v>
      </c>
      <c r="C102" s="32" t="s">
        <v>1218</v>
      </c>
      <c r="D102" s="14">
        <v>16692</v>
      </c>
      <c r="E102" s="15">
        <v>167.3</v>
      </c>
      <c r="F102" s="16">
        <v>4.0000000000000002E-4</v>
      </c>
      <c r="G102" s="16"/>
    </row>
    <row r="103" spans="1:7" x14ac:dyDescent="0.25">
      <c r="A103" s="13" t="s">
        <v>2000</v>
      </c>
      <c r="B103" s="32" t="s">
        <v>2001</v>
      </c>
      <c r="C103" s="32" t="s">
        <v>1275</v>
      </c>
      <c r="D103" s="14">
        <v>114276</v>
      </c>
      <c r="E103" s="15">
        <v>155.27000000000001</v>
      </c>
      <c r="F103" s="16">
        <v>4.0000000000000002E-4</v>
      </c>
      <c r="G103" s="16"/>
    </row>
    <row r="104" spans="1:7" x14ac:dyDescent="0.25">
      <c r="A104" s="17" t="s">
        <v>131</v>
      </c>
      <c r="B104" s="33"/>
      <c r="C104" s="33"/>
      <c r="D104" s="20"/>
      <c r="E104" s="38">
        <v>367757.52</v>
      </c>
      <c r="F104" s="39">
        <v>0.98180000000000001</v>
      </c>
      <c r="G104" s="23"/>
    </row>
    <row r="105" spans="1:7" x14ac:dyDescent="0.25">
      <c r="A105" s="17" t="s">
        <v>1257</v>
      </c>
      <c r="B105" s="32"/>
      <c r="C105" s="32"/>
      <c r="D105" s="14"/>
      <c r="E105" s="15"/>
      <c r="F105" s="16"/>
      <c r="G105" s="16"/>
    </row>
    <row r="106" spans="1:7" x14ac:dyDescent="0.25">
      <c r="A106" s="17" t="s">
        <v>131</v>
      </c>
      <c r="B106" s="32"/>
      <c r="C106" s="32"/>
      <c r="D106" s="14"/>
      <c r="E106" s="40" t="s">
        <v>128</v>
      </c>
      <c r="F106" s="41" t="s">
        <v>128</v>
      </c>
      <c r="G106" s="16"/>
    </row>
    <row r="107" spans="1:7" x14ac:dyDescent="0.25">
      <c r="A107" s="25" t="s">
        <v>143</v>
      </c>
      <c r="B107" s="34"/>
      <c r="C107" s="34"/>
      <c r="D107" s="26"/>
      <c r="E107" s="29">
        <v>367757.52</v>
      </c>
      <c r="F107" s="30">
        <v>0.98180000000000001</v>
      </c>
      <c r="G107" s="23"/>
    </row>
    <row r="108" spans="1:7" x14ac:dyDescent="0.25">
      <c r="A108" s="13"/>
      <c r="B108" s="32"/>
      <c r="C108" s="32"/>
      <c r="D108" s="14"/>
      <c r="E108" s="15"/>
      <c r="F108" s="16"/>
      <c r="G108" s="16"/>
    </row>
    <row r="109" spans="1:7" x14ac:dyDescent="0.25">
      <c r="A109" s="13"/>
      <c r="B109" s="32"/>
      <c r="C109" s="32"/>
      <c r="D109" s="14"/>
      <c r="E109" s="15"/>
      <c r="F109" s="16"/>
      <c r="G109" s="16"/>
    </row>
    <row r="110" spans="1:7" x14ac:dyDescent="0.25">
      <c r="A110" s="17" t="s">
        <v>228</v>
      </c>
      <c r="B110" s="32"/>
      <c r="C110" s="32"/>
      <c r="D110" s="14"/>
      <c r="E110" s="15"/>
      <c r="F110" s="16"/>
      <c r="G110" s="16"/>
    </row>
    <row r="111" spans="1:7" x14ac:dyDescent="0.25">
      <c r="A111" s="13" t="s">
        <v>229</v>
      </c>
      <c r="B111" s="32"/>
      <c r="C111" s="32"/>
      <c r="D111" s="14"/>
      <c r="E111" s="15">
        <v>7111.12</v>
      </c>
      <c r="F111" s="16">
        <v>1.9E-2</v>
      </c>
      <c r="G111" s="16">
        <v>6.6422999999999996E-2</v>
      </c>
    </row>
    <row r="112" spans="1:7" x14ac:dyDescent="0.25">
      <c r="A112" s="17" t="s">
        <v>131</v>
      </c>
      <c r="B112" s="33"/>
      <c r="C112" s="33"/>
      <c r="D112" s="20"/>
      <c r="E112" s="38">
        <v>7111.12</v>
      </c>
      <c r="F112" s="39">
        <v>1.9E-2</v>
      </c>
      <c r="G112" s="23"/>
    </row>
    <row r="113" spans="1:7" x14ac:dyDescent="0.25">
      <c r="A113" s="13"/>
      <c r="B113" s="32"/>
      <c r="C113" s="32"/>
      <c r="D113" s="14"/>
      <c r="E113" s="15"/>
      <c r="F113" s="16"/>
      <c r="G113" s="16"/>
    </row>
    <row r="114" spans="1:7" x14ac:dyDescent="0.25">
      <c r="A114" s="25" t="s">
        <v>143</v>
      </c>
      <c r="B114" s="34"/>
      <c r="C114" s="34"/>
      <c r="D114" s="26"/>
      <c r="E114" s="21">
        <v>7111.12</v>
      </c>
      <c r="F114" s="22">
        <v>1.9E-2</v>
      </c>
      <c r="G114" s="23"/>
    </row>
    <row r="115" spans="1:7" x14ac:dyDescent="0.25">
      <c r="A115" s="13" t="s">
        <v>230</v>
      </c>
      <c r="B115" s="32"/>
      <c r="C115" s="32"/>
      <c r="D115" s="14"/>
      <c r="E115" s="15">
        <v>2.5881740999999998</v>
      </c>
      <c r="F115" s="16">
        <v>6.0000000000000002E-6</v>
      </c>
      <c r="G115" s="16"/>
    </row>
    <row r="116" spans="1:7" x14ac:dyDescent="0.25">
      <c r="A116" s="13" t="s">
        <v>231</v>
      </c>
      <c r="B116" s="32"/>
      <c r="C116" s="32"/>
      <c r="D116" s="14"/>
      <c r="E116" s="37">
        <v>-350.61817409999998</v>
      </c>
      <c r="F116" s="36">
        <v>-8.0599999999999997E-4</v>
      </c>
      <c r="G116" s="16">
        <v>6.6422999999999996E-2</v>
      </c>
    </row>
    <row r="117" spans="1:7" x14ac:dyDescent="0.25">
      <c r="A117" s="27" t="s">
        <v>232</v>
      </c>
      <c r="B117" s="35"/>
      <c r="C117" s="35"/>
      <c r="D117" s="28"/>
      <c r="E117" s="29">
        <v>374520.61</v>
      </c>
      <c r="F117" s="30">
        <v>1</v>
      </c>
      <c r="G117" s="30"/>
    </row>
    <row r="122" spans="1:7" x14ac:dyDescent="0.25">
      <c r="A122" s="1" t="s">
        <v>235</v>
      </c>
    </row>
    <row r="123" spans="1:7" x14ac:dyDescent="0.25">
      <c r="A123" s="57" t="s">
        <v>236</v>
      </c>
      <c r="B123" s="3" t="s">
        <v>128</v>
      </c>
    </row>
    <row r="124" spans="1:7" x14ac:dyDescent="0.25">
      <c r="A124" t="s">
        <v>237</v>
      </c>
    </row>
    <row r="125" spans="1:7" x14ac:dyDescent="0.25">
      <c r="A125" t="s">
        <v>238</v>
      </c>
      <c r="B125" t="s">
        <v>239</v>
      </c>
      <c r="C125" t="s">
        <v>239</v>
      </c>
    </row>
    <row r="126" spans="1:7" x14ac:dyDescent="0.25">
      <c r="B126" s="58">
        <v>45596</v>
      </c>
      <c r="C126" s="58">
        <v>45625</v>
      </c>
    </row>
    <row r="127" spans="1:7" x14ac:dyDescent="0.25">
      <c r="A127" t="s">
        <v>244</v>
      </c>
      <c r="B127">
        <v>99.756</v>
      </c>
      <c r="C127">
        <v>101.096</v>
      </c>
    </row>
    <row r="128" spans="1:7" x14ac:dyDescent="0.25">
      <c r="A128" t="s">
        <v>245</v>
      </c>
      <c r="B128">
        <v>38.694000000000003</v>
      </c>
      <c r="C128">
        <v>39.213999999999999</v>
      </c>
    </row>
    <row r="129" spans="1:4" x14ac:dyDescent="0.25">
      <c r="A129" t="s">
        <v>688</v>
      </c>
      <c r="B129">
        <v>85.659000000000006</v>
      </c>
      <c r="C129">
        <v>86.710999999999999</v>
      </c>
    </row>
    <row r="130" spans="1:4" x14ac:dyDescent="0.25">
      <c r="A130" t="s">
        <v>689</v>
      </c>
      <c r="B130">
        <v>32.668999999999997</v>
      </c>
      <c r="C130">
        <v>33.07</v>
      </c>
    </row>
    <row r="132" spans="1:4" x14ac:dyDescent="0.25">
      <c r="A132" t="s">
        <v>255</v>
      </c>
      <c r="B132" s="3" t="s">
        <v>128</v>
      </c>
    </row>
    <row r="133" spans="1:4" x14ac:dyDescent="0.25">
      <c r="A133" t="s">
        <v>256</v>
      </c>
      <c r="B133" s="3" t="s">
        <v>128</v>
      </c>
    </row>
    <row r="134" spans="1:4" ht="29.1" customHeight="1" x14ac:dyDescent="0.25">
      <c r="A134" s="57" t="s">
        <v>257</v>
      </c>
      <c r="B134" s="3" t="s">
        <v>128</v>
      </c>
    </row>
    <row r="135" spans="1:4" ht="29.1" customHeight="1" x14ac:dyDescent="0.25">
      <c r="A135" s="57" t="s">
        <v>258</v>
      </c>
      <c r="B135" s="3" t="s">
        <v>128</v>
      </c>
    </row>
    <row r="136" spans="1:4" x14ac:dyDescent="0.25">
      <c r="A136" t="s">
        <v>1258</v>
      </c>
      <c r="B136" s="59">
        <v>0.12790000000000001</v>
      </c>
    </row>
    <row r="137" spans="1:4" ht="43.5" customHeight="1" x14ac:dyDescent="0.25">
      <c r="A137" s="57" t="s">
        <v>260</v>
      </c>
      <c r="B137" s="3" t="s">
        <v>128</v>
      </c>
    </row>
    <row r="138" spans="1:4" x14ac:dyDescent="0.25">
      <c r="B138" s="3"/>
    </row>
    <row r="139" spans="1:4" ht="29.1" customHeight="1" x14ac:dyDescent="0.25">
      <c r="A139" s="57" t="s">
        <v>261</v>
      </c>
      <c r="B139" s="3" t="s">
        <v>128</v>
      </c>
    </row>
    <row r="140" spans="1:4" ht="29.1" customHeight="1" x14ac:dyDescent="0.25">
      <c r="A140" s="57" t="s">
        <v>262</v>
      </c>
      <c r="B140" t="s">
        <v>128</v>
      </c>
    </row>
    <row r="141" spans="1:4" ht="29.1" customHeight="1" x14ac:dyDescent="0.25">
      <c r="A141" s="57" t="s">
        <v>263</v>
      </c>
      <c r="B141" s="3" t="s">
        <v>128</v>
      </c>
    </row>
    <row r="142" spans="1:4" ht="29.1" customHeight="1" x14ac:dyDescent="0.25">
      <c r="A142" s="57" t="s">
        <v>264</v>
      </c>
      <c r="B142" s="3" t="s">
        <v>128</v>
      </c>
    </row>
    <row r="144" spans="1:4" ht="69.95" customHeight="1" x14ac:dyDescent="0.25">
      <c r="A144" s="76" t="s">
        <v>274</v>
      </c>
      <c r="B144" s="76" t="s">
        <v>275</v>
      </c>
      <c r="C144" s="76" t="s">
        <v>5</v>
      </c>
      <c r="D144" s="76" t="s">
        <v>6</v>
      </c>
    </row>
    <row r="145" spans="1:4" ht="69.95" customHeight="1" x14ac:dyDescent="0.25">
      <c r="A145" s="76" t="s">
        <v>2085</v>
      </c>
      <c r="B145" s="76"/>
      <c r="C145" s="76" t="s">
        <v>62</v>
      </c>
      <c r="D14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27"/>
  <sheetViews>
    <sheetView showGridLines="0" workbookViewId="0">
      <pane ySplit="4" topLeftCell="A105" activePane="bottomLeft" state="frozen"/>
      <selection pane="bottomLeft" activeCell="A124" sqref="A12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2086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2087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1979</v>
      </c>
      <c r="B8" s="32" t="s">
        <v>1980</v>
      </c>
      <c r="C8" s="32" t="s">
        <v>1237</v>
      </c>
      <c r="D8" s="14">
        <v>278087</v>
      </c>
      <c r="E8" s="15">
        <v>11994.59</v>
      </c>
      <c r="F8" s="16">
        <v>2.7400000000000001E-2</v>
      </c>
      <c r="G8" s="16"/>
    </row>
    <row r="9" spans="1:8" x14ac:dyDescent="0.25">
      <c r="A9" s="13" t="s">
        <v>1994</v>
      </c>
      <c r="B9" s="32" t="s">
        <v>1995</v>
      </c>
      <c r="C9" s="32" t="s">
        <v>1244</v>
      </c>
      <c r="D9" s="14">
        <v>1071929</v>
      </c>
      <c r="E9" s="15">
        <v>11268.65</v>
      </c>
      <c r="F9" s="16">
        <v>2.58E-2</v>
      </c>
      <c r="G9" s="16"/>
    </row>
    <row r="10" spans="1:8" x14ac:dyDescent="0.25">
      <c r="A10" s="13" t="s">
        <v>1989</v>
      </c>
      <c r="B10" s="32" t="s">
        <v>1990</v>
      </c>
      <c r="C10" s="32" t="s">
        <v>1330</v>
      </c>
      <c r="D10" s="14">
        <v>457718</v>
      </c>
      <c r="E10" s="15">
        <v>11250.02</v>
      </c>
      <c r="F10" s="16">
        <v>2.5700000000000001E-2</v>
      </c>
      <c r="G10" s="16"/>
    </row>
    <row r="11" spans="1:8" x14ac:dyDescent="0.25">
      <c r="A11" s="13" t="s">
        <v>2088</v>
      </c>
      <c r="B11" s="32" t="s">
        <v>2089</v>
      </c>
      <c r="C11" s="32" t="s">
        <v>1237</v>
      </c>
      <c r="D11" s="14">
        <v>634027</v>
      </c>
      <c r="E11" s="15">
        <v>11215.62</v>
      </c>
      <c r="F11" s="16">
        <v>2.5600000000000001E-2</v>
      </c>
      <c r="G11" s="16"/>
    </row>
    <row r="12" spans="1:8" x14ac:dyDescent="0.25">
      <c r="A12" s="13" t="s">
        <v>2044</v>
      </c>
      <c r="B12" s="32" t="s">
        <v>2045</v>
      </c>
      <c r="C12" s="32" t="s">
        <v>1333</v>
      </c>
      <c r="D12" s="14">
        <v>1424301</v>
      </c>
      <c r="E12" s="15">
        <v>11175.78</v>
      </c>
      <c r="F12" s="16">
        <v>2.5600000000000001E-2</v>
      </c>
      <c r="G12" s="16"/>
    </row>
    <row r="13" spans="1:8" x14ac:dyDescent="0.25">
      <c r="A13" s="13" t="s">
        <v>1440</v>
      </c>
      <c r="B13" s="32" t="s">
        <v>1441</v>
      </c>
      <c r="C13" s="32" t="s">
        <v>1416</v>
      </c>
      <c r="D13" s="14">
        <v>233680</v>
      </c>
      <c r="E13" s="15">
        <v>10914.61</v>
      </c>
      <c r="F13" s="16">
        <v>2.5000000000000001E-2</v>
      </c>
      <c r="G13" s="16"/>
    </row>
    <row r="14" spans="1:8" x14ac:dyDescent="0.25">
      <c r="A14" s="13" t="s">
        <v>2023</v>
      </c>
      <c r="B14" s="32" t="s">
        <v>2024</v>
      </c>
      <c r="C14" s="32" t="s">
        <v>1187</v>
      </c>
      <c r="D14" s="14">
        <v>4209244</v>
      </c>
      <c r="E14" s="15">
        <v>9957.39</v>
      </c>
      <c r="F14" s="16">
        <v>2.2800000000000001E-2</v>
      </c>
      <c r="G14" s="16"/>
    </row>
    <row r="15" spans="1:8" x14ac:dyDescent="0.25">
      <c r="A15" s="13" t="s">
        <v>2050</v>
      </c>
      <c r="B15" s="32" t="s">
        <v>2051</v>
      </c>
      <c r="C15" s="32" t="s">
        <v>1181</v>
      </c>
      <c r="D15" s="14">
        <v>321961</v>
      </c>
      <c r="E15" s="15">
        <v>9731.43</v>
      </c>
      <c r="F15" s="16">
        <v>2.23E-2</v>
      </c>
      <c r="G15" s="16"/>
    </row>
    <row r="16" spans="1:8" x14ac:dyDescent="0.25">
      <c r="A16" s="13" t="s">
        <v>2090</v>
      </c>
      <c r="B16" s="32" t="s">
        <v>2091</v>
      </c>
      <c r="C16" s="32" t="s">
        <v>1395</v>
      </c>
      <c r="D16" s="14">
        <v>1611780</v>
      </c>
      <c r="E16" s="15">
        <v>9502.25</v>
      </c>
      <c r="F16" s="16">
        <v>2.1700000000000001E-2</v>
      </c>
      <c r="G16" s="16"/>
    </row>
    <row r="17" spans="1:7" x14ac:dyDescent="0.25">
      <c r="A17" s="13" t="s">
        <v>1499</v>
      </c>
      <c r="B17" s="32" t="s">
        <v>1500</v>
      </c>
      <c r="C17" s="32" t="s">
        <v>1416</v>
      </c>
      <c r="D17" s="14">
        <v>145863</v>
      </c>
      <c r="E17" s="15">
        <v>9022.14</v>
      </c>
      <c r="F17" s="16">
        <v>2.06E-2</v>
      </c>
      <c r="G17" s="16"/>
    </row>
    <row r="18" spans="1:7" x14ac:dyDescent="0.25">
      <c r="A18" s="13" t="s">
        <v>2042</v>
      </c>
      <c r="B18" s="32" t="s">
        <v>2043</v>
      </c>
      <c r="C18" s="32" t="s">
        <v>1181</v>
      </c>
      <c r="D18" s="14">
        <v>508210</v>
      </c>
      <c r="E18" s="15">
        <v>8818.9699999999993</v>
      </c>
      <c r="F18" s="16">
        <v>2.0199999999999999E-2</v>
      </c>
      <c r="G18" s="16"/>
    </row>
    <row r="19" spans="1:7" x14ac:dyDescent="0.25">
      <c r="A19" s="13" t="s">
        <v>1319</v>
      </c>
      <c r="B19" s="32" t="s">
        <v>1320</v>
      </c>
      <c r="C19" s="32" t="s">
        <v>1231</v>
      </c>
      <c r="D19" s="14">
        <v>53390</v>
      </c>
      <c r="E19" s="15">
        <v>8439.57</v>
      </c>
      <c r="F19" s="16">
        <v>1.9300000000000001E-2</v>
      </c>
      <c r="G19" s="16"/>
    </row>
    <row r="20" spans="1:7" x14ac:dyDescent="0.25">
      <c r="A20" s="13" t="s">
        <v>1405</v>
      </c>
      <c r="B20" s="32" t="s">
        <v>1406</v>
      </c>
      <c r="C20" s="32" t="s">
        <v>1187</v>
      </c>
      <c r="D20" s="14">
        <v>3846867</v>
      </c>
      <c r="E20" s="15">
        <v>8108.43</v>
      </c>
      <c r="F20" s="16">
        <v>1.8499999999999999E-2</v>
      </c>
      <c r="G20" s="16"/>
    </row>
    <row r="21" spans="1:7" x14ac:dyDescent="0.25">
      <c r="A21" s="13" t="s">
        <v>1559</v>
      </c>
      <c r="B21" s="32" t="s">
        <v>1560</v>
      </c>
      <c r="C21" s="32" t="s">
        <v>1231</v>
      </c>
      <c r="D21" s="14">
        <v>479203</v>
      </c>
      <c r="E21" s="15">
        <v>7946.38</v>
      </c>
      <c r="F21" s="16">
        <v>1.8200000000000001E-2</v>
      </c>
      <c r="G21" s="16"/>
    </row>
    <row r="22" spans="1:7" x14ac:dyDescent="0.25">
      <c r="A22" s="13" t="s">
        <v>1356</v>
      </c>
      <c r="B22" s="32" t="s">
        <v>1357</v>
      </c>
      <c r="C22" s="32" t="s">
        <v>1267</v>
      </c>
      <c r="D22" s="14">
        <v>130825</v>
      </c>
      <c r="E22" s="15">
        <v>7726.07</v>
      </c>
      <c r="F22" s="16">
        <v>1.77E-2</v>
      </c>
      <c r="G22" s="16"/>
    </row>
    <row r="23" spans="1:7" x14ac:dyDescent="0.25">
      <c r="A23" s="13" t="s">
        <v>2092</v>
      </c>
      <c r="B23" s="32" t="s">
        <v>2093</v>
      </c>
      <c r="C23" s="32" t="s">
        <v>1207</v>
      </c>
      <c r="D23" s="14">
        <v>626953</v>
      </c>
      <c r="E23" s="15">
        <v>7704.31</v>
      </c>
      <c r="F23" s="16">
        <v>1.7600000000000001E-2</v>
      </c>
      <c r="G23" s="16"/>
    </row>
    <row r="24" spans="1:7" x14ac:dyDescent="0.25">
      <c r="A24" s="13" t="s">
        <v>1869</v>
      </c>
      <c r="B24" s="32" t="s">
        <v>1870</v>
      </c>
      <c r="C24" s="32" t="s">
        <v>1315</v>
      </c>
      <c r="D24" s="14">
        <v>600138</v>
      </c>
      <c r="E24" s="15">
        <v>7447.11</v>
      </c>
      <c r="F24" s="16">
        <v>1.7000000000000001E-2</v>
      </c>
      <c r="G24" s="16"/>
    </row>
    <row r="25" spans="1:7" x14ac:dyDescent="0.25">
      <c r="A25" s="13" t="s">
        <v>1605</v>
      </c>
      <c r="B25" s="32" t="s">
        <v>1606</v>
      </c>
      <c r="C25" s="32" t="s">
        <v>1237</v>
      </c>
      <c r="D25" s="14">
        <v>490208</v>
      </c>
      <c r="E25" s="15">
        <v>7433.51</v>
      </c>
      <c r="F25" s="16">
        <v>1.7000000000000001E-2</v>
      </c>
      <c r="G25" s="16"/>
    </row>
    <row r="26" spans="1:7" x14ac:dyDescent="0.25">
      <c r="A26" s="13" t="s">
        <v>1573</v>
      </c>
      <c r="B26" s="32" t="s">
        <v>1574</v>
      </c>
      <c r="C26" s="32" t="s">
        <v>1187</v>
      </c>
      <c r="D26" s="14">
        <v>1235969</v>
      </c>
      <c r="E26" s="15">
        <v>7098.17</v>
      </c>
      <c r="F26" s="16">
        <v>1.6199999999999999E-2</v>
      </c>
      <c r="G26" s="16"/>
    </row>
    <row r="27" spans="1:7" x14ac:dyDescent="0.25">
      <c r="A27" s="13" t="s">
        <v>2013</v>
      </c>
      <c r="B27" s="32" t="s">
        <v>2014</v>
      </c>
      <c r="C27" s="32" t="s">
        <v>1207</v>
      </c>
      <c r="D27" s="14">
        <v>879368</v>
      </c>
      <c r="E27" s="15">
        <v>7058.69</v>
      </c>
      <c r="F27" s="16">
        <v>1.61E-2</v>
      </c>
      <c r="G27" s="16"/>
    </row>
    <row r="28" spans="1:7" x14ac:dyDescent="0.25">
      <c r="A28" s="13" t="s">
        <v>2065</v>
      </c>
      <c r="B28" s="32" t="s">
        <v>2066</v>
      </c>
      <c r="C28" s="32" t="s">
        <v>1231</v>
      </c>
      <c r="D28" s="14">
        <v>957452</v>
      </c>
      <c r="E28" s="15">
        <v>6942.48</v>
      </c>
      <c r="F28" s="16">
        <v>1.5900000000000001E-2</v>
      </c>
      <c r="G28" s="16"/>
    </row>
    <row r="29" spans="1:7" x14ac:dyDescent="0.25">
      <c r="A29" s="13" t="s">
        <v>2052</v>
      </c>
      <c r="B29" s="32" t="s">
        <v>2053</v>
      </c>
      <c r="C29" s="32" t="s">
        <v>1275</v>
      </c>
      <c r="D29" s="14">
        <v>841154</v>
      </c>
      <c r="E29" s="15">
        <v>6930.69</v>
      </c>
      <c r="F29" s="16">
        <v>1.5800000000000002E-2</v>
      </c>
      <c r="G29" s="16"/>
    </row>
    <row r="30" spans="1:7" x14ac:dyDescent="0.25">
      <c r="A30" s="13" t="s">
        <v>1873</v>
      </c>
      <c r="B30" s="32" t="s">
        <v>1874</v>
      </c>
      <c r="C30" s="32" t="s">
        <v>1275</v>
      </c>
      <c r="D30" s="14">
        <v>412600</v>
      </c>
      <c r="E30" s="15">
        <v>6732.81</v>
      </c>
      <c r="F30" s="16">
        <v>1.54E-2</v>
      </c>
      <c r="G30" s="16"/>
    </row>
    <row r="31" spans="1:7" x14ac:dyDescent="0.25">
      <c r="A31" s="13" t="s">
        <v>2094</v>
      </c>
      <c r="B31" s="32" t="s">
        <v>2095</v>
      </c>
      <c r="C31" s="32" t="s">
        <v>1218</v>
      </c>
      <c r="D31" s="14">
        <v>696041</v>
      </c>
      <c r="E31" s="15">
        <v>6716.1</v>
      </c>
      <c r="F31" s="16">
        <v>1.54E-2</v>
      </c>
      <c r="G31" s="16"/>
    </row>
    <row r="32" spans="1:7" x14ac:dyDescent="0.25">
      <c r="A32" s="13" t="s">
        <v>2071</v>
      </c>
      <c r="B32" s="32" t="s">
        <v>2072</v>
      </c>
      <c r="C32" s="32" t="s">
        <v>1218</v>
      </c>
      <c r="D32" s="14">
        <v>862690</v>
      </c>
      <c r="E32" s="15">
        <v>6622.44</v>
      </c>
      <c r="F32" s="16">
        <v>1.5100000000000001E-2</v>
      </c>
      <c r="G32" s="16"/>
    </row>
    <row r="33" spans="1:7" x14ac:dyDescent="0.25">
      <c r="A33" s="13" t="s">
        <v>2096</v>
      </c>
      <c r="B33" s="32" t="s">
        <v>2097</v>
      </c>
      <c r="C33" s="32" t="s">
        <v>1398</v>
      </c>
      <c r="D33" s="14">
        <v>853394</v>
      </c>
      <c r="E33" s="15">
        <v>6465.31</v>
      </c>
      <c r="F33" s="16">
        <v>1.4800000000000001E-2</v>
      </c>
      <c r="G33" s="16"/>
    </row>
    <row r="34" spans="1:7" x14ac:dyDescent="0.25">
      <c r="A34" s="13" t="s">
        <v>1894</v>
      </c>
      <c r="B34" s="32" t="s">
        <v>1895</v>
      </c>
      <c r="C34" s="32" t="s">
        <v>1315</v>
      </c>
      <c r="D34" s="14">
        <v>388490</v>
      </c>
      <c r="E34" s="15">
        <v>6434.37</v>
      </c>
      <c r="F34" s="16">
        <v>1.47E-2</v>
      </c>
      <c r="G34" s="16"/>
    </row>
    <row r="35" spans="1:7" x14ac:dyDescent="0.25">
      <c r="A35" s="13" t="s">
        <v>2038</v>
      </c>
      <c r="B35" s="32" t="s">
        <v>2039</v>
      </c>
      <c r="C35" s="32" t="s">
        <v>1267</v>
      </c>
      <c r="D35" s="14">
        <v>844563</v>
      </c>
      <c r="E35" s="15">
        <v>6411.08</v>
      </c>
      <c r="F35" s="16">
        <v>1.47E-2</v>
      </c>
      <c r="G35" s="16"/>
    </row>
    <row r="36" spans="1:7" x14ac:dyDescent="0.25">
      <c r="A36" s="13" t="s">
        <v>2098</v>
      </c>
      <c r="B36" s="32" t="s">
        <v>2099</v>
      </c>
      <c r="C36" s="32" t="s">
        <v>1201</v>
      </c>
      <c r="D36" s="14">
        <v>602415</v>
      </c>
      <c r="E36" s="15">
        <v>6351.26</v>
      </c>
      <c r="F36" s="16">
        <v>1.4500000000000001E-2</v>
      </c>
      <c r="G36" s="16"/>
    </row>
    <row r="37" spans="1:7" x14ac:dyDescent="0.25">
      <c r="A37" s="13" t="s">
        <v>1509</v>
      </c>
      <c r="B37" s="32" t="s">
        <v>1510</v>
      </c>
      <c r="C37" s="32" t="s">
        <v>1267</v>
      </c>
      <c r="D37" s="14">
        <v>1070903</v>
      </c>
      <c r="E37" s="15">
        <v>6325.29</v>
      </c>
      <c r="F37" s="16">
        <v>1.4500000000000001E-2</v>
      </c>
      <c r="G37" s="16"/>
    </row>
    <row r="38" spans="1:7" x14ac:dyDescent="0.25">
      <c r="A38" s="13" t="s">
        <v>2100</v>
      </c>
      <c r="B38" s="32" t="s">
        <v>2101</v>
      </c>
      <c r="C38" s="32" t="s">
        <v>2102</v>
      </c>
      <c r="D38" s="14">
        <v>216190</v>
      </c>
      <c r="E38" s="15">
        <v>6265.73</v>
      </c>
      <c r="F38" s="16">
        <v>1.43E-2</v>
      </c>
      <c r="G38" s="16"/>
    </row>
    <row r="39" spans="1:7" x14ac:dyDescent="0.25">
      <c r="A39" s="13" t="s">
        <v>2077</v>
      </c>
      <c r="B39" s="32" t="s">
        <v>2078</v>
      </c>
      <c r="C39" s="32" t="s">
        <v>1181</v>
      </c>
      <c r="D39" s="14">
        <v>473875</v>
      </c>
      <c r="E39" s="15">
        <v>6187.86</v>
      </c>
      <c r="F39" s="16">
        <v>1.41E-2</v>
      </c>
      <c r="G39" s="16"/>
    </row>
    <row r="40" spans="1:7" x14ac:dyDescent="0.25">
      <c r="A40" s="13" t="s">
        <v>2103</v>
      </c>
      <c r="B40" s="32" t="s">
        <v>2104</v>
      </c>
      <c r="C40" s="32" t="s">
        <v>1351</v>
      </c>
      <c r="D40" s="14">
        <v>154755</v>
      </c>
      <c r="E40" s="15">
        <v>6119.01</v>
      </c>
      <c r="F40" s="16">
        <v>1.4E-2</v>
      </c>
      <c r="G40" s="16"/>
    </row>
    <row r="41" spans="1:7" x14ac:dyDescent="0.25">
      <c r="A41" s="13" t="s">
        <v>1877</v>
      </c>
      <c r="B41" s="32" t="s">
        <v>1878</v>
      </c>
      <c r="C41" s="32" t="s">
        <v>1351</v>
      </c>
      <c r="D41" s="14">
        <v>1032542</v>
      </c>
      <c r="E41" s="15">
        <v>5875.16</v>
      </c>
      <c r="F41" s="16">
        <v>1.34E-2</v>
      </c>
      <c r="G41" s="16"/>
    </row>
    <row r="42" spans="1:7" x14ac:dyDescent="0.25">
      <c r="A42" s="13" t="s">
        <v>2036</v>
      </c>
      <c r="B42" s="32" t="s">
        <v>2037</v>
      </c>
      <c r="C42" s="32" t="s">
        <v>1181</v>
      </c>
      <c r="D42" s="14">
        <v>264705</v>
      </c>
      <c r="E42" s="15">
        <v>5631.6</v>
      </c>
      <c r="F42" s="16">
        <v>1.29E-2</v>
      </c>
      <c r="G42" s="16"/>
    </row>
    <row r="43" spans="1:7" x14ac:dyDescent="0.25">
      <c r="A43" s="13" t="s">
        <v>2105</v>
      </c>
      <c r="B43" s="32" t="s">
        <v>2106</v>
      </c>
      <c r="C43" s="32" t="s">
        <v>2107</v>
      </c>
      <c r="D43" s="14">
        <v>421488</v>
      </c>
      <c r="E43" s="15">
        <v>5563.43</v>
      </c>
      <c r="F43" s="16">
        <v>1.2699999999999999E-2</v>
      </c>
      <c r="G43" s="16"/>
    </row>
    <row r="44" spans="1:7" x14ac:dyDescent="0.25">
      <c r="A44" s="13" t="s">
        <v>2015</v>
      </c>
      <c r="B44" s="32" t="s">
        <v>2016</v>
      </c>
      <c r="C44" s="32" t="s">
        <v>1275</v>
      </c>
      <c r="D44" s="14">
        <v>523371</v>
      </c>
      <c r="E44" s="15">
        <v>5506.65</v>
      </c>
      <c r="F44" s="16">
        <v>1.26E-2</v>
      </c>
      <c r="G44" s="16"/>
    </row>
    <row r="45" spans="1:7" x14ac:dyDescent="0.25">
      <c r="A45" s="13" t="s">
        <v>2108</v>
      </c>
      <c r="B45" s="32" t="s">
        <v>2109</v>
      </c>
      <c r="C45" s="32" t="s">
        <v>1201</v>
      </c>
      <c r="D45" s="14">
        <v>540851</v>
      </c>
      <c r="E45" s="15">
        <v>5415</v>
      </c>
      <c r="F45" s="16">
        <v>1.24E-2</v>
      </c>
      <c r="G45" s="16"/>
    </row>
    <row r="46" spans="1:7" x14ac:dyDescent="0.25">
      <c r="A46" s="13" t="s">
        <v>1965</v>
      </c>
      <c r="B46" s="32" t="s">
        <v>1966</v>
      </c>
      <c r="C46" s="32" t="s">
        <v>1395</v>
      </c>
      <c r="D46" s="14">
        <v>797685</v>
      </c>
      <c r="E46" s="15">
        <v>5258.34</v>
      </c>
      <c r="F46" s="16">
        <v>1.2E-2</v>
      </c>
      <c r="G46" s="16"/>
    </row>
    <row r="47" spans="1:7" x14ac:dyDescent="0.25">
      <c r="A47" s="13" t="s">
        <v>2110</v>
      </c>
      <c r="B47" s="32" t="s">
        <v>2111</v>
      </c>
      <c r="C47" s="32" t="s">
        <v>1527</v>
      </c>
      <c r="D47" s="14">
        <v>532440</v>
      </c>
      <c r="E47" s="15">
        <v>5211.5200000000004</v>
      </c>
      <c r="F47" s="16">
        <v>1.1900000000000001E-2</v>
      </c>
      <c r="G47" s="16"/>
    </row>
    <row r="48" spans="1:7" x14ac:dyDescent="0.25">
      <c r="A48" s="13" t="s">
        <v>1973</v>
      </c>
      <c r="B48" s="32" t="s">
        <v>1974</v>
      </c>
      <c r="C48" s="32" t="s">
        <v>1272</v>
      </c>
      <c r="D48" s="14">
        <v>448203</v>
      </c>
      <c r="E48" s="15">
        <v>5154.33</v>
      </c>
      <c r="F48" s="16">
        <v>1.18E-2</v>
      </c>
      <c r="G48" s="16"/>
    </row>
    <row r="49" spans="1:7" x14ac:dyDescent="0.25">
      <c r="A49" s="13" t="s">
        <v>2112</v>
      </c>
      <c r="B49" s="32" t="s">
        <v>2113</v>
      </c>
      <c r="C49" s="32" t="s">
        <v>1204</v>
      </c>
      <c r="D49" s="14">
        <v>749259</v>
      </c>
      <c r="E49" s="15">
        <v>5124.93</v>
      </c>
      <c r="F49" s="16">
        <v>1.17E-2</v>
      </c>
      <c r="G49" s="16"/>
    </row>
    <row r="50" spans="1:7" x14ac:dyDescent="0.25">
      <c r="A50" s="13" t="s">
        <v>2114</v>
      </c>
      <c r="B50" s="32" t="s">
        <v>2115</v>
      </c>
      <c r="C50" s="32" t="s">
        <v>1333</v>
      </c>
      <c r="D50" s="14">
        <v>396136</v>
      </c>
      <c r="E50" s="15">
        <v>5087.18</v>
      </c>
      <c r="F50" s="16">
        <v>1.1599999999999999E-2</v>
      </c>
      <c r="G50" s="16"/>
    </row>
    <row r="51" spans="1:7" x14ac:dyDescent="0.25">
      <c r="A51" s="13" t="s">
        <v>1477</v>
      </c>
      <c r="B51" s="32" t="s">
        <v>1478</v>
      </c>
      <c r="C51" s="32" t="s">
        <v>1187</v>
      </c>
      <c r="D51" s="14">
        <v>2688801</v>
      </c>
      <c r="E51" s="15">
        <v>4827.2</v>
      </c>
      <c r="F51" s="16">
        <v>1.0999999999999999E-2</v>
      </c>
      <c r="G51" s="16"/>
    </row>
    <row r="52" spans="1:7" x14ac:dyDescent="0.25">
      <c r="A52" s="13" t="s">
        <v>2116</v>
      </c>
      <c r="B52" s="32" t="s">
        <v>2117</v>
      </c>
      <c r="C52" s="32" t="s">
        <v>1218</v>
      </c>
      <c r="D52" s="14">
        <v>45611</v>
      </c>
      <c r="E52" s="15">
        <v>4634.6000000000004</v>
      </c>
      <c r="F52" s="16">
        <v>1.06E-2</v>
      </c>
      <c r="G52" s="16"/>
    </row>
    <row r="53" spans="1:7" x14ac:dyDescent="0.25">
      <c r="A53" s="13" t="s">
        <v>2118</v>
      </c>
      <c r="B53" s="32" t="s">
        <v>2119</v>
      </c>
      <c r="C53" s="32" t="s">
        <v>1198</v>
      </c>
      <c r="D53" s="14">
        <v>579319</v>
      </c>
      <c r="E53" s="15">
        <v>4517.24</v>
      </c>
      <c r="F53" s="16">
        <v>1.03E-2</v>
      </c>
      <c r="G53" s="16"/>
    </row>
    <row r="54" spans="1:7" x14ac:dyDescent="0.25">
      <c r="A54" s="13" t="s">
        <v>2019</v>
      </c>
      <c r="B54" s="32" t="s">
        <v>2020</v>
      </c>
      <c r="C54" s="32" t="s">
        <v>1893</v>
      </c>
      <c r="D54" s="14">
        <v>369396</v>
      </c>
      <c r="E54" s="15">
        <v>4453.07</v>
      </c>
      <c r="F54" s="16">
        <v>1.0200000000000001E-2</v>
      </c>
      <c r="G54" s="16"/>
    </row>
    <row r="55" spans="1:7" x14ac:dyDescent="0.25">
      <c r="A55" s="13" t="s">
        <v>1871</v>
      </c>
      <c r="B55" s="32" t="s">
        <v>1872</v>
      </c>
      <c r="C55" s="32" t="s">
        <v>1244</v>
      </c>
      <c r="D55" s="14">
        <v>886143</v>
      </c>
      <c r="E55" s="15">
        <v>4391.28</v>
      </c>
      <c r="F55" s="16">
        <v>0.01</v>
      </c>
      <c r="G55" s="16"/>
    </row>
    <row r="56" spans="1:7" x14ac:dyDescent="0.25">
      <c r="A56" s="13" t="s">
        <v>2120</v>
      </c>
      <c r="B56" s="32" t="s">
        <v>2121</v>
      </c>
      <c r="C56" s="32" t="s">
        <v>1237</v>
      </c>
      <c r="D56" s="14">
        <v>127658</v>
      </c>
      <c r="E56" s="15">
        <v>4382.5</v>
      </c>
      <c r="F56" s="16">
        <v>0.01</v>
      </c>
      <c r="G56" s="16"/>
    </row>
    <row r="57" spans="1:7" x14ac:dyDescent="0.25">
      <c r="A57" s="13" t="s">
        <v>2122</v>
      </c>
      <c r="B57" s="32" t="s">
        <v>2123</v>
      </c>
      <c r="C57" s="32" t="s">
        <v>1395</v>
      </c>
      <c r="D57" s="14">
        <v>364934</v>
      </c>
      <c r="E57" s="15">
        <v>4257.5</v>
      </c>
      <c r="F57" s="16">
        <v>9.7000000000000003E-3</v>
      </c>
      <c r="G57" s="16"/>
    </row>
    <row r="58" spans="1:7" x14ac:dyDescent="0.25">
      <c r="A58" s="13" t="s">
        <v>2075</v>
      </c>
      <c r="B58" s="32" t="s">
        <v>2076</v>
      </c>
      <c r="C58" s="32" t="s">
        <v>1231</v>
      </c>
      <c r="D58" s="14">
        <v>342287</v>
      </c>
      <c r="E58" s="15">
        <v>4229.13</v>
      </c>
      <c r="F58" s="16">
        <v>9.7000000000000003E-3</v>
      </c>
      <c r="G58" s="16"/>
    </row>
    <row r="59" spans="1:7" x14ac:dyDescent="0.25">
      <c r="A59" s="13" t="s">
        <v>1235</v>
      </c>
      <c r="B59" s="32" t="s">
        <v>1236</v>
      </c>
      <c r="C59" s="32" t="s">
        <v>1237</v>
      </c>
      <c r="D59" s="14">
        <v>121005</v>
      </c>
      <c r="E59" s="15">
        <v>4215.45</v>
      </c>
      <c r="F59" s="16">
        <v>9.5999999999999992E-3</v>
      </c>
      <c r="G59" s="16"/>
    </row>
    <row r="60" spans="1:7" x14ac:dyDescent="0.25">
      <c r="A60" s="13" t="s">
        <v>1528</v>
      </c>
      <c r="B60" s="32" t="s">
        <v>1529</v>
      </c>
      <c r="C60" s="32" t="s">
        <v>1234</v>
      </c>
      <c r="D60" s="14">
        <v>355238</v>
      </c>
      <c r="E60" s="15">
        <v>4028.22</v>
      </c>
      <c r="F60" s="16">
        <v>9.1999999999999998E-3</v>
      </c>
      <c r="G60" s="16"/>
    </row>
    <row r="61" spans="1:7" x14ac:dyDescent="0.25">
      <c r="A61" s="13" t="s">
        <v>2124</v>
      </c>
      <c r="B61" s="32" t="s">
        <v>2125</v>
      </c>
      <c r="C61" s="32" t="s">
        <v>1527</v>
      </c>
      <c r="D61" s="14">
        <v>86303</v>
      </c>
      <c r="E61" s="15">
        <v>4015.85</v>
      </c>
      <c r="F61" s="16">
        <v>9.1999999999999998E-3</v>
      </c>
      <c r="G61" s="16"/>
    </row>
    <row r="62" spans="1:7" x14ac:dyDescent="0.25">
      <c r="A62" s="13" t="s">
        <v>2029</v>
      </c>
      <c r="B62" s="32" t="s">
        <v>2030</v>
      </c>
      <c r="C62" s="32" t="s">
        <v>1201</v>
      </c>
      <c r="D62" s="14">
        <v>141064</v>
      </c>
      <c r="E62" s="15">
        <v>3999.16</v>
      </c>
      <c r="F62" s="16">
        <v>9.1000000000000004E-3</v>
      </c>
      <c r="G62" s="16"/>
    </row>
    <row r="63" spans="1:7" x14ac:dyDescent="0.25">
      <c r="A63" s="13" t="s">
        <v>2126</v>
      </c>
      <c r="B63" s="32" t="s">
        <v>2127</v>
      </c>
      <c r="C63" s="32" t="s">
        <v>1893</v>
      </c>
      <c r="D63" s="14">
        <v>466382</v>
      </c>
      <c r="E63" s="15">
        <v>3841.82</v>
      </c>
      <c r="F63" s="16">
        <v>8.8000000000000005E-3</v>
      </c>
      <c r="G63" s="16"/>
    </row>
    <row r="64" spans="1:7" x14ac:dyDescent="0.25">
      <c r="A64" s="13" t="s">
        <v>2128</v>
      </c>
      <c r="B64" s="32" t="s">
        <v>2129</v>
      </c>
      <c r="C64" s="32" t="s">
        <v>1267</v>
      </c>
      <c r="D64" s="14">
        <v>500588</v>
      </c>
      <c r="E64" s="15">
        <v>3513.63</v>
      </c>
      <c r="F64" s="16">
        <v>8.0000000000000002E-3</v>
      </c>
      <c r="G64" s="16"/>
    </row>
    <row r="65" spans="1:7" x14ac:dyDescent="0.25">
      <c r="A65" s="13" t="s">
        <v>2130</v>
      </c>
      <c r="B65" s="32" t="s">
        <v>2131</v>
      </c>
      <c r="C65" s="32" t="s">
        <v>1460</v>
      </c>
      <c r="D65" s="14">
        <v>238746</v>
      </c>
      <c r="E65" s="15">
        <v>3123.04</v>
      </c>
      <c r="F65" s="16">
        <v>7.1000000000000004E-3</v>
      </c>
      <c r="G65" s="16"/>
    </row>
    <row r="66" spans="1:7" x14ac:dyDescent="0.25">
      <c r="A66" s="13" t="s">
        <v>2132</v>
      </c>
      <c r="B66" s="32" t="s">
        <v>2133</v>
      </c>
      <c r="C66" s="32" t="s">
        <v>1201</v>
      </c>
      <c r="D66" s="14">
        <v>955202</v>
      </c>
      <c r="E66" s="15">
        <v>3121.6</v>
      </c>
      <c r="F66" s="16">
        <v>7.1000000000000004E-3</v>
      </c>
      <c r="G66" s="16"/>
    </row>
    <row r="67" spans="1:7" x14ac:dyDescent="0.25">
      <c r="A67" s="13" t="s">
        <v>2134</v>
      </c>
      <c r="B67" s="32" t="s">
        <v>2135</v>
      </c>
      <c r="C67" s="32" t="s">
        <v>2102</v>
      </c>
      <c r="D67" s="14">
        <v>845987</v>
      </c>
      <c r="E67" s="15">
        <v>3102.23</v>
      </c>
      <c r="F67" s="16">
        <v>7.1000000000000004E-3</v>
      </c>
      <c r="G67" s="16"/>
    </row>
    <row r="68" spans="1:7" x14ac:dyDescent="0.25">
      <c r="A68" s="13" t="s">
        <v>2136</v>
      </c>
      <c r="B68" s="32" t="s">
        <v>2137</v>
      </c>
      <c r="C68" s="32" t="s">
        <v>1237</v>
      </c>
      <c r="D68" s="14">
        <v>436998</v>
      </c>
      <c r="E68" s="15">
        <v>3009.17</v>
      </c>
      <c r="F68" s="16">
        <v>6.8999999999999999E-3</v>
      </c>
      <c r="G68" s="16"/>
    </row>
    <row r="69" spans="1:7" x14ac:dyDescent="0.25">
      <c r="A69" s="13" t="s">
        <v>2063</v>
      </c>
      <c r="B69" s="32" t="s">
        <v>2064</v>
      </c>
      <c r="C69" s="32" t="s">
        <v>1198</v>
      </c>
      <c r="D69" s="14">
        <v>162585</v>
      </c>
      <c r="E69" s="15">
        <v>2959.62</v>
      </c>
      <c r="F69" s="16">
        <v>6.7999999999999996E-3</v>
      </c>
      <c r="G69" s="16"/>
    </row>
    <row r="70" spans="1:7" x14ac:dyDescent="0.25">
      <c r="A70" s="13" t="s">
        <v>2138</v>
      </c>
      <c r="B70" s="32" t="s">
        <v>2139</v>
      </c>
      <c r="C70" s="32" t="s">
        <v>1237</v>
      </c>
      <c r="D70" s="14">
        <v>554685</v>
      </c>
      <c r="E70" s="15">
        <v>2888.8</v>
      </c>
      <c r="F70" s="16">
        <v>6.6E-3</v>
      </c>
      <c r="G70" s="16"/>
    </row>
    <row r="71" spans="1:7" x14ac:dyDescent="0.25">
      <c r="A71" s="13" t="s">
        <v>1611</v>
      </c>
      <c r="B71" s="32" t="s">
        <v>1612</v>
      </c>
      <c r="C71" s="32" t="s">
        <v>1181</v>
      </c>
      <c r="D71" s="14">
        <v>184816</v>
      </c>
      <c r="E71" s="15">
        <v>2850.88</v>
      </c>
      <c r="F71" s="16">
        <v>6.4999999999999997E-3</v>
      </c>
      <c r="G71" s="16"/>
    </row>
    <row r="72" spans="1:7" x14ac:dyDescent="0.25">
      <c r="A72" s="13" t="s">
        <v>2140</v>
      </c>
      <c r="B72" s="32" t="s">
        <v>2141</v>
      </c>
      <c r="C72" s="32" t="s">
        <v>1237</v>
      </c>
      <c r="D72" s="14">
        <v>187622</v>
      </c>
      <c r="E72" s="15">
        <v>2737.69</v>
      </c>
      <c r="F72" s="16">
        <v>6.3E-3</v>
      </c>
      <c r="G72" s="16"/>
    </row>
    <row r="73" spans="1:7" x14ac:dyDescent="0.25">
      <c r="A73" s="13" t="s">
        <v>2142</v>
      </c>
      <c r="B73" s="32" t="s">
        <v>2143</v>
      </c>
      <c r="C73" s="32" t="s">
        <v>1231</v>
      </c>
      <c r="D73" s="14">
        <v>36835</v>
      </c>
      <c r="E73" s="15">
        <v>2730.6</v>
      </c>
      <c r="F73" s="16">
        <v>6.1999999999999998E-3</v>
      </c>
      <c r="G73" s="16"/>
    </row>
    <row r="74" spans="1:7" x14ac:dyDescent="0.25">
      <c r="A74" s="13" t="s">
        <v>2144</v>
      </c>
      <c r="B74" s="32" t="s">
        <v>2145</v>
      </c>
      <c r="C74" s="32" t="s">
        <v>1244</v>
      </c>
      <c r="D74" s="14">
        <v>131427</v>
      </c>
      <c r="E74" s="15">
        <v>2662.12</v>
      </c>
      <c r="F74" s="16">
        <v>6.1000000000000004E-3</v>
      </c>
      <c r="G74" s="16"/>
    </row>
    <row r="75" spans="1:7" x14ac:dyDescent="0.25">
      <c r="A75" s="13" t="s">
        <v>2025</v>
      </c>
      <c r="B75" s="32" t="s">
        <v>2026</v>
      </c>
      <c r="C75" s="32" t="s">
        <v>1231</v>
      </c>
      <c r="D75" s="14">
        <v>143113</v>
      </c>
      <c r="E75" s="15">
        <v>2646.16</v>
      </c>
      <c r="F75" s="16">
        <v>6.1000000000000004E-3</v>
      </c>
      <c r="G75" s="16"/>
    </row>
    <row r="76" spans="1:7" x14ac:dyDescent="0.25">
      <c r="A76" s="13" t="s">
        <v>2079</v>
      </c>
      <c r="B76" s="32" t="s">
        <v>2080</v>
      </c>
      <c r="C76" s="32" t="s">
        <v>1893</v>
      </c>
      <c r="D76" s="14">
        <v>208735</v>
      </c>
      <c r="E76" s="15">
        <v>2550.0100000000002</v>
      </c>
      <c r="F76" s="16">
        <v>5.7999999999999996E-3</v>
      </c>
      <c r="G76" s="16"/>
    </row>
    <row r="77" spans="1:7" x14ac:dyDescent="0.25">
      <c r="A77" s="13" t="s">
        <v>2146</v>
      </c>
      <c r="B77" s="32" t="s">
        <v>2147</v>
      </c>
      <c r="C77" s="32" t="s">
        <v>1244</v>
      </c>
      <c r="D77" s="14">
        <v>2463529</v>
      </c>
      <c r="E77" s="15">
        <v>2536.6999999999998</v>
      </c>
      <c r="F77" s="16">
        <v>5.7999999999999996E-3</v>
      </c>
      <c r="G77" s="16"/>
    </row>
    <row r="78" spans="1:7" x14ac:dyDescent="0.25">
      <c r="A78" s="13" t="s">
        <v>2148</v>
      </c>
      <c r="B78" s="32" t="s">
        <v>2149</v>
      </c>
      <c r="C78" s="32" t="s">
        <v>1187</v>
      </c>
      <c r="D78" s="14">
        <v>803668</v>
      </c>
      <c r="E78" s="15">
        <v>2471.6799999999998</v>
      </c>
      <c r="F78" s="16">
        <v>5.7000000000000002E-3</v>
      </c>
      <c r="G78" s="16"/>
    </row>
    <row r="79" spans="1:7" x14ac:dyDescent="0.25">
      <c r="A79" s="13" t="s">
        <v>2061</v>
      </c>
      <c r="B79" s="32" t="s">
        <v>2062</v>
      </c>
      <c r="C79" s="32" t="s">
        <v>1244</v>
      </c>
      <c r="D79" s="14">
        <v>341415</v>
      </c>
      <c r="E79" s="15">
        <v>2292.94</v>
      </c>
      <c r="F79" s="16">
        <v>5.1999999999999998E-3</v>
      </c>
      <c r="G79" s="16"/>
    </row>
    <row r="80" spans="1:7" x14ac:dyDescent="0.25">
      <c r="A80" s="13" t="s">
        <v>2150</v>
      </c>
      <c r="B80" s="32" t="s">
        <v>2151</v>
      </c>
      <c r="C80" s="32" t="s">
        <v>1333</v>
      </c>
      <c r="D80" s="14">
        <v>771979</v>
      </c>
      <c r="E80" s="15">
        <v>2034.94</v>
      </c>
      <c r="F80" s="16">
        <v>4.7000000000000002E-3</v>
      </c>
      <c r="G80" s="16"/>
    </row>
    <row r="81" spans="1:7" x14ac:dyDescent="0.25">
      <c r="A81" s="13" t="s">
        <v>2027</v>
      </c>
      <c r="B81" s="32" t="s">
        <v>2028</v>
      </c>
      <c r="C81" s="32" t="s">
        <v>1351</v>
      </c>
      <c r="D81" s="14">
        <v>95030</v>
      </c>
      <c r="E81" s="15">
        <v>1362.92</v>
      </c>
      <c r="F81" s="16">
        <v>3.0999999999999999E-3</v>
      </c>
      <c r="G81" s="16"/>
    </row>
    <row r="82" spans="1:7" x14ac:dyDescent="0.25">
      <c r="A82" s="13" t="s">
        <v>2152</v>
      </c>
      <c r="B82" s="32" t="s">
        <v>2153</v>
      </c>
      <c r="C82" s="32" t="s">
        <v>1295</v>
      </c>
      <c r="D82" s="14">
        <v>1524965</v>
      </c>
      <c r="E82" s="15">
        <v>1259.93</v>
      </c>
      <c r="F82" s="16">
        <v>2.8999999999999998E-3</v>
      </c>
      <c r="G82" s="16"/>
    </row>
    <row r="83" spans="1:7" x14ac:dyDescent="0.25">
      <c r="A83" s="13" t="s">
        <v>2154</v>
      </c>
      <c r="B83" s="32" t="s">
        <v>2155</v>
      </c>
      <c r="C83" s="32" t="s">
        <v>1244</v>
      </c>
      <c r="D83" s="14">
        <v>170516</v>
      </c>
      <c r="E83" s="15">
        <v>847.81</v>
      </c>
      <c r="F83" s="16">
        <v>1.9E-3</v>
      </c>
      <c r="G83" s="16"/>
    </row>
    <row r="84" spans="1:7" x14ac:dyDescent="0.25">
      <c r="A84" s="13" t="s">
        <v>2156</v>
      </c>
      <c r="B84" s="32" t="s">
        <v>2157</v>
      </c>
      <c r="C84" s="32" t="s">
        <v>1295</v>
      </c>
      <c r="D84" s="14">
        <v>217247</v>
      </c>
      <c r="E84" s="15">
        <v>831.84</v>
      </c>
      <c r="F84" s="16">
        <v>1.9E-3</v>
      </c>
      <c r="G84" s="16"/>
    </row>
    <row r="85" spans="1:7" x14ac:dyDescent="0.25">
      <c r="A85" s="13" t="s">
        <v>2000</v>
      </c>
      <c r="B85" s="32" t="s">
        <v>2001</v>
      </c>
      <c r="C85" s="32" t="s">
        <v>1275</v>
      </c>
      <c r="D85" s="14">
        <v>109234</v>
      </c>
      <c r="E85" s="15">
        <v>148.41999999999999</v>
      </c>
      <c r="F85" s="16">
        <v>2.9999999999999997E-4</v>
      </c>
      <c r="G85" s="16"/>
    </row>
    <row r="86" spans="1:7" x14ac:dyDescent="0.25">
      <c r="A86" s="17" t="s">
        <v>131</v>
      </c>
      <c r="B86" s="33"/>
      <c r="C86" s="33"/>
      <c r="D86" s="20"/>
      <c r="E86" s="38">
        <v>429622.01</v>
      </c>
      <c r="F86" s="39">
        <v>0.98199999999999998</v>
      </c>
      <c r="G86" s="23"/>
    </row>
    <row r="87" spans="1:7" x14ac:dyDescent="0.25">
      <c r="A87" s="17" t="s">
        <v>1257</v>
      </c>
      <c r="B87" s="32"/>
      <c r="C87" s="32"/>
      <c r="D87" s="14"/>
      <c r="E87" s="15"/>
      <c r="F87" s="16"/>
      <c r="G87" s="16"/>
    </row>
    <row r="88" spans="1:7" x14ac:dyDescent="0.25">
      <c r="A88" s="17" t="s">
        <v>131</v>
      </c>
      <c r="B88" s="32"/>
      <c r="C88" s="32"/>
      <c r="D88" s="14"/>
      <c r="E88" s="40" t="s">
        <v>128</v>
      </c>
      <c r="F88" s="41" t="s">
        <v>128</v>
      </c>
      <c r="G88" s="16"/>
    </row>
    <row r="89" spans="1:7" x14ac:dyDescent="0.25">
      <c r="A89" s="25" t="s">
        <v>143</v>
      </c>
      <c r="B89" s="34"/>
      <c r="C89" s="34"/>
      <c r="D89" s="26"/>
      <c r="E89" s="29">
        <v>429622.01</v>
      </c>
      <c r="F89" s="30">
        <v>0.98199999999999998</v>
      </c>
      <c r="G89" s="23"/>
    </row>
    <row r="90" spans="1:7" x14ac:dyDescent="0.25">
      <c r="A90" s="13"/>
      <c r="B90" s="32"/>
      <c r="C90" s="32"/>
      <c r="D90" s="14"/>
      <c r="E90" s="15"/>
      <c r="F90" s="16"/>
      <c r="G90" s="16"/>
    </row>
    <row r="91" spans="1:7" x14ac:dyDescent="0.25">
      <c r="A91" s="13"/>
      <c r="B91" s="32"/>
      <c r="C91" s="32"/>
      <c r="D91" s="14"/>
      <c r="E91" s="15"/>
      <c r="F91" s="16"/>
      <c r="G91" s="16"/>
    </row>
    <row r="92" spans="1:7" x14ac:dyDescent="0.25">
      <c r="A92" s="17" t="s">
        <v>228</v>
      </c>
      <c r="B92" s="32"/>
      <c r="C92" s="32"/>
      <c r="D92" s="14"/>
      <c r="E92" s="15"/>
      <c r="F92" s="16"/>
      <c r="G92" s="16"/>
    </row>
    <row r="93" spans="1:7" x14ac:dyDescent="0.25">
      <c r="A93" s="13" t="s">
        <v>229</v>
      </c>
      <c r="B93" s="32"/>
      <c r="C93" s="32"/>
      <c r="D93" s="14"/>
      <c r="E93" s="15">
        <v>9938.57</v>
      </c>
      <c r="F93" s="16">
        <v>2.2700000000000001E-2</v>
      </c>
      <c r="G93" s="16">
        <v>6.6422999999999996E-2</v>
      </c>
    </row>
    <row r="94" spans="1:7" x14ac:dyDescent="0.25">
      <c r="A94" s="17" t="s">
        <v>131</v>
      </c>
      <c r="B94" s="33"/>
      <c r="C94" s="33"/>
      <c r="D94" s="20"/>
      <c r="E94" s="38">
        <v>9938.57</v>
      </c>
      <c r="F94" s="39">
        <v>2.2700000000000001E-2</v>
      </c>
      <c r="G94" s="23"/>
    </row>
    <row r="95" spans="1:7" x14ac:dyDescent="0.25">
      <c r="A95" s="13"/>
      <c r="B95" s="32"/>
      <c r="C95" s="32"/>
      <c r="D95" s="14"/>
      <c r="E95" s="15"/>
      <c r="F95" s="16"/>
      <c r="G95" s="16"/>
    </row>
    <row r="96" spans="1:7" x14ac:dyDescent="0.25">
      <c r="A96" s="25" t="s">
        <v>143</v>
      </c>
      <c r="B96" s="34"/>
      <c r="C96" s="34"/>
      <c r="D96" s="26"/>
      <c r="E96" s="21">
        <v>9938.57</v>
      </c>
      <c r="F96" s="22">
        <v>2.2700000000000001E-2</v>
      </c>
      <c r="G96" s="23"/>
    </row>
    <row r="97" spans="1:7" x14ac:dyDescent="0.25">
      <c r="A97" s="13" t="s">
        <v>230</v>
      </c>
      <c r="B97" s="32"/>
      <c r="C97" s="32"/>
      <c r="D97" s="14"/>
      <c r="E97" s="15">
        <v>3.6172597999999998</v>
      </c>
      <c r="F97" s="16">
        <v>7.9999999999999996E-6</v>
      </c>
      <c r="G97" s="16"/>
    </row>
    <row r="98" spans="1:7" x14ac:dyDescent="0.25">
      <c r="A98" s="13" t="s">
        <v>231</v>
      </c>
      <c r="B98" s="32"/>
      <c r="C98" s="32"/>
      <c r="D98" s="14"/>
      <c r="E98" s="37">
        <v>-2205.8672597999998</v>
      </c>
      <c r="F98" s="36">
        <v>-4.7080000000000004E-3</v>
      </c>
      <c r="G98" s="16">
        <v>6.6421999999999995E-2</v>
      </c>
    </row>
    <row r="99" spans="1:7" x14ac:dyDescent="0.25">
      <c r="A99" s="27" t="s">
        <v>232</v>
      </c>
      <c r="B99" s="35"/>
      <c r="C99" s="35"/>
      <c r="D99" s="28"/>
      <c r="E99" s="29">
        <v>437358.33</v>
      </c>
      <c r="F99" s="30">
        <v>1</v>
      </c>
      <c r="G99" s="30"/>
    </row>
    <row r="104" spans="1:7" x14ac:dyDescent="0.25">
      <c r="A104" s="1" t="s">
        <v>235</v>
      </c>
    </row>
    <row r="105" spans="1:7" x14ac:dyDescent="0.25">
      <c r="A105" s="57" t="s">
        <v>236</v>
      </c>
      <c r="B105" s="3" t="s">
        <v>128</v>
      </c>
    </row>
    <row r="106" spans="1:7" x14ac:dyDescent="0.25">
      <c r="A106" t="s">
        <v>237</v>
      </c>
    </row>
    <row r="107" spans="1:7" x14ac:dyDescent="0.25">
      <c r="A107" t="s">
        <v>238</v>
      </c>
      <c r="B107" t="s">
        <v>239</v>
      </c>
      <c r="C107" t="s">
        <v>239</v>
      </c>
    </row>
    <row r="108" spans="1:7" x14ac:dyDescent="0.25">
      <c r="B108" s="58">
        <v>45596</v>
      </c>
      <c r="C108" s="58">
        <v>45625</v>
      </c>
    </row>
    <row r="109" spans="1:7" x14ac:dyDescent="0.25">
      <c r="A109" t="s">
        <v>244</v>
      </c>
      <c r="B109">
        <v>49.165999999999997</v>
      </c>
      <c r="C109">
        <v>49.627000000000002</v>
      </c>
    </row>
    <row r="110" spans="1:7" x14ac:dyDescent="0.25">
      <c r="A110" t="s">
        <v>245</v>
      </c>
      <c r="B110">
        <v>43.012</v>
      </c>
      <c r="C110">
        <v>43.414999999999999</v>
      </c>
    </row>
    <row r="111" spans="1:7" x14ac:dyDescent="0.25">
      <c r="A111" t="s">
        <v>688</v>
      </c>
      <c r="B111">
        <v>44.927999999999997</v>
      </c>
      <c r="C111">
        <v>45.295999999999999</v>
      </c>
    </row>
    <row r="112" spans="1:7" x14ac:dyDescent="0.25">
      <c r="A112" t="s">
        <v>689</v>
      </c>
      <c r="B112">
        <v>39.040999999999997</v>
      </c>
      <c r="C112">
        <v>39.360999999999997</v>
      </c>
    </row>
    <row r="114" spans="1:4" x14ac:dyDescent="0.25">
      <c r="A114" t="s">
        <v>255</v>
      </c>
      <c r="B114" s="3" t="s">
        <v>128</v>
      </c>
    </row>
    <row r="115" spans="1:4" x14ac:dyDescent="0.25">
      <c r="A115" t="s">
        <v>256</v>
      </c>
      <c r="B115" s="3" t="s">
        <v>128</v>
      </c>
    </row>
    <row r="116" spans="1:4" ht="29.1" customHeight="1" x14ac:dyDescent="0.25">
      <c r="A116" s="57" t="s">
        <v>257</v>
      </c>
      <c r="B116" s="3" t="s">
        <v>128</v>
      </c>
    </row>
    <row r="117" spans="1:4" ht="29.1" customHeight="1" x14ac:dyDescent="0.25">
      <c r="A117" s="57" t="s">
        <v>258</v>
      </c>
      <c r="B117" s="3" t="s">
        <v>128</v>
      </c>
    </row>
    <row r="118" spans="1:4" x14ac:dyDescent="0.25">
      <c r="A118" t="s">
        <v>1258</v>
      </c>
      <c r="B118" s="59">
        <v>0.16300000000000001</v>
      </c>
    </row>
    <row r="119" spans="1:4" ht="43.5" customHeight="1" x14ac:dyDescent="0.25">
      <c r="A119" s="57" t="s">
        <v>260</v>
      </c>
      <c r="B119" s="3" t="s">
        <v>128</v>
      </c>
    </row>
    <row r="120" spans="1:4" x14ac:dyDescent="0.25">
      <c r="B120" s="3"/>
    </row>
    <row r="121" spans="1:4" ht="29.1" customHeight="1" x14ac:dyDescent="0.25">
      <c r="A121" s="57" t="s">
        <v>261</v>
      </c>
      <c r="B121" s="3" t="s">
        <v>128</v>
      </c>
    </row>
    <row r="122" spans="1:4" ht="29.1" customHeight="1" x14ac:dyDescent="0.25">
      <c r="A122" s="57" t="s">
        <v>262</v>
      </c>
      <c r="B122" t="s">
        <v>128</v>
      </c>
    </row>
    <row r="123" spans="1:4" ht="29.1" customHeight="1" x14ac:dyDescent="0.25">
      <c r="A123" s="57" t="s">
        <v>263</v>
      </c>
      <c r="B123" s="3" t="s">
        <v>128</v>
      </c>
    </row>
    <row r="124" spans="1:4" ht="29.1" customHeight="1" x14ac:dyDescent="0.25">
      <c r="A124" s="57" t="s">
        <v>264</v>
      </c>
      <c r="B124" s="3" t="s">
        <v>128</v>
      </c>
    </row>
    <row r="126" spans="1:4" ht="69.95" customHeight="1" x14ac:dyDescent="0.25">
      <c r="A126" s="76" t="s">
        <v>274</v>
      </c>
      <c r="B126" s="76" t="s">
        <v>275</v>
      </c>
      <c r="C126" s="76" t="s">
        <v>5</v>
      </c>
      <c r="D126" s="76" t="s">
        <v>6</v>
      </c>
    </row>
    <row r="127" spans="1:4" ht="69.95" customHeight="1" x14ac:dyDescent="0.25">
      <c r="A127" s="76" t="s">
        <v>2158</v>
      </c>
      <c r="B127" s="76"/>
      <c r="C127" s="76" t="s">
        <v>64</v>
      </c>
      <c r="D12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254"/>
  <sheetViews>
    <sheetView showGridLines="0" workbookViewId="0">
      <pane ySplit="4" topLeftCell="A232" activePane="bottomLeft" state="frozen"/>
      <selection pane="bottomLeft" activeCell="B251" sqref="B25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2159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2160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1185</v>
      </c>
      <c r="B8" s="32" t="s">
        <v>1186</v>
      </c>
      <c r="C8" s="32" t="s">
        <v>1187</v>
      </c>
      <c r="D8" s="14">
        <v>199077</v>
      </c>
      <c r="E8" s="15">
        <v>2588.1999999999998</v>
      </c>
      <c r="F8" s="16">
        <v>4.6100000000000002E-2</v>
      </c>
      <c r="G8" s="16"/>
    </row>
    <row r="9" spans="1:8" x14ac:dyDescent="0.25">
      <c r="A9" s="13" t="s">
        <v>1349</v>
      </c>
      <c r="B9" s="32" t="s">
        <v>1350</v>
      </c>
      <c r="C9" s="32" t="s">
        <v>1351</v>
      </c>
      <c r="D9" s="14">
        <v>741000</v>
      </c>
      <c r="E9" s="15">
        <v>2324.89</v>
      </c>
      <c r="F9" s="16">
        <v>4.1399999999999999E-2</v>
      </c>
      <c r="G9" s="16"/>
    </row>
    <row r="10" spans="1:8" x14ac:dyDescent="0.25">
      <c r="A10" s="13" t="s">
        <v>1208</v>
      </c>
      <c r="B10" s="32" t="s">
        <v>1209</v>
      </c>
      <c r="C10" s="32" t="s">
        <v>1210</v>
      </c>
      <c r="D10" s="14">
        <v>173111</v>
      </c>
      <c r="E10" s="15">
        <v>2236.94</v>
      </c>
      <c r="F10" s="16">
        <v>3.9899999999999998E-2</v>
      </c>
      <c r="G10" s="16"/>
    </row>
    <row r="11" spans="1:8" x14ac:dyDescent="0.25">
      <c r="A11" s="13" t="s">
        <v>1467</v>
      </c>
      <c r="B11" s="32" t="s">
        <v>1468</v>
      </c>
      <c r="C11" s="32" t="s">
        <v>1290</v>
      </c>
      <c r="D11" s="14">
        <v>136000</v>
      </c>
      <c r="E11" s="15">
        <v>1618.47</v>
      </c>
      <c r="F11" s="16">
        <v>2.8899999999999999E-2</v>
      </c>
      <c r="G11" s="16"/>
    </row>
    <row r="12" spans="1:8" x14ac:dyDescent="0.25">
      <c r="A12" s="13" t="s">
        <v>1291</v>
      </c>
      <c r="B12" s="32" t="s">
        <v>1292</v>
      </c>
      <c r="C12" s="32" t="s">
        <v>1267</v>
      </c>
      <c r="D12" s="14">
        <v>33905</v>
      </c>
      <c r="E12" s="15">
        <v>1448.03</v>
      </c>
      <c r="F12" s="16">
        <v>2.58E-2</v>
      </c>
      <c r="G12" s="16"/>
    </row>
    <row r="13" spans="1:8" x14ac:dyDescent="0.25">
      <c r="A13" s="13" t="s">
        <v>1305</v>
      </c>
      <c r="B13" s="32" t="s">
        <v>1306</v>
      </c>
      <c r="C13" s="32" t="s">
        <v>1187</v>
      </c>
      <c r="D13" s="14">
        <v>72430</v>
      </c>
      <c r="E13" s="15">
        <v>1278.57</v>
      </c>
      <c r="F13" s="16">
        <v>2.2800000000000001E-2</v>
      </c>
      <c r="G13" s="16"/>
    </row>
    <row r="14" spans="1:8" x14ac:dyDescent="0.25">
      <c r="A14" s="13" t="s">
        <v>1360</v>
      </c>
      <c r="B14" s="32" t="s">
        <v>1361</v>
      </c>
      <c r="C14" s="32" t="s">
        <v>1198</v>
      </c>
      <c r="D14" s="14">
        <v>234900</v>
      </c>
      <c r="E14" s="15">
        <v>1248.49</v>
      </c>
      <c r="F14" s="16">
        <v>2.23E-2</v>
      </c>
      <c r="G14" s="16"/>
    </row>
    <row r="15" spans="1:8" x14ac:dyDescent="0.25">
      <c r="A15" s="13" t="s">
        <v>1199</v>
      </c>
      <c r="B15" s="32" t="s">
        <v>1200</v>
      </c>
      <c r="C15" s="32" t="s">
        <v>1201</v>
      </c>
      <c r="D15" s="14">
        <v>33182</v>
      </c>
      <c r="E15" s="15">
        <v>1235.96</v>
      </c>
      <c r="F15" s="16">
        <v>2.1999999999999999E-2</v>
      </c>
      <c r="G15" s="16"/>
    </row>
    <row r="16" spans="1:8" x14ac:dyDescent="0.25">
      <c r="A16" s="13" t="s">
        <v>1227</v>
      </c>
      <c r="B16" s="32" t="s">
        <v>1228</v>
      </c>
      <c r="C16" s="32" t="s">
        <v>1187</v>
      </c>
      <c r="D16" s="14">
        <v>135423</v>
      </c>
      <c r="E16" s="15">
        <v>1136.1300000000001</v>
      </c>
      <c r="F16" s="16">
        <v>2.0299999999999999E-2</v>
      </c>
      <c r="G16" s="16"/>
    </row>
    <row r="17" spans="1:7" x14ac:dyDescent="0.25">
      <c r="A17" s="13" t="s">
        <v>1386</v>
      </c>
      <c r="B17" s="32" t="s">
        <v>1387</v>
      </c>
      <c r="C17" s="32" t="s">
        <v>1388</v>
      </c>
      <c r="D17" s="14">
        <v>247800</v>
      </c>
      <c r="E17" s="15">
        <v>1031.8399999999999</v>
      </c>
      <c r="F17" s="16">
        <v>1.84E-2</v>
      </c>
      <c r="G17" s="16"/>
    </row>
    <row r="18" spans="1:7" x14ac:dyDescent="0.25">
      <c r="A18" s="13" t="s">
        <v>1405</v>
      </c>
      <c r="B18" s="32" t="s">
        <v>1406</v>
      </c>
      <c r="C18" s="32" t="s">
        <v>1187</v>
      </c>
      <c r="D18" s="14">
        <v>450000</v>
      </c>
      <c r="E18" s="15">
        <v>948.51</v>
      </c>
      <c r="F18" s="16">
        <v>1.6899999999999998E-2</v>
      </c>
      <c r="G18" s="16"/>
    </row>
    <row r="19" spans="1:7" x14ac:dyDescent="0.25">
      <c r="A19" s="13" t="s">
        <v>1213</v>
      </c>
      <c r="B19" s="32" t="s">
        <v>1214</v>
      </c>
      <c r="C19" s="32" t="s">
        <v>1215</v>
      </c>
      <c r="D19" s="14">
        <v>234642</v>
      </c>
      <c r="E19" s="15">
        <v>853.28</v>
      </c>
      <c r="F19" s="16">
        <v>1.52E-2</v>
      </c>
      <c r="G19" s="16"/>
    </row>
    <row r="20" spans="1:7" x14ac:dyDescent="0.25">
      <c r="A20" s="13" t="s">
        <v>1268</v>
      </c>
      <c r="B20" s="32" t="s">
        <v>1269</v>
      </c>
      <c r="C20" s="32" t="s">
        <v>1187</v>
      </c>
      <c r="D20" s="14">
        <v>43313</v>
      </c>
      <c r="E20" s="15">
        <v>777.92</v>
      </c>
      <c r="F20" s="16">
        <v>1.3899999999999999E-2</v>
      </c>
      <c r="G20" s="16"/>
    </row>
    <row r="21" spans="1:7" x14ac:dyDescent="0.25">
      <c r="A21" s="13" t="s">
        <v>1481</v>
      </c>
      <c r="B21" s="32" t="s">
        <v>1482</v>
      </c>
      <c r="C21" s="32" t="s">
        <v>1275</v>
      </c>
      <c r="D21" s="14">
        <v>438000</v>
      </c>
      <c r="E21" s="15">
        <v>684.42</v>
      </c>
      <c r="F21" s="16">
        <v>1.2200000000000001E-2</v>
      </c>
      <c r="G21" s="16"/>
    </row>
    <row r="22" spans="1:7" x14ac:dyDescent="0.25">
      <c r="A22" s="13" t="s">
        <v>1240</v>
      </c>
      <c r="B22" s="32" t="s">
        <v>1241</v>
      </c>
      <c r="C22" s="32" t="s">
        <v>1187</v>
      </c>
      <c r="D22" s="14">
        <v>58750</v>
      </c>
      <c r="E22" s="15">
        <v>667.58</v>
      </c>
      <c r="F22" s="16">
        <v>1.1900000000000001E-2</v>
      </c>
      <c r="G22" s="16"/>
    </row>
    <row r="23" spans="1:7" x14ac:dyDescent="0.25">
      <c r="A23" s="13" t="s">
        <v>1179</v>
      </c>
      <c r="B23" s="32" t="s">
        <v>1180</v>
      </c>
      <c r="C23" s="32" t="s">
        <v>1181</v>
      </c>
      <c r="D23" s="14">
        <v>33551</v>
      </c>
      <c r="E23" s="15">
        <v>597.51</v>
      </c>
      <c r="F23" s="16">
        <v>1.0699999999999999E-2</v>
      </c>
      <c r="G23" s="16"/>
    </row>
    <row r="24" spans="1:7" x14ac:dyDescent="0.25">
      <c r="A24" s="13" t="s">
        <v>1245</v>
      </c>
      <c r="B24" s="32" t="s">
        <v>1246</v>
      </c>
      <c r="C24" s="32" t="s">
        <v>1195</v>
      </c>
      <c r="D24" s="14">
        <v>70797</v>
      </c>
      <c r="E24" s="15">
        <v>556.78</v>
      </c>
      <c r="F24" s="16">
        <v>9.9000000000000008E-3</v>
      </c>
      <c r="G24" s="16"/>
    </row>
    <row r="25" spans="1:7" x14ac:dyDescent="0.25">
      <c r="A25" s="13" t="s">
        <v>1347</v>
      </c>
      <c r="B25" s="32" t="s">
        <v>1348</v>
      </c>
      <c r="C25" s="32" t="s">
        <v>1275</v>
      </c>
      <c r="D25" s="14">
        <v>8458</v>
      </c>
      <c r="E25" s="15">
        <v>556.19000000000005</v>
      </c>
      <c r="F25" s="16">
        <v>9.9000000000000008E-3</v>
      </c>
      <c r="G25" s="16"/>
    </row>
    <row r="26" spans="1:7" x14ac:dyDescent="0.25">
      <c r="A26" s="13" t="s">
        <v>1883</v>
      </c>
      <c r="B26" s="32" t="s">
        <v>1884</v>
      </c>
      <c r="C26" s="32" t="s">
        <v>1198</v>
      </c>
      <c r="D26" s="14">
        <v>147669</v>
      </c>
      <c r="E26" s="15">
        <v>540.16999999999996</v>
      </c>
      <c r="F26" s="16">
        <v>9.5999999999999992E-3</v>
      </c>
      <c r="G26" s="16"/>
    </row>
    <row r="27" spans="1:7" x14ac:dyDescent="0.25">
      <c r="A27" s="13" t="s">
        <v>1262</v>
      </c>
      <c r="B27" s="32" t="s">
        <v>1263</v>
      </c>
      <c r="C27" s="32" t="s">
        <v>1264</v>
      </c>
      <c r="D27" s="14">
        <v>110400</v>
      </c>
      <c r="E27" s="15">
        <v>500.66</v>
      </c>
      <c r="F27" s="16">
        <v>8.8999999999999999E-3</v>
      </c>
      <c r="G27" s="16"/>
    </row>
    <row r="28" spans="1:7" x14ac:dyDescent="0.25">
      <c r="A28" s="13" t="s">
        <v>1282</v>
      </c>
      <c r="B28" s="32" t="s">
        <v>1283</v>
      </c>
      <c r="C28" s="32" t="s">
        <v>1187</v>
      </c>
      <c r="D28" s="14">
        <v>472000</v>
      </c>
      <c r="E28" s="15">
        <v>495.13</v>
      </c>
      <c r="F28" s="16">
        <v>8.8000000000000005E-3</v>
      </c>
      <c r="G28" s="16"/>
    </row>
    <row r="29" spans="1:7" x14ac:dyDescent="0.25">
      <c r="A29" s="13" t="s">
        <v>1250</v>
      </c>
      <c r="B29" s="32" t="s">
        <v>1251</v>
      </c>
      <c r="C29" s="32" t="s">
        <v>1252</v>
      </c>
      <c r="D29" s="14">
        <v>190575</v>
      </c>
      <c r="E29" s="15">
        <v>489.21</v>
      </c>
      <c r="F29" s="16">
        <v>8.6999999999999994E-3</v>
      </c>
      <c r="G29" s="16"/>
    </row>
    <row r="30" spans="1:7" x14ac:dyDescent="0.25">
      <c r="A30" s="13" t="s">
        <v>1278</v>
      </c>
      <c r="B30" s="32" t="s">
        <v>1279</v>
      </c>
      <c r="C30" s="32" t="s">
        <v>1187</v>
      </c>
      <c r="D30" s="14">
        <v>44710</v>
      </c>
      <c r="E30" s="15">
        <v>445.24</v>
      </c>
      <c r="F30" s="16">
        <v>7.9000000000000008E-3</v>
      </c>
      <c r="G30" s="16"/>
    </row>
    <row r="31" spans="1:7" x14ac:dyDescent="0.25">
      <c r="A31" s="13" t="s">
        <v>2061</v>
      </c>
      <c r="B31" s="32" t="s">
        <v>2062</v>
      </c>
      <c r="C31" s="32" t="s">
        <v>1244</v>
      </c>
      <c r="D31" s="14">
        <v>62319</v>
      </c>
      <c r="E31" s="15">
        <v>418.53</v>
      </c>
      <c r="F31" s="16">
        <v>7.4999999999999997E-3</v>
      </c>
      <c r="G31" s="16"/>
    </row>
    <row r="32" spans="1:7" x14ac:dyDescent="0.25">
      <c r="A32" s="13" t="s">
        <v>1270</v>
      </c>
      <c r="B32" s="32" t="s">
        <v>1271</v>
      </c>
      <c r="C32" s="32" t="s">
        <v>1272</v>
      </c>
      <c r="D32" s="14">
        <v>9000</v>
      </c>
      <c r="E32" s="15">
        <v>402.92</v>
      </c>
      <c r="F32" s="16">
        <v>7.1999999999999998E-3</v>
      </c>
      <c r="G32" s="16"/>
    </row>
    <row r="33" spans="1:7" x14ac:dyDescent="0.25">
      <c r="A33" s="13" t="s">
        <v>1617</v>
      </c>
      <c r="B33" s="32" t="s">
        <v>1618</v>
      </c>
      <c r="C33" s="32" t="s">
        <v>1315</v>
      </c>
      <c r="D33" s="14">
        <v>23895</v>
      </c>
      <c r="E33" s="15">
        <v>394.4</v>
      </c>
      <c r="F33" s="16">
        <v>7.0000000000000001E-3</v>
      </c>
      <c r="G33" s="16"/>
    </row>
    <row r="34" spans="1:7" x14ac:dyDescent="0.25">
      <c r="A34" s="13" t="s">
        <v>1288</v>
      </c>
      <c r="B34" s="32" t="s">
        <v>1289</v>
      </c>
      <c r="C34" s="32" t="s">
        <v>1290</v>
      </c>
      <c r="D34" s="14">
        <v>472500</v>
      </c>
      <c r="E34" s="15">
        <v>393.17</v>
      </c>
      <c r="F34" s="16">
        <v>7.0000000000000001E-3</v>
      </c>
      <c r="G34" s="16"/>
    </row>
    <row r="35" spans="1:7" x14ac:dyDescent="0.25">
      <c r="A35" s="13" t="s">
        <v>1867</v>
      </c>
      <c r="B35" s="32" t="s">
        <v>1868</v>
      </c>
      <c r="C35" s="32" t="s">
        <v>1218</v>
      </c>
      <c r="D35" s="14">
        <v>31000</v>
      </c>
      <c r="E35" s="15">
        <v>379.11</v>
      </c>
      <c r="F35" s="16">
        <v>6.7999999999999996E-3</v>
      </c>
      <c r="G35" s="16"/>
    </row>
    <row r="36" spans="1:7" x14ac:dyDescent="0.25">
      <c r="A36" s="13" t="s">
        <v>1454</v>
      </c>
      <c r="B36" s="32" t="s">
        <v>1455</v>
      </c>
      <c r="C36" s="32" t="s">
        <v>1416</v>
      </c>
      <c r="D36" s="14">
        <v>213750</v>
      </c>
      <c r="E36" s="15">
        <v>376.61</v>
      </c>
      <c r="F36" s="16">
        <v>6.7000000000000002E-3</v>
      </c>
      <c r="G36" s="16"/>
    </row>
    <row r="37" spans="1:7" x14ac:dyDescent="0.25">
      <c r="A37" s="13" t="s">
        <v>1479</v>
      </c>
      <c r="B37" s="32" t="s">
        <v>1480</v>
      </c>
      <c r="C37" s="32" t="s">
        <v>1195</v>
      </c>
      <c r="D37" s="14">
        <v>7537</v>
      </c>
      <c r="E37" s="15">
        <v>358.89</v>
      </c>
      <c r="F37" s="16">
        <v>6.4000000000000003E-3</v>
      </c>
      <c r="G37" s="16"/>
    </row>
    <row r="38" spans="1:7" x14ac:dyDescent="0.25">
      <c r="A38" s="13" t="s">
        <v>1190</v>
      </c>
      <c r="B38" s="32" t="s">
        <v>1191</v>
      </c>
      <c r="C38" s="32" t="s">
        <v>1192</v>
      </c>
      <c r="D38" s="14">
        <v>74277</v>
      </c>
      <c r="E38" s="15">
        <v>354.12</v>
      </c>
      <c r="F38" s="16">
        <v>6.3E-3</v>
      </c>
      <c r="G38" s="16"/>
    </row>
    <row r="39" spans="1:7" x14ac:dyDescent="0.25">
      <c r="A39" s="13" t="s">
        <v>1432</v>
      </c>
      <c r="B39" s="32" t="s">
        <v>1433</v>
      </c>
      <c r="C39" s="32" t="s">
        <v>1267</v>
      </c>
      <c r="D39" s="14">
        <v>18497</v>
      </c>
      <c r="E39" s="15">
        <v>341.83</v>
      </c>
      <c r="F39" s="16">
        <v>6.1000000000000004E-3</v>
      </c>
      <c r="G39" s="16"/>
    </row>
    <row r="40" spans="1:7" x14ac:dyDescent="0.25">
      <c r="A40" s="13" t="s">
        <v>1273</v>
      </c>
      <c r="B40" s="32" t="s">
        <v>1274</v>
      </c>
      <c r="C40" s="32" t="s">
        <v>1275</v>
      </c>
      <c r="D40" s="14">
        <v>62620</v>
      </c>
      <c r="E40" s="15">
        <v>333.51</v>
      </c>
      <c r="F40" s="16">
        <v>5.8999999999999999E-3</v>
      </c>
      <c r="G40" s="16"/>
    </row>
    <row r="41" spans="1:7" x14ac:dyDescent="0.25">
      <c r="A41" s="13" t="s">
        <v>1265</v>
      </c>
      <c r="B41" s="32" t="s">
        <v>1266</v>
      </c>
      <c r="C41" s="32" t="s">
        <v>1267</v>
      </c>
      <c r="D41" s="14">
        <v>17401</v>
      </c>
      <c r="E41" s="15">
        <v>323.27999999999997</v>
      </c>
      <c r="F41" s="16">
        <v>5.7999999999999996E-3</v>
      </c>
      <c r="G41" s="16"/>
    </row>
    <row r="42" spans="1:7" x14ac:dyDescent="0.25">
      <c r="A42" s="13" t="s">
        <v>2161</v>
      </c>
      <c r="B42" s="32" t="s">
        <v>2162</v>
      </c>
      <c r="C42" s="32" t="s">
        <v>1295</v>
      </c>
      <c r="D42" s="14">
        <v>89804</v>
      </c>
      <c r="E42" s="15">
        <v>306.77</v>
      </c>
      <c r="F42" s="16">
        <v>5.4999999999999997E-3</v>
      </c>
      <c r="G42" s="16"/>
    </row>
    <row r="43" spans="1:7" x14ac:dyDescent="0.25">
      <c r="A43" s="13" t="s">
        <v>1343</v>
      </c>
      <c r="B43" s="32" t="s">
        <v>1344</v>
      </c>
      <c r="C43" s="32" t="s">
        <v>1184</v>
      </c>
      <c r="D43" s="14">
        <v>3520000</v>
      </c>
      <c r="E43" s="15">
        <v>294.27</v>
      </c>
      <c r="F43" s="16">
        <v>5.1999999999999998E-3</v>
      </c>
      <c r="G43" s="16"/>
    </row>
    <row r="44" spans="1:7" x14ac:dyDescent="0.25">
      <c r="A44" s="13" t="s">
        <v>1313</v>
      </c>
      <c r="B44" s="32" t="s">
        <v>1314</v>
      </c>
      <c r="C44" s="32" t="s">
        <v>1315</v>
      </c>
      <c r="D44" s="14">
        <v>33825</v>
      </c>
      <c r="E44" s="15">
        <v>278.36</v>
      </c>
      <c r="F44" s="16">
        <v>5.0000000000000001E-3</v>
      </c>
      <c r="G44" s="16"/>
    </row>
    <row r="45" spans="1:7" x14ac:dyDescent="0.25">
      <c r="A45" s="13" t="s">
        <v>1475</v>
      </c>
      <c r="B45" s="32" t="s">
        <v>1476</v>
      </c>
      <c r="C45" s="32" t="s">
        <v>1181</v>
      </c>
      <c r="D45" s="14">
        <v>17400</v>
      </c>
      <c r="E45" s="15">
        <v>265.99</v>
      </c>
      <c r="F45" s="16">
        <v>4.7000000000000002E-3</v>
      </c>
      <c r="G45" s="16"/>
    </row>
    <row r="46" spans="1:7" x14ac:dyDescent="0.25">
      <c r="A46" s="13" t="s">
        <v>1219</v>
      </c>
      <c r="B46" s="32" t="s">
        <v>1220</v>
      </c>
      <c r="C46" s="32" t="s">
        <v>1195</v>
      </c>
      <c r="D46" s="14">
        <v>2375</v>
      </c>
      <c r="E46" s="15">
        <v>263.01</v>
      </c>
      <c r="F46" s="16">
        <v>4.7000000000000002E-3</v>
      </c>
      <c r="G46" s="16"/>
    </row>
    <row r="47" spans="1:7" x14ac:dyDescent="0.25">
      <c r="A47" s="13" t="s">
        <v>1336</v>
      </c>
      <c r="B47" s="32" t="s">
        <v>1337</v>
      </c>
      <c r="C47" s="32" t="s">
        <v>1338</v>
      </c>
      <c r="D47" s="14">
        <v>10500</v>
      </c>
      <c r="E47" s="15">
        <v>258.63</v>
      </c>
      <c r="F47" s="16">
        <v>4.5999999999999999E-3</v>
      </c>
      <c r="G47" s="16"/>
    </row>
    <row r="48" spans="1:7" x14ac:dyDescent="0.25">
      <c r="A48" s="13" t="s">
        <v>1235</v>
      </c>
      <c r="B48" s="32" t="s">
        <v>1236</v>
      </c>
      <c r="C48" s="32" t="s">
        <v>1237</v>
      </c>
      <c r="D48" s="14">
        <v>7235</v>
      </c>
      <c r="E48" s="15">
        <v>252.05</v>
      </c>
      <c r="F48" s="16">
        <v>4.4999999999999997E-3</v>
      </c>
      <c r="G48" s="16"/>
    </row>
    <row r="49" spans="1:7" x14ac:dyDescent="0.25">
      <c r="A49" s="13" t="s">
        <v>1324</v>
      </c>
      <c r="B49" s="32" t="s">
        <v>1325</v>
      </c>
      <c r="C49" s="32" t="s">
        <v>1192</v>
      </c>
      <c r="D49" s="14">
        <v>9800</v>
      </c>
      <c r="E49" s="15">
        <v>244.62</v>
      </c>
      <c r="F49" s="16">
        <v>4.4000000000000003E-3</v>
      </c>
      <c r="G49" s="16"/>
    </row>
    <row r="50" spans="1:7" x14ac:dyDescent="0.25">
      <c r="A50" s="13" t="s">
        <v>1499</v>
      </c>
      <c r="B50" s="32" t="s">
        <v>1500</v>
      </c>
      <c r="C50" s="32" t="s">
        <v>1416</v>
      </c>
      <c r="D50" s="14">
        <v>3653</v>
      </c>
      <c r="E50" s="15">
        <v>225.95</v>
      </c>
      <c r="F50" s="16">
        <v>4.0000000000000001E-3</v>
      </c>
      <c r="G50" s="16"/>
    </row>
    <row r="51" spans="1:7" x14ac:dyDescent="0.25">
      <c r="A51" s="13" t="s">
        <v>1298</v>
      </c>
      <c r="B51" s="32" t="s">
        <v>1299</v>
      </c>
      <c r="C51" s="32" t="s">
        <v>1181</v>
      </c>
      <c r="D51" s="14">
        <v>16582</v>
      </c>
      <c r="E51" s="15">
        <v>209.36</v>
      </c>
      <c r="F51" s="16">
        <v>3.7000000000000002E-3</v>
      </c>
      <c r="G51" s="16"/>
    </row>
    <row r="52" spans="1:7" x14ac:dyDescent="0.25">
      <c r="A52" s="13" t="s">
        <v>1188</v>
      </c>
      <c r="B52" s="32" t="s">
        <v>1189</v>
      </c>
      <c r="C52" s="32" t="s">
        <v>1181</v>
      </c>
      <c r="D52" s="14">
        <v>9964</v>
      </c>
      <c r="E52" s="15">
        <v>204.34</v>
      </c>
      <c r="F52" s="16">
        <v>3.5999999999999999E-3</v>
      </c>
      <c r="G52" s="16"/>
    </row>
    <row r="53" spans="1:7" x14ac:dyDescent="0.25">
      <c r="A53" s="13" t="s">
        <v>1341</v>
      </c>
      <c r="B53" s="32" t="s">
        <v>1342</v>
      </c>
      <c r="C53" s="32" t="s">
        <v>1218</v>
      </c>
      <c r="D53" s="14">
        <v>81375</v>
      </c>
      <c r="E53" s="15">
        <v>204.32</v>
      </c>
      <c r="F53" s="16">
        <v>3.5999999999999999E-3</v>
      </c>
      <c r="G53" s="16"/>
    </row>
    <row r="54" spans="1:7" x14ac:dyDescent="0.25">
      <c r="A54" s="13" t="s">
        <v>1356</v>
      </c>
      <c r="B54" s="32" t="s">
        <v>1357</v>
      </c>
      <c r="C54" s="32" t="s">
        <v>1267</v>
      </c>
      <c r="D54" s="14">
        <v>3130</v>
      </c>
      <c r="E54" s="15">
        <v>184.85</v>
      </c>
      <c r="F54" s="16">
        <v>3.3E-3</v>
      </c>
      <c r="G54" s="16"/>
    </row>
    <row r="55" spans="1:7" x14ac:dyDescent="0.25">
      <c r="A55" s="13" t="s">
        <v>1393</v>
      </c>
      <c r="B55" s="32" t="s">
        <v>1394</v>
      </c>
      <c r="C55" s="32" t="s">
        <v>1395</v>
      </c>
      <c r="D55" s="14">
        <v>2698</v>
      </c>
      <c r="E55" s="15">
        <v>184.24</v>
      </c>
      <c r="F55" s="16">
        <v>3.3E-3</v>
      </c>
      <c r="G55" s="16"/>
    </row>
    <row r="56" spans="1:7" x14ac:dyDescent="0.25">
      <c r="A56" s="13" t="s">
        <v>1906</v>
      </c>
      <c r="B56" s="32" t="s">
        <v>1907</v>
      </c>
      <c r="C56" s="32" t="s">
        <v>1893</v>
      </c>
      <c r="D56" s="14">
        <v>36823</v>
      </c>
      <c r="E56" s="15">
        <v>180.71</v>
      </c>
      <c r="F56" s="16">
        <v>3.2000000000000002E-3</v>
      </c>
      <c r="G56" s="16"/>
    </row>
    <row r="57" spans="1:7" x14ac:dyDescent="0.25">
      <c r="A57" s="13" t="s">
        <v>1182</v>
      </c>
      <c r="B57" s="32" t="s">
        <v>1183</v>
      </c>
      <c r="C57" s="32" t="s">
        <v>1184</v>
      </c>
      <c r="D57" s="14">
        <v>10375</v>
      </c>
      <c r="E57" s="15">
        <v>168.82</v>
      </c>
      <c r="F57" s="16">
        <v>3.0000000000000001E-3</v>
      </c>
      <c r="G57" s="16"/>
    </row>
    <row r="58" spans="1:7" x14ac:dyDescent="0.25">
      <c r="A58" s="13" t="s">
        <v>1311</v>
      </c>
      <c r="B58" s="32" t="s">
        <v>1312</v>
      </c>
      <c r="C58" s="32" t="s">
        <v>1275</v>
      </c>
      <c r="D58" s="14">
        <v>32161</v>
      </c>
      <c r="E58" s="15">
        <v>159.29</v>
      </c>
      <c r="F58" s="16">
        <v>2.8E-3</v>
      </c>
      <c r="G58" s="16"/>
    </row>
    <row r="59" spans="1:7" x14ac:dyDescent="0.25">
      <c r="A59" s="13" t="s">
        <v>1538</v>
      </c>
      <c r="B59" s="32" t="s">
        <v>1539</v>
      </c>
      <c r="C59" s="32" t="s">
        <v>1398</v>
      </c>
      <c r="D59" s="14">
        <v>20000</v>
      </c>
      <c r="E59" s="15">
        <v>158.66999999999999</v>
      </c>
      <c r="F59" s="16">
        <v>2.8E-3</v>
      </c>
      <c r="G59" s="16"/>
    </row>
    <row r="60" spans="1:7" x14ac:dyDescent="0.25">
      <c r="A60" s="13" t="s">
        <v>1875</v>
      </c>
      <c r="B60" s="32" t="s">
        <v>1876</v>
      </c>
      <c r="C60" s="32" t="s">
        <v>1198</v>
      </c>
      <c r="D60" s="14">
        <v>72852</v>
      </c>
      <c r="E60" s="15">
        <v>158.08000000000001</v>
      </c>
      <c r="F60" s="16">
        <v>2.8E-3</v>
      </c>
      <c r="G60" s="16"/>
    </row>
    <row r="61" spans="1:7" x14ac:dyDescent="0.25">
      <c r="A61" s="13" t="s">
        <v>1255</v>
      </c>
      <c r="B61" s="32" t="s">
        <v>1256</v>
      </c>
      <c r="C61" s="32" t="s">
        <v>1181</v>
      </c>
      <c r="D61" s="14">
        <v>15854</v>
      </c>
      <c r="E61" s="15">
        <v>153.13999999999999</v>
      </c>
      <c r="F61" s="16">
        <v>2.7000000000000001E-3</v>
      </c>
      <c r="G61" s="16"/>
    </row>
    <row r="62" spans="1:7" x14ac:dyDescent="0.25">
      <c r="A62" s="13" t="s">
        <v>2163</v>
      </c>
      <c r="B62" s="32" t="s">
        <v>2164</v>
      </c>
      <c r="C62" s="32" t="s">
        <v>1231</v>
      </c>
      <c r="D62" s="14">
        <v>6013</v>
      </c>
      <c r="E62" s="15">
        <v>151.81</v>
      </c>
      <c r="F62" s="16">
        <v>2.7000000000000001E-3</v>
      </c>
      <c r="G62" s="16"/>
    </row>
    <row r="63" spans="1:7" x14ac:dyDescent="0.25">
      <c r="A63" s="13" t="s">
        <v>1307</v>
      </c>
      <c r="B63" s="32" t="s">
        <v>1308</v>
      </c>
      <c r="C63" s="32" t="s">
        <v>1210</v>
      </c>
      <c r="D63" s="14">
        <v>47277</v>
      </c>
      <c r="E63" s="15">
        <v>138.1</v>
      </c>
      <c r="F63" s="16">
        <v>2.5000000000000001E-3</v>
      </c>
      <c r="G63" s="16"/>
    </row>
    <row r="64" spans="1:7" x14ac:dyDescent="0.25">
      <c r="A64" s="13" t="s">
        <v>1573</v>
      </c>
      <c r="B64" s="32" t="s">
        <v>1574</v>
      </c>
      <c r="C64" s="32" t="s">
        <v>1187</v>
      </c>
      <c r="D64" s="14">
        <v>23417</v>
      </c>
      <c r="E64" s="15">
        <v>134.47999999999999</v>
      </c>
      <c r="F64" s="16">
        <v>2.3999999999999998E-3</v>
      </c>
      <c r="G64" s="16"/>
    </row>
    <row r="65" spans="1:7" x14ac:dyDescent="0.25">
      <c r="A65" s="13" t="s">
        <v>1202</v>
      </c>
      <c r="B65" s="32" t="s">
        <v>1203</v>
      </c>
      <c r="C65" s="32" t="s">
        <v>1204</v>
      </c>
      <c r="D65" s="14">
        <v>4344</v>
      </c>
      <c r="E65" s="15">
        <v>125.53</v>
      </c>
      <c r="F65" s="16">
        <v>2.2000000000000001E-3</v>
      </c>
      <c r="G65" s="16"/>
    </row>
    <row r="66" spans="1:7" x14ac:dyDescent="0.25">
      <c r="A66" s="13" t="s">
        <v>1503</v>
      </c>
      <c r="B66" s="32" t="s">
        <v>1504</v>
      </c>
      <c r="C66" s="32" t="s">
        <v>1181</v>
      </c>
      <c r="D66" s="14">
        <v>451</v>
      </c>
      <c r="E66" s="15">
        <v>125.03</v>
      </c>
      <c r="F66" s="16">
        <v>2.2000000000000001E-3</v>
      </c>
      <c r="G66" s="16"/>
    </row>
    <row r="67" spans="1:7" x14ac:dyDescent="0.25">
      <c r="A67" s="13" t="s">
        <v>1550</v>
      </c>
      <c r="B67" s="32" t="s">
        <v>1551</v>
      </c>
      <c r="C67" s="32" t="s">
        <v>1204</v>
      </c>
      <c r="D67" s="14">
        <v>23456</v>
      </c>
      <c r="E67" s="15">
        <v>123.65</v>
      </c>
      <c r="F67" s="16">
        <v>2.2000000000000001E-3</v>
      </c>
      <c r="G67" s="16"/>
    </row>
    <row r="68" spans="1:7" x14ac:dyDescent="0.25">
      <c r="A68" s="13" t="s">
        <v>1238</v>
      </c>
      <c r="B68" s="32" t="s">
        <v>1239</v>
      </c>
      <c r="C68" s="32" t="s">
        <v>1181</v>
      </c>
      <c r="D68" s="14">
        <v>3697</v>
      </c>
      <c r="E68" s="15">
        <v>122.9</v>
      </c>
      <c r="F68" s="16">
        <v>2.2000000000000001E-3</v>
      </c>
      <c r="G68" s="16"/>
    </row>
    <row r="69" spans="1:7" x14ac:dyDescent="0.25">
      <c r="A69" s="13" t="s">
        <v>2165</v>
      </c>
      <c r="B69" s="32" t="s">
        <v>2166</v>
      </c>
      <c r="C69" s="32" t="s">
        <v>1244</v>
      </c>
      <c r="D69" s="14">
        <v>27474</v>
      </c>
      <c r="E69" s="15">
        <v>121.76</v>
      </c>
      <c r="F69" s="16">
        <v>2.2000000000000001E-3</v>
      </c>
      <c r="G69" s="16"/>
    </row>
    <row r="70" spans="1:7" x14ac:dyDescent="0.25">
      <c r="A70" s="13" t="s">
        <v>1423</v>
      </c>
      <c r="B70" s="32" t="s">
        <v>1424</v>
      </c>
      <c r="C70" s="32" t="s">
        <v>1234</v>
      </c>
      <c r="D70" s="14">
        <v>18446</v>
      </c>
      <c r="E70" s="15">
        <v>121.33</v>
      </c>
      <c r="F70" s="16">
        <v>2.2000000000000001E-3</v>
      </c>
      <c r="G70" s="16"/>
    </row>
    <row r="71" spans="1:7" x14ac:dyDescent="0.25">
      <c r="A71" s="13" t="s">
        <v>1321</v>
      </c>
      <c r="B71" s="32" t="s">
        <v>1322</v>
      </c>
      <c r="C71" s="32" t="s">
        <v>1323</v>
      </c>
      <c r="D71" s="14">
        <v>52173</v>
      </c>
      <c r="E71" s="15">
        <v>120.03</v>
      </c>
      <c r="F71" s="16">
        <v>2.0999999999999999E-3</v>
      </c>
      <c r="G71" s="16"/>
    </row>
    <row r="72" spans="1:7" x14ac:dyDescent="0.25">
      <c r="A72" s="13" t="s">
        <v>2167</v>
      </c>
      <c r="B72" s="32" t="s">
        <v>2168</v>
      </c>
      <c r="C72" s="32" t="s">
        <v>1395</v>
      </c>
      <c r="D72" s="14">
        <v>23066</v>
      </c>
      <c r="E72" s="15">
        <v>115.32</v>
      </c>
      <c r="F72" s="16">
        <v>2.0999999999999999E-3</v>
      </c>
      <c r="G72" s="16"/>
    </row>
    <row r="73" spans="1:7" x14ac:dyDescent="0.25">
      <c r="A73" s="13" t="s">
        <v>1471</v>
      </c>
      <c r="B73" s="32" t="s">
        <v>1472</v>
      </c>
      <c r="C73" s="32" t="s">
        <v>1275</v>
      </c>
      <c r="D73" s="14">
        <v>80316</v>
      </c>
      <c r="E73" s="15">
        <v>114.43</v>
      </c>
      <c r="F73" s="16">
        <v>2E-3</v>
      </c>
      <c r="G73" s="16"/>
    </row>
    <row r="74" spans="1:7" x14ac:dyDescent="0.25">
      <c r="A74" s="13" t="s">
        <v>1368</v>
      </c>
      <c r="B74" s="32" t="s">
        <v>1369</v>
      </c>
      <c r="C74" s="32" t="s">
        <v>1275</v>
      </c>
      <c r="D74" s="14">
        <v>5944</v>
      </c>
      <c r="E74" s="15">
        <v>113.95</v>
      </c>
      <c r="F74" s="16">
        <v>2E-3</v>
      </c>
      <c r="G74" s="16"/>
    </row>
    <row r="75" spans="1:7" x14ac:dyDescent="0.25">
      <c r="A75" s="13" t="s">
        <v>1296</v>
      </c>
      <c r="B75" s="32" t="s">
        <v>1297</v>
      </c>
      <c r="C75" s="32" t="s">
        <v>1237</v>
      </c>
      <c r="D75" s="14">
        <v>1555</v>
      </c>
      <c r="E75" s="15">
        <v>113.48</v>
      </c>
      <c r="F75" s="16">
        <v>2E-3</v>
      </c>
      <c r="G75" s="16"/>
    </row>
    <row r="76" spans="1:7" x14ac:dyDescent="0.25">
      <c r="A76" s="13" t="s">
        <v>1871</v>
      </c>
      <c r="B76" s="32" t="s">
        <v>1872</v>
      </c>
      <c r="C76" s="32" t="s">
        <v>1244</v>
      </c>
      <c r="D76" s="14">
        <v>22890</v>
      </c>
      <c r="E76" s="15">
        <v>113.43</v>
      </c>
      <c r="F76" s="16">
        <v>2E-3</v>
      </c>
      <c r="G76" s="16"/>
    </row>
    <row r="77" spans="1:7" x14ac:dyDescent="0.25">
      <c r="A77" s="13" t="s">
        <v>1414</v>
      </c>
      <c r="B77" s="32" t="s">
        <v>1415</v>
      </c>
      <c r="C77" s="32" t="s">
        <v>1416</v>
      </c>
      <c r="D77" s="14">
        <v>2625</v>
      </c>
      <c r="E77" s="15">
        <v>110.36</v>
      </c>
      <c r="F77" s="16">
        <v>2E-3</v>
      </c>
      <c r="G77" s="16"/>
    </row>
    <row r="78" spans="1:7" x14ac:dyDescent="0.25">
      <c r="A78" s="13" t="s">
        <v>1904</v>
      </c>
      <c r="B78" s="32" t="s">
        <v>1905</v>
      </c>
      <c r="C78" s="32" t="s">
        <v>1315</v>
      </c>
      <c r="D78" s="14">
        <v>37400</v>
      </c>
      <c r="E78" s="15">
        <v>108.11</v>
      </c>
      <c r="F78" s="16">
        <v>1.9E-3</v>
      </c>
      <c r="G78" s="16"/>
    </row>
    <row r="79" spans="1:7" x14ac:dyDescent="0.25">
      <c r="A79" s="13" t="s">
        <v>1879</v>
      </c>
      <c r="B79" s="32" t="s">
        <v>1880</v>
      </c>
      <c r="C79" s="32" t="s">
        <v>1267</v>
      </c>
      <c r="D79" s="14">
        <v>7844</v>
      </c>
      <c r="E79" s="15">
        <v>107.37</v>
      </c>
      <c r="F79" s="16">
        <v>1.9E-3</v>
      </c>
      <c r="G79" s="16"/>
    </row>
    <row r="80" spans="1:7" x14ac:dyDescent="0.25">
      <c r="A80" s="13" t="s">
        <v>1869</v>
      </c>
      <c r="B80" s="32" t="s">
        <v>1870</v>
      </c>
      <c r="C80" s="32" t="s">
        <v>1315</v>
      </c>
      <c r="D80" s="14">
        <v>8632</v>
      </c>
      <c r="E80" s="15">
        <v>107.11</v>
      </c>
      <c r="F80" s="16">
        <v>1.9E-3</v>
      </c>
      <c r="G80" s="16"/>
    </row>
    <row r="81" spans="1:7" x14ac:dyDescent="0.25">
      <c r="A81" s="13" t="s">
        <v>1515</v>
      </c>
      <c r="B81" s="32" t="s">
        <v>1516</v>
      </c>
      <c r="C81" s="32" t="s">
        <v>1275</v>
      </c>
      <c r="D81" s="14">
        <v>6680</v>
      </c>
      <c r="E81" s="15">
        <v>105.54</v>
      </c>
      <c r="F81" s="16">
        <v>1.9E-3</v>
      </c>
      <c r="G81" s="16"/>
    </row>
    <row r="82" spans="1:7" x14ac:dyDescent="0.25">
      <c r="A82" s="13" t="s">
        <v>1579</v>
      </c>
      <c r="B82" s="32" t="s">
        <v>1580</v>
      </c>
      <c r="C82" s="32" t="s">
        <v>1181</v>
      </c>
      <c r="D82" s="14">
        <v>1859</v>
      </c>
      <c r="E82" s="15">
        <v>104.89</v>
      </c>
      <c r="F82" s="16">
        <v>1.9E-3</v>
      </c>
      <c r="G82" s="16"/>
    </row>
    <row r="83" spans="1:7" x14ac:dyDescent="0.25">
      <c r="A83" s="13" t="s">
        <v>1577</v>
      </c>
      <c r="B83" s="32" t="s">
        <v>1578</v>
      </c>
      <c r="C83" s="32" t="s">
        <v>1231</v>
      </c>
      <c r="D83" s="14">
        <v>14341</v>
      </c>
      <c r="E83" s="15">
        <v>103.89</v>
      </c>
      <c r="F83" s="16">
        <v>1.9E-3</v>
      </c>
      <c r="G83" s="16"/>
    </row>
    <row r="84" spans="1:7" x14ac:dyDescent="0.25">
      <c r="A84" s="13" t="s">
        <v>2169</v>
      </c>
      <c r="B84" s="32" t="s">
        <v>2170</v>
      </c>
      <c r="C84" s="32" t="s">
        <v>1249</v>
      </c>
      <c r="D84" s="14">
        <v>12769</v>
      </c>
      <c r="E84" s="15">
        <v>101.06</v>
      </c>
      <c r="F84" s="16">
        <v>1.8E-3</v>
      </c>
      <c r="G84" s="16"/>
    </row>
    <row r="85" spans="1:7" x14ac:dyDescent="0.25">
      <c r="A85" s="13" t="s">
        <v>1873</v>
      </c>
      <c r="B85" s="32" t="s">
        <v>1874</v>
      </c>
      <c r="C85" s="32" t="s">
        <v>1275</v>
      </c>
      <c r="D85" s="14">
        <v>6182</v>
      </c>
      <c r="E85" s="15">
        <v>100.88</v>
      </c>
      <c r="F85" s="16">
        <v>1.8E-3</v>
      </c>
      <c r="G85" s="16"/>
    </row>
    <row r="86" spans="1:7" x14ac:dyDescent="0.25">
      <c r="A86" s="13" t="s">
        <v>1889</v>
      </c>
      <c r="B86" s="32" t="s">
        <v>1890</v>
      </c>
      <c r="C86" s="32" t="s">
        <v>1218</v>
      </c>
      <c r="D86" s="14">
        <v>5738</v>
      </c>
      <c r="E86" s="15">
        <v>100.77</v>
      </c>
      <c r="F86" s="16">
        <v>1.8E-3</v>
      </c>
      <c r="G86" s="16"/>
    </row>
    <row r="87" spans="1:7" x14ac:dyDescent="0.25">
      <c r="A87" s="13" t="s">
        <v>1898</v>
      </c>
      <c r="B87" s="32" t="s">
        <v>1899</v>
      </c>
      <c r="C87" s="32" t="s">
        <v>1181</v>
      </c>
      <c r="D87" s="14">
        <v>4083</v>
      </c>
      <c r="E87" s="15">
        <v>99.8</v>
      </c>
      <c r="F87" s="16">
        <v>1.8E-3</v>
      </c>
      <c r="G87" s="16"/>
    </row>
    <row r="88" spans="1:7" x14ac:dyDescent="0.25">
      <c r="A88" s="13" t="s">
        <v>1891</v>
      </c>
      <c r="B88" s="32" t="s">
        <v>1892</v>
      </c>
      <c r="C88" s="32" t="s">
        <v>1893</v>
      </c>
      <c r="D88" s="14">
        <v>8026</v>
      </c>
      <c r="E88" s="15">
        <v>99.69</v>
      </c>
      <c r="F88" s="16">
        <v>1.8E-3</v>
      </c>
      <c r="G88" s="16"/>
    </row>
    <row r="89" spans="1:7" x14ac:dyDescent="0.25">
      <c r="A89" s="13" t="s">
        <v>1603</v>
      </c>
      <c r="B89" s="32" t="s">
        <v>1604</v>
      </c>
      <c r="C89" s="32" t="s">
        <v>1218</v>
      </c>
      <c r="D89" s="14">
        <v>13614</v>
      </c>
      <c r="E89" s="15">
        <v>99.69</v>
      </c>
      <c r="F89" s="16">
        <v>1.8E-3</v>
      </c>
      <c r="G89" s="16"/>
    </row>
    <row r="90" spans="1:7" x14ac:dyDescent="0.25">
      <c r="A90" s="13" t="s">
        <v>1456</v>
      </c>
      <c r="B90" s="32" t="s">
        <v>1457</v>
      </c>
      <c r="C90" s="32" t="s">
        <v>1244</v>
      </c>
      <c r="D90" s="14">
        <v>60305</v>
      </c>
      <c r="E90" s="15">
        <v>97.97</v>
      </c>
      <c r="F90" s="16">
        <v>1.6999999999999999E-3</v>
      </c>
      <c r="G90" s="16"/>
    </row>
    <row r="91" spans="1:7" x14ac:dyDescent="0.25">
      <c r="A91" s="13" t="s">
        <v>1384</v>
      </c>
      <c r="B91" s="32" t="s">
        <v>1385</v>
      </c>
      <c r="C91" s="32" t="s">
        <v>1275</v>
      </c>
      <c r="D91" s="14">
        <v>7740</v>
      </c>
      <c r="E91" s="15">
        <v>95.51</v>
      </c>
      <c r="F91" s="16">
        <v>1.6999999999999999E-3</v>
      </c>
      <c r="G91" s="16"/>
    </row>
    <row r="92" spans="1:7" x14ac:dyDescent="0.25">
      <c r="A92" s="13" t="s">
        <v>1552</v>
      </c>
      <c r="B92" s="32" t="s">
        <v>1553</v>
      </c>
      <c r="C92" s="32" t="s">
        <v>1330</v>
      </c>
      <c r="D92" s="14">
        <v>15350</v>
      </c>
      <c r="E92" s="15">
        <v>95.35</v>
      </c>
      <c r="F92" s="16">
        <v>1.6999999999999999E-3</v>
      </c>
      <c r="G92" s="16"/>
    </row>
    <row r="93" spans="1:7" x14ac:dyDescent="0.25">
      <c r="A93" s="13" t="s">
        <v>1401</v>
      </c>
      <c r="B93" s="32" t="s">
        <v>1402</v>
      </c>
      <c r="C93" s="32" t="s">
        <v>1249</v>
      </c>
      <c r="D93" s="14">
        <v>14607</v>
      </c>
      <c r="E93" s="15">
        <v>94.21</v>
      </c>
      <c r="F93" s="16">
        <v>1.6999999999999999E-3</v>
      </c>
      <c r="G93" s="16"/>
    </row>
    <row r="94" spans="1:7" x14ac:dyDescent="0.25">
      <c r="A94" s="13" t="s">
        <v>2171</v>
      </c>
      <c r="B94" s="32" t="s">
        <v>2172</v>
      </c>
      <c r="C94" s="32" t="s">
        <v>1267</v>
      </c>
      <c r="D94" s="14">
        <v>52606</v>
      </c>
      <c r="E94" s="15">
        <v>93.61</v>
      </c>
      <c r="F94" s="16">
        <v>1.6999999999999999E-3</v>
      </c>
      <c r="G94" s="16"/>
    </row>
    <row r="95" spans="1:7" x14ac:dyDescent="0.25">
      <c r="A95" s="13" t="s">
        <v>2081</v>
      </c>
      <c r="B95" s="32" t="s">
        <v>2082</v>
      </c>
      <c r="C95" s="32" t="s">
        <v>1398</v>
      </c>
      <c r="D95" s="14">
        <v>5689</v>
      </c>
      <c r="E95" s="15">
        <v>90.26</v>
      </c>
      <c r="F95" s="16">
        <v>1.6000000000000001E-3</v>
      </c>
      <c r="G95" s="16"/>
    </row>
    <row r="96" spans="1:7" x14ac:dyDescent="0.25">
      <c r="A96" s="13" t="s">
        <v>2173</v>
      </c>
      <c r="B96" s="32" t="s">
        <v>2174</v>
      </c>
      <c r="C96" s="32" t="s">
        <v>2102</v>
      </c>
      <c r="D96" s="14">
        <v>12976</v>
      </c>
      <c r="E96" s="15">
        <v>90.03</v>
      </c>
      <c r="F96" s="16">
        <v>1.6000000000000001E-3</v>
      </c>
      <c r="G96" s="16"/>
    </row>
    <row r="97" spans="1:7" x14ac:dyDescent="0.25">
      <c r="A97" s="13" t="s">
        <v>1389</v>
      </c>
      <c r="B97" s="32" t="s">
        <v>1390</v>
      </c>
      <c r="C97" s="32" t="s">
        <v>1351</v>
      </c>
      <c r="D97" s="14">
        <v>1310</v>
      </c>
      <c r="E97" s="15">
        <v>89.02</v>
      </c>
      <c r="F97" s="16">
        <v>1.6000000000000001E-3</v>
      </c>
      <c r="G97" s="16"/>
    </row>
    <row r="98" spans="1:7" x14ac:dyDescent="0.25">
      <c r="A98" s="13" t="s">
        <v>1339</v>
      </c>
      <c r="B98" s="32" t="s">
        <v>1340</v>
      </c>
      <c r="C98" s="32" t="s">
        <v>1318</v>
      </c>
      <c r="D98" s="14">
        <v>13541</v>
      </c>
      <c r="E98" s="15">
        <v>88.86</v>
      </c>
      <c r="F98" s="16">
        <v>1.6000000000000001E-3</v>
      </c>
      <c r="G98" s="16"/>
    </row>
    <row r="99" spans="1:7" x14ac:dyDescent="0.25">
      <c r="A99" s="13" t="s">
        <v>1326</v>
      </c>
      <c r="B99" s="32" t="s">
        <v>1327</v>
      </c>
      <c r="C99" s="32" t="s">
        <v>1184</v>
      </c>
      <c r="D99" s="14">
        <v>25292</v>
      </c>
      <c r="E99" s="15">
        <v>88.36</v>
      </c>
      <c r="F99" s="16">
        <v>1.6000000000000001E-3</v>
      </c>
      <c r="G99" s="16"/>
    </row>
    <row r="100" spans="1:7" x14ac:dyDescent="0.25">
      <c r="A100" s="13" t="s">
        <v>1922</v>
      </c>
      <c r="B100" s="32" t="s">
        <v>1923</v>
      </c>
      <c r="C100" s="32" t="s">
        <v>1351</v>
      </c>
      <c r="D100" s="14">
        <v>24835</v>
      </c>
      <c r="E100" s="15">
        <v>85.9</v>
      </c>
      <c r="F100" s="16">
        <v>1.5E-3</v>
      </c>
      <c r="G100" s="16"/>
    </row>
    <row r="101" spans="1:7" x14ac:dyDescent="0.25">
      <c r="A101" s="13" t="s">
        <v>1491</v>
      </c>
      <c r="B101" s="32" t="s">
        <v>1492</v>
      </c>
      <c r="C101" s="32" t="s">
        <v>1234</v>
      </c>
      <c r="D101" s="14">
        <v>12000</v>
      </c>
      <c r="E101" s="15">
        <v>83.96</v>
      </c>
      <c r="F101" s="16">
        <v>1.5E-3</v>
      </c>
      <c r="G101" s="16"/>
    </row>
    <row r="102" spans="1:7" x14ac:dyDescent="0.25">
      <c r="A102" s="13" t="s">
        <v>1998</v>
      </c>
      <c r="B102" s="32" t="s">
        <v>1999</v>
      </c>
      <c r="C102" s="32" t="s">
        <v>1218</v>
      </c>
      <c r="D102" s="14">
        <v>3051</v>
      </c>
      <c r="E102" s="15">
        <v>81.39</v>
      </c>
      <c r="F102" s="16">
        <v>1.5E-3</v>
      </c>
      <c r="G102" s="16"/>
    </row>
    <row r="103" spans="1:7" x14ac:dyDescent="0.25">
      <c r="A103" s="13" t="s">
        <v>1525</v>
      </c>
      <c r="B103" s="32" t="s">
        <v>1526</v>
      </c>
      <c r="C103" s="32" t="s">
        <v>1527</v>
      </c>
      <c r="D103" s="14">
        <v>180</v>
      </c>
      <c r="E103" s="15">
        <v>80.36</v>
      </c>
      <c r="F103" s="16">
        <v>1.4E-3</v>
      </c>
      <c r="G103" s="16"/>
    </row>
    <row r="104" spans="1:7" x14ac:dyDescent="0.25">
      <c r="A104" s="13" t="s">
        <v>1205</v>
      </c>
      <c r="B104" s="32" t="s">
        <v>1206</v>
      </c>
      <c r="C104" s="32" t="s">
        <v>1207</v>
      </c>
      <c r="D104" s="14">
        <v>1602</v>
      </c>
      <c r="E104" s="15">
        <v>79.16</v>
      </c>
      <c r="F104" s="16">
        <v>1.4E-3</v>
      </c>
      <c r="G104" s="16"/>
    </row>
    <row r="105" spans="1:7" x14ac:dyDescent="0.25">
      <c r="A105" s="13" t="s">
        <v>1881</v>
      </c>
      <c r="B105" s="32" t="s">
        <v>1882</v>
      </c>
      <c r="C105" s="32" t="s">
        <v>1218</v>
      </c>
      <c r="D105" s="14">
        <v>123087</v>
      </c>
      <c r="E105" s="15">
        <v>77.52</v>
      </c>
      <c r="F105" s="16">
        <v>1.4E-3</v>
      </c>
      <c r="G105" s="16"/>
    </row>
    <row r="106" spans="1:7" x14ac:dyDescent="0.25">
      <c r="A106" s="13" t="s">
        <v>2025</v>
      </c>
      <c r="B106" s="32" t="s">
        <v>2026</v>
      </c>
      <c r="C106" s="32" t="s">
        <v>1231</v>
      </c>
      <c r="D106" s="14">
        <v>4188</v>
      </c>
      <c r="E106" s="15">
        <v>77.44</v>
      </c>
      <c r="F106" s="16">
        <v>1.4E-3</v>
      </c>
      <c r="G106" s="16"/>
    </row>
    <row r="107" spans="1:7" x14ac:dyDescent="0.25">
      <c r="A107" s="13" t="s">
        <v>1885</v>
      </c>
      <c r="B107" s="32" t="s">
        <v>1886</v>
      </c>
      <c r="C107" s="32" t="s">
        <v>1351</v>
      </c>
      <c r="D107" s="14">
        <v>43299</v>
      </c>
      <c r="E107" s="15">
        <v>74.5</v>
      </c>
      <c r="F107" s="16">
        <v>1.2999999999999999E-3</v>
      </c>
      <c r="G107" s="16"/>
    </row>
    <row r="108" spans="1:7" x14ac:dyDescent="0.25">
      <c r="A108" s="13" t="s">
        <v>1223</v>
      </c>
      <c r="B108" s="32" t="s">
        <v>1224</v>
      </c>
      <c r="C108" s="32" t="s">
        <v>1195</v>
      </c>
      <c r="D108" s="14">
        <v>2800</v>
      </c>
      <c r="E108" s="15">
        <v>68.16</v>
      </c>
      <c r="F108" s="16">
        <v>1.1999999999999999E-3</v>
      </c>
      <c r="G108" s="16"/>
    </row>
    <row r="109" spans="1:7" x14ac:dyDescent="0.25">
      <c r="A109" s="13" t="s">
        <v>1593</v>
      </c>
      <c r="B109" s="32" t="s">
        <v>1594</v>
      </c>
      <c r="C109" s="32" t="s">
        <v>1351</v>
      </c>
      <c r="D109" s="14">
        <v>1785</v>
      </c>
      <c r="E109" s="15">
        <v>66.22</v>
      </c>
      <c r="F109" s="16">
        <v>1.1999999999999999E-3</v>
      </c>
      <c r="G109" s="16"/>
    </row>
    <row r="110" spans="1:7" x14ac:dyDescent="0.25">
      <c r="A110" s="13" t="s">
        <v>1534</v>
      </c>
      <c r="B110" s="32" t="s">
        <v>1535</v>
      </c>
      <c r="C110" s="32" t="s">
        <v>1231</v>
      </c>
      <c r="D110" s="14">
        <v>13200</v>
      </c>
      <c r="E110" s="15">
        <v>65.17</v>
      </c>
      <c r="F110" s="16">
        <v>1.1999999999999999E-3</v>
      </c>
      <c r="G110" s="16"/>
    </row>
    <row r="111" spans="1:7" x14ac:dyDescent="0.25">
      <c r="A111" s="13" t="s">
        <v>1399</v>
      </c>
      <c r="B111" s="32" t="s">
        <v>1400</v>
      </c>
      <c r="C111" s="32" t="s">
        <v>1181</v>
      </c>
      <c r="D111" s="14">
        <v>17500</v>
      </c>
      <c r="E111" s="15">
        <v>63.9</v>
      </c>
      <c r="F111" s="16">
        <v>1.1000000000000001E-3</v>
      </c>
      <c r="G111" s="16"/>
    </row>
    <row r="112" spans="1:7" x14ac:dyDescent="0.25">
      <c r="A112" s="13" t="s">
        <v>2175</v>
      </c>
      <c r="B112" s="32" t="s">
        <v>2176</v>
      </c>
      <c r="C112" s="32" t="s">
        <v>1315</v>
      </c>
      <c r="D112" s="14">
        <v>12000</v>
      </c>
      <c r="E112" s="15">
        <v>44.22</v>
      </c>
      <c r="F112" s="16">
        <v>8.0000000000000004E-4</v>
      </c>
      <c r="G112" s="16"/>
    </row>
    <row r="113" spans="1:7" x14ac:dyDescent="0.25">
      <c r="A113" s="13" t="s">
        <v>1485</v>
      </c>
      <c r="B113" s="32" t="s">
        <v>1486</v>
      </c>
      <c r="C113" s="32" t="s">
        <v>1411</v>
      </c>
      <c r="D113" s="14">
        <v>18300</v>
      </c>
      <c r="E113" s="15">
        <v>36.5</v>
      </c>
      <c r="F113" s="16">
        <v>6.9999999999999999E-4</v>
      </c>
      <c r="G113" s="16"/>
    </row>
    <row r="114" spans="1:7" x14ac:dyDescent="0.25">
      <c r="A114" s="13" t="s">
        <v>1916</v>
      </c>
      <c r="B114" s="32" t="s">
        <v>1917</v>
      </c>
      <c r="C114" s="32" t="s">
        <v>1231</v>
      </c>
      <c r="D114" s="14">
        <v>4441</v>
      </c>
      <c r="E114" s="15">
        <v>30.25</v>
      </c>
      <c r="F114" s="16">
        <v>5.0000000000000001E-4</v>
      </c>
      <c r="G114" s="16"/>
    </row>
    <row r="115" spans="1:7" x14ac:dyDescent="0.25">
      <c r="A115" s="13" t="s">
        <v>1918</v>
      </c>
      <c r="B115" s="32" t="s">
        <v>1919</v>
      </c>
      <c r="C115" s="32" t="s">
        <v>1201</v>
      </c>
      <c r="D115" s="14">
        <v>2353</v>
      </c>
      <c r="E115" s="15">
        <v>8.0500000000000007</v>
      </c>
      <c r="F115" s="16">
        <v>1E-4</v>
      </c>
      <c r="G115" s="16"/>
    </row>
    <row r="116" spans="1:7" x14ac:dyDescent="0.25">
      <c r="A116" s="13" t="s">
        <v>1379</v>
      </c>
      <c r="B116" s="32" t="s">
        <v>1380</v>
      </c>
      <c r="C116" s="32" t="s">
        <v>1244</v>
      </c>
      <c r="D116" s="14">
        <v>500</v>
      </c>
      <c r="E116" s="15">
        <v>6.66</v>
      </c>
      <c r="F116" s="16">
        <v>1E-4</v>
      </c>
      <c r="G116" s="16"/>
    </row>
    <row r="117" spans="1:7" x14ac:dyDescent="0.25">
      <c r="A117" s="17" t="s">
        <v>131</v>
      </c>
      <c r="B117" s="33"/>
      <c r="C117" s="33"/>
      <c r="D117" s="20"/>
      <c r="E117" s="38">
        <v>37848.89</v>
      </c>
      <c r="F117" s="39">
        <v>0.67449999999999999</v>
      </c>
      <c r="G117" s="23"/>
    </row>
    <row r="118" spans="1:7" x14ac:dyDescent="0.25">
      <c r="A118" s="17" t="s">
        <v>1257</v>
      </c>
      <c r="B118" s="32"/>
      <c r="C118" s="32"/>
      <c r="D118" s="14"/>
      <c r="E118" s="15"/>
      <c r="F118" s="16"/>
      <c r="G118" s="16"/>
    </row>
    <row r="119" spans="1:7" x14ac:dyDescent="0.25">
      <c r="A119" s="17" t="s">
        <v>131</v>
      </c>
      <c r="B119" s="32"/>
      <c r="C119" s="32"/>
      <c r="D119" s="14"/>
      <c r="E119" s="40" t="s">
        <v>128</v>
      </c>
      <c r="F119" s="41" t="s">
        <v>128</v>
      </c>
      <c r="G119" s="16"/>
    </row>
    <row r="120" spans="1:7" x14ac:dyDescent="0.25">
      <c r="A120" s="25" t="s">
        <v>143</v>
      </c>
      <c r="B120" s="34"/>
      <c r="C120" s="34"/>
      <c r="D120" s="26"/>
      <c r="E120" s="29">
        <v>37848.89</v>
      </c>
      <c r="F120" s="30">
        <v>0.67449999999999999</v>
      </c>
      <c r="G120" s="23"/>
    </row>
    <row r="121" spans="1:7" x14ac:dyDescent="0.25">
      <c r="A121" s="13"/>
      <c r="B121" s="32"/>
      <c r="C121" s="32"/>
      <c r="D121" s="14"/>
      <c r="E121" s="15"/>
      <c r="F121" s="16"/>
      <c r="G121" s="16"/>
    </row>
    <row r="122" spans="1:7" x14ac:dyDescent="0.25">
      <c r="A122" s="17" t="s">
        <v>1623</v>
      </c>
      <c r="B122" s="32"/>
      <c r="C122" s="32"/>
      <c r="D122" s="14"/>
      <c r="E122" s="15"/>
      <c r="F122" s="16"/>
      <c r="G122" s="16"/>
    </row>
    <row r="123" spans="1:7" x14ac:dyDescent="0.25">
      <c r="A123" s="17" t="s">
        <v>1624</v>
      </c>
      <c r="B123" s="32"/>
      <c r="C123" s="32"/>
      <c r="D123" s="14"/>
      <c r="E123" s="15"/>
      <c r="F123" s="16"/>
      <c r="G123" s="16"/>
    </row>
    <row r="124" spans="1:7" x14ac:dyDescent="0.25">
      <c r="A124" s="13" t="s">
        <v>1751</v>
      </c>
      <c r="B124" s="32"/>
      <c r="C124" s="32" t="s">
        <v>1244</v>
      </c>
      <c r="D124" s="42">
        <v>-500</v>
      </c>
      <c r="E124" s="37">
        <v>-6.7</v>
      </c>
      <c r="F124" s="36">
        <v>-1.1900000000000001E-4</v>
      </c>
      <c r="G124" s="16"/>
    </row>
    <row r="125" spans="1:7" x14ac:dyDescent="0.25">
      <c r="A125" s="13" t="s">
        <v>1734</v>
      </c>
      <c r="B125" s="32"/>
      <c r="C125" s="32" t="s">
        <v>1416</v>
      </c>
      <c r="D125" s="42">
        <v>-300</v>
      </c>
      <c r="E125" s="37">
        <v>-12.7</v>
      </c>
      <c r="F125" s="36">
        <v>-2.2599999999999999E-4</v>
      </c>
      <c r="G125" s="16"/>
    </row>
    <row r="126" spans="1:7" x14ac:dyDescent="0.25">
      <c r="A126" s="13" t="s">
        <v>1695</v>
      </c>
      <c r="B126" s="32"/>
      <c r="C126" s="32" t="s">
        <v>1411</v>
      </c>
      <c r="D126" s="42">
        <v>-18300</v>
      </c>
      <c r="E126" s="37">
        <v>-36.79</v>
      </c>
      <c r="F126" s="36">
        <v>-6.5499999999999998E-4</v>
      </c>
      <c r="G126" s="16"/>
    </row>
    <row r="127" spans="1:7" x14ac:dyDescent="0.25">
      <c r="A127" s="13" t="s">
        <v>1799</v>
      </c>
      <c r="B127" s="32"/>
      <c r="C127" s="32" t="s">
        <v>1181</v>
      </c>
      <c r="D127" s="42">
        <v>-3850</v>
      </c>
      <c r="E127" s="37">
        <v>-48.78</v>
      </c>
      <c r="F127" s="36">
        <v>-8.6899999999999998E-4</v>
      </c>
      <c r="G127" s="16"/>
    </row>
    <row r="128" spans="1:7" x14ac:dyDescent="0.25">
      <c r="A128" s="13" t="s">
        <v>1724</v>
      </c>
      <c r="B128" s="32"/>
      <c r="C128" s="32" t="s">
        <v>1181</v>
      </c>
      <c r="D128" s="42">
        <v>-5400</v>
      </c>
      <c r="E128" s="37">
        <v>-52.51</v>
      </c>
      <c r="F128" s="36">
        <v>-9.3599999999999998E-4</v>
      </c>
      <c r="G128" s="16"/>
    </row>
    <row r="129" spans="1:7" x14ac:dyDescent="0.25">
      <c r="A129" s="13" t="s">
        <v>1778</v>
      </c>
      <c r="B129" s="32"/>
      <c r="C129" s="32" t="s">
        <v>1181</v>
      </c>
      <c r="D129" s="42">
        <v>-2975</v>
      </c>
      <c r="E129" s="37">
        <v>-61.4</v>
      </c>
      <c r="F129" s="36">
        <v>-1.0939999999999999E-3</v>
      </c>
      <c r="G129" s="16"/>
    </row>
    <row r="130" spans="1:7" x14ac:dyDescent="0.25">
      <c r="A130" s="13" t="s">
        <v>1743</v>
      </c>
      <c r="B130" s="32"/>
      <c r="C130" s="32" t="s">
        <v>1181</v>
      </c>
      <c r="D130" s="42">
        <v>-17500</v>
      </c>
      <c r="E130" s="37">
        <v>-64.25</v>
      </c>
      <c r="F130" s="36">
        <v>-1.145E-3</v>
      </c>
      <c r="G130" s="16"/>
    </row>
    <row r="131" spans="1:7" x14ac:dyDescent="0.25">
      <c r="A131" s="13" t="s">
        <v>1669</v>
      </c>
      <c r="B131" s="32"/>
      <c r="C131" s="32" t="s">
        <v>1231</v>
      </c>
      <c r="D131" s="42">
        <v>-13200</v>
      </c>
      <c r="E131" s="37">
        <v>-65.459999999999994</v>
      </c>
      <c r="F131" s="36">
        <v>-1.1670000000000001E-3</v>
      </c>
      <c r="G131" s="16"/>
    </row>
    <row r="132" spans="1:7" x14ac:dyDescent="0.25">
      <c r="A132" s="13" t="s">
        <v>1793</v>
      </c>
      <c r="B132" s="32"/>
      <c r="C132" s="32" t="s">
        <v>1195</v>
      </c>
      <c r="D132" s="42">
        <v>-2800</v>
      </c>
      <c r="E132" s="37">
        <v>-68.64</v>
      </c>
      <c r="F132" s="36">
        <v>-1.2229999999999999E-3</v>
      </c>
      <c r="G132" s="16"/>
    </row>
    <row r="133" spans="1:7" x14ac:dyDescent="0.25">
      <c r="A133" s="13" t="s">
        <v>1692</v>
      </c>
      <c r="B133" s="32"/>
      <c r="C133" s="32" t="s">
        <v>1234</v>
      </c>
      <c r="D133" s="42">
        <v>-12000</v>
      </c>
      <c r="E133" s="37">
        <v>-84.31</v>
      </c>
      <c r="F133" s="36">
        <v>-1.503E-3</v>
      </c>
      <c r="G133" s="16"/>
    </row>
    <row r="134" spans="1:7" x14ac:dyDescent="0.25">
      <c r="A134" s="13" t="s">
        <v>1702</v>
      </c>
      <c r="B134" s="32"/>
      <c r="C134" s="32" t="s">
        <v>1275</v>
      </c>
      <c r="D134" s="42">
        <v>-80316</v>
      </c>
      <c r="E134" s="37">
        <v>-114.96</v>
      </c>
      <c r="F134" s="36">
        <v>-2.049E-3</v>
      </c>
      <c r="G134" s="16"/>
    </row>
    <row r="135" spans="1:7" x14ac:dyDescent="0.25">
      <c r="A135" s="13" t="s">
        <v>1782</v>
      </c>
      <c r="B135" s="32"/>
      <c r="C135" s="32" t="s">
        <v>1192</v>
      </c>
      <c r="D135" s="42">
        <v>-6300</v>
      </c>
      <c r="E135" s="37">
        <v>-157.88999999999999</v>
      </c>
      <c r="F135" s="36">
        <v>-2.8140000000000001E-3</v>
      </c>
      <c r="G135" s="16"/>
    </row>
    <row r="136" spans="1:7" x14ac:dyDescent="0.25">
      <c r="A136" s="13" t="s">
        <v>1667</v>
      </c>
      <c r="B136" s="32"/>
      <c r="C136" s="32" t="s">
        <v>1398</v>
      </c>
      <c r="D136" s="42">
        <v>-20000</v>
      </c>
      <c r="E136" s="37">
        <v>-159.68</v>
      </c>
      <c r="F136" s="36">
        <v>-2.846E-3</v>
      </c>
      <c r="G136" s="16"/>
    </row>
    <row r="137" spans="1:7" x14ac:dyDescent="0.25">
      <c r="A137" s="13" t="s">
        <v>1762</v>
      </c>
      <c r="B137" s="32"/>
      <c r="C137" s="32" t="s">
        <v>1237</v>
      </c>
      <c r="D137" s="42">
        <v>-4800</v>
      </c>
      <c r="E137" s="37">
        <v>-168.32</v>
      </c>
      <c r="F137" s="36">
        <v>-3.0000000000000001E-3</v>
      </c>
      <c r="G137" s="16"/>
    </row>
    <row r="138" spans="1:7" x14ac:dyDescent="0.25">
      <c r="A138" s="13" t="s">
        <v>1771</v>
      </c>
      <c r="B138" s="32"/>
      <c r="C138" s="32" t="s">
        <v>1275</v>
      </c>
      <c r="D138" s="42">
        <v>-2750</v>
      </c>
      <c r="E138" s="37">
        <v>-181.89</v>
      </c>
      <c r="F138" s="36">
        <v>-3.2420000000000001E-3</v>
      </c>
      <c r="G138" s="16"/>
    </row>
    <row r="139" spans="1:7" x14ac:dyDescent="0.25">
      <c r="A139" s="13" t="s">
        <v>1774</v>
      </c>
      <c r="B139" s="32"/>
      <c r="C139" s="32" t="s">
        <v>1218</v>
      </c>
      <c r="D139" s="42">
        <v>-81375</v>
      </c>
      <c r="E139" s="37">
        <v>-205.71</v>
      </c>
      <c r="F139" s="36">
        <v>-3.6670000000000001E-3</v>
      </c>
      <c r="G139" s="16"/>
    </row>
    <row r="140" spans="1:7" x14ac:dyDescent="0.25">
      <c r="A140" s="13" t="s">
        <v>1698</v>
      </c>
      <c r="B140" s="32"/>
      <c r="C140" s="32" t="s">
        <v>1195</v>
      </c>
      <c r="D140" s="42">
        <v>-4500</v>
      </c>
      <c r="E140" s="37">
        <v>-215.68</v>
      </c>
      <c r="F140" s="36">
        <v>-3.8449999999999999E-3</v>
      </c>
      <c r="G140" s="16"/>
    </row>
    <row r="141" spans="1:7" x14ac:dyDescent="0.25">
      <c r="A141" s="13" t="s">
        <v>1814</v>
      </c>
      <c r="B141" s="32"/>
      <c r="C141" s="32" t="s">
        <v>1275</v>
      </c>
      <c r="D141" s="42">
        <v>-46000</v>
      </c>
      <c r="E141" s="37">
        <v>-246.22</v>
      </c>
      <c r="F141" s="36">
        <v>-4.3889999999999997E-3</v>
      </c>
      <c r="G141" s="16"/>
    </row>
    <row r="142" spans="1:7" x14ac:dyDescent="0.25">
      <c r="A142" s="13" t="s">
        <v>1776</v>
      </c>
      <c r="B142" s="32"/>
      <c r="C142" s="32" t="s">
        <v>1338</v>
      </c>
      <c r="D142" s="42">
        <v>-10500</v>
      </c>
      <c r="E142" s="37">
        <v>-260.33</v>
      </c>
      <c r="F142" s="36">
        <v>-4.6410000000000002E-3</v>
      </c>
      <c r="G142" s="16"/>
    </row>
    <row r="143" spans="1:7" x14ac:dyDescent="0.25">
      <c r="A143" s="13" t="s">
        <v>1700</v>
      </c>
      <c r="B143" s="32"/>
      <c r="C143" s="32" t="s">
        <v>1181</v>
      </c>
      <c r="D143" s="42">
        <v>-17400</v>
      </c>
      <c r="E143" s="37">
        <v>-267</v>
      </c>
      <c r="F143" s="36">
        <v>-4.7600000000000003E-3</v>
      </c>
      <c r="G143" s="16"/>
    </row>
    <row r="144" spans="1:7" x14ac:dyDescent="0.25">
      <c r="A144" s="13" t="s">
        <v>1787</v>
      </c>
      <c r="B144" s="32"/>
      <c r="C144" s="32" t="s">
        <v>1315</v>
      </c>
      <c r="D144" s="42">
        <v>-33825</v>
      </c>
      <c r="E144" s="37">
        <v>-279.56</v>
      </c>
      <c r="F144" s="36">
        <v>-4.9839999999999997E-3</v>
      </c>
      <c r="G144" s="16"/>
    </row>
    <row r="145" spans="1:7" x14ac:dyDescent="0.25">
      <c r="A145" s="13" t="s">
        <v>1773</v>
      </c>
      <c r="B145" s="32"/>
      <c r="C145" s="32" t="s">
        <v>1184</v>
      </c>
      <c r="D145" s="42">
        <v>-3520000</v>
      </c>
      <c r="E145" s="37">
        <v>-296.38</v>
      </c>
      <c r="F145" s="36">
        <v>-5.2839999999999996E-3</v>
      </c>
      <c r="G145" s="16"/>
    </row>
    <row r="146" spans="1:7" x14ac:dyDescent="0.25">
      <c r="A146" s="13" t="s">
        <v>1812</v>
      </c>
      <c r="B146" s="32"/>
      <c r="C146" s="32" t="s">
        <v>1187</v>
      </c>
      <c r="D146" s="42">
        <v>-36500</v>
      </c>
      <c r="E146" s="37">
        <v>-365.57</v>
      </c>
      <c r="F146" s="36">
        <v>-6.5170000000000002E-3</v>
      </c>
      <c r="G146" s="16"/>
    </row>
    <row r="147" spans="1:7" x14ac:dyDescent="0.25">
      <c r="A147" s="13" t="s">
        <v>1710</v>
      </c>
      <c r="B147" s="32"/>
      <c r="C147" s="32" t="s">
        <v>1416</v>
      </c>
      <c r="D147" s="42">
        <v>-213750</v>
      </c>
      <c r="E147" s="37">
        <v>-378.89</v>
      </c>
      <c r="F147" s="36">
        <v>-6.7549999999999997E-3</v>
      </c>
      <c r="G147" s="16"/>
    </row>
    <row r="148" spans="1:7" x14ac:dyDescent="0.25">
      <c r="A148" s="13" t="s">
        <v>1801</v>
      </c>
      <c r="B148" s="32"/>
      <c r="C148" s="32" t="s">
        <v>1195</v>
      </c>
      <c r="D148" s="42">
        <v>-48400</v>
      </c>
      <c r="E148" s="37">
        <v>-383.45</v>
      </c>
      <c r="F148" s="36">
        <v>-6.8360000000000001E-3</v>
      </c>
      <c r="G148" s="16"/>
    </row>
    <row r="149" spans="1:7" x14ac:dyDescent="0.25">
      <c r="A149" s="13" t="s">
        <v>1805</v>
      </c>
      <c r="B149" s="32"/>
      <c r="C149" s="32" t="s">
        <v>1290</v>
      </c>
      <c r="D149" s="42">
        <v>-472500</v>
      </c>
      <c r="E149" s="37">
        <v>-394.58</v>
      </c>
      <c r="F149" s="36">
        <v>-7.0340000000000003E-3</v>
      </c>
      <c r="G149" s="16"/>
    </row>
    <row r="150" spans="1:7" x14ac:dyDescent="0.25">
      <c r="A150" s="13" t="s">
        <v>1783</v>
      </c>
      <c r="B150" s="32"/>
      <c r="C150" s="32" t="s">
        <v>1181</v>
      </c>
      <c r="D150" s="42">
        <v>-22050</v>
      </c>
      <c r="E150" s="37">
        <v>-395.32</v>
      </c>
      <c r="F150" s="36">
        <v>-7.0470000000000003E-3</v>
      </c>
      <c r="G150" s="16"/>
    </row>
    <row r="151" spans="1:7" x14ac:dyDescent="0.25">
      <c r="A151" s="13" t="s">
        <v>1816</v>
      </c>
      <c r="B151" s="32"/>
      <c r="C151" s="32" t="s">
        <v>1272</v>
      </c>
      <c r="D151" s="42">
        <v>-9000</v>
      </c>
      <c r="E151" s="37">
        <v>-405.01</v>
      </c>
      <c r="F151" s="36">
        <v>-7.2199999999999999E-3</v>
      </c>
      <c r="G151" s="16"/>
    </row>
    <row r="152" spans="1:7" x14ac:dyDescent="0.25">
      <c r="A152" s="13" t="s">
        <v>1815</v>
      </c>
      <c r="B152" s="32"/>
      <c r="C152" s="32" t="s">
        <v>1215</v>
      </c>
      <c r="D152" s="42">
        <v>-132000</v>
      </c>
      <c r="E152" s="37">
        <v>-482.59</v>
      </c>
      <c r="F152" s="36">
        <v>-8.6029999999999995E-3</v>
      </c>
      <c r="G152" s="16"/>
    </row>
    <row r="153" spans="1:7" x14ac:dyDescent="0.25">
      <c r="A153" s="13" t="s">
        <v>1792</v>
      </c>
      <c r="B153" s="32"/>
      <c r="C153" s="32" t="s">
        <v>1252</v>
      </c>
      <c r="D153" s="42">
        <v>-190575</v>
      </c>
      <c r="E153" s="37">
        <v>-491.59</v>
      </c>
      <c r="F153" s="36">
        <v>-8.7639999999999992E-3</v>
      </c>
      <c r="G153" s="16"/>
    </row>
    <row r="154" spans="1:7" x14ac:dyDescent="0.25">
      <c r="A154" s="13" t="s">
        <v>1810</v>
      </c>
      <c r="B154" s="32"/>
      <c r="C154" s="32" t="s">
        <v>1187</v>
      </c>
      <c r="D154" s="42">
        <v>-472000</v>
      </c>
      <c r="E154" s="37">
        <v>-498.72</v>
      </c>
      <c r="F154" s="36">
        <v>-8.8909999999999996E-3</v>
      </c>
      <c r="G154" s="16"/>
    </row>
    <row r="155" spans="1:7" x14ac:dyDescent="0.25">
      <c r="A155" s="13" t="s">
        <v>1821</v>
      </c>
      <c r="B155" s="32"/>
      <c r="C155" s="32" t="s">
        <v>1264</v>
      </c>
      <c r="D155" s="42">
        <v>-110400</v>
      </c>
      <c r="E155" s="37">
        <v>-503.59</v>
      </c>
      <c r="F155" s="36">
        <v>-8.9779999999999999E-3</v>
      </c>
      <c r="G155" s="16"/>
    </row>
    <row r="156" spans="1:7" x14ac:dyDescent="0.25">
      <c r="A156" s="13" t="s">
        <v>1809</v>
      </c>
      <c r="B156" s="32"/>
      <c r="C156" s="32" t="s">
        <v>1187</v>
      </c>
      <c r="D156" s="42">
        <v>-58750</v>
      </c>
      <c r="E156" s="37">
        <v>-671.92</v>
      </c>
      <c r="F156" s="36">
        <v>-1.1979E-2</v>
      </c>
      <c r="G156" s="16"/>
    </row>
    <row r="157" spans="1:7" x14ac:dyDescent="0.25">
      <c r="A157" s="13" t="s">
        <v>1697</v>
      </c>
      <c r="B157" s="32"/>
      <c r="C157" s="32" t="s">
        <v>1275</v>
      </c>
      <c r="D157" s="42">
        <v>-438000</v>
      </c>
      <c r="E157" s="37">
        <v>-687.62</v>
      </c>
      <c r="F157" s="36">
        <v>-1.2259000000000001E-2</v>
      </c>
      <c r="G157" s="16"/>
    </row>
    <row r="158" spans="1:7" x14ac:dyDescent="0.25">
      <c r="A158" s="13" t="s">
        <v>1808</v>
      </c>
      <c r="B158" s="32"/>
      <c r="C158" s="32" t="s">
        <v>1187</v>
      </c>
      <c r="D158" s="42">
        <v>-98250</v>
      </c>
      <c r="E158" s="37">
        <v>-828.69</v>
      </c>
      <c r="F158" s="36">
        <v>-1.4774000000000001E-2</v>
      </c>
      <c r="G158" s="16"/>
    </row>
    <row r="159" spans="1:7" x14ac:dyDescent="0.25">
      <c r="A159" s="13" t="s">
        <v>1803</v>
      </c>
      <c r="B159" s="32"/>
      <c r="C159" s="32" t="s">
        <v>1201</v>
      </c>
      <c r="D159" s="42">
        <v>-23700</v>
      </c>
      <c r="E159" s="37">
        <v>-887.21</v>
      </c>
      <c r="F159" s="36">
        <v>-1.5817000000000001E-2</v>
      </c>
      <c r="G159" s="16"/>
    </row>
    <row r="160" spans="1:7" x14ac:dyDescent="0.25">
      <c r="A160" s="13" t="s">
        <v>1739</v>
      </c>
      <c r="B160" s="32"/>
      <c r="C160" s="32" t="s">
        <v>1187</v>
      </c>
      <c r="D160" s="42">
        <v>-450000</v>
      </c>
      <c r="E160" s="37">
        <v>-953.96</v>
      </c>
      <c r="F160" s="36">
        <v>-1.7007000000000001E-2</v>
      </c>
      <c r="G160" s="16"/>
    </row>
    <row r="161" spans="1:7" x14ac:dyDescent="0.25">
      <c r="A161" s="13" t="s">
        <v>1748</v>
      </c>
      <c r="B161" s="32"/>
      <c r="C161" s="32" t="s">
        <v>1388</v>
      </c>
      <c r="D161" s="42">
        <v>-247800</v>
      </c>
      <c r="E161" s="37">
        <v>-1036.18</v>
      </c>
      <c r="F161" s="36">
        <v>-1.8473E-2</v>
      </c>
      <c r="G161" s="16"/>
    </row>
    <row r="162" spans="1:7" x14ac:dyDescent="0.25">
      <c r="A162" s="13" t="s">
        <v>1804</v>
      </c>
      <c r="B162" s="32"/>
      <c r="C162" s="32" t="s">
        <v>1267</v>
      </c>
      <c r="D162" s="42">
        <v>-25550</v>
      </c>
      <c r="E162" s="37">
        <v>-1095.7</v>
      </c>
      <c r="F162" s="36">
        <v>-1.9533999999999999E-2</v>
      </c>
      <c r="G162" s="16"/>
    </row>
    <row r="163" spans="1:7" x14ac:dyDescent="0.25">
      <c r="A163" s="13" t="s">
        <v>1795</v>
      </c>
      <c r="B163" s="32"/>
      <c r="C163" s="32" t="s">
        <v>1187</v>
      </c>
      <c r="D163" s="42">
        <v>-63200</v>
      </c>
      <c r="E163" s="37">
        <v>-1121.6099999999999</v>
      </c>
      <c r="F163" s="36">
        <v>-1.9996E-2</v>
      </c>
      <c r="G163" s="16"/>
    </row>
    <row r="164" spans="1:7" x14ac:dyDescent="0.25">
      <c r="A164" s="13" t="s">
        <v>1764</v>
      </c>
      <c r="B164" s="32"/>
      <c r="C164" s="32" t="s">
        <v>1198</v>
      </c>
      <c r="D164" s="42">
        <v>-234900</v>
      </c>
      <c r="E164" s="37">
        <v>-1256.48</v>
      </c>
      <c r="F164" s="36">
        <v>-2.24E-2</v>
      </c>
      <c r="G164" s="16"/>
    </row>
    <row r="165" spans="1:7" x14ac:dyDescent="0.25">
      <c r="A165" s="13" t="s">
        <v>1704</v>
      </c>
      <c r="B165" s="32"/>
      <c r="C165" s="32" t="s">
        <v>1290</v>
      </c>
      <c r="D165" s="42">
        <v>-136000</v>
      </c>
      <c r="E165" s="37">
        <v>-1629.14</v>
      </c>
      <c r="F165" s="36">
        <v>-2.9044E-2</v>
      </c>
      <c r="G165" s="16"/>
    </row>
    <row r="166" spans="1:7" x14ac:dyDescent="0.25">
      <c r="A166" s="13" t="s">
        <v>1822</v>
      </c>
      <c r="B166" s="32"/>
      <c r="C166" s="32" t="s">
        <v>1210</v>
      </c>
      <c r="D166" s="42">
        <v>-134500</v>
      </c>
      <c r="E166" s="37">
        <v>-1749.44</v>
      </c>
      <c r="F166" s="36">
        <v>-3.1189000000000001E-2</v>
      </c>
      <c r="G166" s="16"/>
    </row>
    <row r="167" spans="1:7" x14ac:dyDescent="0.25">
      <c r="A167" s="13" t="s">
        <v>1819</v>
      </c>
      <c r="B167" s="32"/>
      <c r="C167" s="32" t="s">
        <v>1187</v>
      </c>
      <c r="D167" s="42">
        <v>-143500</v>
      </c>
      <c r="E167" s="37">
        <v>-1876.19</v>
      </c>
      <c r="F167" s="36">
        <v>-3.3449E-2</v>
      </c>
      <c r="G167" s="16"/>
    </row>
    <row r="168" spans="1:7" x14ac:dyDescent="0.25">
      <c r="A168" s="13" t="s">
        <v>1769</v>
      </c>
      <c r="B168" s="32"/>
      <c r="C168" s="32" t="s">
        <v>1351</v>
      </c>
      <c r="D168" s="42">
        <v>-741000</v>
      </c>
      <c r="E168" s="37">
        <v>-2333.41</v>
      </c>
      <c r="F168" s="36">
        <v>-4.1599999999999998E-2</v>
      </c>
      <c r="G168" s="16"/>
    </row>
    <row r="169" spans="1:7" x14ac:dyDescent="0.25">
      <c r="A169" s="17" t="s">
        <v>131</v>
      </c>
      <c r="B169" s="33"/>
      <c r="C169" s="33"/>
      <c r="D169" s="20"/>
      <c r="E169" s="43">
        <v>-23482.02</v>
      </c>
      <c r="F169" s="44">
        <v>-0.418624</v>
      </c>
      <c r="G169" s="23"/>
    </row>
    <row r="170" spans="1:7" x14ac:dyDescent="0.25">
      <c r="A170" s="13"/>
      <c r="B170" s="32"/>
      <c r="C170" s="32"/>
      <c r="D170" s="14"/>
      <c r="E170" s="15"/>
      <c r="F170" s="16"/>
      <c r="G170" s="16"/>
    </row>
    <row r="171" spans="1:7" x14ac:dyDescent="0.25">
      <c r="A171" s="13"/>
      <c r="B171" s="32"/>
      <c r="C171" s="32"/>
      <c r="D171" s="14"/>
      <c r="E171" s="15"/>
      <c r="F171" s="16"/>
      <c r="G171" s="16"/>
    </row>
    <row r="172" spans="1:7" x14ac:dyDescent="0.25">
      <c r="A172" s="13"/>
      <c r="B172" s="32"/>
      <c r="C172" s="32"/>
      <c r="D172" s="14"/>
      <c r="E172" s="15"/>
      <c r="F172" s="16"/>
      <c r="G172" s="16"/>
    </row>
    <row r="173" spans="1:7" x14ac:dyDescent="0.25">
      <c r="A173" s="25" t="s">
        <v>143</v>
      </c>
      <c r="B173" s="34"/>
      <c r="C173" s="34"/>
      <c r="D173" s="26"/>
      <c r="E173" s="45">
        <v>-23482.02</v>
      </c>
      <c r="F173" s="46">
        <v>-0.418624</v>
      </c>
      <c r="G173" s="23"/>
    </row>
    <row r="174" spans="1:7" x14ac:dyDescent="0.25">
      <c r="A174" s="13"/>
      <c r="B174" s="32"/>
      <c r="C174" s="32"/>
      <c r="D174" s="14"/>
      <c r="E174" s="15"/>
      <c r="F174" s="16"/>
      <c r="G174" s="16"/>
    </row>
    <row r="175" spans="1:7" x14ac:dyDescent="0.25">
      <c r="A175" s="17" t="s">
        <v>129</v>
      </c>
      <c r="B175" s="32"/>
      <c r="C175" s="32"/>
      <c r="D175" s="14"/>
      <c r="E175" s="15"/>
      <c r="F175" s="16"/>
      <c r="G175" s="16"/>
    </row>
    <row r="176" spans="1:7" x14ac:dyDescent="0.25">
      <c r="A176" s="17" t="s">
        <v>278</v>
      </c>
      <c r="B176" s="32"/>
      <c r="C176" s="32"/>
      <c r="D176" s="14"/>
      <c r="E176" s="15"/>
      <c r="F176" s="16"/>
      <c r="G176" s="16"/>
    </row>
    <row r="177" spans="1:7" x14ac:dyDescent="0.25">
      <c r="A177" s="13" t="s">
        <v>714</v>
      </c>
      <c r="B177" s="32" t="s">
        <v>715</v>
      </c>
      <c r="C177" s="32" t="s">
        <v>284</v>
      </c>
      <c r="D177" s="14">
        <v>2500000</v>
      </c>
      <c r="E177" s="15">
        <v>2480.75</v>
      </c>
      <c r="F177" s="16">
        <v>4.4200000000000003E-2</v>
      </c>
      <c r="G177" s="16">
        <v>7.9500000000000001E-2</v>
      </c>
    </row>
    <row r="178" spans="1:7" x14ac:dyDescent="0.25">
      <c r="A178" s="13" t="s">
        <v>819</v>
      </c>
      <c r="B178" s="32" t="s">
        <v>820</v>
      </c>
      <c r="C178" s="32" t="s">
        <v>284</v>
      </c>
      <c r="D178" s="14">
        <v>500000</v>
      </c>
      <c r="E178" s="15">
        <v>499.01</v>
      </c>
      <c r="F178" s="16">
        <v>8.8999999999999999E-3</v>
      </c>
      <c r="G178" s="16">
        <v>7.5999999999999998E-2</v>
      </c>
    </row>
    <row r="179" spans="1:7" x14ac:dyDescent="0.25">
      <c r="A179" s="17" t="s">
        <v>131</v>
      </c>
      <c r="B179" s="33"/>
      <c r="C179" s="33"/>
      <c r="D179" s="20"/>
      <c r="E179" s="38">
        <v>2979.76</v>
      </c>
      <c r="F179" s="39">
        <v>5.3100000000000001E-2</v>
      </c>
      <c r="G179" s="23"/>
    </row>
    <row r="180" spans="1:7" x14ac:dyDescent="0.25">
      <c r="A180" s="13"/>
      <c r="B180" s="32"/>
      <c r="C180" s="32"/>
      <c r="D180" s="14"/>
      <c r="E180" s="15"/>
      <c r="F180" s="16"/>
      <c r="G180" s="16"/>
    </row>
    <row r="181" spans="1:7" x14ac:dyDescent="0.25">
      <c r="A181" s="17" t="s">
        <v>132</v>
      </c>
      <c r="B181" s="32"/>
      <c r="C181" s="32"/>
      <c r="D181" s="14"/>
      <c r="E181" s="15"/>
      <c r="F181" s="16"/>
      <c r="G181" s="16"/>
    </row>
    <row r="182" spans="1:7" x14ac:dyDescent="0.25">
      <c r="A182" s="13" t="s">
        <v>668</v>
      </c>
      <c r="B182" s="32" t="s">
        <v>669</v>
      </c>
      <c r="C182" s="32" t="s">
        <v>135</v>
      </c>
      <c r="D182" s="14">
        <v>2500000</v>
      </c>
      <c r="E182" s="15">
        <v>2567.77</v>
      </c>
      <c r="F182" s="16">
        <v>4.58E-2</v>
      </c>
      <c r="G182" s="16">
        <v>6.9361999999999993E-2</v>
      </c>
    </row>
    <row r="183" spans="1:7" x14ac:dyDescent="0.25">
      <c r="A183" s="13" t="s">
        <v>2177</v>
      </c>
      <c r="B183" s="32" t="s">
        <v>2178</v>
      </c>
      <c r="C183" s="32" t="s">
        <v>135</v>
      </c>
      <c r="D183" s="14">
        <v>2500000</v>
      </c>
      <c r="E183" s="15">
        <v>2558.79</v>
      </c>
      <c r="F183" s="16">
        <v>4.5600000000000002E-2</v>
      </c>
      <c r="G183" s="16">
        <v>6.9311999999999999E-2</v>
      </c>
    </row>
    <row r="184" spans="1:7" x14ac:dyDescent="0.25">
      <c r="A184" s="13" t="s">
        <v>761</v>
      </c>
      <c r="B184" s="32" t="s">
        <v>762</v>
      </c>
      <c r="C184" s="32" t="s">
        <v>135</v>
      </c>
      <c r="D184" s="14">
        <v>2500000</v>
      </c>
      <c r="E184" s="15">
        <v>2524.88</v>
      </c>
      <c r="F184" s="16">
        <v>4.4999999999999998E-2</v>
      </c>
      <c r="G184" s="16">
        <v>6.8329000000000001E-2</v>
      </c>
    </row>
    <row r="185" spans="1:7" x14ac:dyDescent="0.25">
      <c r="A185" s="13" t="s">
        <v>488</v>
      </c>
      <c r="B185" s="32" t="s">
        <v>489</v>
      </c>
      <c r="C185" s="32" t="s">
        <v>135</v>
      </c>
      <c r="D185" s="14">
        <v>1000000</v>
      </c>
      <c r="E185" s="15">
        <v>1014.42</v>
      </c>
      <c r="F185" s="16">
        <v>1.8100000000000002E-2</v>
      </c>
      <c r="G185" s="16">
        <v>6.8242999999999998E-2</v>
      </c>
    </row>
    <row r="186" spans="1:7" x14ac:dyDescent="0.25">
      <c r="A186" s="17" t="s">
        <v>131</v>
      </c>
      <c r="B186" s="33"/>
      <c r="C186" s="33"/>
      <c r="D186" s="20"/>
      <c r="E186" s="38">
        <v>8665.86</v>
      </c>
      <c r="F186" s="39">
        <v>0.1545</v>
      </c>
      <c r="G186" s="23"/>
    </row>
    <row r="187" spans="1:7" x14ac:dyDescent="0.25">
      <c r="A187" s="13"/>
      <c r="B187" s="32"/>
      <c r="C187" s="32"/>
      <c r="D187" s="14"/>
      <c r="E187" s="15"/>
      <c r="F187" s="16"/>
      <c r="G187" s="16"/>
    </row>
    <row r="188" spans="1:7" x14ac:dyDescent="0.25">
      <c r="A188" s="17" t="s">
        <v>141</v>
      </c>
      <c r="B188" s="32"/>
      <c r="C188" s="32"/>
      <c r="D188" s="14"/>
      <c r="E188" s="15"/>
      <c r="F188" s="16"/>
      <c r="G188" s="16"/>
    </row>
    <row r="189" spans="1:7" x14ac:dyDescent="0.25">
      <c r="A189" s="17" t="s">
        <v>131</v>
      </c>
      <c r="B189" s="32"/>
      <c r="C189" s="32"/>
      <c r="D189" s="14"/>
      <c r="E189" s="40" t="s">
        <v>128</v>
      </c>
      <c r="F189" s="41" t="s">
        <v>128</v>
      </c>
      <c r="G189" s="16"/>
    </row>
    <row r="190" spans="1:7" x14ac:dyDescent="0.25">
      <c r="A190" s="13"/>
      <c r="B190" s="32"/>
      <c r="C190" s="32"/>
      <c r="D190" s="14"/>
      <c r="E190" s="15"/>
      <c r="F190" s="16"/>
      <c r="G190" s="16"/>
    </row>
    <row r="191" spans="1:7" x14ac:dyDescent="0.25">
      <c r="A191" s="17" t="s">
        <v>142</v>
      </c>
      <c r="B191" s="32"/>
      <c r="C191" s="32"/>
      <c r="D191" s="14"/>
      <c r="E191" s="15"/>
      <c r="F191" s="16"/>
      <c r="G191" s="16"/>
    </row>
    <row r="192" spans="1:7" x14ac:dyDescent="0.25">
      <c r="A192" s="17" t="s">
        <v>131</v>
      </c>
      <c r="B192" s="32"/>
      <c r="C192" s="32"/>
      <c r="D192" s="14"/>
      <c r="E192" s="40" t="s">
        <v>128</v>
      </c>
      <c r="F192" s="41" t="s">
        <v>128</v>
      </c>
      <c r="G192" s="16"/>
    </row>
    <row r="193" spans="1:7" x14ac:dyDescent="0.25">
      <c r="A193" s="13"/>
      <c r="B193" s="32"/>
      <c r="C193" s="32"/>
      <c r="D193" s="14"/>
      <c r="E193" s="15"/>
      <c r="F193" s="16"/>
      <c r="G193" s="16"/>
    </row>
    <row r="194" spans="1:7" x14ac:dyDescent="0.25">
      <c r="A194" s="25" t="s">
        <v>143</v>
      </c>
      <c r="B194" s="34"/>
      <c r="C194" s="34"/>
      <c r="D194" s="26"/>
      <c r="E194" s="21">
        <v>11645.62</v>
      </c>
      <c r="F194" s="22">
        <v>0.20760000000000001</v>
      </c>
      <c r="G194" s="23"/>
    </row>
    <row r="195" spans="1:7" x14ac:dyDescent="0.25">
      <c r="A195" s="13"/>
      <c r="B195" s="32"/>
      <c r="C195" s="32"/>
      <c r="D195" s="14"/>
      <c r="E195" s="15"/>
      <c r="F195" s="16"/>
      <c r="G195" s="16"/>
    </row>
    <row r="196" spans="1:7" x14ac:dyDescent="0.25">
      <c r="A196" s="17" t="s">
        <v>144</v>
      </c>
      <c r="B196" s="32"/>
      <c r="C196" s="32"/>
      <c r="D196" s="14"/>
      <c r="E196" s="15"/>
      <c r="F196" s="16"/>
      <c r="G196" s="16"/>
    </row>
    <row r="197" spans="1:7" x14ac:dyDescent="0.25">
      <c r="A197" s="17" t="s">
        <v>152</v>
      </c>
      <c r="B197" s="32"/>
      <c r="C197" s="32"/>
      <c r="D197" s="14"/>
      <c r="E197" s="15"/>
      <c r="F197" s="16"/>
      <c r="G197" s="16"/>
    </row>
    <row r="198" spans="1:7" x14ac:dyDescent="0.25">
      <c r="A198" s="13" t="s">
        <v>2179</v>
      </c>
      <c r="B198" s="32" t="s">
        <v>2180</v>
      </c>
      <c r="C198" s="32" t="s">
        <v>155</v>
      </c>
      <c r="D198" s="14">
        <v>5000000</v>
      </c>
      <c r="E198" s="15">
        <v>4921.26</v>
      </c>
      <c r="F198" s="16">
        <v>8.77E-2</v>
      </c>
      <c r="G198" s="16">
        <v>7.2103E-2</v>
      </c>
    </row>
    <row r="199" spans="1:7" x14ac:dyDescent="0.25">
      <c r="A199" s="17" t="s">
        <v>131</v>
      </c>
      <c r="B199" s="33"/>
      <c r="C199" s="33"/>
      <c r="D199" s="20"/>
      <c r="E199" s="38">
        <v>4921.26</v>
      </c>
      <c r="F199" s="39">
        <v>8.77E-2</v>
      </c>
      <c r="G199" s="23"/>
    </row>
    <row r="200" spans="1:7" x14ac:dyDescent="0.25">
      <c r="A200" s="13"/>
      <c r="B200" s="32"/>
      <c r="C200" s="32"/>
      <c r="D200" s="14"/>
      <c r="E200" s="15"/>
      <c r="F200" s="16"/>
      <c r="G200" s="16"/>
    </row>
    <row r="201" spans="1:7" x14ac:dyDescent="0.25">
      <c r="A201" s="25" t="s">
        <v>143</v>
      </c>
      <c r="B201" s="34"/>
      <c r="C201" s="34"/>
      <c r="D201" s="26"/>
      <c r="E201" s="21">
        <v>4921.26</v>
      </c>
      <c r="F201" s="22">
        <v>8.77E-2</v>
      </c>
      <c r="G201" s="23"/>
    </row>
    <row r="202" spans="1:7" x14ac:dyDescent="0.25">
      <c r="A202" s="13"/>
      <c r="B202" s="32"/>
      <c r="C202" s="32"/>
      <c r="D202" s="14"/>
      <c r="E202" s="15"/>
      <c r="F202" s="16"/>
      <c r="G202" s="16"/>
    </row>
    <row r="203" spans="1:7" x14ac:dyDescent="0.25">
      <c r="A203" s="13"/>
      <c r="B203" s="32"/>
      <c r="C203" s="32"/>
      <c r="D203" s="14"/>
      <c r="E203" s="15"/>
      <c r="F203" s="16"/>
      <c r="G203" s="16"/>
    </row>
    <row r="204" spans="1:7" x14ac:dyDescent="0.25">
      <c r="A204" s="17" t="s">
        <v>899</v>
      </c>
      <c r="B204" s="32"/>
      <c r="C204" s="32"/>
      <c r="D204" s="14"/>
      <c r="E204" s="15"/>
      <c r="F204" s="16"/>
      <c r="G204" s="16"/>
    </row>
    <row r="205" spans="1:7" x14ac:dyDescent="0.25">
      <c r="A205" s="13" t="s">
        <v>1857</v>
      </c>
      <c r="B205" s="32" t="s">
        <v>1858</v>
      </c>
      <c r="C205" s="32"/>
      <c r="D205" s="14">
        <v>5.3E-3</v>
      </c>
      <c r="E205" s="15">
        <v>0</v>
      </c>
      <c r="F205" s="16">
        <v>0</v>
      </c>
      <c r="G205" s="16"/>
    </row>
    <row r="206" spans="1:7" x14ac:dyDescent="0.25">
      <c r="A206" s="13"/>
      <c r="B206" s="32"/>
      <c r="C206" s="32"/>
      <c r="D206" s="14"/>
      <c r="E206" s="15"/>
      <c r="F206" s="16"/>
      <c r="G206" s="16"/>
    </row>
    <row r="207" spans="1:7" x14ac:dyDescent="0.25">
      <c r="A207" s="25" t="s">
        <v>143</v>
      </c>
      <c r="B207" s="34"/>
      <c r="C207" s="34"/>
      <c r="D207" s="26"/>
      <c r="E207" s="21">
        <v>0</v>
      </c>
      <c r="F207" s="22">
        <v>0</v>
      </c>
      <c r="G207" s="23"/>
    </row>
    <row r="208" spans="1:7" x14ac:dyDescent="0.25">
      <c r="A208" s="13"/>
      <c r="B208" s="32"/>
      <c r="C208" s="32"/>
      <c r="D208" s="14"/>
      <c r="E208" s="15"/>
      <c r="F208" s="16"/>
      <c r="G208" s="16"/>
    </row>
    <row r="209" spans="1:7" x14ac:dyDescent="0.25">
      <c r="A209" s="17" t="s">
        <v>228</v>
      </c>
      <c r="B209" s="32"/>
      <c r="C209" s="32"/>
      <c r="D209" s="14"/>
      <c r="E209" s="15"/>
      <c r="F209" s="16"/>
      <c r="G209" s="16"/>
    </row>
    <row r="210" spans="1:7" x14ac:dyDescent="0.25">
      <c r="A210" s="13" t="s">
        <v>229</v>
      </c>
      <c r="B210" s="32"/>
      <c r="C210" s="32"/>
      <c r="D210" s="14"/>
      <c r="E210" s="15">
        <v>1539.16</v>
      </c>
      <c r="F210" s="16">
        <v>2.7400000000000001E-2</v>
      </c>
      <c r="G210" s="16">
        <v>6.6422999999999996E-2</v>
      </c>
    </row>
    <row r="211" spans="1:7" x14ac:dyDescent="0.25">
      <c r="A211" s="17" t="s">
        <v>131</v>
      </c>
      <c r="B211" s="33"/>
      <c r="C211" s="33"/>
      <c r="D211" s="20"/>
      <c r="E211" s="38">
        <v>1539.16</v>
      </c>
      <c r="F211" s="39">
        <v>2.7400000000000001E-2</v>
      </c>
      <c r="G211" s="23"/>
    </row>
    <row r="212" spans="1:7" x14ac:dyDescent="0.25">
      <c r="A212" s="13"/>
      <c r="B212" s="32"/>
      <c r="C212" s="32"/>
      <c r="D212" s="14"/>
      <c r="E212" s="15"/>
      <c r="F212" s="16"/>
      <c r="G212" s="16"/>
    </row>
    <row r="213" spans="1:7" x14ac:dyDescent="0.25">
      <c r="A213" s="25" t="s">
        <v>143</v>
      </c>
      <c r="B213" s="34"/>
      <c r="C213" s="34"/>
      <c r="D213" s="26"/>
      <c r="E213" s="21">
        <v>1539.16</v>
      </c>
      <c r="F213" s="22">
        <v>2.7400000000000001E-2</v>
      </c>
      <c r="G213" s="23"/>
    </row>
    <row r="214" spans="1:7" x14ac:dyDescent="0.25">
      <c r="A214" s="13" t="s">
        <v>230</v>
      </c>
      <c r="B214" s="32"/>
      <c r="C214" s="32"/>
      <c r="D214" s="14"/>
      <c r="E214" s="15">
        <v>205.09026750000001</v>
      </c>
      <c r="F214" s="16">
        <v>3.656E-3</v>
      </c>
      <c r="G214" s="16"/>
    </row>
    <row r="215" spans="1:7" x14ac:dyDescent="0.25">
      <c r="A215" s="13" t="s">
        <v>231</v>
      </c>
      <c r="B215" s="32"/>
      <c r="C215" s="32"/>
      <c r="D215" s="14"/>
      <c r="E215" s="37">
        <v>-69.310267499999995</v>
      </c>
      <c r="F215" s="36">
        <v>-8.5599999999999999E-4</v>
      </c>
      <c r="G215" s="16">
        <v>6.6422999999999996E-2</v>
      </c>
    </row>
    <row r="216" spans="1:7" x14ac:dyDescent="0.25">
      <c r="A216" s="27" t="s">
        <v>232</v>
      </c>
      <c r="B216" s="35"/>
      <c r="C216" s="35"/>
      <c r="D216" s="28"/>
      <c r="E216" s="29">
        <v>56090.71</v>
      </c>
      <c r="F216" s="30">
        <v>1</v>
      </c>
      <c r="G216" s="30"/>
    </row>
    <row r="218" spans="1:7" x14ac:dyDescent="0.25">
      <c r="A218" s="1" t="s">
        <v>1863</v>
      </c>
    </row>
    <row r="219" spans="1:7" x14ac:dyDescent="0.25">
      <c r="A219" s="1" t="s">
        <v>233</v>
      </c>
    </row>
    <row r="220" spans="1:7" x14ac:dyDescent="0.25">
      <c r="A220" s="1" t="s">
        <v>234</v>
      </c>
    </row>
    <row r="221" spans="1:7" x14ac:dyDescent="0.25">
      <c r="A221" s="1" t="s">
        <v>235</v>
      </c>
    </row>
    <row r="222" spans="1:7" x14ac:dyDescent="0.25">
      <c r="A222" s="57" t="s">
        <v>236</v>
      </c>
      <c r="B222" s="3" t="s">
        <v>128</v>
      </c>
    </row>
    <row r="223" spans="1:7" x14ac:dyDescent="0.25">
      <c r="A223" t="s">
        <v>237</v>
      </c>
    </row>
    <row r="224" spans="1:7" x14ac:dyDescent="0.25">
      <c r="A224" t="s">
        <v>238</v>
      </c>
      <c r="B224" t="s">
        <v>239</v>
      </c>
      <c r="C224" t="s">
        <v>239</v>
      </c>
    </row>
    <row r="225" spans="1:4" x14ac:dyDescent="0.25">
      <c r="B225" s="58">
        <v>45596</v>
      </c>
      <c r="C225" s="58">
        <v>45625</v>
      </c>
    </row>
    <row r="226" spans="1:4" x14ac:dyDescent="0.25">
      <c r="A226" t="s">
        <v>241</v>
      </c>
      <c r="B226">
        <v>26.075299999999999</v>
      </c>
      <c r="C226">
        <v>26.152000000000001</v>
      </c>
    </row>
    <row r="227" spans="1:4" x14ac:dyDescent="0.25">
      <c r="A227" t="s">
        <v>244</v>
      </c>
      <c r="B227">
        <v>26.0657</v>
      </c>
      <c r="C227">
        <v>26.142099999999999</v>
      </c>
    </row>
    <row r="228" spans="1:4" x14ac:dyDescent="0.25">
      <c r="A228" t="s">
        <v>245</v>
      </c>
      <c r="B228">
        <v>18.947600000000001</v>
      </c>
      <c r="C228">
        <v>19.0032</v>
      </c>
    </row>
    <row r="229" spans="1:4" x14ac:dyDescent="0.25">
      <c r="A229" t="s">
        <v>685</v>
      </c>
      <c r="B229">
        <v>15.9579</v>
      </c>
      <c r="C229">
        <v>15.9246</v>
      </c>
    </row>
    <row r="230" spans="1:4" x14ac:dyDescent="0.25">
      <c r="A230" t="s">
        <v>253</v>
      </c>
      <c r="B230">
        <v>23.794899999999998</v>
      </c>
      <c r="C230" t="s">
        <v>243</v>
      </c>
    </row>
    <row r="231" spans="1:4" x14ac:dyDescent="0.25">
      <c r="A231" t="s">
        <v>688</v>
      </c>
      <c r="B231">
        <v>23.782599999999999</v>
      </c>
      <c r="C231">
        <v>23.833300000000001</v>
      </c>
    </row>
    <row r="232" spans="1:4" x14ac:dyDescent="0.25">
      <c r="A232" t="s">
        <v>689</v>
      </c>
      <c r="B232">
        <v>16.437100000000001</v>
      </c>
      <c r="C232">
        <v>16.472200000000001</v>
      </c>
    </row>
    <row r="233" spans="1:4" x14ac:dyDescent="0.25">
      <c r="A233" t="s">
        <v>690</v>
      </c>
      <c r="B233">
        <v>14.2669</v>
      </c>
      <c r="C233">
        <v>14.2173</v>
      </c>
    </row>
    <row r="234" spans="1:4" x14ac:dyDescent="0.25">
      <c r="A234" t="s">
        <v>254</v>
      </c>
    </row>
    <row r="236" spans="1:4" x14ac:dyDescent="0.25">
      <c r="A236" t="s">
        <v>692</v>
      </c>
    </row>
    <row r="238" spans="1:4" x14ac:dyDescent="0.25">
      <c r="A238" s="60" t="s">
        <v>693</v>
      </c>
      <c r="B238" s="60" t="s">
        <v>694</v>
      </c>
      <c r="C238" s="60" t="s">
        <v>695</v>
      </c>
      <c r="D238" s="60" t="s">
        <v>696</v>
      </c>
    </row>
    <row r="239" spans="1:4" x14ac:dyDescent="0.25">
      <c r="A239" s="60" t="s">
        <v>698</v>
      </c>
      <c r="B239" s="60"/>
      <c r="C239" s="60">
        <v>0.08</v>
      </c>
      <c r="D239" s="60">
        <v>0.08</v>
      </c>
    </row>
    <row r="240" spans="1:4" x14ac:dyDescent="0.25">
      <c r="A240" s="60" t="s">
        <v>701</v>
      </c>
      <c r="B240" s="60"/>
      <c r="C240" s="60">
        <v>0.08</v>
      </c>
      <c r="D240" s="60">
        <v>0.08</v>
      </c>
    </row>
    <row r="242" spans="1:4" x14ac:dyDescent="0.25">
      <c r="A242" t="s">
        <v>256</v>
      </c>
      <c r="B242" s="3" t="s">
        <v>128</v>
      </c>
    </row>
    <row r="243" spans="1:4" ht="29.1" customHeight="1" x14ac:dyDescent="0.25">
      <c r="A243" s="57" t="s">
        <v>257</v>
      </c>
      <c r="B243" s="3" t="s">
        <v>128</v>
      </c>
    </row>
    <row r="244" spans="1:4" ht="29.1" customHeight="1" x14ac:dyDescent="0.25">
      <c r="A244" s="57" t="s">
        <v>258</v>
      </c>
      <c r="B244" s="3" t="s">
        <v>128</v>
      </c>
    </row>
    <row r="245" spans="1:4" x14ac:dyDescent="0.25">
      <c r="A245" t="s">
        <v>1258</v>
      </c>
      <c r="B245" s="59">
        <v>6.2602000000000002</v>
      </c>
    </row>
    <row r="246" spans="1:4" ht="43.5" customHeight="1" x14ac:dyDescent="0.25">
      <c r="A246" s="57" t="s">
        <v>260</v>
      </c>
      <c r="B246" s="3">
        <v>0</v>
      </c>
    </row>
    <row r="247" spans="1:4" x14ac:dyDescent="0.25">
      <c r="B247" s="3"/>
    </row>
    <row r="248" spans="1:4" ht="29.1" customHeight="1" x14ac:dyDescent="0.25">
      <c r="A248" s="57" t="s">
        <v>261</v>
      </c>
      <c r="B248" s="3" t="s">
        <v>128</v>
      </c>
    </row>
    <row r="249" spans="1:4" ht="29.1" customHeight="1" x14ac:dyDescent="0.25">
      <c r="A249" s="57" t="s">
        <v>262</v>
      </c>
      <c r="B249" t="s">
        <v>128</v>
      </c>
    </row>
    <row r="250" spans="1:4" ht="29.1" customHeight="1" x14ac:dyDescent="0.25">
      <c r="A250" s="57" t="s">
        <v>263</v>
      </c>
      <c r="B250" s="3" t="s">
        <v>128</v>
      </c>
    </row>
    <row r="251" spans="1:4" ht="29.1" customHeight="1" x14ac:dyDescent="0.25">
      <c r="A251" s="57" t="s">
        <v>264</v>
      </c>
      <c r="B251" s="3" t="s">
        <v>128</v>
      </c>
    </row>
    <row r="253" spans="1:4" ht="69.95" customHeight="1" x14ac:dyDescent="0.25">
      <c r="A253" s="76" t="s">
        <v>274</v>
      </c>
      <c r="B253" s="76" t="s">
        <v>275</v>
      </c>
      <c r="C253" s="76" t="s">
        <v>5</v>
      </c>
      <c r="D253" s="76" t="s">
        <v>6</v>
      </c>
    </row>
    <row r="254" spans="1:4" ht="69.95" customHeight="1" x14ac:dyDescent="0.25">
      <c r="A254" s="76" t="s">
        <v>2181</v>
      </c>
      <c r="B254" s="76"/>
      <c r="C254" s="76" t="s">
        <v>66</v>
      </c>
      <c r="D254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77"/>
  <sheetViews>
    <sheetView showGridLines="0" workbookViewId="0">
      <pane ySplit="4" topLeftCell="A55" activePane="bottomLeft" state="frozen"/>
      <selection pane="bottomLeft" activeCell="A74" sqref="A7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2182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2183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1268</v>
      </c>
      <c r="B8" s="32" t="s">
        <v>1269</v>
      </c>
      <c r="C8" s="32" t="s">
        <v>1187</v>
      </c>
      <c r="D8" s="14">
        <v>385543</v>
      </c>
      <c r="E8" s="15">
        <v>6924.55</v>
      </c>
      <c r="F8" s="16">
        <v>7.5499999999999998E-2</v>
      </c>
      <c r="G8" s="16"/>
    </row>
    <row r="9" spans="1:8" x14ac:dyDescent="0.25">
      <c r="A9" s="13" t="s">
        <v>1185</v>
      </c>
      <c r="B9" s="32" t="s">
        <v>1186</v>
      </c>
      <c r="C9" s="32" t="s">
        <v>1187</v>
      </c>
      <c r="D9" s="14">
        <v>508389</v>
      </c>
      <c r="E9" s="15">
        <v>6609.57</v>
      </c>
      <c r="F9" s="16">
        <v>7.2099999999999997E-2</v>
      </c>
      <c r="G9" s="16"/>
    </row>
    <row r="10" spans="1:8" x14ac:dyDescent="0.25">
      <c r="A10" s="13" t="s">
        <v>1265</v>
      </c>
      <c r="B10" s="32" t="s">
        <v>1266</v>
      </c>
      <c r="C10" s="32" t="s">
        <v>1267</v>
      </c>
      <c r="D10" s="14">
        <v>289470</v>
      </c>
      <c r="E10" s="15">
        <v>5377.92</v>
      </c>
      <c r="F10" s="16">
        <v>5.8700000000000002E-2</v>
      </c>
      <c r="G10" s="16"/>
    </row>
    <row r="11" spans="1:8" x14ac:dyDescent="0.25">
      <c r="A11" s="13" t="s">
        <v>1199</v>
      </c>
      <c r="B11" s="32" t="s">
        <v>1200</v>
      </c>
      <c r="C11" s="32" t="s">
        <v>1201</v>
      </c>
      <c r="D11" s="14">
        <v>142943</v>
      </c>
      <c r="E11" s="15">
        <v>5324.34</v>
      </c>
      <c r="F11" s="16">
        <v>5.8099999999999999E-2</v>
      </c>
      <c r="G11" s="16"/>
    </row>
    <row r="12" spans="1:8" x14ac:dyDescent="0.25">
      <c r="A12" s="13" t="s">
        <v>1356</v>
      </c>
      <c r="B12" s="32" t="s">
        <v>1357</v>
      </c>
      <c r="C12" s="32" t="s">
        <v>1267</v>
      </c>
      <c r="D12" s="14">
        <v>75759</v>
      </c>
      <c r="E12" s="15">
        <v>4474.0600000000004</v>
      </c>
      <c r="F12" s="16">
        <v>4.8800000000000003E-2</v>
      </c>
      <c r="G12" s="16"/>
    </row>
    <row r="13" spans="1:8" x14ac:dyDescent="0.25">
      <c r="A13" s="13" t="s">
        <v>1179</v>
      </c>
      <c r="B13" s="32" t="s">
        <v>1180</v>
      </c>
      <c r="C13" s="32" t="s">
        <v>1181</v>
      </c>
      <c r="D13" s="14">
        <v>224823</v>
      </c>
      <c r="E13" s="15">
        <v>4003.87</v>
      </c>
      <c r="F13" s="16">
        <v>4.3700000000000003E-2</v>
      </c>
      <c r="G13" s="16"/>
    </row>
    <row r="14" spans="1:8" x14ac:dyDescent="0.25">
      <c r="A14" s="13" t="s">
        <v>1208</v>
      </c>
      <c r="B14" s="32" t="s">
        <v>1209</v>
      </c>
      <c r="C14" s="32" t="s">
        <v>1210</v>
      </c>
      <c r="D14" s="14">
        <v>296944</v>
      </c>
      <c r="E14" s="15">
        <v>3837.11</v>
      </c>
      <c r="F14" s="16">
        <v>4.1799999999999997E-2</v>
      </c>
      <c r="G14" s="16"/>
    </row>
    <row r="15" spans="1:8" x14ac:dyDescent="0.25">
      <c r="A15" s="13" t="s">
        <v>1979</v>
      </c>
      <c r="B15" s="32" t="s">
        <v>1980</v>
      </c>
      <c r="C15" s="32" t="s">
        <v>1237</v>
      </c>
      <c r="D15" s="14">
        <v>81126</v>
      </c>
      <c r="E15" s="15">
        <v>3499.17</v>
      </c>
      <c r="F15" s="16">
        <v>3.8199999999999998E-2</v>
      </c>
      <c r="G15" s="16"/>
    </row>
    <row r="16" spans="1:8" x14ac:dyDescent="0.25">
      <c r="A16" s="13" t="s">
        <v>1550</v>
      </c>
      <c r="B16" s="32" t="s">
        <v>1551</v>
      </c>
      <c r="C16" s="32" t="s">
        <v>1204</v>
      </c>
      <c r="D16" s="14">
        <v>630700</v>
      </c>
      <c r="E16" s="15">
        <v>3324.74</v>
      </c>
      <c r="F16" s="16">
        <v>3.6299999999999999E-2</v>
      </c>
      <c r="G16" s="16"/>
    </row>
    <row r="17" spans="1:7" x14ac:dyDescent="0.25">
      <c r="A17" s="13" t="s">
        <v>1319</v>
      </c>
      <c r="B17" s="32" t="s">
        <v>1320</v>
      </c>
      <c r="C17" s="32" t="s">
        <v>1231</v>
      </c>
      <c r="D17" s="14">
        <v>20817</v>
      </c>
      <c r="E17" s="15">
        <v>3290.63</v>
      </c>
      <c r="F17" s="16">
        <v>3.5900000000000001E-2</v>
      </c>
      <c r="G17" s="16"/>
    </row>
    <row r="18" spans="1:7" x14ac:dyDescent="0.25">
      <c r="A18" s="13" t="s">
        <v>1227</v>
      </c>
      <c r="B18" s="32" t="s">
        <v>1228</v>
      </c>
      <c r="C18" s="32" t="s">
        <v>1187</v>
      </c>
      <c r="D18" s="14">
        <v>376404</v>
      </c>
      <c r="E18" s="15">
        <v>3157.84</v>
      </c>
      <c r="F18" s="16">
        <v>3.44E-2</v>
      </c>
      <c r="G18" s="16"/>
    </row>
    <row r="19" spans="1:7" x14ac:dyDescent="0.25">
      <c r="A19" s="13" t="s">
        <v>1229</v>
      </c>
      <c r="B19" s="32" t="s">
        <v>1230</v>
      </c>
      <c r="C19" s="32" t="s">
        <v>1231</v>
      </c>
      <c r="D19" s="14">
        <v>96379</v>
      </c>
      <c r="E19" s="15">
        <v>3131.35</v>
      </c>
      <c r="F19" s="16">
        <v>3.4200000000000001E-2</v>
      </c>
      <c r="G19" s="16"/>
    </row>
    <row r="20" spans="1:7" x14ac:dyDescent="0.25">
      <c r="A20" s="13" t="s">
        <v>1370</v>
      </c>
      <c r="B20" s="32" t="s">
        <v>1371</v>
      </c>
      <c r="C20" s="32" t="s">
        <v>1275</v>
      </c>
      <c r="D20" s="14">
        <v>100750</v>
      </c>
      <c r="E20" s="15">
        <v>3042.3</v>
      </c>
      <c r="F20" s="16">
        <v>3.32E-2</v>
      </c>
      <c r="G20" s="16"/>
    </row>
    <row r="21" spans="1:7" x14ac:dyDescent="0.25">
      <c r="A21" s="13" t="s">
        <v>1284</v>
      </c>
      <c r="B21" s="32" t="s">
        <v>1285</v>
      </c>
      <c r="C21" s="32" t="s">
        <v>1272</v>
      </c>
      <c r="D21" s="14">
        <v>955018</v>
      </c>
      <c r="E21" s="15">
        <v>2941.46</v>
      </c>
      <c r="F21" s="16">
        <v>3.2099999999999997E-2</v>
      </c>
      <c r="G21" s="16"/>
    </row>
    <row r="22" spans="1:7" x14ac:dyDescent="0.25">
      <c r="A22" s="13" t="s">
        <v>1963</v>
      </c>
      <c r="B22" s="32" t="s">
        <v>1964</v>
      </c>
      <c r="C22" s="32" t="s">
        <v>1556</v>
      </c>
      <c r="D22" s="14">
        <v>151623</v>
      </c>
      <c r="E22" s="15">
        <v>2871.59</v>
      </c>
      <c r="F22" s="16">
        <v>3.1300000000000001E-2</v>
      </c>
      <c r="G22" s="16"/>
    </row>
    <row r="23" spans="1:7" x14ac:dyDescent="0.25">
      <c r="A23" s="13" t="s">
        <v>1196</v>
      </c>
      <c r="B23" s="32" t="s">
        <v>1197</v>
      </c>
      <c r="C23" s="32" t="s">
        <v>1198</v>
      </c>
      <c r="D23" s="14">
        <v>25563</v>
      </c>
      <c r="E23" s="15">
        <v>2863.61</v>
      </c>
      <c r="F23" s="16">
        <v>3.1199999999999999E-2</v>
      </c>
      <c r="G23" s="16"/>
    </row>
    <row r="24" spans="1:7" x14ac:dyDescent="0.25">
      <c r="A24" s="13" t="s">
        <v>1213</v>
      </c>
      <c r="B24" s="32" t="s">
        <v>1214</v>
      </c>
      <c r="C24" s="32" t="s">
        <v>1215</v>
      </c>
      <c r="D24" s="14">
        <v>751194</v>
      </c>
      <c r="E24" s="15">
        <v>2731.72</v>
      </c>
      <c r="F24" s="16">
        <v>2.98E-2</v>
      </c>
      <c r="G24" s="16"/>
    </row>
    <row r="25" spans="1:7" x14ac:dyDescent="0.25">
      <c r="A25" s="13" t="s">
        <v>1276</v>
      </c>
      <c r="B25" s="32" t="s">
        <v>1277</v>
      </c>
      <c r="C25" s="32" t="s">
        <v>1195</v>
      </c>
      <c r="D25" s="14">
        <v>89236</v>
      </c>
      <c r="E25" s="15">
        <v>2646.83</v>
      </c>
      <c r="F25" s="16">
        <v>2.8899999999999999E-2</v>
      </c>
      <c r="G25" s="16"/>
    </row>
    <row r="26" spans="1:7" x14ac:dyDescent="0.25">
      <c r="A26" s="13" t="s">
        <v>1450</v>
      </c>
      <c r="B26" s="32" t="s">
        <v>1451</v>
      </c>
      <c r="C26" s="32" t="s">
        <v>1218</v>
      </c>
      <c r="D26" s="14">
        <v>33983</v>
      </c>
      <c r="E26" s="15">
        <v>2521.96</v>
      </c>
      <c r="F26" s="16">
        <v>2.75E-2</v>
      </c>
      <c r="G26" s="16"/>
    </row>
    <row r="27" spans="1:7" x14ac:dyDescent="0.25">
      <c r="A27" s="13" t="s">
        <v>1389</v>
      </c>
      <c r="B27" s="32" t="s">
        <v>1390</v>
      </c>
      <c r="C27" s="32" t="s">
        <v>1351</v>
      </c>
      <c r="D27" s="14">
        <v>36525</v>
      </c>
      <c r="E27" s="15">
        <v>2482.02</v>
      </c>
      <c r="F27" s="16">
        <v>2.7099999999999999E-2</v>
      </c>
      <c r="G27" s="16"/>
    </row>
    <row r="28" spans="1:7" x14ac:dyDescent="0.25">
      <c r="A28" s="13" t="s">
        <v>1384</v>
      </c>
      <c r="B28" s="32" t="s">
        <v>1385</v>
      </c>
      <c r="C28" s="32" t="s">
        <v>1275</v>
      </c>
      <c r="D28" s="14">
        <v>191518</v>
      </c>
      <c r="E28" s="15">
        <v>2363.2399999999998</v>
      </c>
      <c r="F28" s="16">
        <v>2.58E-2</v>
      </c>
      <c r="G28" s="16"/>
    </row>
    <row r="29" spans="1:7" x14ac:dyDescent="0.25">
      <c r="A29" s="13" t="s">
        <v>1493</v>
      </c>
      <c r="B29" s="32" t="s">
        <v>1494</v>
      </c>
      <c r="C29" s="32" t="s">
        <v>1315</v>
      </c>
      <c r="D29" s="14">
        <v>81039</v>
      </c>
      <c r="E29" s="15">
        <v>2249.7600000000002</v>
      </c>
      <c r="F29" s="16">
        <v>2.4500000000000001E-2</v>
      </c>
      <c r="G29" s="16"/>
    </row>
    <row r="30" spans="1:7" x14ac:dyDescent="0.25">
      <c r="A30" s="13" t="s">
        <v>2081</v>
      </c>
      <c r="B30" s="32" t="s">
        <v>2082</v>
      </c>
      <c r="C30" s="32" t="s">
        <v>1398</v>
      </c>
      <c r="D30" s="14">
        <v>139174</v>
      </c>
      <c r="E30" s="15">
        <v>2208.13</v>
      </c>
      <c r="F30" s="16">
        <v>2.41E-2</v>
      </c>
      <c r="G30" s="16"/>
    </row>
    <row r="31" spans="1:7" x14ac:dyDescent="0.25">
      <c r="A31" s="13" t="s">
        <v>1223</v>
      </c>
      <c r="B31" s="32" t="s">
        <v>1224</v>
      </c>
      <c r="C31" s="32" t="s">
        <v>1195</v>
      </c>
      <c r="D31" s="14">
        <v>77462</v>
      </c>
      <c r="E31" s="15">
        <v>1885.77</v>
      </c>
      <c r="F31" s="16">
        <v>2.06E-2</v>
      </c>
      <c r="G31" s="16"/>
    </row>
    <row r="32" spans="1:7" x14ac:dyDescent="0.25">
      <c r="A32" s="13" t="s">
        <v>2031</v>
      </c>
      <c r="B32" s="32" t="s">
        <v>2032</v>
      </c>
      <c r="C32" s="32" t="s">
        <v>1244</v>
      </c>
      <c r="D32" s="14">
        <v>73253</v>
      </c>
      <c r="E32" s="15">
        <v>1720.05</v>
      </c>
      <c r="F32" s="16">
        <v>1.8800000000000001E-2</v>
      </c>
      <c r="G32" s="16"/>
    </row>
    <row r="33" spans="1:7" x14ac:dyDescent="0.25">
      <c r="A33" s="13" t="s">
        <v>2000</v>
      </c>
      <c r="B33" s="32" t="s">
        <v>2001</v>
      </c>
      <c r="C33" s="32" t="s">
        <v>1275</v>
      </c>
      <c r="D33" s="14">
        <v>1058125</v>
      </c>
      <c r="E33" s="15">
        <v>1437.67</v>
      </c>
      <c r="F33" s="16">
        <v>1.5699999999999999E-2</v>
      </c>
      <c r="G33" s="16"/>
    </row>
    <row r="34" spans="1:7" x14ac:dyDescent="0.25">
      <c r="A34" s="13" t="s">
        <v>2021</v>
      </c>
      <c r="B34" s="32" t="s">
        <v>2022</v>
      </c>
      <c r="C34" s="32" t="s">
        <v>1231</v>
      </c>
      <c r="D34" s="14">
        <v>101450</v>
      </c>
      <c r="E34" s="15">
        <v>1224.4000000000001</v>
      </c>
      <c r="F34" s="16">
        <v>1.34E-2</v>
      </c>
      <c r="G34" s="16"/>
    </row>
    <row r="35" spans="1:7" x14ac:dyDescent="0.25">
      <c r="A35" s="13" t="s">
        <v>1240</v>
      </c>
      <c r="B35" s="32" t="s">
        <v>1241</v>
      </c>
      <c r="C35" s="32" t="s">
        <v>1187</v>
      </c>
      <c r="D35" s="14">
        <v>98068</v>
      </c>
      <c r="E35" s="15">
        <v>1114.3499999999999</v>
      </c>
      <c r="F35" s="16">
        <v>1.2200000000000001E-2</v>
      </c>
      <c r="G35" s="16"/>
    </row>
    <row r="36" spans="1:7" x14ac:dyDescent="0.25">
      <c r="A36" s="17" t="s">
        <v>131</v>
      </c>
      <c r="B36" s="33"/>
      <c r="C36" s="33"/>
      <c r="D36" s="20"/>
      <c r="E36" s="38">
        <v>89260.01</v>
      </c>
      <c r="F36" s="39">
        <v>0.97389999999999999</v>
      </c>
      <c r="G36" s="23"/>
    </row>
    <row r="37" spans="1:7" x14ac:dyDescent="0.25">
      <c r="A37" s="17" t="s">
        <v>1257</v>
      </c>
      <c r="B37" s="32"/>
      <c r="C37" s="32"/>
      <c r="D37" s="14"/>
      <c r="E37" s="15"/>
      <c r="F37" s="16"/>
      <c r="G37" s="16"/>
    </row>
    <row r="38" spans="1:7" x14ac:dyDescent="0.25">
      <c r="A38" s="17" t="s">
        <v>131</v>
      </c>
      <c r="B38" s="32"/>
      <c r="C38" s="32"/>
      <c r="D38" s="14"/>
      <c r="E38" s="40" t="s">
        <v>128</v>
      </c>
      <c r="F38" s="41" t="s">
        <v>128</v>
      </c>
      <c r="G38" s="16"/>
    </row>
    <row r="39" spans="1:7" x14ac:dyDescent="0.25">
      <c r="A39" s="25" t="s">
        <v>143</v>
      </c>
      <c r="B39" s="34"/>
      <c r="C39" s="34"/>
      <c r="D39" s="26"/>
      <c r="E39" s="29">
        <v>89260.01</v>
      </c>
      <c r="F39" s="30">
        <v>0.97389999999999999</v>
      </c>
      <c r="G39" s="23"/>
    </row>
    <row r="40" spans="1:7" x14ac:dyDescent="0.25">
      <c r="A40" s="13"/>
      <c r="B40" s="32"/>
      <c r="C40" s="32"/>
      <c r="D40" s="14"/>
      <c r="E40" s="15"/>
      <c r="F40" s="16"/>
      <c r="G40" s="16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17" t="s">
        <v>228</v>
      </c>
      <c r="B42" s="32"/>
      <c r="C42" s="32"/>
      <c r="D42" s="14"/>
      <c r="E42" s="15"/>
      <c r="F42" s="16"/>
      <c r="G42" s="16"/>
    </row>
    <row r="43" spans="1:7" x14ac:dyDescent="0.25">
      <c r="A43" s="13" t="s">
        <v>229</v>
      </c>
      <c r="B43" s="32"/>
      <c r="C43" s="32"/>
      <c r="D43" s="14"/>
      <c r="E43" s="15">
        <v>2530.62</v>
      </c>
      <c r="F43" s="16">
        <v>2.76E-2</v>
      </c>
      <c r="G43" s="16">
        <v>6.6422999999999996E-2</v>
      </c>
    </row>
    <row r="44" spans="1:7" x14ac:dyDescent="0.25">
      <c r="A44" s="17" t="s">
        <v>131</v>
      </c>
      <c r="B44" s="33"/>
      <c r="C44" s="33"/>
      <c r="D44" s="20"/>
      <c r="E44" s="38">
        <v>2530.62</v>
      </c>
      <c r="F44" s="39">
        <v>2.76E-2</v>
      </c>
      <c r="G44" s="23"/>
    </row>
    <row r="45" spans="1:7" x14ac:dyDescent="0.25">
      <c r="A45" s="13"/>
      <c r="B45" s="32"/>
      <c r="C45" s="32"/>
      <c r="D45" s="14"/>
      <c r="E45" s="15"/>
      <c r="F45" s="16"/>
      <c r="G45" s="16"/>
    </row>
    <row r="46" spans="1:7" x14ac:dyDescent="0.25">
      <c r="A46" s="25" t="s">
        <v>143</v>
      </c>
      <c r="B46" s="34"/>
      <c r="C46" s="34"/>
      <c r="D46" s="26"/>
      <c r="E46" s="21">
        <v>2530.62</v>
      </c>
      <c r="F46" s="22">
        <v>2.76E-2</v>
      </c>
      <c r="G46" s="23"/>
    </row>
    <row r="47" spans="1:7" x14ac:dyDescent="0.25">
      <c r="A47" s="13" t="s">
        <v>230</v>
      </c>
      <c r="B47" s="32"/>
      <c r="C47" s="32"/>
      <c r="D47" s="14"/>
      <c r="E47" s="15">
        <v>0.92104799999999998</v>
      </c>
      <c r="F47" s="16">
        <v>1.0000000000000001E-5</v>
      </c>
      <c r="G47" s="16"/>
    </row>
    <row r="48" spans="1:7" x14ac:dyDescent="0.25">
      <c r="A48" s="13" t="s">
        <v>231</v>
      </c>
      <c r="B48" s="32"/>
      <c r="C48" s="32"/>
      <c r="D48" s="14"/>
      <c r="E48" s="37">
        <v>-102.621048</v>
      </c>
      <c r="F48" s="36">
        <v>-1.5100000000000001E-3</v>
      </c>
      <c r="G48" s="16">
        <v>6.6421999999999995E-2</v>
      </c>
    </row>
    <row r="49" spans="1:7" x14ac:dyDescent="0.25">
      <c r="A49" s="27" t="s">
        <v>232</v>
      </c>
      <c r="B49" s="35"/>
      <c r="C49" s="35"/>
      <c r="D49" s="28"/>
      <c r="E49" s="29">
        <v>91688.93</v>
      </c>
      <c r="F49" s="30">
        <v>1</v>
      </c>
      <c r="G49" s="30"/>
    </row>
    <row r="54" spans="1:7" x14ac:dyDescent="0.25">
      <c r="A54" s="1" t="s">
        <v>235</v>
      </c>
    </row>
    <row r="55" spans="1:7" x14ac:dyDescent="0.25">
      <c r="A55" s="57" t="s">
        <v>236</v>
      </c>
      <c r="B55" s="3" t="s">
        <v>128</v>
      </c>
    </row>
    <row r="56" spans="1:7" x14ac:dyDescent="0.25">
      <c r="A56" t="s">
        <v>237</v>
      </c>
    </row>
    <row r="57" spans="1:7" x14ac:dyDescent="0.25">
      <c r="A57" t="s">
        <v>238</v>
      </c>
      <c r="B57" t="s">
        <v>239</v>
      </c>
      <c r="C57" t="s">
        <v>239</v>
      </c>
    </row>
    <row r="58" spans="1:7" x14ac:dyDescent="0.25">
      <c r="B58" s="58">
        <v>45596</v>
      </c>
      <c r="C58" s="58">
        <v>45625</v>
      </c>
    </row>
    <row r="59" spans="1:7" x14ac:dyDescent="0.25">
      <c r="A59" t="s">
        <v>734</v>
      </c>
      <c r="B59">
        <v>16.875</v>
      </c>
      <c r="C59">
        <v>17.113</v>
      </c>
    </row>
    <row r="60" spans="1:7" x14ac:dyDescent="0.25">
      <c r="A60" t="s">
        <v>245</v>
      </c>
      <c r="B60">
        <v>16.875</v>
      </c>
      <c r="C60">
        <v>17.113</v>
      </c>
    </row>
    <row r="61" spans="1:7" x14ac:dyDescent="0.25">
      <c r="A61" t="s">
        <v>736</v>
      </c>
      <c r="B61">
        <v>16.25</v>
      </c>
      <c r="C61">
        <v>16.459</v>
      </c>
    </row>
    <row r="62" spans="1:7" x14ac:dyDescent="0.25">
      <c r="A62" t="s">
        <v>689</v>
      </c>
      <c r="B62">
        <v>16.25</v>
      </c>
      <c r="C62">
        <v>16.457999999999998</v>
      </c>
    </row>
    <row r="64" spans="1:7" x14ac:dyDescent="0.25">
      <c r="A64" t="s">
        <v>255</v>
      </c>
      <c r="B64" s="3" t="s">
        <v>128</v>
      </c>
    </row>
    <row r="65" spans="1:4" x14ac:dyDescent="0.25">
      <c r="A65" t="s">
        <v>256</v>
      </c>
      <c r="B65" s="3" t="s">
        <v>128</v>
      </c>
    </row>
    <row r="66" spans="1:4" ht="29.1" customHeight="1" x14ac:dyDescent="0.25">
      <c r="A66" s="57" t="s">
        <v>257</v>
      </c>
      <c r="B66" s="3" t="s">
        <v>128</v>
      </c>
    </row>
    <row r="67" spans="1:4" ht="29.1" customHeight="1" x14ac:dyDescent="0.25">
      <c r="A67" s="57" t="s">
        <v>258</v>
      </c>
      <c r="B67" s="3" t="s">
        <v>128</v>
      </c>
    </row>
    <row r="68" spans="1:4" x14ac:dyDescent="0.25">
      <c r="A68" t="s">
        <v>1258</v>
      </c>
      <c r="B68" s="59">
        <v>0.4541</v>
      </c>
    </row>
    <row r="69" spans="1:4" ht="43.5" customHeight="1" x14ac:dyDescent="0.25">
      <c r="A69" s="57" t="s">
        <v>260</v>
      </c>
      <c r="B69" s="3" t="s">
        <v>128</v>
      </c>
    </row>
    <row r="70" spans="1:4" x14ac:dyDescent="0.25">
      <c r="B70" s="3"/>
    </row>
    <row r="71" spans="1:4" ht="29.1" customHeight="1" x14ac:dyDescent="0.25">
      <c r="A71" s="57" t="s">
        <v>261</v>
      </c>
      <c r="B71" s="3" t="s">
        <v>128</v>
      </c>
    </row>
    <row r="72" spans="1:4" ht="29.1" customHeight="1" x14ac:dyDescent="0.25">
      <c r="A72" s="57" t="s">
        <v>262</v>
      </c>
      <c r="B72" t="s">
        <v>128</v>
      </c>
    </row>
    <row r="73" spans="1:4" ht="29.1" customHeight="1" x14ac:dyDescent="0.25">
      <c r="A73" s="57" t="s">
        <v>263</v>
      </c>
      <c r="B73" s="3" t="s">
        <v>128</v>
      </c>
    </row>
    <row r="74" spans="1:4" ht="29.1" customHeight="1" x14ac:dyDescent="0.25">
      <c r="A74" s="57" t="s">
        <v>264</v>
      </c>
      <c r="B74" s="3" t="s">
        <v>128</v>
      </c>
    </row>
    <row r="76" spans="1:4" ht="69.95" customHeight="1" x14ac:dyDescent="0.25">
      <c r="A76" s="76" t="s">
        <v>274</v>
      </c>
      <c r="B76" s="76" t="s">
        <v>275</v>
      </c>
      <c r="C76" s="76" t="s">
        <v>5</v>
      </c>
      <c r="D76" s="76" t="s">
        <v>6</v>
      </c>
    </row>
    <row r="77" spans="1:4" ht="69.95" customHeight="1" x14ac:dyDescent="0.25">
      <c r="A77" s="76" t="s">
        <v>2184</v>
      </c>
      <c r="B77" s="76"/>
      <c r="C77" s="76" t="s">
        <v>56</v>
      </c>
      <c r="D7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79"/>
  <sheetViews>
    <sheetView showGridLines="0" workbookViewId="0">
      <pane ySplit="4" topLeftCell="A57" activePane="bottomLeft" state="frozen"/>
      <selection pane="bottomLeft" activeCell="A76" sqref="A7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2185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2186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1265</v>
      </c>
      <c r="B8" s="32" t="s">
        <v>1266</v>
      </c>
      <c r="C8" s="32" t="s">
        <v>1267</v>
      </c>
      <c r="D8" s="14">
        <v>44594</v>
      </c>
      <c r="E8" s="15">
        <v>828.49</v>
      </c>
      <c r="F8" s="16">
        <v>5.9299999999999999E-2</v>
      </c>
      <c r="G8" s="16"/>
    </row>
    <row r="9" spans="1:8" x14ac:dyDescent="0.25">
      <c r="A9" s="13" t="s">
        <v>1432</v>
      </c>
      <c r="B9" s="32" t="s">
        <v>1433</v>
      </c>
      <c r="C9" s="32" t="s">
        <v>1267</v>
      </c>
      <c r="D9" s="14">
        <v>42797</v>
      </c>
      <c r="E9" s="15">
        <v>790.91</v>
      </c>
      <c r="F9" s="16">
        <v>5.6599999999999998E-2</v>
      </c>
      <c r="G9" s="16"/>
    </row>
    <row r="10" spans="1:8" x14ac:dyDescent="0.25">
      <c r="A10" s="13" t="s">
        <v>1190</v>
      </c>
      <c r="B10" s="32" t="s">
        <v>1191</v>
      </c>
      <c r="C10" s="32" t="s">
        <v>1192</v>
      </c>
      <c r="D10" s="14">
        <v>162442</v>
      </c>
      <c r="E10" s="15">
        <v>774.44</v>
      </c>
      <c r="F10" s="16">
        <v>5.5399999999999998E-2</v>
      </c>
      <c r="G10" s="16"/>
    </row>
    <row r="11" spans="1:8" x14ac:dyDescent="0.25">
      <c r="A11" s="13" t="s">
        <v>1291</v>
      </c>
      <c r="B11" s="32" t="s">
        <v>1292</v>
      </c>
      <c r="C11" s="32" t="s">
        <v>1267</v>
      </c>
      <c r="D11" s="14">
        <v>17914</v>
      </c>
      <c r="E11" s="15">
        <v>765.08</v>
      </c>
      <c r="F11" s="16">
        <v>5.4800000000000001E-2</v>
      </c>
      <c r="G11" s="16"/>
    </row>
    <row r="12" spans="1:8" x14ac:dyDescent="0.25">
      <c r="A12" s="13" t="s">
        <v>1268</v>
      </c>
      <c r="B12" s="32" t="s">
        <v>1269</v>
      </c>
      <c r="C12" s="32" t="s">
        <v>1187</v>
      </c>
      <c r="D12" s="14">
        <v>40180</v>
      </c>
      <c r="E12" s="15">
        <v>721.65</v>
      </c>
      <c r="F12" s="16">
        <v>5.1700000000000003E-2</v>
      </c>
      <c r="G12" s="16"/>
    </row>
    <row r="13" spans="1:8" x14ac:dyDescent="0.25">
      <c r="A13" s="13" t="s">
        <v>1324</v>
      </c>
      <c r="B13" s="32" t="s">
        <v>1325</v>
      </c>
      <c r="C13" s="32" t="s">
        <v>1192</v>
      </c>
      <c r="D13" s="14">
        <v>28271</v>
      </c>
      <c r="E13" s="15">
        <v>705.69</v>
      </c>
      <c r="F13" s="16">
        <v>5.0500000000000003E-2</v>
      </c>
      <c r="G13" s="16"/>
    </row>
    <row r="14" spans="1:8" x14ac:dyDescent="0.25">
      <c r="A14" s="13" t="s">
        <v>1225</v>
      </c>
      <c r="B14" s="32" t="s">
        <v>1226</v>
      </c>
      <c r="C14" s="32" t="s">
        <v>1207</v>
      </c>
      <c r="D14" s="14">
        <v>27336</v>
      </c>
      <c r="E14" s="15">
        <v>610.86</v>
      </c>
      <c r="F14" s="16">
        <v>4.3700000000000003E-2</v>
      </c>
      <c r="G14" s="16"/>
    </row>
    <row r="15" spans="1:8" x14ac:dyDescent="0.25">
      <c r="A15" s="13" t="s">
        <v>1386</v>
      </c>
      <c r="B15" s="32" t="s">
        <v>1387</v>
      </c>
      <c r="C15" s="32" t="s">
        <v>1388</v>
      </c>
      <c r="D15" s="14">
        <v>146535</v>
      </c>
      <c r="E15" s="15">
        <v>610.16999999999996</v>
      </c>
      <c r="F15" s="16">
        <v>4.3700000000000003E-2</v>
      </c>
      <c r="G15" s="16"/>
    </row>
    <row r="16" spans="1:8" x14ac:dyDescent="0.25">
      <c r="A16" s="13" t="s">
        <v>1352</v>
      </c>
      <c r="B16" s="32" t="s">
        <v>1353</v>
      </c>
      <c r="C16" s="32" t="s">
        <v>1267</v>
      </c>
      <c r="D16" s="14">
        <v>30046</v>
      </c>
      <c r="E16" s="15">
        <v>514.48</v>
      </c>
      <c r="F16" s="16">
        <v>3.6799999999999999E-2</v>
      </c>
      <c r="G16" s="16"/>
    </row>
    <row r="17" spans="1:7" x14ac:dyDescent="0.25">
      <c r="A17" s="13" t="s">
        <v>1589</v>
      </c>
      <c r="B17" s="32" t="s">
        <v>1590</v>
      </c>
      <c r="C17" s="32" t="s">
        <v>1231</v>
      </c>
      <c r="D17" s="14">
        <v>20628</v>
      </c>
      <c r="E17" s="15">
        <v>511.49</v>
      </c>
      <c r="F17" s="16">
        <v>3.6600000000000001E-2</v>
      </c>
      <c r="G17" s="16"/>
    </row>
    <row r="18" spans="1:7" x14ac:dyDescent="0.25">
      <c r="A18" s="13" t="s">
        <v>1284</v>
      </c>
      <c r="B18" s="32" t="s">
        <v>1285</v>
      </c>
      <c r="C18" s="32" t="s">
        <v>1272</v>
      </c>
      <c r="D18" s="14">
        <v>163248</v>
      </c>
      <c r="E18" s="15">
        <v>502.8</v>
      </c>
      <c r="F18" s="16">
        <v>3.5999999999999997E-2</v>
      </c>
      <c r="G18" s="16"/>
    </row>
    <row r="19" spans="1:7" x14ac:dyDescent="0.25">
      <c r="A19" s="13" t="s">
        <v>1202</v>
      </c>
      <c r="B19" s="32" t="s">
        <v>1203</v>
      </c>
      <c r="C19" s="32" t="s">
        <v>1204</v>
      </c>
      <c r="D19" s="14">
        <v>17111</v>
      </c>
      <c r="E19" s="15">
        <v>494.47</v>
      </c>
      <c r="F19" s="16">
        <v>3.5400000000000001E-2</v>
      </c>
      <c r="G19" s="16"/>
    </row>
    <row r="20" spans="1:7" x14ac:dyDescent="0.25">
      <c r="A20" s="13" t="s">
        <v>1205</v>
      </c>
      <c r="B20" s="32" t="s">
        <v>1206</v>
      </c>
      <c r="C20" s="32" t="s">
        <v>1207</v>
      </c>
      <c r="D20" s="14">
        <v>9688</v>
      </c>
      <c r="E20" s="15">
        <v>478.7</v>
      </c>
      <c r="F20" s="16">
        <v>3.4299999999999997E-2</v>
      </c>
      <c r="G20" s="16"/>
    </row>
    <row r="21" spans="1:7" x14ac:dyDescent="0.25">
      <c r="A21" s="13" t="s">
        <v>1219</v>
      </c>
      <c r="B21" s="32" t="s">
        <v>1220</v>
      </c>
      <c r="C21" s="32" t="s">
        <v>1195</v>
      </c>
      <c r="D21" s="14">
        <v>4232</v>
      </c>
      <c r="E21" s="15">
        <v>468.66</v>
      </c>
      <c r="F21" s="16">
        <v>3.3599999999999998E-2</v>
      </c>
      <c r="G21" s="16"/>
    </row>
    <row r="22" spans="1:7" x14ac:dyDescent="0.25">
      <c r="A22" s="13" t="s">
        <v>1193</v>
      </c>
      <c r="B22" s="32" t="s">
        <v>1194</v>
      </c>
      <c r="C22" s="32" t="s">
        <v>1195</v>
      </c>
      <c r="D22" s="14">
        <v>5145</v>
      </c>
      <c r="E22" s="15">
        <v>464.78</v>
      </c>
      <c r="F22" s="16">
        <v>3.3300000000000003E-2</v>
      </c>
      <c r="G22" s="16"/>
    </row>
    <row r="23" spans="1:7" x14ac:dyDescent="0.25">
      <c r="A23" s="13" t="s">
        <v>1366</v>
      </c>
      <c r="B23" s="32" t="s">
        <v>1367</v>
      </c>
      <c r="C23" s="32" t="s">
        <v>1181</v>
      </c>
      <c r="D23" s="14">
        <v>7167</v>
      </c>
      <c r="E23" s="15">
        <v>442.4</v>
      </c>
      <c r="F23" s="16">
        <v>3.1699999999999999E-2</v>
      </c>
      <c r="G23" s="16"/>
    </row>
    <row r="24" spans="1:7" x14ac:dyDescent="0.25">
      <c r="A24" s="13" t="s">
        <v>1358</v>
      </c>
      <c r="B24" s="32" t="s">
        <v>1359</v>
      </c>
      <c r="C24" s="32" t="s">
        <v>1267</v>
      </c>
      <c r="D24" s="14">
        <v>6639</v>
      </c>
      <c r="E24" s="15">
        <v>409.79</v>
      </c>
      <c r="F24" s="16">
        <v>2.93E-2</v>
      </c>
      <c r="G24" s="16"/>
    </row>
    <row r="25" spans="1:7" x14ac:dyDescent="0.25">
      <c r="A25" s="13" t="s">
        <v>1270</v>
      </c>
      <c r="B25" s="32" t="s">
        <v>1271</v>
      </c>
      <c r="C25" s="32" t="s">
        <v>1272</v>
      </c>
      <c r="D25" s="14">
        <v>9128</v>
      </c>
      <c r="E25" s="15">
        <v>408.65</v>
      </c>
      <c r="F25" s="16">
        <v>2.93E-2</v>
      </c>
      <c r="G25" s="16"/>
    </row>
    <row r="26" spans="1:7" x14ac:dyDescent="0.25">
      <c r="A26" s="13" t="s">
        <v>1309</v>
      </c>
      <c r="B26" s="32" t="s">
        <v>1310</v>
      </c>
      <c r="C26" s="32" t="s">
        <v>1267</v>
      </c>
      <c r="D26" s="14">
        <v>69426</v>
      </c>
      <c r="E26" s="15">
        <v>401.18</v>
      </c>
      <c r="F26" s="16">
        <v>2.87E-2</v>
      </c>
      <c r="G26" s="16"/>
    </row>
    <row r="27" spans="1:7" x14ac:dyDescent="0.25">
      <c r="A27" s="13" t="s">
        <v>1364</v>
      </c>
      <c r="B27" s="32" t="s">
        <v>1365</v>
      </c>
      <c r="C27" s="32" t="s">
        <v>1195</v>
      </c>
      <c r="D27" s="14">
        <v>7729</v>
      </c>
      <c r="E27" s="15">
        <v>373.45</v>
      </c>
      <c r="F27" s="16">
        <v>2.6700000000000002E-2</v>
      </c>
      <c r="G27" s="16"/>
    </row>
    <row r="28" spans="1:7" x14ac:dyDescent="0.25">
      <c r="A28" s="13" t="s">
        <v>1401</v>
      </c>
      <c r="B28" s="32" t="s">
        <v>1402</v>
      </c>
      <c r="C28" s="32" t="s">
        <v>1249</v>
      </c>
      <c r="D28" s="14">
        <v>52526</v>
      </c>
      <c r="E28" s="15">
        <v>338.77</v>
      </c>
      <c r="F28" s="16">
        <v>2.4299999999999999E-2</v>
      </c>
      <c r="G28" s="16"/>
    </row>
    <row r="29" spans="1:7" x14ac:dyDescent="0.25">
      <c r="A29" s="13" t="s">
        <v>1479</v>
      </c>
      <c r="B29" s="32" t="s">
        <v>1480</v>
      </c>
      <c r="C29" s="32" t="s">
        <v>1195</v>
      </c>
      <c r="D29" s="14">
        <v>7033</v>
      </c>
      <c r="E29" s="15">
        <v>334.89</v>
      </c>
      <c r="F29" s="16">
        <v>2.4E-2</v>
      </c>
      <c r="G29" s="16"/>
    </row>
    <row r="30" spans="1:7" x14ac:dyDescent="0.25">
      <c r="A30" s="13" t="s">
        <v>1513</v>
      </c>
      <c r="B30" s="32" t="s">
        <v>1514</v>
      </c>
      <c r="C30" s="32" t="s">
        <v>1333</v>
      </c>
      <c r="D30" s="14">
        <v>10170</v>
      </c>
      <c r="E30" s="15">
        <v>311.83</v>
      </c>
      <c r="F30" s="16">
        <v>2.23E-2</v>
      </c>
      <c r="G30" s="16"/>
    </row>
    <row r="31" spans="1:7" x14ac:dyDescent="0.25">
      <c r="A31" s="13" t="s">
        <v>1421</v>
      </c>
      <c r="B31" s="32" t="s">
        <v>1422</v>
      </c>
      <c r="C31" s="32" t="s">
        <v>1231</v>
      </c>
      <c r="D31" s="14">
        <v>16606</v>
      </c>
      <c r="E31" s="15">
        <v>285.29000000000002</v>
      </c>
      <c r="F31" s="16">
        <v>2.0400000000000001E-2</v>
      </c>
      <c r="G31" s="16"/>
    </row>
    <row r="32" spans="1:7" x14ac:dyDescent="0.25">
      <c r="A32" s="13" t="s">
        <v>1450</v>
      </c>
      <c r="B32" s="32" t="s">
        <v>1451</v>
      </c>
      <c r="C32" s="32" t="s">
        <v>1218</v>
      </c>
      <c r="D32" s="14">
        <v>3583</v>
      </c>
      <c r="E32" s="15">
        <v>265.89999999999998</v>
      </c>
      <c r="F32" s="16">
        <v>1.9E-2</v>
      </c>
      <c r="G32" s="16"/>
    </row>
    <row r="33" spans="1:7" x14ac:dyDescent="0.25">
      <c r="A33" s="13" t="s">
        <v>1407</v>
      </c>
      <c r="B33" s="32" t="s">
        <v>1408</v>
      </c>
      <c r="C33" s="32" t="s">
        <v>1204</v>
      </c>
      <c r="D33" s="14">
        <v>21318</v>
      </c>
      <c r="E33" s="15">
        <v>265.33</v>
      </c>
      <c r="F33" s="16">
        <v>1.9E-2</v>
      </c>
      <c r="G33" s="16"/>
    </row>
    <row r="34" spans="1:7" x14ac:dyDescent="0.25">
      <c r="A34" s="13" t="s">
        <v>1396</v>
      </c>
      <c r="B34" s="32" t="s">
        <v>1397</v>
      </c>
      <c r="C34" s="32" t="s">
        <v>1398</v>
      </c>
      <c r="D34" s="14">
        <v>30391</v>
      </c>
      <c r="E34" s="15">
        <v>247.98</v>
      </c>
      <c r="F34" s="16">
        <v>1.78E-2</v>
      </c>
      <c r="G34" s="16"/>
    </row>
    <row r="35" spans="1:7" x14ac:dyDescent="0.25">
      <c r="A35" s="13" t="s">
        <v>1242</v>
      </c>
      <c r="B35" s="32" t="s">
        <v>1243</v>
      </c>
      <c r="C35" s="32" t="s">
        <v>1244</v>
      </c>
      <c r="D35" s="14">
        <v>697</v>
      </c>
      <c r="E35" s="15">
        <v>243.71</v>
      </c>
      <c r="F35" s="16">
        <v>1.7399999999999999E-2</v>
      </c>
      <c r="G35" s="16"/>
    </row>
    <row r="36" spans="1:7" x14ac:dyDescent="0.25">
      <c r="A36" s="13" t="s">
        <v>1550</v>
      </c>
      <c r="B36" s="32" t="s">
        <v>1551</v>
      </c>
      <c r="C36" s="32" t="s">
        <v>1204</v>
      </c>
      <c r="D36" s="14">
        <v>45207</v>
      </c>
      <c r="E36" s="15">
        <v>238.31</v>
      </c>
      <c r="F36" s="16">
        <v>1.7100000000000001E-2</v>
      </c>
      <c r="G36" s="16"/>
    </row>
    <row r="37" spans="1:7" x14ac:dyDescent="0.25">
      <c r="A37" s="13" t="s">
        <v>1534</v>
      </c>
      <c r="B37" s="32" t="s">
        <v>1535</v>
      </c>
      <c r="C37" s="32" t="s">
        <v>1231</v>
      </c>
      <c r="D37" s="14">
        <v>32748</v>
      </c>
      <c r="E37" s="15">
        <v>161.68</v>
      </c>
      <c r="F37" s="16">
        <v>1.1599999999999999E-2</v>
      </c>
      <c r="G37" s="16"/>
    </row>
    <row r="38" spans="1:7" x14ac:dyDescent="0.25">
      <c r="A38" s="17" t="s">
        <v>131</v>
      </c>
      <c r="B38" s="33"/>
      <c r="C38" s="33"/>
      <c r="D38" s="20"/>
      <c r="E38" s="38">
        <v>13971.83</v>
      </c>
      <c r="F38" s="39">
        <v>1.0003</v>
      </c>
      <c r="G38" s="23"/>
    </row>
    <row r="39" spans="1:7" x14ac:dyDescent="0.25">
      <c r="A39" s="17" t="s">
        <v>1257</v>
      </c>
      <c r="B39" s="32"/>
      <c r="C39" s="32"/>
      <c r="D39" s="14"/>
      <c r="E39" s="15"/>
      <c r="F39" s="16"/>
      <c r="G39" s="16"/>
    </row>
    <row r="40" spans="1:7" x14ac:dyDescent="0.25">
      <c r="A40" s="17" t="s">
        <v>131</v>
      </c>
      <c r="B40" s="32"/>
      <c r="C40" s="32"/>
      <c r="D40" s="14"/>
      <c r="E40" s="40" t="s">
        <v>128</v>
      </c>
      <c r="F40" s="41" t="s">
        <v>128</v>
      </c>
      <c r="G40" s="16"/>
    </row>
    <row r="41" spans="1:7" x14ac:dyDescent="0.25">
      <c r="A41" s="25" t="s">
        <v>143</v>
      </c>
      <c r="B41" s="34"/>
      <c r="C41" s="34"/>
      <c r="D41" s="26"/>
      <c r="E41" s="29">
        <v>13971.83</v>
      </c>
      <c r="F41" s="30">
        <v>1.0003</v>
      </c>
      <c r="G41" s="23"/>
    </row>
    <row r="42" spans="1:7" x14ac:dyDescent="0.25">
      <c r="A42" s="13"/>
      <c r="B42" s="32"/>
      <c r="C42" s="32"/>
      <c r="D42" s="14"/>
      <c r="E42" s="15"/>
      <c r="F42" s="16"/>
      <c r="G42" s="16"/>
    </row>
    <row r="43" spans="1:7" x14ac:dyDescent="0.25">
      <c r="A43" s="13"/>
      <c r="B43" s="32"/>
      <c r="C43" s="32"/>
      <c r="D43" s="14"/>
      <c r="E43" s="15"/>
      <c r="F43" s="16"/>
      <c r="G43" s="16"/>
    </row>
    <row r="44" spans="1:7" x14ac:dyDescent="0.25">
      <c r="A44" s="17" t="s">
        <v>228</v>
      </c>
      <c r="B44" s="32"/>
      <c r="C44" s="32"/>
      <c r="D44" s="14"/>
      <c r="E44" s="15"/>
      <c r="F44" s="16"/>
      <c r="G44" s="16"/>
    </row>
    <row r="45" spans="1:7" x14ac:dyDescent="0.25">
      <c r="A45" s="13" t="s">
        <v>229</v>
      </c>
      <c r="B45" s="32"/>
      <c r="C45" s="32"/>
      <c r="D45" s="14"/>
      <c r="E45" s="15">
        <v>6</v>
      </c>
      <c r="F45" s="16">
        <v>4.0000000000000002E-4</v>
      </c>
      <c r="G45" s="16">
        <v>6.6422999999999996E-2</v>
      </c>
    </row>
    <row r="46" spans="1:7" x14ac:dyDescent="0.25">
      <c r="A46" s="17" t="s">
        <v>131</v>
      </c>
      <c r="B46" s="33"/>
      <c r="C46" s="33"/>
      <c r="D46" s="20"/>
      <c r="E46" s="38">
        <v>6</v>
      </c>
      <c r="F46" s="39">
        <v>4.0000000000000002E-4</v>
      </c>
      <c r="G46" s="23"/>
    </row>
    <row r="47" spans="1:7" x14ac:dyDescent="0.25">
      <c r="A47" s="13"/>
      <c r="B47" s="32"/>
      <c r="C47" s="32"/>
      <c r="D47" s="14"/>
      <c r="E47" s="15"/>
      <c r="F47" s="16"/>
      <c r="G47" s="16"/>
    </row>
    <row r="48" spans="1:7" x14ac:dyDescent="0.25">
      <c r="A48" s="25" t="s">
        <v>143</v>
      </c>
      <c r="B48" s="34"/>
      <c r="C48" s="34"/>
      <c r="D48" s="26"/>
      <c r="E48" s="21">
        <v>6</v>
      </c>
      <c r="F48" s="22">
        <v>4.0000000000000002E-4</v>
      </c>
      <c r="G48" s="23"/>
    </row>
    <row r="49" spans="1:7" x14ac:dyDescent="0.25">
      <c r="A49" s="13" t="s">
        <v>230</v>
      </c>
      <c r="B49" s="32"/>
      <c r="C49" s="32"/>
      <c r="D49" s="14"/>
      <c r="E49" s="15">
        <v>2.1825999999999998E-3</v>
      </c>
      <c r="F49" s="16">
        <v>0</v>
      </c>
      <c r="G49" s="16"/>
    </row>
    <row r="50" spans="1:7" x14ac:dyDescent="0.25">
      <c r="A50" s="13" t="s">
        <v>231</v>
      </c>
      <c r="B50" s="32"/>
      <c r="C50" s="32"/>
      <c r="D50" s="14"/>
      <c r="E50" s="37">
        <v>-10.7021826</v>
      </c>
      <c r="F50" s="36">
        <v>-6.9999999999999999E-4</v>
      </c>
      <c r="G50" s="16">
        <v>6.6422999999999996E-2</v>
      </c>
    </row>
    <row r="51" spans="1:7" x14ac:dyDescent="0.25">
      <c r="A51" s="27" t="s">
        <v>232</v>
      </c>
      <c r="B51" s="35"/>
      <c r="C51" s="35"/>
      <c r="D51" s="28"/>
      <c r="E51" s="29">
        <v>13967.13</v>
      </c>
      <c r="F51" s="30">
        <v>1</v>
      </c>
      <c r="G51" s="30"/>
    </row>
    <row r="56" spans="1:7" x14ac:dyDescent="0.25">
      <c r="A56" s="1" t="s">
        <v>235</v>
      </c>
    </row>
    <row r="57" spans="1:7" x14ac:dyDescent="0.25">
      <c r="A57" s="57" t="s">
        <v>236</v>
      </c>
      <c r="B57" s="3" t="s">
        <v>128</v>
      </c>
    </row>
    <row r="58" spans="1:7" x14ac:dyDescent="0.25">
      <c r="A58" t="s">
        <v>237</v>
      </c>
    </row>
    <row r="59" spans="1:7" x14ac:dyDescent="0.25">
      <c r="A59" t="s">
        <v>238</v>
      </c>
      <c r="B59" t="s">
        <v>239</v>
      </c>
      <c r="C59" t="s">
        <v>239</v>
      </c>
    </row>
    <row r="60" spans="1:7" x14ac:dyDescent="0.25">
      <c r="B60" s="58">
        <v>45596</v>
      </c>
      <c r="C60" s="58">
        <v>45625</v>
      </c>
    </row>
    <row r="61" spans="1:7" x14ac:dyDescent="0.25">
      <c r="A61" t="s">
        <v>244</v>
      </c>
      <c r="B61">
        <v>14.742699999999999</v>
      </c>
      <c r="C61">
        <v>14.7173</v>
      </c>
    </row>
    <row r="62" spans="1:7" x14ac:dyDescent="0.25">
      <c r="A62" t="s">
        <v>245</v>
      </c>
      <c r="B62">
        <v>14.5365</v>
      </c>
      <c r="C62">
        <v>14.5113</v>
      </c>
    </row>
    <row r="63" spans="1:7" x14ac:dyDescent="0.25">
      <c r="A63" t="s">
        <v>688</v>
      </c>
      <c r="B63">
        <v>14.456300000000001</v>
      </c>
      <c r="C63">
        <v>14.4244</v>
      </c>
    </row>
    <row r="64" spans="1:7" x14ac:dyDescent="0.25">
      <c r="A64" t="s">
        <v>689</v>
      </c>
      <c r="B64">
        <v>14.455500000000001</v>
      </c>
      <c r="C64">
        <v>14.4236</v>
      </c>
    </row>
    <row r="66" spans="1:4" x14ac:dyDescent="0.25">
      <c r="A66" t="s">
        <v>255</v>
      </c>
      <c r="B66" s="3" t="s">
        <v>128</v>
      </c>
    </row>
    <row r="67" spans="1:4" x14ac:dyDescent="0.25">
      <c r="A67" t="s">
        <v>256</v>
      </c>
      <c r="B67" s="3" t="s">
        <v>128</v>
      </c>
    </row>
    <row r="68" spans="1:4" ht="29.1" customHeight="1" x14ac:dyDescent="0.25">
      <c r="A68" s="57" t="s">
        <v>257</v>
      </c>
      <c r="B68" s="3" t="s">
        <v>128</v>
      </c>
    </row>
    <row r="69" spans="1:4" ht="29.1" customHeight="1" x14ac:dyDescent="0.25">
      <c r="A69" s="57" t="s">
        <v>258</v>
      </c>
      <c r="B69" s="3" t="s">
        <v>128</v>
      </c>
    </row>
    <row r="70" spans="1:4" x14ac:dyDescent="0.25">
      <c r="A70" t="s">
        <v>1258</v>
      </c>
      <c r="B70" s="59">
        <v>0.11169999999999999</v>
      </c>
    </row>
    <row r="71" spans="1:4" ht="43.5" customHeight="1" x14ac:dyDescent="0.25">
      <c r="A71" s="57" t="s">
        <v>260</v>
      </c>
      <c r="B71" s="3" t="s">
        <v>128</v>
      </c>
    </row>
    <row r="72" spans="1:4" x14ac:dyDescent="0.25">
      <c r="B72" s="3"/>
    </row>
    <row r="73" spans="1:4" ht="29.1" customHeight="1" x14ac:dyDescent="0.25">
      <c r="A73" s="57" t="s">
        <v>261</v>
      </c>
      <c r="B73" s="3" t="s">
        <v>128</v>
      </c>
    </row>
    <row r="74" spans="1:4" ht="29.1" customHeight="1" x14ac:dyDescent="0.25">
      <c r="A74" s="57" t="s">
        <v>262</v>
      </c>
      <c r="B74" t="s">
        <v>128</v>
      </c>
    </row>
    <row r="75" spans="1:4" ht="29.1" customHeight="1" x14ac:dyDescent="0.25">
      <c r="A75" s="57" t="s">
        <v>263</v>
      </c>
      <c r="B75" s="3" t="s">
        <v>128</v>
      </c>
    </row>
    <row r="76" spans="1:4" ht="29.1" customHeight="1" x14ac:dyDescent="0.25">
      <c r="A76" s="57" t="s">
        <v>264</v>
      </c>
      <c r="B76" s="3" t="s">
        <v>128</v>
      </c>
    </row>
    <row r="78" spans="1:4" ht="69.95" customHeight="1" x14ac:dyDescent="0.25">
      <c r="A78" s="76" t="s">
        <v>274</v>
      </c>
      <c r="B78" s="76" t="s">
        <v>275</v>
      </c>
      <c r="C78" s="76" t="s">
        <v>5</v>
      </c>
      <c r="D78" s="76" t="s">
        <v>6</v>
      </c>
    </row>
    <row r="79" spans="1:4" ht="69.95" customHeight="1" x14ac:dyDescent="0.25">
      <c r="A79" s="76" t="s">
        <v>2187</v>
      </c>
      <c r="B79" s="76"/>
      <c r="C79" s="76" t="s">
        <v>69</v>
      </c>
      <c r="D7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99"/>
  <sheetViews>
    <sheetView showGridLines="0" workbookViewId="0">
      <pane ySplit="4" topLeftCell="A86" activePane="bottomLeft" state="frozen"/>
      <selection pane="bottomLeft" activeCell="A92" sqref="A9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2188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2189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1268</v>
      </c>
      <c r="B8" s="32" t="s">
        <v>1269</v>
      </c>
      <c r="C8" s="32" t="s">
        <v>1187</v>
      </c>
      <c r="D8" s="14">
        <v>82412</v>
      </c>
      <c r="E8" s="15">
        <v>1480.16</v>
      </c>
      <c r="F8" s="16">
        <v>0.12520000000000001</v>
      </c>
      <c r="G8" s="16"/>
    </row>
    <row r="9" spans="1:8" x14ac:dyDescent="0.25">
      <c r="A9" s="13" t="s">
        <v>1185</v>
      </c>
      <c r="B9" s="32" t="s">
        <v>1186</v>
      </c>
      <c r="C9" s="32" t="s">
        <v>1187</v>
      </c>
      <c r="D9" s="14">
        <v>76538</v>
      </c>
      <c r="E9" s="15">
        <v>995.07</v>
      </c>
      <c r="F9" s="16">
        <v>8.4199999999999997E-2</v>
      </c>
      <c r="G9" s="16"/>
    </row>
    <row r="10" spans="1:8" x14ac:dyDescent="0.25">
      <c r="A10" s="13" t="s">
        <v>1208</v>
      </c>
      <c r="B10" s="32" t="s">
        <v>1209</v>
      </c>
      <c r="C10" s="32" t="s">
        <v>1210</v>
      </c>
      <c r="D10" s="14">
        <v>73676</v>
      </c>
      <c r="E10" s="15">
        <v>952.04</v>
      </c>
      <c r="F10" s="16">
        <v>8.0600000000000005E-2</v>
      </c>
      <c r="G10" s="16"/>
    </row>
    <row r="11" spans="1:8" x14ac:dyDescent="0.25">
      <c r="A11" s="13" t="s">
        <v>1265</v>
      </c>
      <c r="B11" s="32" t="s">
        <v>1266</v>
      </c>
      <c r="C11" s="32" t="s">
        <v>1267</v>
      </c>
      <c r="D11" s="14">
        <v>39101</v>
      </c>
      <c r="E11" s="15">
        <v>726.44</v>
      </c>
      <c r="F11" s="16">
        <v>6.1499999999999999E-2</v>
      </c>
      <c r="G11" s="16"/>
    </row>
    <row r="12" spans="1:8" x14ac:dyDescent="0.25">
      <c r="A12" s="13" t="s">
        <v>1190</v>
      </c>
      <c r="B12" s="32" t="s">
        <v>1191</v>
      </c>
      <c r="C12" s="32" t="s">
        <v>1192</v>
      </c>
      <c r="D12" s="14">
        <v>101058</v>
      </c>
      <c r="E12" s="15">
        <v>481.79</v>
      </c>
      <c r="F12" s="16">
        <v>4.0800000000000003E-2</v>
      </c>
      <c r="G12" s="16"/>
    </row>
    <row r="13" spans="1:8" x14ac:dyDescent="0.25">
      <c r="A13" s="13" t="s">
        <v>1199</v>
      </c>
      <c r="B13" s="32" t="s">
        <v>1200</v>
      </c>
      <c r="C13" s="32" t="s">
        <v>1201</v>
      </c>
      <c r="D13" s="14">
        <v>12789</v>
      </c>
      <c r="E13" s="15">
        <v>476.36</v>
      </c>
      <c r="F13" s="16">
        <v>4.0300000000000002E-2</v>
      </c>
      <c r="G13" s="16"/>
    </row>
    <row r="14" spans="1:8" x14ac:dyDescent="0.25">
      <c r="A14" s="13" t="s">
        <v>1291</v>
      </c>
      <c r="B14" s="32" t="s">
        <v>1292</v>
      </c>
      <c r="C14" s="32" t="s">
        <v>1267</v>
      </c>
      <c r="D14" s="14">
        <v>11104</v>
      </c>
      <c r="E14" s="15">
        <v>474.24</v>
      </c>
      <c r="F14" s="16">
        <v>4.0099999999999997E-2</v>
      </c>
      <c r="G14" s="16"/>
    </row>
    <row r="15" spans="1:8" x14ac:dyDescent="0.25">
      <c r="A15" s="13" t="s">
        <v>1182</v>
      </c>
      <c r="B15" s="32" t="s">
        <v>1183</v>
      </c>
      <c r="C15" s="32" t="s">
        <v>1184</v>
      </c>
      <c r="D15" s="14">
        <v>29115</v>
      </c>
      <c r="E15" s="15">
        <v>473.74</v>
      </c>
      <c r="F15" s="16">
        <v>4.0099999999999997E-2</v>
      </c>
      <c r="G15" s="16"/>
    </row>
    <row r="16" spans="1:8" x14ac:dyDescent="0.25">
      <c r="A16" s="13" t="s">
        <v>1240</v>
      </c>
      <c r="B16" s="32" t="s">
        <v>1241</v>
      </c>
      <c r="C16" s="32" t="s">
        <v>1187</v>
      </c>
      <c r="D16" s="14">
        <v>30964</v>
      </c>
      <c r="E16" s="15">
        <v>351.84</v>
      </c>
      <c r="F16" s="16">
        <v>2.98E-2</v>
      </c>
      <c r="G16" s="16"/>
    </row>
    <row r="17" spans="1:7" x14ac:dyDescent="0.25">
      <c r="A17" s="13" t="s">
        <v>1227</v>
      </c>
      <c r="B17" s="32" t="s">
        <v>1228</v>
      </c>
      <c r="C17" s="32" t="s">
        <v>1187</v>
      </c>
      <c r="D17" s="14">
        <v>41799</v>
      </c>
      <c r="E17" s="15">
        <v>350.67</v>
      </c>
      <c r="F17" s="16">
        <v>2.9700000000000001E-2</v>
      </c>
      <c r="G17" s="16"/>
    </row>
    <row r="18" spans="1:7" x14ac:dyDescent="0.25">
      <c r="A18" s="13" t="s">
        <v>1276</v>
      </c>
      <c r="B18" s="32" t="s">
        <v>1277</v>
      </c>
      <c r="C18" s="32" t="s">
        <v>1195</v>
      </c>
      <c r="D18" s="14">
        <v>9679</v>
      </c>
      <c r="E18" s="15">
        <v>287.08999999999997</v>
      </c>
      <c r="F18" s="16">
        <v>2.4299999999999999E-2</v>
      </c>
      <c r="G18" s="16"/>
    </row>
    <row r="19" spans="1:7" x14ac:dyDescent="0.25">
      <c r="A19" s="13" t="s">
        <v>1305</v>
      </c>
      <c r="B19" s="32" t="s">
        <v>1306</v>
      </c>
      <c r="C19" s="32" t="s">
        <v>1187</v>
      </c>
      <c r="D19" s="14">
        <v>15953</v>
      </c>
      <c r="E19" s="15">
        <v>281.61</v>
      </c>
      <c r="F19" s="16">
        <v>2.3800000000000002E-2</v>
      </c>
      <c r="G19" s="16"/>
    </row>
    <row r="20" spans="1:7" x14ac:dyDescent="0.25">
      <c r="A20" s="13" t="s">
        <v>1324</v>
      </c>
      <c r="B20" s="32" t="s">
        <v>1325</v>
      </c>
      <c r="C20" s="32" t="s">
        <v>1192</v>
      </c>
      <c r="D20" s="14">
        <v>9673</v>
      </c>
      <c r="E20" s="15">
        <v>241.45</v>
      </c>
      <c r="F20" s="16">
        <v>2.0400000000000001E-2</v>
      </c>
      <c r="G20" s="16"/>
    </row>
    <row r="21" spans="1:7" x14ac:dyDescent="0.25">
      <c r="A21" s="13" t="s">
        <v>1432</v>
      </c>
      <c r="B21" s="32" t="s">
        <v>1433</v>
      </c>
      <c r="C21" s="32" t="s">
        <v>1267</v>
      </c>
      <c r="D21" s="14">
        <v>11474</v>
      </c>
      <c r="E21" s="15">
        <v>212.05</v>
      </c>
      <c r="F21" s="16">
        <v>1.7899999999999999E-2</v>
      </c>
      <c r="G21" s="16"/>
    </row>
    <row r="22" spans="1:7" x14ac:dyDescent="0.25">
      <c r="A22" s="13" t="s">
        <v>1179</v>
      </c>
      <c r="B22" s="32" t="s">
        <v>1180</v>
      </c>
      <c r="C22" s="32" t="s">
        <v>1181</v>
      </c>
      <c r="D22" s="14">
        <v>11727</v>
      </c>
      <c r="E22" s="15">
        <v>208.85</v>
      </c>
      <c r="F22" s="16">
        <v>1.77E-2</v>
      </c>
      <c r="G22" s="16"/>
    </row>
    <row r="23" spans="1:7" x14ac:dyDescent="0.25">
      <c r="A23" s="13" t="s">
        <v>1347</v>
      </c>
      <c r="B23" s="32" t="s">
        <v>1348</v>
      </c>
      <c r="C23" s="32" t="s">
        <v>1275</v>
      </c>
      <c r="D23" s="14">
        <v>3039</v>
      </c>
      <c r="E23" s="15">
        <v>199.84</v>
      </c>
      <c r="F23" s="16">
        <v>1.6899999999999998E-2</v>
      </c>
      <c r="G23" s="16"/>
    </row>
    <row r="24" spans="1:7" x14ac:dyDescent="0.25">
      <c r="A24" s="13" t="s">
        <v>1213</v>
      </c>
      <c r="B24" s="32" t="s">
        <v>1214</v>
      </c>
      <c r="C24" s="32" t="s">
        <v>1215</v>
      </c>
      <c r="D24" s="14">
        <v>51446</v>
      </c>
      <c r="E24" s="15">
        <v>187.08</v>
      </c>
      <c r="F24" s="16">
        <v>1.5800000000000002E-2</v>
      </c>
      <c r="G24" s="16"/>
    </row>
    <row r="25" spans="1:7" x14ac:dyDescent="0.25">
      <c r="A25" s="13" t="s">
        <v>1245</v>
      </c>
      <c r="B25" s="32" t="s">
        <v>1246</v>
      </c>
      <c r="C25" s="32" t="s">
        <v>1195</v>
      </c>
      <c r="D25" s="14">
        <v>23059</v>
      </c>
      <c r="E25" s="15">
        <v>181.35</v>
      </c>
      <c r="F25" s="16">
        <v>1.5299999999999999E-2</v>
      </c>
      <c r="G25" s="16"/>
    </row>
    <row r="26" spans="1:7" x14ac:dyDescent="0.25">
      <c r="A26" s="13" t="s">
        <v>1389</v>
      </c>
      <c r="B26" s="32" t="s">
        <v>1390</v>
      </c>
      <c r="C26" s="32" t="s">
        <v>1351</v>
      </c>
      <c r="D26" s="14">
        <v>2414</v>
      </c>
      <c r="E26" s="15">
        <v>164.04</v>
      </c>
      <c r="F26" s="16">
        <v>1.3899999999999999E-2</v>
      </c>
      <c r="G26" s="16"/>
    </row>
    <row r="27" spans="1:7" x14ac:dyDescent="0.25">
      <c r="A27" s="13" t="s">
        <v>1448</v>
      </c>
      <c r="B27" s="32" t="s">
        <v>1449</v>
      </c>
      <c r="C27" s="32" t="s">
        <v>1215</v>
      </c>
      <c r="D27" s="14">
        <v>49220</v>
      </c>
      <c r="E27" s="15">
        <v>162.13</v>
      </c>
      <c r="F27" s="16">
        <v>1.37E-2</v>
      </c>
      <c r="G27" s="16"/>
    </row>
    <row r="28" spans="1:7" x14ac:dyDescent="0.25">
      <c r="A28" s="13" t="s">
        <v>1219</v>
      </c>
      <c r="B28" s="32" t="s">
        <v>1220</v>
      </c>
      <c r="C28" s="32" t="s">
        <v>1195</v>
      </c>
      <c r="D28" s="14">
        <v>1430</v>
      </c>
      <c r="E28" s="15">
        <v>158.36000000000001</v>
      </c>
      <c r="F28" s="16">
        <v>1.34E-2</v>
      </c>
      <c r="G28" s="16"/>
    </row>
    <row r="29" spans="1:7" x14ac:dyDescent="0.25">
      <c r="A29" s="13" t="s">
        <v>1229</v>
      </c>
      <c r="B29" s="32" t="s">
        <v>1230</v>
      </c>
      <c r="C29" s="32" t="s">
        <v>1231</v>
      </c>
      <c r="D29" s="14">
        <v>4495</v>
      </c>
      <c r="E29" s="15">
        <v>146.04</v>
      </c>
      <c r="F29" s="16">
        <v>1.24E-2</v>
      </c>
      <c r="G29" s="16"/>
    </row>
    <row r="30" spans="1:7" x14ac:dyDescent="0.25">
      <c r="A30" s="13" t="s">
        <v>1196</v>
      </c>
      <c r="B30" s="32" t="s">
        <v>1197</v>
      </c>
      <c r="C30" s="32" t="s">
        <v>1198</v>
      </c>
      <c r="D30" s="14">
        <v>1240</v>
      </c>
      <c r="E30" s="15">
        <v>138.91</v>
      </c>
      <c r="F30" s="16">
        <v>1.18E-2</v>
      </c>
      <c r="G30" s="16"/>
    </row>
    <row r="31" spans="1:7" x14ac:dyDescent="0.25">
      <c r="A31" s="13" t="s">
        <v>1403</v>
      </c>
      <c r="B31" s="32" t="s">
        <v>1404</v>
      </c>
      <c r="C31" s="32" t="s">
        <v>1302</v>
      </c>
      <c r="D31" s="14">
        <v>90030</v>
      </c>
      <c r="E31" s="15">
        <v>130.13</v>
      </c>
      <c r="F31" s="16">
        <v>1.0999999999999999E-2</v>
      </c>
      <c r="G31" s="16"/>
    </row>
    <row r="32" spans="1:7" x14ac:dyDescent="0.25">
      <c r="A32" s="13" t="s">
        <v>1589</v>
      </c>
      <c r="B32" s="32" t="s">
        <v>1590</v>
      </c>
      <c r="C32" s="32" t="s">
        <v>1231</v>
      </c>
      <c r="D32" s="14">
        <v>4915</v>
      </c>
      <c r="E32" s="15">
        <v>121.87</v>
      </c>
      <c r="F32" s="16">
        <v>1.03E-2</v>
      </c>
      <c r="G32" s="16"/>
    </row>
    <row r="33" spans="1:7" x14ac:dyDescent="0.25">
      <c r="A33" s="13" t="s">
        <v>1284</v>
      </c>
      <c r="B33" s="32" t="s">
        <v>1285</v>
      </c>
      <c r="C33" s="32" t="s">
        <v>1272</v>
      </c>
      <c r="D33" s="14">
        <v>38857</v>
      </c>
      <c r="E33" s="15">
        <v>119.68</v>
      </c>
      <c r="F33" s="16">
        <v>1.01E-2</v>
      </c>
      <c r="G33" s="16"/>
    </row>
    <row r="34" spans="1:7" x14ac:dyDescent="0.25">
      <c r="A34" s="13" t="s">
        <v>1352</v>
      </c>
      <c r="B34" s="32" t="s">
        <v>1353</v>
      </c>
      <c r="C34" s="32" t="s">
        <v>1267</v>
      </c>
      <c r="D34" s="14">
        <v>6894</v>
      </c>
      <c r="E34" s="15">
        <v>118.05</v>
      </c>
      <c r="F34" s="16">
        <v>0.01</v>
      </c>
      <c r="G34" s="16"/>
    </row>
    <row r="35" spans="1:7" x14ac:dyDescent="0.25">
      <c r="A35" s="13" t="s">
        <v>1193</v>
      </c>
      <c r="B35" s="32" t="s">
        <v>1194</v>
      </c>
      <c r="C35" s="32" t="s">
        <v>1195</v>
      </c>
      <c r="D35" s="14">
        <v>1205</v>
      </c>
      <c r="E35" s="15">
        <v>108.86</v>
      </c>
      <c r="F35" s="16">
        <v>9.1999999999999998E-3</v>
      </c>
      <c r="G35" s="16"/>
    </row>
    <row r="36" spans="1:7" x14ac:dyDescent="0.25">
      <c r="A36" s="13" t="s">
        <v>1250</v>
      </c>
      <c r="B36" s="32" t="s">
        <v>1251</v>
      </c>
      <c r="C36" s="32" t="s">
        <v>1252</v>
      </c>
      <c r="D36" s="14">
        <v>42144</v>
      </c>
      <c r="E36" s="15">
        <v>108.18</v>
      </c>
      <c r="F36" s="16">
        <v>9.1999999999999998E-3</v>
      </c>
      <c r="G36" s="16"/>
    </row>
    <row r="37" spans="1:7" x14ac:dyDescent="0.25">
      <c r="A37" s="13" t="s">
        <v>1221</v>
      </c>
      <c r="B37" s="32" t="s">
        <v>1222</v>
      </c>
      <c r="C37" s="32" t="s">
        <v>1198</v>
      </c>
      <c r="D37" s="14">
        <v>4042</v>
      </c>
      <c r="E37" s="15">
        <v>105.34</v>
      </c>
      <c r="F37" s="16">
        <v>8.8999999999999999E-3</v>
      </c>
      <c r="G37" s="16"/>
    </row>
    <row r="38" spans="1:7" x14ac:dyDescent="0.25">
      <c r="A38" s="13" t="s">
        <v>1339</v>
      </c>
      <c r="B38" s="32" t="s">
        <v>1340</v>
      </c>
      <c r="C38" s="32" t="s">
        <v>1318</v>
      </c>
      <c r="D38" s="14">
        <v>15808</v>
      </c>
      <c r="E38" s="15">
        <v>103.73</v>
      </c>
      <c r="F38" s="16">
        <v>8.8000000000000005E-3</v>
      </c>
      <c r="G38" s="16"/>
    </row>
    <row r="39" spans="1:7" x14ac:dyDescent="0.25">
      <c r="A39" s="13" t="s">
        <v>1386</v>
      </c>
      <c r="B39" s="32" t="s">
        <v>1387</v>
      </c>
      <c r="C39" s="32" t="s">
        <v>1388</v>
      </c>
      <c r="D39" s="14">
        <v>24643</v>
      </c>
      <c r="E39" s="15">
        <v>102.61</v>
      </c>
      <c r="F39" s="16">
        <v>8.6999999999999994E-3</v>
      </c>
      <c r="G39" s="16"/>
    </row>
    <row r="40" spans="1:7" x14ac:dyDescent="0.25">
      <c r="A40" s="13" t="s">
        <v>2190</v>
      </c>
      <c r="B40" s="32" t="s">
        <v>2191</v>
      </c>
      <c r="C40" s="32" t="s">
        <v>1302</v>
      </c>
      <c r="D40" s="14">
        <v>10419</v>
      </c>
      <c r="E40" s="15">
        <v>100.65</v>
      </c>
      <c r="F40" s="16">
        <v>8.5000000000000006E-3</v>
      </c>
      <c r="G40" s="16"/>
    </row>
    <row r="41" spans="1:7" x14ac:dyDescent="0.25">
      <c r="A41" s="13" t="s">
        <v>1467</v>
      </c>
      <c r="B41" s="32" t="s">
        <v>1468</v>
      </c>
      <c r="C41" s="32" t="s">
        <v>1290</v>
      </c>
      <c r="D41" s="14">
        <v>8008</v>
      </c>
      <c r="E41" s="15">
        <v>95.3</v>
      </c>
      <c r="F41" s="16">
        <v>8.0999999999999996E-3</v>
      </c>
      <c r="G41" s="16"/>
    </row>
    <row r="42" spans="1:7" x14ac:dyDescent="0.25">
      <c r="A42" s="13" t="s">
        <v>1515</v>
      </c>
      <c r="B42" s="32" t="s">
        <v>1516</v>
      </c>
      <c r="C42" s="32" t="s">
        <v>1275</v>
      </c>
      <c r="D42" s="14">
        <v>5933</v>
      </c>
      <c r="E42" s="15">
        <v>93.74</v>
      </c>
      <c r="F42" s="16">
        <v>7.9000000000000008E-3</v>
      </c>
      <c r="G42" s="16"/>
    </row>
    <row r="43" spans="1:7" x14ac:dyDescent="0.25">
      <c r="A43" s="13" t="s">
        <v>1370</v>
      </c>
      <c r="B43" s="32" t="s">
        <v>1371</v>
      </c>
      <c r="C43" s="32" t="s">
        <v>1275</v>
      </c>
      <c r="D43" s="14">
        <v>3036</v>
      </c>
      <c r="E43" s="15">
        <v>91.68</v>
      </c>
      <c r="F43" s="16">
        <v>7.7999999999999996E-3</v>
      </c>
      <c r="G43" s="16"/>
    </row>
    <row r="44" spans="1:7" x14ac:dyDescent="0.25">
      <c r="A44" s="13" t="s">
        <v>1428</v>
      </c>
      <c r="B44" s="32" t="s">
        <v>1429</v>
      </c>
      <c r="C44" s="32" t="s">
        <v>1181</v>
      </c>
      <c r="D44" s="14">
        <v>5969</v>
      </c>
      <c r="E44" s="15">
        <v>91.56</v>
      </c>
      <c r="F44" s="16">
        <v>7.7000000000000002E-3</v>
      </c>
      <c r="G44" s="16"/>
    </row>
    <row r="45" spans="1:7" x14ac:dyDescent="0.25">
      <c r="A45" s="13" t="s">
        <v>1309</v>
      </c>
      <c r="B45" s="32" t="s">
        <v>1310</v>
      </c>
      <c r="C45" s="32" t="s">
        <v>1267</v>
      </c>
      <c r="D45" s="14">
        <v>15360</v>
      </c>
      <c r="E45" s="15">
        <v>88.76</v>
      </c>
      <c r="F45" s="16">
        <v>7.4999999999999997E-3</v>
      </c>
      <c r="G45" s="16"/>
    </row>
    <row r="46" spans="1:7" x14ac:dyDescent="0.25">
      <c r="A46" s="13" t="s">
        <v>1225</v>
      </c>
      <c r="B46" s="32" t="s">
        <v>1226</v>
      </c>
      <c r="C46" s="32" t="s">
        <v>1207</v>
      </c>
      <c r="D46" s="14">
        <v>3892</v>
      </c>
      <c r="E46" s="15">
        <v>86.97</v>
      </c>
      <c r="F46" s="16">
        <v>7.4000000000000003E-3</v>
      </c>
      <c r="G46" s="16"/>
    </row>
    <row r="47" spans="1:7" x14ac:dyDescent="0.25">
      <c r="A47" s="13" t="s">
        <v>1211</v>
      </c>
      <c r="B47" s="32" t="s">
        <v>1212</v>
      </c>
      <c r="C47" s="32" t="s">
        <v>1181</v>
      </c>
      <c r="D47" s="14">
        <v>6624</v>
      </c>
      <c r="E47" s="15">
        <v>79.64</v>
      </c>
      <c r="F47" s="16">
        <v>6.7000000000000002E-3</v>
      </c>
      <c r="G47" s="16"/>
    </row>
    <row r="48" spans="1:7" x14ac:dyDescent="0.25">
      <c r="A48" s="13" t="s">
        <v>1423</v>
      </c>
      <c r="B48" s="32" t="s">
        <v>1424</v>
      </c>
      <c r="C48" s="32" t="s">
        <v>1234</v>
      </c>
      <c r="D48" s="14">
        <v>11595</v>
      </c>
      <c r="E48" s="15">
        <v>76.27</v>
      </c>
      <c r="F48" s="16">
        <v>6.4999999999999997E-3</v>
      </c>
      <c r="G48" s="16"/>
    </row>
    <row r="49" spans="1:7" x14ac:dyDescent="0.25">
      <c r="A49" s="13" t="s">
        <v>1393</v>
      </c>
      <c r="B49" s="32" t="s">
        <v>1394</v>
      </c>
      <c r="C49" s="32" t="s">
        <v>1395</v>
      </c>
      <c r="D49" s="14">
        <v>1100</v>
      </c>
      <c r="E49" s="15">
        <v>75.12</v>
      </c>
      <c r="F49" s="16">
        <v>6.4000000000000003E-3</v>
      </c>
      <c r="G49" s="16"/>
    </row>
    <row r="50" spans="1:7" x14ac:dyDescent="0.25">
      <c r="A50" s="13" t="s">
        <v>1364</v>
      </c>
      <c r="B50" s="32" t="s">
        <v>1365</v>
      </c>
      <c r="C50" s="32" t="s">
        <v>1195</v>
      </c>
      <c r="D50" s="14">
        <v>1494</v>
      </c>
      <c r="E50" s="15">
        <v>72.19</v>
      </c>
      <c r="F50" s="16">
        <v>6.1000000000000004E-3</v>
      </c>
      <c r="G50" s="16"/>
    </row>
    <row r="51" spans="1:7" x14ac:dyDescent="0.25">
      <c r="A51" s="13" t="s">
        <v>1278</v>
      </c>
      <c r="B51" s="32" t="s">
        <v>1279</v>
      </c>
      <c r="C51" s="32" t="s">
        <v>1187</v>
      </c>
      <c r="D51" s="14">
        <v>7176</v>
      </c>
      <c r="E51" s="15">
        <v>71.459999999999994</v>
      </c>
      <c r="F51" s="16">
        <v>6.0000000000000001E-3</v>
      </c>
      <c r="G51" s="16"/>
    </row>
    <row r="52" spans="1:7" x14ac:dyDescent="0.25">
      <c r="A52" s="13" t="s">
        <v>1430</v>
      </c>
      <c r="B52" s="32" t="s">
        <v>1431</v>
      </c>
      <c r="C52" s="32" t="s">
        <v>1234</v>
      </c>
      <c r="D52" s="14">
        <v>4859</v>
      </c>
      <c r="E52" s="15">
        <v>69.86</v>
      </c>
      <c r="F52" s="16">
        <v>5.8999999999999999E-3</v>
      </c>
      <c r="G52" s="16"/>
    </row>
    <row r="53" spans="1:7" x14ac:dyDescent="0.25">
      <c r="A53" s="13" t="s">
        <v>1247</v>
      </c>
      <c r="B53" s="32" t="s">
        <v>1248</v>
      </c>
      <c r="C53" s="32" t="s">
        <v>1249</v>
      </c>
      <c r="D53" s="14">
        <v>7067</v>
      </c>
      <c r="E53" s="15">
        <v>67.75</v>
      </c>
      <c r="F53" s="16">
        <v>5.7000000000000002E-3</v>
      </c>
      <c r="G53" s="16"/>
    </row>
    <row r="54" spans="1:7" x14ac:dyDescent="0.25">
      <c r="A54" s="13" t="s">
        <v>1479</v>
      </c>
      <c r="B54" s="32" t="s">
        <v>1480</v>
      </c>
      <c r="C54" s="32" t="s">
        <v>1195</v>
      </c>
      <c r="D54" s="14">
        <v>1408</v>
      </c>
      <c r="E54" s="15">
        <v>67.040000000000006</v>
      </c>
      <c r="F54" s="16">
        <v>5.7000000000000002E-3</v>
      </c>
      <c r="G54" s="16"/>
    </row>
    <row r="55" spans="1:7" x14ac:dyDescent="0.25">
      <c r="A55" s="13" t="s">
        <v>1205</v>
      </c>
      <c r="B55" s="32" t="s">
        <v>1206</v>
      </c>
      <c r="C55" s="32" t="s">
        <v>1207</v>
      </c>
      <c r="D55" s="14">
        <v>1280</v>
      </c>
      <c r="E55" s="15">
        <v>63.25</v>
      </c>
      <c r="F55" s="16">
        <v>5.4000000000000003E-3</v>
      </c>
      <c r="G55" s="16"/>
    </row>
    <row r="56" spans="1:7" x14ac:dyDescent="0.25">
      <c r="A56" s="13" t="s">
        <v>1336</v>
      </c>
      <c r="B56" s="32" t="s">
        <v>1337</v>
      </c>
      <c r="C56" s="32" t="s">
        <v>1338</v>
      </c>
      <c r="D56" s="14">
        <v>2557</v>
      </c>
      <c r="E56" s="15">
        <v>62.98</v>
      </c>
      <c r="F56" s="16">
        <v>5.3E-3</v>
      </c>
      <c r="G56" s="16"/>
    </row>
    <row r="57" spans="1:7" x14ac:dyDescent="0.25">
      <c r="A57" s="13" t="s">
        <v>1307</v>
      </c>
      <c r="B57" s="32" t="s">
        <v>1308</v>
      </c>
      <c r="C57" s="32" t="s">
        <v>1210</v>
      </c>
      <c r="D57" s="14">
        <v>21029</v>
      </c>
      <c r="E57" s="15">
        <v>61.43</v>
      </c>
      <c r="F57" s="16">
        <v>5.1999999999999998E-3</v>
      </c>
      <c r="G57" s="16"/>
    </row>
    <row r="58" spans="1:7" x14ac:dyDescent="0.25">
      <c r="A58" s="17" t="s">
        <v>131</v>
      </c>
      <c r="B58" s="33"/>
      <c r="C58" s="33"/>
      <c r="D58" s="20"/>
      <c r="E58" s="38">
        <v>11765.25</v>
      </c>
      <c r="F58" s="39">
        <v>0.99560000000000004</v>
      </c>
      <c r="G58" s="23"/>
    </row>
    <row r="59" spans="1:7" x14ac:dyDescent="0.25">
      <c r="A59" s="17" t="s">
        <v>1257</v>
      </c>
      <c r="B59" s="32"/>
      <c r="C59" s="32"/>
      <c r="D59" s="14"/>
      <c r="E59" s="15"/>
      <c r="F59" s="16"/>
      <c r="G59" s="16"/>
    </row>
    <row r="60" spans="1:7" x14ac:dyDescent="0.25">
      <c r="A60" s="17" t="s">
        <v>131</v>
      </c>
      <c r="B60" s="32"/>
      <c r="C60" s="32"/>
      <c r="D60" s="14"/>
      <c r="E60" s="40" t="s">
        <v>128</v>
      </c>
      <c r="F60" s="41" t="s">
        <v>128</v>
      </c>
      <c r="G60" s="16"/>
    </row>
    <row r="61" spans="1:7" x14ac:dyDescent="0.25">
      <c r="A61" s="25" t="s">
        <v>143</v>
      </c>
      <c r="B61" s="34"/>
      <c r="C61" s="34"/>
      <c r="D61" s="26"/>
      <c r="E61" s="29">
        <v>11765.25</v>
      </c>
      <c r="F61" s="30">
        <v>0.99560000000000004</v>
      </c>
      <c r="G61" s="23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228</v>
      </c>
      <c r="B64" s="32"/>
      <c r="C64" s="32"/>
      <c r="D64" s="14"/>
      <c r="E64" s="15"/>
      <c r="F64" s="16"/>
      <c r="G64" s="16"/>
    </row>
    <row r="65" spans="1:7" x14ac:dyDescent="0.25">
      <c r="A65" s="13" t="s">
        <v>229</v>
      </c>
      <c r="B65" s="32"/>
      <c r="C65" s="32"/>
      <c r="D65" s="14"/>
      <c r="E65" s="15">
        <v>107.34</v>
      </c>
      <c r="F65" s="16">
        <v>9.1000000000000004E-3</v>
      </c>
      <c r="G65" s="16">
        <v>6.6422999999999996E-2</v>
      </c>
    </row>
    <row r="66" spans="1:7" x14ac:dyDescent="0.25">
      <c r="A66" s="17" t="s">
        <v>131</v>
      </c>
      <c r="B66" s="33"/>
      <c r="C66" s="33"/>
      <c r="D66" s="20"/>
      <c r="E66" s="38">
        <v>107.34</v>
      </c>
      <c r="F66" s="39">
        <v>9.1000000000000004E-3</v>
      </c>
      <c r="G66" s="23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25" t="s">
        <v>143</v>
      </c>
      <c r="B68" s="34"/>
      <c r="C68" s="34"/>
      <c r="D68" s="26"/>
      <c r="E68" s="21">
        <v>107.34</v>
      </c>
      <c r="F68" s="22">
        <v>9.1000000000000004E-3</v>
      </c>
      <c r="G68" s="23"/>
    </row>
    <row r="69" spans="1:7" x14ac:dyDescent="0.25">
      <c r="A69" s="13" t="s">
        <v>230</v>
      </c>
      <c r="B69" s="32"/>
      <c r="C69" s="32"/>
      <c r="D69" s="14"/>
      <c r="E69" s="15">
        <v>3.9068199999999997E-2</v>
      </c>
      <c r="F69" s="16">
        <v>3.0000000000000001E-6</v>
      </c>
      <c r="G69" s="16"/>
    </row>
    <row r="70" spans="1:7" x14ac:dyDescent="0.25">
      <c r="A70" s="13" t="s">
        <v>231</v>
      </c>
      <c r="B70" s="32"/>
      <c r="C70" s="32"/>
      <c r="D70" s="14"/>
      <c r="E70" s="37">
        <v>-53.4090682</v>
      </c>
      <c r="F70" s="36">
        <v>-4.7029999999999997E-3</v>
      </c>
      <c r="G70" s="16">
        <v>6.6422999999999996E-2</v>
      </c>
    </row>
    <row r="71" spans="1:7" x14ac:dyDescent="0.25">
      <c r="A71" s="27" t="s">
        <v>232</v>
      </c>
      <c r="B71" s="35"/>
      <c r="C71" s="35"/>
      <c r="D71" s="28"/>
      <c r="E71" s="29">
        <v>11819.22</v>
      </c>
      <c r="F71" s="30">
        <v>1</v>
      </c>
      <c r="G71" s="30"/>
    </row>
    <row r="76" spans="1:7" x14ac:dyDescent="0.25">
      <c r="A76" s="1" t="s">
        <v>235</v>
      </c>
    </row>
    <row r="77" spans="1:7" x14ac:dyDescent="0.25">
      <c r="A77" s="57" t="s">
        <v>236</v>
      </c>
      <c r="B77" s="3" t="s">
        <v>128</v>
      </c>
    </row>
    <row r="78" spans="1:7" x14ac:dyDescent="0.25">
      <c r="A78" t="s">
        <v>237</v>
      </c>
    </row>
    <row r="79" spans="1:7" x14ac:dyDescent="0.25">
      <c r="A79" t="s">
        <v>238</v>
      </c>
      <c r="B79" t="s">
        <v>239</v>
      </c>
      <c r="C79" t="s">
        <v>239</v>
      </c>
    </row>
    <row r="80" spans="1:7" x14ac:dyDescent="0.25">
      <c r="B80" s="58">
        <v>45596</v>
      </c>
      <c r="C80" s="58">
        <v>45625</v>
      </c>
    </row>
    <row r="81" spans="1:3" x14ac:dyDescent="0.25">
      <c r="A81" t="s">
        <v>244</v>
      </c>
      <c r="B81">
        <v>14.076000000000001</v>
      </c>
      <c r="C81">
        <v>14.037599999999999</v>
      </c>
    </row>
    <row r="82" spans="1:3" x14ac:dyDescent="0.25">
      <c r="A82" t="s">
        <v>245</v>
      </c>
      <c r="B82">
        <v>13.8811</v>
      </c>
      <c r="C82">
        <v>13.843299999999999</v>
      </c>
    </row>
    <row r="83" spans="1:3" x14ac:dyDescent="0.25">
      <c r="A83" t="s">
        <v>688</v>
      </c>
      <c r="B83">
        <v>13.6838</v>
      </c>
      <c r="C83">
        <v>13.6416</v>
      </c>
    </row>
    <row r="84" spans="1:3" x14ac:dyDescent="0.25">
      <c r="A84" t="s">
        <v>689</v>
      </c>
      <c r="B84">
        <v>13.6836</v>
      </c>
      <c r="C84">
        <v>13.641400000000001</v>
      </c>
    </row>
    <row r="86" spans="1:3" x14ac:dyDescent="0.25">
      <c r="A86" t="s">
        <v>255</v>
      </c>
      <c r="B86" s="3" t="s">
        <v>128</v>
      </c>
    </row>
    <row r="87" spans="1:3" x14ac:dyDescent="0.25">
      <c r="A87" t="s">
        <v>256</v>
      </c>
      <c r="B87" s="3" t="s">
        <v>128</v>
      </c>
    </row>
    <row r="88" spans="1:3" ht="29.1" customHeight="1" x14ac:dyDescent="0.25">
      <c r="A88" s="57" t="s">
        <v>257</v>
      </c>
      <c r="B88" s="3" t="s">
        <v>128</v>
      </c>
    </row>
    <row r="89" spans="1:3" ht="29.1" customHeight="1" x14ac:dyDescent="0.25">
      <c r="A89" s="57" t="s">
        <v>258</v>
      </c>
      <c r="B89" s="3" t="s">
        <v>128</v>
      </c>
    </row>
    <row r="90" spans="1:3" x14ac:dyDescent="0.25">
      <c r="A90" t="s">
        <v>1258</v>
      </c>
      <c r="B90" s="59">
        <v>9.4E-2</v>
      </c>
    </row>
    <row r="91" spans="1:3" ht="43.5" customHeight="1" x14ac:dyDescent="0.25">
      <c r="A91" s="57" t="s">
        <v>260</v>
      </c>
      <c r="B91" s="3" t="s">
        <v>128</v>
      </c>
    </row>
    <row r="92" spans="1:3" x14ac:dyDescent="0.25">
      <c r="B92" s="3"/>
    </row>
    <row r="93" spans="1:3" ht="29.1" customHeight="1" x14ac:dyDescent="0.25">
      <c r="A93" s="57" t="s">
        <v>261</v>
      </c>
      <c r="B93" s="3" t="s">
        <v>128</v>
      </c>
    </row>
    <row r="94" spans="1:3" ht="29.1" customHeight="1" x14ac:dyDescent="0.25">
      <c r="A94" s="57" t="s">
        <v>262</v>
      </c>
      <c r="B94">
        <v>229.41</v>
      </c>
    </row>
    <row r="95" spans="1:3" ht="29.1" customHeight="1" x14ac:dyDescent="0.25">
      <c r="A95" s="57" t="s">
        <v>263</v>
      </c>
      <c r="B95" s="3" t="s">
        <v>128</v>
      </c>
    </row>
    <row r="96" spans="1:3" ht="29.1" customHeight="1" x14ac:dyDescent="0.25">
      <c r="A96" s="57" t="s">
        <v>264</v>
      </c>
      <c r="B96" s="3" t="s">
        <v>128</v>
      </c>
    </row>
    <row r="98" spans="1:4" ht="69.95" customHeight="1" x14ac:dyDescent="0.25">
      <c r="A98" s="76" t="s">
        <v>274</v>
      </c>
      <c r="B98" s="76" t="s">
        <v>275</v>
      </c>
      <c r="C98" s="76" t="s">
        <v>5</v>
      </c>
      <c r="D98" s="76" t="s">
        <v>6</v>
      </c>
    </row>
    <row r="99" spans="1:4" ht="69.95" customHeight="1" x14ac:dyDescent="0.25">
      <c r="A99" s="76" t="s">
        <v>2192</v>
      </c>
      <c r="B99" s="76"/>
      <c r="C99" s="76" t="s">
        <v>71</v>
      </c>
      <c r="D9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300"/>
  <sheetViews>
    <sheetView showGridLines="0" workbookViewId="0">
      <pane ySplit="4" topLeftCell="A278" activePane="bottomLeft" state="frozen"/>
      <selection pane="bottomLeft" activeCell="A297" sqref="A29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2193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2194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1268</v>
      </c>
      <c r="B8" s="32" t="s">
        <v>1269</v>
      </c>
      <c r="C8" s="32" t="s">
        <v>1187</v>
      </c>
      <c r="D8" s="14">
        <v>63598</v>
      </c>
      <c r="E8" s="15">
        <v>1142.25</v>
      </c>
      <c r="F8" s="16">
        <v>5.0700000000000002E-2</v>
      </c>
      <c r="G8" s="16"/>
    </row>
    <row r="9" spans="1:8" x14ac:dyDescent="0.25">
      <c r="A9" s="13" t="s">
        <v>1185</v>
      </c>
      <c r="B9" s="32" t="s">
        <v>1186</v>
      </c>
      <c r="C9" s="32" t="s">
        <v>1187</v>
      </c>
      <c r="D9" s="14">
        <v>59066</v>
      </c>
      <c r="E9" s="15">
        <v>767.92</v>
      </c>
      <c r="F9" s="16">
        <v>3.4099999999999998E-2</v>
      </c>
      <c r="G9" s="16"/>
    </row>
    <row r="10" spans="1:8" x14ac:dyDescent="0.25">
      <c r="A10" s="13" t="s">
        <v>1208</v>
      </c>
      <c r="B10" s="32" t="s">
        <v>1209</v>
      </c>
      <c r="C10" s="32" t="s">
        <v>1210</v>
      </c>
      <c r="D10" s="14">
        <v>56858</v>
      </c>
      <c r="E10" s="15">
        <v>734.72</v>
      </c>
      <c r="F10" s="16">
        <v>3.2599999999999997E-2</v>
      </c>
      <c r="G10" s="16"/>
    </row>
    <row r="11" spans="1:8" x14ac:dyDescent="0.25">
      <c r="A11" s="13" t="s">
        <v>1265</v>
      </c>
      <c r="B11" s="32" t="s">
        <v>1266</v>
      </c>
      <c r="C11" s="32" t="s">
        <v>1267</v>
      </c>
      <c r="D11" s="14">
        <v>30175</v>
      </c>
      <c r="E11" s="15">
        <v>560.61</v>
      </c>
      <c r="F11" s="16">
        <v>2.4899999999999999E-2</v>
      </c>
      <c r="G11" s="16"/>
    </row>
    <row r="12" spans="1:8" x14ac:dyDescent="0.25">
      <c r="A12" s="13" t="s">
        <v>1190</v>
      </c>
      <c r="B12" s="32" t="s">
        <v>1191</v>
      </c>
      <c r="C12" s="32" t="s">
        <v>1192</v>
      </c>
      <c r="D12" s="14">
        <v>77989</v>
      </c>
      <c r="E12" s="15">
        <v>371.81</v>
      </c>
      <c r="F12" s="16">
        <v>1.6500000000000001E-2</v>
      </c>
      <c r="G12" s="16"/>
    </row>
    <row r="13" spans="1:8" x14ac:dyDescent="0.25">
      <c r="A13" s="13" t="s">
        <v>1199</v>
      </c>
      <c r="B13" s="32" t="s">
        <v>1200</v>
      </c>
      <c r="C13" s="32" t="s">
        <v>1201</v>
      </c>
      <c r="D13" s="14">
        <v>9869</v>
      </c>
      <c r="E13" s="15">
        <v>367.6</v>
      </c>
      <c r="F13" s="16">
        <v>1.6299999999999999E-2</v>
      </c>
      <c r="G13" s="16"/>
    </row>
    <row r="14" spans="1:8" x14ac:dyDescent="0.25">
      <c r="A14" s="13" t="s">
        <v>1291</v>
      </c>
      <c r="B14" s="32" t="s">
        <v>1292</v>
      </c>
      <c r="C14" s="32" t="s">
        <v>1267</v>
      </c>
      <c r="D14" s="14">
        <v>8569</v>
      </c>
      <c r="E14" s="15">
        <v>365.97</v>
      </c>
      <c r="F14" s="16">
        <v>1.6199999999999999E-2</v>
      </c>
      <c r="G14" s="16"/>
    </row>
    <row r="15" spans="1:8" x14ac:dyDescent="0.25">
      <c r="A15" s="13" t="s">
        <v>1182</v>
      </c>
      <c r="B15" s="32" t="s">
        <v>1183</v>
      </c>
      <c r="C15" s="32" t="s">
        <v>1184</v>
      </c>
      <c r="D15" s="14">
        <v>22470</v>
      </c>
      <c r="E15" s="15">
        <v>365.62</v>
      </c>
      <c r="F15" s="16">
        <v>1.6199999999999999E-2</v>
      </c>
      <c r="G15" s="16"/>
    </row>
    <row r="16" spans="1:8" x14ac:dyDescent="0.25">
      <c r="A16" s="13" t="s">
        <v>1240</v>
      </c>
      <c r="B16" s="32" t="s">
        <v>1241</v>
      </c>
      <c r="C16" s="32" t="s">
        <v>1187</v>
      </c>
      <c r="D16" s="14">
        <v>23896</v>
      </c>
      <c r="E16" s="15">
        <v>271.52999999999997</v>
      </c>
      <c r="F16" s="16">
        <v>1.2E-2</v>
      </c>
      <c r="G16" s="16"/>
    </row>
    <row r="17" spans="1:7" x14ac:dyDescent="0.25">
      <c r="A17" s="13" t="s">
        <v>1227</v>
      </c>
      <c r="B17" s="32" t="s">
        <v>1228</v>
      </c>
      <c r="C17" s="32" t="s">
        <v>1187</v>
      </c>
      <c r="D17" s="14">
        <v>32257</v>
      </c>
      <c r="E17" s="15">
        <v>270.62</v>
      </c>
      <c r="F17" s="16">
        <v>1.2E-2</v>
      </c>
      <c r="G17" s="16"/>
    </row>
    <row r="18" spans="1:7" x14ac:dyDescent="0.25">
      <c r="A18" s="13" t="s">
        <v>1881</v>
      </c>
      <c r="B18" s="32" t="s">
        <v>1882</v>
      </c>
      <c r="C18" s="32" t="s">
        <v>1218</v>
      </c>
      <c r="D18" s="14">
        <v>402857</v>
      </c>
      <c r="E18" s="15">
        <v>253.72</v>
      </c>
      <c r="F18" s="16">
        <v>1.1299999999999999E-2</v>
      </c>
      <c r="G18" s="16"/>
    </row>
    <row r="19" spans="1:7" x14ac:dyDescent="0.25">
      <c r="A19" s="13" t="s">
        <v>1619</v>
      </c>
      <c r="B19" s="32" t="s">
        <v>1620</v>
      </c>
      <c r="C19" s="32" t="s">
        <v>1395</v>
      </c>
      <c r="D19" s="14">
        <v>25240</v>
      </c>
      <c r="E19" s="15">
        <v>247.29</v>
      </c>
      <c r="F19" s="16">
        <v>1.0999999999999999E-2</v>
      </c>
      <c r="G19" s="16"/>
    </row>
    <row r="20" spans="1:7" x14ac:dyDescent="0.25">
      <c r="A20" s="13" t="s">
        <v>1538</v>
      </c>
      <c r="B20" s="32" t="s">
        <v>1539</v>
      </c>
      <c r="C20" s="32" t="s">
        <v>1398</v>
      </c>
      <c r="D20" s="14">
        <v>29795</v>
      </c>
      <c r="E20" s="15">
        <v>236.38</v>
      </c>
      <c r="F20" s="16">
        <v>1.0500000000000001E-2</v>
      </c>
      <c r="G20" s="16"/>
    </row>
    <row r="21" spans="1:7" x14ac:dyDescent="0.25">
      <c r="A21" s="13" t="s">
        <v>1276</v>
      </c>
      <c r="B21" s="32" t="s">
        <v>1277</v>
      </c>
      <c r="C21" s="32" t="s">
        <v>1195</v>
      </c>
      <c r="D21" s="14">
        <v>7470</v>
      </c>
      <c r="E21" s="15">
        <v>221.57</v>
      </c>
      <c r="F21" s="16">
        <v>9.7999999999999997E-3</v>
      </c>
      <c r="G21" s="16"/>
    </row>
    <row r="22" spans="1:7" x14ac:dyDescent="0.25">
      <c r="A22" s="13" t="s">
        <v>1305</v>
      </c>
      <c r="B22" s="32" t="s">
        <v>1306</v>
      </c>
      <c r="C22" s="32" t="s">
        <v>1187</v>
      </c>
      <c r="D22" s="14">
        <v>12311</v>
      </c>
      <c r="E22" s="15">
        <v>217.32</v>
      </c>
      <c r="F22" s="16">
        <v>9.5999999999999992E-3</v>
      </c>
      <c r="G22" s="16"/>
    </row>
    <row r="23" spans="1:7" x14ac:dyDescent="0.25">
      <c r="A23" s="13" t="s">
        <v>1440</v>
      </c>
      <c r="B23" s="32" t="s">
        <v>1441</v>
      </c>
      <c r="C23" s="32" t="s">
        <v>1416</v>
      </c>
      <c r="D23" s="14">
        <v>4609</v>
      </c>
      <c r="E23" s="15">
        <v>215.27</v>
      </c>
      <c r="F23" s="16">
        <v>9.5999999999999992E-3</v>
      </c>
      <c r="G23" s="16"/>
    </row>
    <row r="24" spans="1:7" x14ac:dyDescent="0.25">
      <c r="A24" s="13" t="s">
        <v>1356</v>
      </c>
      <c r="B24" s="32" t="s">
        <v>1357</v>
      </c>
      <c r="C24" s="32" t="s">
        <v>1267</v>
      </c>
      <c r="D24" s="14">
        <v>3610</v>
      </c>
      <c r="E24" s="15">
        <v>213.19</v>
      </c>
      <c r="F24" s="16">
        <v>9.4999999999999998E-3</v>
      </c>
      <c r="G24" s="16"/>
    </row>
    <row r="25" spans="1:7" x14ac:dyDescent="0.25">
      <c r="A25" s="13" t="s">
        <v>1963</v>
      </c>
      <c r="B25" s="32" t="s">
        <v>1964</v>
      </c>
      <c r="C25" s="32" t="s">
        <v>1556</v>
      </c>
      <c r="D25" s="14">
        <v>10768</v>
      </c>
      <c r="E25" s="15">
        <v>203.94</v>
      </c>
      <c r="F25" s="16">
        <v>8.9999999999999993E-3</v>
      </c>
      <c r="G25" s="16"/>
    </row>
    <row r="26" spans="1:7" x14ac:dyDescent="0.25">
      <c r="A26" s="13" t="s">
        <v>1319</v>
      </c>
      <c r="B26" s="32" t="s">
        <v>1320</v>
      </c>
      <c r="C26" s="32" t="s">
        <v>1231</v>
      </c>
      <c r="D26" s="14">
        <v>1284</v>
      </c>
      <c r="E26" s="15">
        <v>202.97</v>
      </c>
      <c r="F26" s="16">
        <v>8.9999999999999993E-3</v>
      </c>
      <c r="G26" s="16"/>
    </row>
    <row r="27" spans="1:7" x14ac:dyDescent="0.25">
      <c r="A27" s="13" t="s">
        <v>1286</v>
      </c>
      <c r="B27" s="32" t="s">
        <v>1287</v>
      </c>
      <c r="C27" s="32" t="s">
        <v>1267</v>
      </c>
      <c r="D27" s="14">
        <v>2256</v>
      </c>
      <c r="E27" s="15">
        <v>195.95</v>
      </c>
      <c r="F27" s="16">
        <v>8.6999999999999994E-3</v>
      </c>
      <c r="G27" s="16"/>
    </row>
    <row r="28" spans="1:7" x14ac:dyDescent="0.25">
      <c r="A28" s="13" t="s">
        <v>1324</v>
      </c>
      <c r="B28" s="32" t="s">
        <v>1325</v>
      </c>
      <c r="C28" s="32" t="s">
        <v>1192</v>
      </c>
      <c r="D28" s="14">
        <v>7465</v>
      </c>
      <c r="E28" s="15">
        <v>186.34</v>
      </c>
      <c r="F28" s="16">
        <v>8.3000000000000001E-3</v>
      </c>
      <c r="G28" s="16"/>
    </row>
    <row r="29" spans="1:7" x14ac:dyDescent="0.25">
      <c r="A29" s="13" t="s">
        <v>1405</v>
      </c>
      <c r="B29" s="32" t="s">
        <v>1406</v>
      </c>
      <c r="C29" s="32" t="s">
        <v>1187</v>
      </c>
      <c r="D29" s="14">
        <v>83161</v>
      </c>
      <c r="E29" s="15">
        <v>175.29</v>
      </c>
      <c r="F29" s="16">
        <v>7.7999999999999996E-3</v>
      </c>
      <c r="G29" s="16"/>
    </row>
    <row r="30" spans="1:7" x14ac:dyDescent="0.25">
      <c r="A30" s="13" t="s">
        <v>1188</v>
      </c>
      <c r="B30" s="32" t="s">
        <v>1189</v>
      </c>
      <c r="C30" s="32" t="s">
        <v>1181</v>
      </c>
      <c r="D30" s="14">
        <v>8192</v>
      </c>
      <c r="E30" s="15">
        <v>168</v>
      </c>
      <c r="F30" s="16">
        <v>7.4999999999999997E-3</v>
      </c>
      <c r="G30" s="16"/>
    </row>
    <row r="31" spans="1:7" x14ac:dyDescent="0.25">
      <c r="A31" s="13" t="s">
        <v>1432</v>
      </c>
      <c r="B31" s="32" t="s">
        <v>1433</v>
      </c>
      <c r="C31" s="32" t="s">
        <v>1267</v>
      </c>
      <c r="D31" s="14">
        <v>8855</v>
      </c>
      <c r="E31" s="15">
        <v>163.63999999999999</v>
      </c>
      <c r="F31" s="16">
        <v>7.3000000000000001E-3</v>
      </c>
      <c r="G31" s="16"/>
    </row>
    <row r="32" spans="1:7" x14ac:dyDescent="0.25">
      <c r="A32" s="13" t="s">
        <v>1179</v>
      </c>
      <c r="B32" s="32" t="s">
        <v>1180</v>
      </c>
      <c r="C32" s="32" t="s">
        <v>1181</v>
      </c>
      <c r="D32" s="14">
        <v>9050</v>
      </c>
      <c r="E32" s="15">
        <v>161.16999999999999</v>
      </c>
      <c r="F32" s="16">
        <v>7.1999999999999998E-3</v>
      </c>
      <c r="G32" s="16"/>
    </row>
    <row r="33" spans="1:7" x14ac:dyDescent="0.25">
      <c r="A33" s="13" t="s">
        <v>1235</v>
      </c>
      <c r="B33" s="32" t="s">
        <v>1236</v>
      </c>
      <c r="C33" s="32" t="s">
        <v>1237</v>
      </c>
      <c r="D33" s="14">
        <v>4604</v>
      </c>
      <c r="E33" s="15">
        <v>160.38999999999999</v>
      </c>
      <c r="F33" s="16">
        <v>7.1000000000000004E-3</v>
      </c>
      <c r="G33" s="16"/>
    </row>
    <row r="34" spans="1:7" x14ac:dyDescent="0.25">
      <c r="A34" s="13" t="s">
        <v>1603</v>
      </c>
      <c r="B34" s="32" t="s">
        <v>1604</v>
      </c>
      <c r="C34" s="32" t="s">
        <v>1218</v>
      </c>
      <c r="D34" s="14">
        <v>21715</v>
      </c>
      <c r="E34" s="15">
        <v>159.01</v>
      </c>
      <c r="F34" s="16">
        <v>7.1000000000000004E-3</v>
      </c>
      <c r="G34" s="16"/>
    </row>
    <row r="35" spans="1:7" x14ac:dyDescent="0.25">
      <c r="A35" s="13" t="s">
        <v>1347</v>
      </c>
      <c r="B35" s="32" t="s">
        <v>1348</v>
      </c>
      <c r="C35" s="32" t="s">
        <v>1275</v>
      </c>
      <c r="D35" s="14">
        <v>2345</v>
      </c>
      <c r="E35" s="15">
        <v>154.19999999999999</v>
      </c>
      <c r="F35" s="16">
        <v>6.7999999999999996E-3</v>
      </c>
      <c r="G35" s="16"/>
    </row>
    <row r="36" spans="1:7" x14ac:dyDescent="0.25">
      <c r="A36" s="13" t="s">
        <v>1326</v>
      </c>
      <c r="B36" s="32" t="s">
        <v>1327</v>
      </c>
      <c r="C36" s="32" t="s">
        <v>1184</v>
      </c>
      <c r="D36" s="14">
        <v>42205</v>
      </c>
      <c r="E36" s="15">
        <v>147.44</v>
      </c>
      <c r="F36" s="16">
        <v>6.4999999999999997E-3</v>
      </c>
      <c r="G36" s="16"/>
    </row>
    <row r="37" spans="1:7" x14ac:dyDescent="0.25">
      <c r="A37" s="13" t="s">
        <v>1530</v>
      </c>
      <c r="B37" s="32" t="s">
        <v>1531</v>
      </c>
      <c r="C37" s="32" t="s">
        <v>1351</v>
      </c>
      <c r="D37" s="14">
        <v>52227</v>
      </c>
      <c r="E37" s="15">
        <v>146.11000000000001</v>
      </c>
      <c r="F37" s="16">
        <v>6.4999999999999997E-3</v>
      </c>
      <c r="G37" s="16"/>
    </row>
    <row r="38" spans="1:7" x14ac:dyDescent="0.25">
      <c r="A38" s="13" t="s">
        <v>1414</v>
      </c>
      <c r="B38" s="32" t="s">
        <v>1415</v>
      </c>
      <c r="C38" s="32" t="s">
        <v>1416</v>
      </c>
      <c r="D38" s="14">
        <v>3437</v>
      </c>
      <c r="E38" s="15">
        <v>144.5</v>
      </c>
      <c r="F38" s="16">
        <v>6.4000000000000003E-3</v>
      </c>
      <c r="G38" s="16"/>
    </row>
    <row r="39" spans="1:7" x14ac:dyDescent="0.25">
      <c r="A39" s="13" t="s">
        <v>1213</v>
      </c>
      <c r="B39" s="32" t="s">
        <v>1214</v>
      </c>
      <c r="C39" s="32" t="s">
        <v>1215</v>
      </c>
      <c r="D39" s="14">
        <v>39702</v>
      </c>
      <c r="E39" s="15">
        <v>144.38</v>
      </c>
      <c r="F39" s="16">
        <v>6.4000000000000003E-3</v>
      </c>
      <c r="G39" s="16"/>
    </row>
    <row r="40" spans="1:7" x14ac:dyDescent="0.25">
      <c r="A40" s="13" t="s">
        <v>2195</v>
      </c>
      <c r="B40" s="32" t="s">
        <v>2196</v>
      </c>
      <c r="C40" s="32" t="s">
        <v>1187</v>
      </c>
      <c r="D40" s="14">
        <v>223727</v>
      </c>
      <c r="E40" s="15">
        <v>143.36000000000001</v>
      </c>
      <c r="F40" s="16">
        <v>6.4000000000000003E-3</v>
      </c>
      <c r="G40" s="16"/>
    </row>
    <row r="41" spans="1:7" x14ac:dyDescent="0.25">
      <c r="A41" s="13" t="s">
        <v>1245</v>
      </c>
      <c r="B41" s="32" t="s">
        <v>1246</v>
      </c>
      <c r="C41" s="32" t="s">
        <v>1195</v>
      </c>
      <c r="D41" s="14">
        <v>17795</v>
      </c>
      <c r="E41" s="15">
        <v>139.94999999999999</v>
      </c>
      <c r="F41" s="16">
        <v>6.1999999999999998E-3</v>
      </c>
      <c r="G41" s="16"/>
    </row>
    <row r="42" spans="1:7" x14ac:dyDescent="0.25">
      <c r="A42" s="13" t="s">
        <v>1202</v>
      </c>
      <c r="B42" s="32" t="s">
        <v>1203</v>
      </c>
      <c r="C42" s="32" t="s">
        <v>1204</v>
      </c>
      <c r="D42" s="14">
        <v>4501</v>
      </c>
      <c r="E42" s="15">
        <v>130.07</v>
      </c>
      <c r="F42" s="16">
        <v>5.7999999999999996E-3</v>
      </c>
      <c r="G42" s="16"/>
    </row>
    <row r="43" spans="1:7" x14ac:dyDescent="0.25">
      <c r="A43" s="13" t="s">
        <v>1597</v>
      </c>
      <c r="B43" s="32" t="s">
        <v>1598</v>
      </c>
      <c r="C43" s="32" t="s">
        <v>1244</v>
      </c>
      <c r="D43" s="14">
        <v>3616</v>
      </c>
      <c r="E43" s="15">
        <v>129.83000000000001</v>
      </c>
      <c r="F43" s="16">
        <v>5.7999999999999996E-3</v>
      </c>
      <c r="G43" s="16"/>
    </row>
    <row r="44" spans="1:7" x14ac:dyDescent="0.25">
      <c r="A44" s="13" t="s">
        <v>1559</v>
      </c>
      <c r="B44" s="32" t="s">
        <v>1560</v>
      </c>
      <c r="C44" s="32" t="s">
        <v>1231</v>
      </c>
      <c r="D44" s="14">
        <v>7757</v>
      </c>
      <c r="E44" s="15">
        <v>128.63</v>
      </c>
      <c r="F44" s="16">
        <v>5.7000000000000002E-3</v>
      </c>
      <c r="G44" s="16"/>
    </row>
    <row r="45" spans="1:7" x14ac:dyDescent="0.25">
      <c r="A45" s="13" t="s">
        <v>1567</v>
      </c>
      <c r="B45" s="32" t="s">
        <v>1568</v>
      </c>
      <c r="C45" s="32" t="s">
        <v>1187</v>
      </c>
      <c r="D45" s="14">
        <v>640071</v>
      </c>
      <c r="E45" s="15">
        <v>127.76</v>
      </c>
      <c r="F45" s="16">
        <v>5.7000000000000002E-3</v>
      </c>
      <c r="G45" s="16"/>
    </row>
    <row r="46" spans="1:7" x14ac:dyDescent="0.25">
      <c r="A46" s="13" t="s">
        <v>1389</v>
      </c>
      <c r="B46" s="32" t="s">
        <v>1390</v>
      </c>
      <c r="C46" s="32" t="s">
        <v>1351</v>
      </c>
      <c r="D46" s="14">
        <v>1863</v>
      </c>
      <c r="E46" s="15">
        <v>126.6</v>
      </c>
      <c r="F46" s="16">
        <v>5.5999999999999999E-3</v>
      </c>
      <c r="G46" s="16"/>
    </row>
    <row r="47" spans="1:7" x14ac:dyDescent="0.25">
      <c r="A47" s="13" t="s">
        <v>1448</v>
      </c>
      <c r="B47" s="32" t="s">
        <v>1449</v>
      </c>
      <c r="C47" s="32" t="s">
        <v>1215</v>
      </c>
      <c r="D47" s="14">
        <v>37983</v>
      </c>
      <c r="E47" s="15">
        <v>125.12</v>
      </c>
      <c r="F47" s="16">
        <v>5.5999999999999999E-3</v>
      </c>
      <c r="G47" s="16"/>
    </row>
    <row r="48" spans="1:7" x14ac:dyDescent="0.25">
      <c r="A48" s="13" t="s">
        <v>1374</v>
      </c>
      <c r="B48" s="32" t="s">
        <v>1375</v>
      </c>
      <c r="C48" s="32" t="s">
        <v>1210</v>
      </c>
      <c r="D48" s="14">
        <v>32622</v>
      </c>
      <c r="E48" s="15">
        <v>124.97</v>
      </c>
      <c r="F48" s="16">
        <v>5.4999999999999997E-3</v>
      </c>
      <c r="G48" s="16"/>
    </row>
    <row r="49" spans="1:7" x14ac:dyDescent="0.25">
      <c r="A49" s="13" t="s">
        <v>1219</v>
      </c>
      <c r="B49" s="32" t="s">
        <v>1220</v>
      </c>
      <c r="C49" s="32" t="s">
        <v>1195</v>
      </c>
      <c r="D49" s="14">
        <v>1103</v>
      </c>
      <c r="E49" s="15">
        <v>122.15</v>
      </c>
      <c r="F49" s="16">
        <v>5.4000000000000003E-3</v>
      </c>
      <c r="G49" s="16"/>
    </row>
    <row r="50" spans="1:7" x14ac:dyDescent="0.25">
      <c r="A50" s="13" t="s">
        <v>1298</v>
      </c>
      <c r="B50" s="32" t="s">
        <v>1299</v>
      </c>
      <c r="C50" s="32" t="s">
        <v>1181</v>
      </c>
      <c r="D50" s="14">
        <v>9503</v>
      </c>
      <c r="E50" s="15">
        <v>119.98</v>
      </c>
      <c r="F50" s="16">
        <v>5.3E-3</v>
      </c>
      <c r="G50" s="16"/>
    </row>
    <row r="51" spans="1:7" x14ac:dyDescent="0.25">
      <c r="A51" s="13" t="s">
        <v>1296</v>
      </c>
      <c r="B51" s="32" t="s">
        <v>1297</v>
      </c>
      <c r="C51" s="32" t="s">
        <v>1237</v>
      </c>
      <c r="D51" s="14">
        <v>1603</v>
      </c>
      <c r="E51" s="15">
        <v>116.99</v>
      </c>
      <c r="F51" s="16">
        <v>5.1999999999999998E-3</v>
      </c>
      <c r="G51" s="16"/>
    </row>
    <row r="52" spans="1:7" x14ac:dyDescent="0.25">
      <c r="A52" s="13" t="s">
        <v>1965</v>
      </c>
      <c r="B52" s="32" t="s">
        <v>1966</v>
      </c>
      <c r="C52" s="32" t="s">
        <v>1395</v>
      </c>
      <c r="D52" s="14">
        <v>17695</v>
      </c>
      <c r="E52" s="15">
        <v>116.65</v>
      </c>
      <c r="F52" s="16">
        <v>5.1999999999999998E-3</v>
      </c>
      <c r="G52" s="16"/>
    </row>
    <row r="53" spans="1:7" x14ac:dyDescent="0.25">
      <c r="A53" s="13" t="s">
        <v>1379</v>
      </c>
      <c r="B53" s="32" t="s">
        <v>1380</v>
      </c>
      <c r="C53" s="32" t="s">
        <v>1244</v>
      </c>
      <c r="D53" s="14">
        <v>8657</v>
      </c>
      <c r="E53" s="15">
        <v>115.33</v>
      </c>
      <c r="F53" s="16">
        <v>5.1000000000000004E-3</v>
      </c>
      <c r="G53" s="16"/>
    </row>
    <row r="54" spans="1:7" x14ac:dyDescent="0.25">
      <c r="A54" s="13" t="s">
        <v>1401</v>
      </c>
      <c r="B54" s="32" t="s">
        <v>1402</v>
      </c>
      <c r="C54" s="32" t="s">
        <v>1249</v>
      </c>
      <c r="D54" s="14">
        <v>17868</v>
      </c>
      <c r="E54" s="15">
        <v>115.24</v>
      </c>
      <c r="F54" s="16">
        <v>5.1000000000000004E-3</v>
      </c>
      <c r="G54" s="16"/>
    </row>
    <row r="55" spans="1:7" x14ac:dyDescent="0.25">
      <c r="A55" s="13" t="s">
        <v>1345</v>
      </c>
      <c r="B55" s="32" t="s">
        <v>1346</v>
      </c>
      <c r="C55" s="32" t="s">
        <v>1267</v>
      </c>
      <c r="D55" s="14">
        <v>3834</v>
      </c>
      <c r="E55" s="15">
        <v>114.04</v>
      </c>
      <c r="F55" s="16">
        <v>5.1000000000000004E-3</v>
      </c>
      <c r="G55" s="16"/>
    </row>
    <row r="56" spans="1:7" x14ac:dyDescent="0.25">
      <c r="A56" s="13" t="s">
        <v>1908</v>
      </c>
      <c r="B56" s="32" t="s">
        <v>1909</v>
      </c>
      <c r="C56" s="32" t="s">
        <v>1460</v>
      </c>
      <c r="D56" s="14">
        <v>48660</v>
      </c>
      <c r="E56" s="15">
        <v>112.93</v>
      </c>
      <c r="F56" s="16">
        <v>5.0000000000000001E-3</v>
      </c>
      <c r="G56" s="16"/>
    </row>
    <row r="57" spans="1:7" x14ac:dyDescent="0.25">
      <c r="A57" s="13" t="s">
        <v>1229</v>
      </c>
      <c r="B57" s="32" t="s">
        <v>1230</v>
      </c>
      <c r="C57" s="32" t="s">
        <v>1231</v>
      </c>
      <c r="D57" s="14">
        <v>3469</v>
      </c>
      <c r="E57" s="15">
        <v>112.71</v>
      </c>
      <c r="F57" s="16">
        <v>5.0000000000000001E-3</v>
      </c>
      <c r="G57" s="16"/>
    </row>
    <row r="58" spans="1:7" x14ac:dyDescent="0.25">
      <c r="A58" s="13" t="s">
        <v>1621</v>
      </c>
      <c r="B58" s="32" t="s">
        <v>1622</v>
      </c>
      <c r="C58" s="32" t="s">
        <v>1383</v>
      </c>
      <c r="D58" s="14">
        <v>2758</v>
      </c>
      <c r="E58" s="15">
        <v>112.13</v>
      </c>
      <c r="F58" s="16">
        <v>5.0000000000000001E-3</v>
      </c>
      <c r="G58" s="16"/>
    </row>
    <row r="59" spans="1:7" x14ac:dyDescent="0.25">
      <c r="A59" s="13" t="s">
        <v>1511</v>
      </c>
      <c r="B59" s="32" t="s">
        <v>1512</v>
      </c>
      <c r="C59" s="32" t="s">
        <v>1333</v>
      </c>
      <c r="D59" s="14">
        <v>4930</v>
      </c>
      <c r="E59" s="15">
        <v>111.66</v>
      </c>
      <c r="F59" s="16">
        <v>5.0000000000000001E-3</v>
      </c>
      <c r="G59" s="16"/>
    </row>
    <row r="60" spans="1:7" x14ac:dyDescent="0.25">
      <c r="A60" s="13" t="s">
        <v>1575</v>
      </c>
      <c r="B60" s="32" t="s">
        <v>1576</v>
      </c>
      <c r="C60" s="32" t="s">
        <v>1187</v>
      </c>
      <c r="D60" s="14">
        <v>19030</v>
      </c>
      <c r="E60" s="15">
        <v>111.01</v>
      </c>
      <c r="F60" s="16">
        <v>4.8999999999999998E-3</v>
      </c>
      <c r="G60" s="16"/>
    </row>
    <row r="61" spans="1:7" x14ac:dyDescent="0.25">
      <c r="A61" s="13" t="s">
        <v>1493</v>
      </c>
      <c r="B61" s="32" t="s">
        <v>1494</v>
      </c>
      <c r="C61" s="32" t="s">
        <v>1315</v>
      </c>
      <c r="D61" s="14">
        <v>3929</v>
      </c>
      <c r="E61" s="15">
        <v>109.07</v>
      </c>
      <c r="F61" s="16">
        <v>4.7999999999999996E-3</v>
      </c>
      <c r="G61" s="16"/>
    </row>
    <row r="62" spans="1:7" x14ac:dyDescent="0.25">
      <c r="A62" s="13" t="s">
        <v>1196</v>
      </c>
      <c r="B62" s="32" t="s">
        <v>1197</v>
      </c>
      <c r="C62" s="32" t="s">
        <v>1198</v>
      </c>
      <c r="D62" s="14">
        <v>957</v>
      </c>
      <c r="E62" s="15">
        <v>107.2</v>
      </c>
      <c r="F62" s="16">
        <v>4.7999999999999996E-3</v>
      </c>
      <c r="G62" s="16"/>
    </row>
    <row r="63" spans="1:7" x14ac:dyDescent="0.25">
      <c r="A63" s="13" t="s">
        <v>1894</v>
      </c>
      <c r="B63" s="32" t="s">
        <v>1895</v>
      </c>
      <c r="C63" s="32" t="s">
        <v>1315</v>
      </c>
      <c r="D63" s="14">
        <v>6332</v>
      </c>
      <c r="E63" s="15">
        <v>104.87</v>
      </c>
      <c r="F63" s="16">
        <v>4.7000000000000002E-3</v>
      </c>
      <c r="G63" s="16"/>
    </row>
    <row r="64" spans="1:7" x14ac:dyDescent="0.25">
      <c r="A64" s="13" t="s">
        <v>1554</v>
      </c>
      <c r="B64" s="32" t="s">
        <v>1555</v>
      </c>
      <c r="C64" s="32" t="s">
        <v>1556</v>
      </c>
      <c r="D64" s="14">
        <v>11468</v>
      </c>
      <c r="E64" s="15">
        <v>103.41</v>
      </c>
      <c r="F64" s="16">
        <v>4.5999999999999999E-3</v>
      </c>
      <c r="G64" s="16"/>
    </row>
    <row r="65" spans="1:7" x14ac:dyDescent="0.25">
      <c r="A65" s="13" t="s">
        <v>2061</v>
      </c>
      <c r="B65" s="32" t="s">
        <v>2062</v>
      </c>
      <c r="C65" s="32" t="s">
        <v>1244</v>
      </c>
      <c r="D65" s="14">
        <v>15211</v>
      </c>
      <c r="E65" s="15">
        <v>102.16</v>
      </c>
      <c r="F65" s="16">
        <v>4.4999999999999997E-3</v>
      </c>
      <c r="G65" s="16"/>
    </row>
    <row r="66" spans="1:7" x14ac:dyDescent="0.25">
      <c r="A66" s="13" t="s">
        <v>1615</v>
      </c>
      <c r="B66" s="32" t="s">
        <v>1616</v>
      </c>
      <c r="C66" s="32" t="s">
        <v>1237</v>
      </c>
      <c r="D66" s="14">
        <v>2194</v>
      </c>
      <c r="E66" s="15">
        <v>102.05</v>
      </c>
      <c r="F66" s="16">
        <v>4.4999999999999997E-3</v>
      </c>
      <c r="G66" s="16"/>
    </row>
    <row r="67" spans="1:7" x14ac:dyDescent="0.25">
      <c r="A67" s="13" t="s">
        <v>1288</v>
      </c>
      <c r="B67" s="32" t="s">
        <v>1289</v>
      </c>
      <c r="C67" s="32" t="s">
        <v>1290</v>
      </c>
      <c r="D67" s="14">
        <v>121792</v>
      </c>
      <c r="E67" s="15">
        <v>101.34</v>
      </c>
      <c r="F67" s="16">
        <v>4.4999999999999997E-3</v>
      </c>
      <c r="G67" s="16"/>
    </row>
    <row r="68" spans="1:7" x14ac:dyDescent="0.25">
      <c r="A68" s="13" t="s">
        <v>1403</v>
      </c>
      <c r="B68" s="32" t="s">
        <v>1404</v>
      </c>
      <c r="C68" s="32" t="s">
        <v>1302</v>
      </c>
      <c r="D68" s="14">
        <v>69478</v>
      </c>
      <c r="E68" s="15">
        <v>100.42</v>
      </c>
      <c r="F68" s="16">
        <v>4.4999999999999997E-3</v>
      </c>
      <c r="G68" s="16"/>
    </row>
    <row r="69" spans="1:7" x14ac:dyDescent="0.25">
      <c r="A69" s="13" t="s">
        <v>1579</v>
      </c>
      <c r="B69" s="32" t="s">
        <v>1580</v>
      </c>
      <c r="C69" s="32" t="s">
        <v>1181</v>
      </c>
      <c r="D69" s="14">
        <v>1776</v>
      </c>
      <c r="E69" s="15">
        <v>100.21</v>
      </c>
      <c r="F69" s="16">
        <v>4.4000000000000003E-3</v>
      </c>
      <c r="G69" s="16"/>
    </row>
    <row r="70" spans="1:7" x14ac:dyDescent="0.25">
      <c r="A70" s="13" t="s">
        <v>1528</v>
      </c>
      <c r="B70" s="32" t="s">
        <v>1529</v>
      </c>
      <c r="C70" s="32" t="s">
        <v>1234</v>
      </c>
      <c r="D70" s="14">
        <v>8386</v>
      </c>
      <c r="E70" s="15">
        <v>95.09</v>
      </c>
      <c r="F70" s="16">
        <v>4.1999999999999997E-3</v>
      </c>
      <c r="G70" s="16"/>
    </row>
    <row r="71" spans="1:7" x14ac:dyDescent="0.25">
      <c r="A71" s="13" t="s">
        <v>1617</v>
      </c>
      <c r="B71" s="32" t="s">
        <v>1618</v>
      </c>
      <c r="C71" s="32" t="s">
        <v>1315</v>
      </c>
      <c r="D71" s="14">
        <v>5729</v>
      </c>
      <c r="E71" s="15">
        <v>94.56</v>
      </c>
      <c r="F71" s="16">
        <v>4.1999999999999997E-3</v>
      </c>
      <c r="G71" s="16"/>
    </row>
    <row r="72" spans="1:7" x14ac:dyDescent="0.25">
      <c r="A72" s="13" t="s">
        <v>1589</v>
      </c>
      <c r="B72" s="32" t="s">
        <v>1590</v>
      </c>
      <c r="C72" s="32" t="s">
        <v>1231</v>
      </c>
      <c r="D72" s="14">
        <v>3793</v>
      </c>
      <c r="E72" s="15">
        <v>94.05</v>
      </c>
      <c r="F72" s="16">
        <v>4.1999999999999997E-3</v>
      </c>
      <c r="G72" s="16"/>
    </row>
    <row r="73" spans="1:7" x14ac:dyDescent="0.25">
      <c r="A73" s="13" t="s">
        <v>1381</v>
      </c>
      <c r="B73" s="32" t="s">
        <v>1382</v>
      </c>
      <c r="C73" s="32" t="s">
        <v>1383</v>
      </c>
      <c r="D73" s="14">
        <v>17191</v>
      </c>
      <c r="E73" s="15">
        <v>93.69</v>
      </c>
      <c r="F73" s="16">
        <v>4.1999999999999997E-3</v>
      </c>
      <c r="G73" s="16"/>
    </row>
    <row r="74" spans="1:7" x14ac:dyDescent="0.25">
      <c r="A74" s="13" t="s">
        <v>1469</v>
      </c>
      <c r="B74" s="32" t="s">
        <v>1470</v>
      </c>
      <c r="C74" s="32" t="s">
        <v>1267</v>
      </c>
      <c r="D74" s="14">
        <v>800</v>
      </c>
      <c r="E74" s="15">
        <v>93.57</v>
      </c>
      <c r="F74" s="16">
        <v>4.1999999999999997E-3</v>
      </c>
      <c r="G74" s="16"/>
    </row>
    <row r="75" spans="1:7" x14ac:dyDescent="0.25">
      <c r="A75" s="13" t="s">
        <v>1525</v>
      </c>
      <c r="B75" s="32" t="s">
        <v>1526</v>
      </c>
      <c r="C75" s="32" t="s">
        <v>1527</v>
      </c>
      <c r="D75" s="14">
        <v>209</v>
      </c>
      <c r="E75" s="15">
        <v>93.31</v>
      </c>
      <c r="F75" s="16">
        <v>4.1000000000000003E-3</v>
      </c>
      <c r="G75" s="16"/>
    </row>
    <row r="76" spans="1:7" x14ac:dyDescent="0.25">
      <c r="A76" s="13" t="s">
        <v>1605</v>
      </c>
      <c r="B76" s="32" t="s">
        <v>1606</v>
      </c>
      <c r="C76" s="32" t="s">
        <v>1237</v>
      </c>
      <c r="D76" s="14">
        <v>6144</v>
      </c>
      <c r="E76" s="15">
        <v>93.17</v>
      </c>
      <c r="F76" s="16">
        <v>4.1000000000000003E-3</v>
      </c>
      <c r="G76" s="16"/>
    </row>
    <row r="77" spans="1:7" x14ac:dyDescent="0.25">
      <c r="A77" s="13" t="s">
        <v>1284</v>
      </c>
      <c r="B77" s="32" t="s">
        <v>1285</v>
      </c>
      <c r="C77" s="32" t="s">
        <v>1272</v>
      </c>
      <c r="D77" s="14">
        <v>29987</v>
      </c>
      <c r="E77" s="15">
        <v>92.36</v>
      </c>
      <c r="F77" s="16">
        <v>4.1000000000000003E-3</v>
      </c>
      <c r="G77" s="16"/>
    </row>
    <row r="78" spans="1:7" x14ac:dyDescent="0.25">
      <c r="A78" s="13" t="s">
        <v>1987</v>
      </c>
      <c r="B78" s="32" t="s">
        <v>1988</v>
      </c>
      <c r="C78" s="32" t="s">
        <v>1275</v>
      </c>
      <c r="D78" s="14">
        <v>2314</v>
      </c>
      <c r="E78" s="15">
        <v>91.83</v>
      </c>
      <c r="F78" s="16">
        <v>4.1000000000000003E-3</v>
      </c>
      <c r="G78" s="16"/>
    </row>
    <row r="79" spans="1:7" x14ac:dyDescent="0.25">
      <c r="A79" s="13" t="s">
        <v>1352</v>
      </c>
      <c r="B79" s="32" t="s">
        <v>1353</v>
      </c>
      <c r="C79" s="32" t="s">
        <v>1267</v>
      </c>
      <c r="D79" s="14">
        <v>5320</v>
      </c>
      <c r="E79" s="15">
        <v>91.09</v>
      </c>
      <c r="F79" s="16">
        <v>4.0000000000000001E-3</v>
      </c>
      <c r="G79" s="16"/>
    </row>
    <row r="80" spans="1:7" x14ac:dyDescent="0.25">
      <c r="A80" s="13" t="s">
        <v>1609</v>
      </c>
      <c r="B80" s="32" t="s">
        <v>1610</v>
      </c>
      <c r="C80" s="32" t="s">
        <v>1252</v>
      </c>
      <c r="D80" s="14">
        <v>18521</v>
      </c>
      <c r="E80" s="15">
        <v>90.86</v>
      </c>
      <c r="F80" s="16">
        <v>4.0000000000000001E-3</v>
      </c>
      <c r="G80" s="16"/>
    </row>
    <row r="81" spans="1:7" x14ac:dyDescent="0.25">
      <c r="A81" s="13" t="s">
        <v>1434</v>
      </c>
      <c r="B81" s="32" t="s">
        <v>1435</v>
      </c>
      <c r="C81" s="32" t="s">
        <v>1275</v>
      </c>
      <c r="D81" s="14">
        <v>27502</v>
      </c>
      <c r="E81" s="15">
        <v>90.3</v>
      </c>
      <c r="F81" s="16">
        <v>4.0000000000000001E-3</v>
      </c>
      <c r="G81" s="16"/>
    </row>
    <row r="82" spans="1:7" x14ac:dyDescent="0.25">
      <c r="A82" s="13" t="s">
        <v>1321</v>
      </c>
      <c r="B82" s="32" t="s">
        <v>1322</v>
      </c>
      <c r="C82" s="32" t="s">
        <v>1323</v>
      </c>
      <c r="D82" s="14">
        <v>39121</v>
      </c>
      <c r="E82" s="15">
        <v>90.01</v>
      </c>
      <c r="F82" s="16">
        <v>4.0000000000000001E-3</v>
      </c>
      <c r="G82" s="16"/>
    </row>
    <row r="83" spans="1:7" x14ac:dyDescent="0.25">
      <c r="A83" s="13" t="s">
        <v>1975</v>
      </c>
      <c r="B83" s="32" t="s">
        <v>1976</v>
      </c>
      <c r="C83" s="32" t="s">
        <v>1333</v>
      </c>
      <c r="D83" s="14">
        <v>827</v>
      </c>
      <c r="E83" s="15">
        <v>88.33</v>
      </c>
      <c r="F83" s="16">
        <v>3.8999999999999998E-3</v>
      </c>
      <c r="G83" s="16"/>
    </row>
    <row r="84" spans="1:7" x14ac:dyDescent="0.25">
      <c r="A84" s="13" t="s">
        <v>1253</v>
      </c>
      <c r="B84" s="32" t="s">
        <v>1254</v>
      </c>
      <c r="C84" s="32" t="s">
        <v>1244</v>
      </c>
      <c r="D84" s="14">
        <v>69</v>
      </c>
      <c r="E84" s="15">
        <v>86.42</v>
      </c>
      <c r="F84" s="16">
        <v>3.8E-3</v>
      </c>
      <c r="G84" s="16"/>
    </row>
    <row r="85" spans="1:7" x14ac:dyDescent="0.25">
      <c r="A85" s="13" t="s">
        <v>1887</v>
      </c>
      <c r="B85" s="32" t="s">
        <v>1888</v>
      </c>
      <c r="C85" s="32" t="s">
        <v>1215</v>
      </c>
      <c r="D85" s="14">
        <v>5677</v>
      </c>
      <c r="E85" s="15">
        <v>85.76</v>
      </c>
      <c r="F85" s="16">
        <v>3.8E-3</v>
      </c>
      <c r="G85" s="16"/>
    </row>
    <row r="86" spans="1:7" x14ac:dyDescent="0.25">
      <c r="A86" s="13" t="s">
        <v>1419</v>
      </c>
      <c r="B86" s="32" t="s">
        <v>1420</v>
      </c>
      <c r="C86" s="32" t="s">
        <v>1411</v>
      </c>
      <c r="D86" s="14">
        <v>25455</v>
      </c>
      <c r="E86" s="15">
        <v>84.79</v>
      </c>
      <c r="F86" s="16">
        <v>3.8E-3</v>
      </c>
      <c r="G86" s="16"/>
    </row>
    <row r="87" spans="1:7" x14ac:dyDescent="0.25">
      <c r="A87" s="13" t="s">
        <v>2197</v>
      </c>
      <c r="B87" s="32" t="s">
        <v>2198</v>
      </c>
      <c r="C87" s="32" t="s">
        <v>1201</v>
      </c>
      <c r="D87" s="14">
        <v>19283</v>
      </c>
      <c r="E87" s="15">
        <v>84.04</v>
      </c>
      <c r="F87" s="16">
        <v>3.7000000000000002E-3</v>
      </c>
      <c r="G87" s="16"/>
    </row>
    <row r="88" spans="1:7" x14ac:dyDescent="0.25">
      <c r="A88" s="13" t="s">
        <v>1193</v>
      </c>
      <c r="B88" s="32" t="s">
        <v>1194</v>
      </c>
      <c r="C88" s="32" t="s">
        <v>1195</v>
      </c>
      <c r="D88" s="14">
        <v>930</v>
      </c>
      <c r="E88" s="15">
        <v>84.01</v>
      </c>
      <c r="F88" s="16">
        <v>3.7000000000000002E-3</v>
      </c>
      <c r="G88" s="16"/>
    </row>
    <row r="89" spans="1:7" x14ac:dyDescent="0.25">
      <c r="A89" s="13" t="s">
        <v>1412</v>
      </c>
      <c r="B89" s="32" t="s">
        <v>1413</v>
      </c>
      <c r="C89" s="32" t="s">
        <v>1398</v>
      </c>
      <c r="D89" s="14">
        <v>12963</v>
      </c>
      <c r="E89" s="15">
        <v>83.55</v>
      </c>
      <c r="F89" s="16">
        <v>3.7000000000000002E-3</v>
      </c>
      <c r="G89" s="16"/>
    </row>
    <row r="90" spans="1:7" x14ac:dyDescent="0.25">
      <c r="A90" s="13" t="s">
        <v>1250</v>
      </c>
      <c r="B90" s="32" t="s">
        <v>1251</v>
      </c>
      <c r="C90" s="32" t="s">
        <v>1252</v>
      </c>
      <c r="D90" s="14">
        <v>32524</v>
      </c>
      <c r="E90" s="15">
        <v>83.49</v>
      </c>
      <c r="F90" s="16">
        <v>3.7000000000000002E-3</v>
      </c>
      <c r="G90" s="16"/>
    </row>
    <row r="91" spans="1:7" x14ac:dyDescent="0.25">
      <c r="A91" s="13" t="s">
        <v>1979</v>
      </c>
      <c r="B91" s="32" t="s">
        <v>1980</v>
      </c>
      <c r="C91" s="32" t="s">
        <v>1237</v>
      </c>
      <c r="D91" s="14">
        <v>1913</v>
      </c>
      <c r="E91" s="15">
        <v>82.51</v>
      </c>
      <c r="F91" s="16">
        <v>3.7000000000000002E-3</v>
      </c>
      <c r="G91" s="16"/>
    </row>
    <row r="92" spans="1:7" x14ac:dyDescent="0.25">
      <c r="A92" s="13" t="s">
        <v>1996</v>
      </c>
      <c r="B92" s="32" t="s">
        <v>1997</v>
      </c>
      <c r="C92" s="32" t="s">
        <v>1181</v>
      </c>
      <c r="D92" s="14">
        <v>3207</v>
      </c>
      <c r="E92" s="15">
        <v>82.14</v>
      </c>
      <c r="F92" s="16">
        <v>3.5999999999999999E-3</v>
      </c>
      <c r="G92" s="16"/>
    </row>
    <row r="93" spans="1:7" x14ac:dyDescent="0.25">
      <c r="A93" s="13" t="s">
        <v>1221</v>
      </c>
      <c r="B93" s="32" t="s">
        <v>1222</v>
      </c>
      <c r="C93" s="32" t="s">
        <v>1198</v>
      </c>
      <c r="D93" s="14">
        <v>3119</v>
      </c>
      <c r="E93" s="15">
        <v>81.290000000000006</v>
      </c>
      <c r="F93" s="16">
        <v>3.5999999999999999E-3</v>
      </c>
      <c r="G93" s="16"/>
    </row>
    <row r="94" spans="1:7" x14ac:dyDescent="0.25">
      <c r="A94" s="13" t="s">
        <v>2199</v>
      </c>
      <c r="B94" s="32" t="s">
        <v>2200</v>
      </c>
      <c r="C94" s="32" t="s">
        <v>1315</v>
      </c>
      <c r="D94" s="14">
        <v>3997</v>
      </c>
      <c r="E94" s="15">
        <v>80.23</v>
      </c>
      <c r="F94" s="16">
        <v>3.5999999999999999E-3</v>
      </c>
      <c r="G94" s="16"/>
    </row>
    <row r="95" spans="1:7" x14ac:dyDescent="0.25">
      <c r="A95" s="13" t="s">
        <v>1339</v>
      </c>
      <c r="B95" s="32" t="s">
        <v>1340</v>
      </c>
      <c r="C95" s="32" t="s">
        <v>1318</v>
      </c>
      <c r="D95" s="14">
        <v>12199</v>
      </c>
      <c r="E95" s="15">
        <v>80.05</v>
      </c>
      <c r="F95" s="16">
        <v>3.5999999999999999E-3</v>
      </c>
      <c r="G95" s="16"/>
    </row>
    <row r="96" spans="1:7" x14ac:dyDescent="0.25">
      <c r="A96" s="13" t="s">
        <v>1885</v>
      </c>
      <c r="B96" s="32" t="s">
        <v>1886</v>
      </c>
      <c r="C96" s="32" t="s">
        <v>1351</v>
      </c>
      <c r="D96" s="14">
        <v>46222</v>
      </c>
      <c r="E96" s="15">
        <v>79.53</v>
      </c>
      <c r="F96" s="16">
        <v>3.5000000000000001E-3</v>
      </c>
      <c r="G96" s="16"/>
    </row>
    <row r="97" spans="1:7" x14ac:dyDescent="0.25">
      <c r="A97" s="13" t="s">
        <v>1386</v>
      </c>
      <c r="B97" s="32" t="s">
        <v>1387</v>
      </c>
      <c r="C97" s="32" t="s">
        <v>1388</v>
      </c>
      <c r="D97" s="14">
        <v>19017</v>
      </c>
      <c r="E97" s="15">
        <v>79.19</v>
      </c>
      <c r="F97" s="16">
        <v>3.5000000000000001E-3</v>
      </c>
      <c r="G97" s="16"/>
    </row>
    <row r="98" spans="1:7" x14ac:dyDescent="0.25">
      <c r="A98" s="13" t="s">
        <v>1896</v>
      </c>
      <c r="B98" s="32" t="s">
        <v>1897</v>
      </c>
      <c r="C98" s="32" t="s">
        <v>1267</v>
      </c>
      <c r="D98" s="14">
        <v>1177</v>
      </c>
      <c r="E98" s="15">
        <v>78.510000000000005</v>
      </c>
      <c r="F98" s="16">
        <v>3.5000000000000001E-3</v>
      </c>
      <c r="G98" s="16"/>
    </row>
    <row r="99" spans="1:7" x14ac:dyDescent="0.25">
      <c r="A99" s="13" t="s">
        <v>2190</v>
      </c>
      <c r="B99" s="32" t="s">
        <v>2191</v>
      </c>
      <c r="C99" s="32" t="s">
        <v>1302</v>
      </c>
      <c r="D99" s="14">
        <v>8041</v>
      </c>
      <c r="E99" s="15">
        <v>77.680000000000007</v>
      </c>
      <c r="F99" s="16">
        <v>3.3999999999999998E-3</v>
      </c>
      <c r="G99" s="16"/>
    </row>
    <row r="100" spans="1:7" x14ac:dyDescent="0.25">
      <c r="A100" s="13" t="s">
        <v>1461</v>
      </c>
      <c r="B100" s="32" t="s">
        <v>1462</v>
      </c>
      <c r="C100" s="32" t="s">
        <v>1295</v>
      </c>
      <c r="D100" s="14">
        <v>9353</v>
      </c>
      <c r="E100" s="15">
        <v>77.48</v>
      </c>
      <c r="F100" s="16">
        <v>3.3999999999999998E-3</v>
      </c>
      <c r="G100" s="16"/>
    </row>
    <row r="101" spans="1:7" x14ac:dyDescent="0.25">
      <c r="A101" s="13" t="s">
        <v>1577</v>
      </c>
      <c r="B101" s="32" t="s">
        <v>1578</v>
      </c>
      <c r="C101" s="32" t="s">
        <v>1231</v>
      </c>
      <c r="D101" s="14">
        <v>10613</v>
      </c>
      <c r="E101" s="15">
        <v>76.89</v>
      </c>
      <c r="F101" s="16">
        <v>3.3999999999999998E-3</v>
      </c>
      <c r="G101" s="16"/>
    </row>
    <row r="102" spans="1:7" x14ac:dyDescent="0.25">
      <c r="A102" s="13" t="s">
        <v>1583</v>
      </c>
      <c r="B102" s="32" t="s">
        <v>1584</v>
      </c>
      <c r="C102" s="32" t="s">
        <v>1244</v>
      </c>
      <c r="D102" s="14">
        <v>2729</v>
      </c>
      <c r="E102" s="15">
        <v>75.87</v>
      </c>
      <c r="F102" s="16">
        <v>3.3999999999999998E-3</v>
      </c>
      <c r="G102" s="16"/>
    </row>
    <row r="103" spans="1:7" x14ac:dyDescent="0.25">
      <c r="A103" s="13" t="s">
        <v>1879</v>
      </c>
      <c r="B103" s="32" t="s">
        <v>1880</v>
      </c>
      <c r="C103" s="32" t="s">
        <v>1267</v>
      </c>
      <c r="D103" s="14">
        <v>5533</v>
      </c>
      <c r="E103" s="15">
        <v>75.739999999999995</v>
      </c>
      <c r="F103" s="16">
        <v>3.3999999999999998E-3</v>
      </c>
      <c r="G103" s="16"/>
    </row>
    <row r="104" spans="1:7" x14ac:dyDescent="0.25">
      <c r="A104" s="13" t="s">
        <v>1607</v>
      </c>
      <c r="B104" s="32" t="s">
        <v>1608</v>
      </c>
      <c r="C104" s="32" t="s">
        <v>1302</v>
      </c>
      <c r="D104" s="14">
        <v>11075</v>
      </c>
      <c r="E104" s="15">
        <v>75.66</v>
      </c>
      <c r="F104" s="16">
        <v>3.3999999999999998E-3</v>
      </c>
      <c r="G104" s="16"/>
    </row>
    <row r="105" spans="1:7" x14ac:dyDescent="0.25">
      <c r="A105" s="13" t="s">
        <v>1495</v>
      </c>
      <c r="B105" s="32" t="s">
        <v>1496</v>
      </c>
      <c r="C105" s="32" t="s">
        <v>1237</v>
      </c>
      <c r="D105" s="14">
        <v>4198</v>
      </c>
      <c r="E105" s="15">
        <v>75.17</v>
      </c>
      <c r="F105" s="16">
        <v>3.3E-3</v>
      </c>
      <c r="G105" s="16"/>
    </row>
    <row r="106" spans="1:7" x14ac:dyDescent="0.25">
      <c r="A106" s="13" t="s">
        <v>1467</v>
      </c>
      <c r="B106" s="32" t="s">
        <v>1468</v>
      </c>
      <c r="C106" s="32" t="s">
        <v>1290</v>
      </c>
      <c r="D106" s="14">
        <v>6180</v>
      </c>
      <c r="E106" s="15">
        <v>73.55</v>
      </c>
      <c r="F106" s="16">
        <v>3.3E-3</v>
      </c>
      <c r="G106" s="16"/>
    </row>
    <row r="107" spans="1:7" x14ac:dyDescent="0.25">
      <c r="A107" s="13" t="s">
        <v>1515</v>
      </c>
      <c r="B107" s="32" t="s">
        <v>1516</v>
      </c>
      <c r="C107" s="32" t="s">
        <v>1275</v>
      </c>
      <c r="D107" s="14">
        <v>4579</v>
      </c>
      <c r="E107" s="15">
        <v>72.349999999999994</v>
      </c>
      <c r="F107" s="16">
        <v>3.2000000000000002E-3</v>
      </c>
      <c r="G107" s="16"/>
    </row>
    <row r="108" spans="1:7" x14ac:dyDescent="0.25">
      <c r="A108" s="13" t="s">
        <v>1270</v>
      </c>
      <c r="B108" s="32" t="s">
        <v>1271</v>
      </c>
      <c r="C108" s="32" t="s">
        <v>1272</v>
      </c>
      <c r="D108" s="14">
        <v>1592</v>
      </c>
      <c r="E108" s="15">
        <v>71.27</v>
      </c>
      <c r="F108" s="16">
        <v>3.2000000000000002E-3</v>
      </c>
      <c r="G108" s="16"/>
    </row>
    <row r="109" spans="1:7" x14ac:dyDescent="0.25">
      <c r="A109" s="13" t="s">
        <v>2201</v>
      </c>
      <c r="B109" s="32" t="s">
        <v>2202</v>
      </c>
      <c r="C109" s="32" t="s">
        <v>1275</v>
      </c>
      <c r="D109" s="14">
        <v>10163</v>
      </c>
      <c r="E109" s="15">
        <v>71.2</v>
      </c>
      <c r="F109" s="16">
        <v>3.2000000000000002E-3</v>
      </c>
      <c r="G109" s="16"/>
    </row>
    <row r="110" spans="1:7" x14ac:dyDescent="0.25">
      <c r="A110" s="13" t="s">
        <v>1487</v>
      </c>
      <c r="B110" s="32" t="s">
        <v>1488</v>
      </c>
      <c r="C110" s="32" t="s">
        <v>1383</v>
      </c>
      <c r="D110" s="14">
        <v>3978</v>
      </c>
      <c r="E110" s="15">
        <v>71.17</v>
      </c>
      <c r="F110" s="16">
        <v>3.2000000000000002E-3</v>
      </c>
      <c r="G110" s="16"/>
    </row>
    <row r="111" spans="1:7" x14ac:dyDescent="0.25">
      <c r="A111" s="13" t="s">
        <v>1611</v>
      </c>
      <c r="B111" s="32" t="s">
        <v>1612</v>
      </c>
      <c r="C111" s="32" t="s">
        <v>1181</v>
      </c>
      <c r="D111" s="14">
        <v>4612</v>
      </c>
      <c r="E111" s="15">
        <v>71.14</v>
      </c>
      <c r="F111" s="16">
        <v>3.2000000000000002E-3</v>
      </c>
      <c r="G111" s="16"/>
    </row>
    <row r="112" spans="1:7" x14ac:dyDescent="0.25">
      <c r="A112" s="13" t="s">
        <v>1370</v>
      </c>
      <c r="B112" s="32" t="s">
        <v>1371</v>
      </c>
      <c r="C112" s="32" t="s">
        <v>1275</v>
      </c>
      <c r="D112" s="14">
        <v>2343</v>
      </c>
      <c r="E112" s="15">
        <v>70.75</v>
      </c>
      <c r="F112" s="16">
        <v>3.0999999999999999E-3</v>
      </c>
      <c r="G112" s="16"/>
    </row>
    <row r="113" spans="1:7" x14ac:dyDescent="0.25">
      <c r="A113" s="13" t="s">
        <v>1428</v>
      </c>
      <c r="B113" s="32" t="s">
        <v>1429</v>
      </c>
      <c r="C113" s="32" t="s">
        <v>1181</v>
      </c>
      <c r="D113" s="14">
        <v>4607</v>
      </c>
      <c r="E113" s="15">
        <v>70.67</v>
      </c>
      <c r="F113" s="16">
        <v>3.0999999999999999E-3</v>
      </c>
      <c r="G113" s="16"/>
    </row>
    <row r="114" spans="1:7" x14ac:dyDescent="0.25">
      <c r="A114" s="13" t="s">
        <v>1436</v>
      </c>
      <c r="B114" s="32" t="s">
        <v>1437</v>
      </c>
      <c r="C114" s="32" t="s">
        <v>1184</v>
      </c>
      <c r="D114" s="14">
        <v>3989</v>
      </c>
      <c r="E114" s="15">
        <v>70.010000000000005</v>
      </c>
      <c r="F114" s="16">
        <v>3.0999999999999999E-3</v>
      </c>
      <c r="G114" s="16"/>
    </row>
    <row r="115" spans="1:7" x14ac:dyDescent="0.25">
      <c r="A115" s="13" t="s">
        <v>1521</v>
      </c>
      <c r="B115" s="32" t="s">
        <v>1522</v>
      </c>
      <c r="C115" s="32" t="s">
        <v>1244</v>
      </c>
      <c r="D115" s="14">
        <v>15461</v>
      </c>
      <c r="E115" s="15">
        <v>69.98</v>
      </c>
      <c r="F115" s="16">
        <v>3.0999999999999999E-3</v>
      </c>
      <c r="G115" s="16"/>
    </row>
    <row r="116" spans="1:7" x14ac:dyDescent="0.25">
      <c r="A116" s="13" t="s">
        <v>1368</v>
      </c>
      <c r="B116" s="32" t="s">
        <v>1369</v>
      </c>
      <c r="C116" s="32" t="s">
        <v>1275</v>
      </c>
      <c r="D116" s="14">
        <v>3641</v>
      </c>
      <c r="E116" s="15">
        <v>69.8</v>
      </c>
      <c r="F116" s="16">
        <v>3.0999999999999999E-3</v>
      </c>
      <c r="G116" s="16"/>
    </row>
    <row r="117" spans="1:7" x14ac:dyDescent="0.25">
      <c r="A117" s="13" t="s">
        <v>1573</v>
      </c>
      <c r="B117" s="32" t="s">
        <v>1574</v>
      </c>
      <c r="C117" s="32" t="s">
        <v>1187</v>
      </c>
      <c r="D117" s="14">
        <v>12000</v>
      </c>
      <c r="E117" s="15">
        <v>68.92</v>
      </c>
      <c r="F117" s="16">
        <v>3.0999999999999999E-3</v>
      </c>
      <c r="G117" s="16"/>
    </row>
    <row r="118" spans="1:7" x14ac:dyDescent="0.25">
      <c r="A118" s="13" t="s">
        <v>1309</v>
      </c>
      <c r="B118" s="32" t="s">
        <v>1310</v>
      </c>
      <c r="C118" s="32" t="s">
        <v>1267</v>
      </c>
      <c r="D118" s="14">
        <v>11854</v>
      </c>
      <c r="E118" s="15">
        <v>68.5</v>
      </c>
      <c r="F118" s="16">
        <v>3.0000000000000001E-3</v>
      </c>
      <c r="G118" s="16"/>
    </row>
    <row r="119" spans="1:7" x14ac:dyDescent="0.25">
      <c r="A119" s="13" t="s">
        <v>1225</v>
      </c>
      <c r="B119" s="32" t="s">
        <v>1226</v>
      </c>
      <c r="C119" s="32" t="s">
        <v>1207</v>
      </c>
      <c r="D119" s="14">
        <v>3003</v>
      </c>
      <c r="E119" s="15">
        <v>67.11</v>
      </c>
      <c r="F119" s="16">
        <v>3.0000000000000001E-3</v>
      </c>
      <c r="G119" s="16"/>
    </row>
    <row r="120" spans="1:7" x14ac:dyDescent="0.25">
      <c r="A120" s="13" t="s">
        <v>1343</v>
      </c>
      <c r="B120" s="32" t="s">
        <v>1344</v>
      </c>
      <c r="C120" s="32" t="s">
        <v>1184</v>
      </c>
      <c r="D120" s="14">
        <v>801406</v>
      </c>
      <c r="E120" s="15">
        <v>67</v>
      </c>
      <c r="F120" s="16">
        <v>3.0000000000000001E-3</v>
      </c>
      <c r="G120" s="16"/>
    </row>
    <row r="121" spans="1:7" x14ac:dyDescent="0.25">
      <c r="A121" s="13" t="s">
        <v>1366</v>
      </c>
      <c r="B121" s="32" t="s">
        <v>1367</v>
      </c>
      <c r="C121" s="32" t="s">
        <v>1181</v>
      </c>
      <c r="D121" s="14">
        <v>1064</v>
      </c>
      <c r="E121" s="15">
        <v>65.680000000000007</v>
      </c>
      <c r="F121" s="16">
        <v>2.8999999999999998E-3</v>
      </c>
      <c r="G121" s="16"/>
    </row>
    <row r="122" spans="1:7" x14ac:dyDescent="0.25">
      <c r="A122" s="13" t="s">
        <v>1303</v>
      </c>
      <c r="B122" s="32" t="s">
        <v>1304</v>
      </c>
      <c r="C122" s="32" t="s">
        <v>1275</v>
      </c>
      <c r="D122" s="14">
        <v>10213</v>
      </c>
      <c r="E122" s="15">
        <v>65.239999999999995</v>
      </c>
      <c r="F122" s="16">
        <v>2.8999999999999998E-3</v>
      </c>
      <c r="G122" s="16"/>
    </row>
    <row r="123" spans="1:7" x14ac:dyDescent="0.25">
      <c r="A123" s="13" t="s">
        <v>1262</v>
      </c>
      <c r="B123" s="32" t="s">
        <v>1263</v>
      </c>
      <c r="C123" s="32" t="s">
        <v>1264</v>
      </c>
      <c r="D123" s="14">
        <v>14212</v>
      </c>
      <c r="E123" s="15">
        <v>64.45</v>
      </c>
      <c r="F123" s="16">
        <v>2.8999999999999998E-3</v>
      </c>
      <c r="G123" s="16"/>
    </row>
    <row r="124" spans="1:7" x14ac:dyDescent="0.25">
      <c r="A124" s="13" t="s">
        <v>1994</v>
      </c>
      <c r="B124" s="32" t="s">
        <v>1995</v>
      </c>
      <c r="C124" s="32" t="s">
        <v>1244</v>
      </c>
      <c r="D124" s="14">
        <v>6071</v>
      </c>
      <c r="E124" s="15">
        <v>63.82</v>
      </c>
      <c r="F124" s="16">
        <v>2.8E-3</v>
      </c>
      <c r="G124" s="16"/>
    </row>
    <row r="125" spans="1:7" x14ac:dyDescent="0.25">
      <c r="A125" s="13" t="s">
        <v>2203</v>
      </c>
      <c r="B125" s="32" t="s">
        <v>2204</v>
      </c>
      <c r="C125" s="32" t="s">
        <v>1333</v>
      </c>
      <c r="D125" s="14">
        <v>2336</v>
      </c>
      <c r="E125" s="15">
        <v>63.71</v>
      </c>
      <c r="F125" s="16">
        <v>2.8E-3</v>
      </c>
      <c r="G125" s="16"/>
    </row>
    <row r="126" spans="1:7" x14ac:dyDescent="0.25">
      <c r="A126" s="13" t="s">
        <v>1293</v>
      </c>
      <c r="B126" s="32" t="s">
        <v>1294</v>
      </c>
      <c r="C126" s="32" t="s">
        <v>1295</v>
      </c>
      <c r="D126" s="14">
        <v>1450</v>
      </c>
      <c r="E126" s="15">
        <v>63.49</v>
      </c>
      <c r="F126" s="16">
        <v>2.8E-3</v>
      </c>
      <c r="G126" s="16"/>
    </row>
    <row r="127" spans="1:7" x14ac:dyDescent="0.25">
      <c r="A127" s="13" t="s">
        <v>1552</v>
      </c>
      <c r="B127" s="32" t="s">
        <v>1553</v>
      </c>
      <c r="C127" s="32" t="s">
        <v>1330</v>
      </c>
      <c r="D127" s="14">
        <v>10116</v>
      </c>
      <c r="E127" s="15">
        <v>62.84</v>
      </c>
      <c r="F127" s="16">
        <v>2.8E-3</v>
      </c>
      <c r="G127" s="16"/>
    </row>
    <row r="128" spans="1:7" x14ac:dyDescent="0.25">
      <c r="A128" s="13" t="s">
        <v>1211</v>
      </c>
      <c r="B128" s="32" t="s">
        <v>1212</v>
      </c>
      <c r="C128" s="32" t="s">
        <v>1181</v>
      </c>
      <c r="D128" s="14">
        <v>5112</v>
      </c>
      <c r="E128" s="15">
        <v>61.46</v>
      </c>
      <c r="F128" s="16">
        <v>2.7000000000000001E-3</v>
      </c>
      <c r="G128" s="16"/>
    </row>
    <row r="129" spans="1:7" x14ac:dyDescent="0.25">
      <c r="A129" s="13" t="s">
        <v>1523</v>
      </c>
      <c r="B129" s="32" t="s">
        <v>1524</v>
      </c>
      <c r="C129" s="32" t="s">
        <v>1198</v>
      </c>
      <c r="D129" s="14">
        <v>1421</v>
      </c>
      <c r="E129" s="15">
        <v>60.79</v>
      </c>
      <c r="F129" s="16">
        <v>2.7000000000000001E-3</v>
      </c>
      <c r="G129" s="16"/>
    </row>
    <row r="130" spans="1:7" x14ac:dyDescent="0.25">
      <c r="A130" s="13" t="s">
        <v>2205</v>
      </c>
      <c r="B130" s="32" t="s">
        <v>2206</v>
      </c>
      <c r="C130" s="32" t="s">
        <v>1249</v>
      </c>
      <c r="D130" s="14">
        <v>3352</v>
      </c>
      <c r="E130" s="15">
        <v>60.68</v>
      </c>
      <c r="F130" s="16">
        <v>2.7000000000000001E-3</v>
      </c>
      <c r="G130" s="16"/>
    </row>
    <row r="131" spans="1:7" x14ac:dyDescent="0.25">
      <c r="A131" s="13" t="s">
        <v>1311</v>
      </c>
      <c r="B131" s="32" t="s">
        <v>1312</v>
      </c>
      <c r="C131" s="32" t="s">
        <v>1275</v>
      </c>
      <c r="D131" s="14">
        <v>12191</v>
      </c>
      <c r="E131" s="15">
        <v>60.38</v>
      </c>
      <c r="F131" s="16">
        <v>2.7000000000000001E-3</v>
      </c>
      <c r="G131" s="16"/>
    </row>
    <row r="132" spans="1:7" x14ac:dyDescent="0.25">
      <c r="A132" s="13" t="s">
        <v>2207</v>
      </c>
      <c r="B132" s="32" t="s">
        <v>2208</v>
      </c>
      <c r="C132" s="32" t="s">
        <v>1218</v>
      </c>
      <c r="D132" s="14">
        <v>1315</v>
      </c>
      <c r="E132" s="15">
        <v>60.36</v>
      </c>
      <c r="F132" s="16">
        <v>2.7000000000000001E-3</v>
      </c>
      <c r="G132" s="16"/>
    </row>
    <row r="133" spans="1:7" x14ac:dyDescent="0.25">
      <c r="A133" s="13" t="s">
        <v>1391</v>
      </c>
      <c r="B133" s="32" t="s">
        <v>1392</v>
      </c>
      <c r="C133" s="32" t="s">
        <v>1333</v>
      </c>
      <c r="D133" s="14">
        <v>5318</v>
      </c>
      <c r="E133" s="15">
        <v>59.12</v>
      </c>
      <c r="F133" s="16">
        <v>2.5999999999999999E-3</v>
      </c>
      <c r="G133" s="16"/>
    </row>
    <row r="134" spans="1:7" x14ac:dyDescent="0.25">
      <c r="A134" s="13" t="s">
        <v>1423</v>
      </c>
      <c r="B134" s="32" t="s">
        <v>1424</v>
      </c>
      <c r="C134" s="32" t="s">
        <v>1234</v>
      </c>
      <c r="D134" s="14">
        <v>8948</v>
      </c>
      <c r="E134" s="15">
        <v>58.86</v>
      </c>
      <c r="F134" s="16">
        <v>2.5999999999999999E-3</v>
      </c>
      <c r="G134" s="16"/>
    </row>
    <row r="135" spans="1:7" x14ac:dyDescent="0.25">
      <c r="A135" s="13" t="s">
        <v>1452</v>
      </c>
      <c r="B135" s="32" t="s">
        <v>1453</v>
      </c>
      <c r="C135" s="32" t="s">
        <v>1215</v>
      </c>
      <c r="D135" s="14">
        <v>14154</v>
      </c>
      <c r="E135" s="15">
        <v>58.62</v>
      </c>
      <c r="F135" s="16">
        <v>2.5999999999999999E-3</v>
      </c>
      <c r="G135" s="16"/>
    </row>
    <row r="136" spans="1:7" x14ac:dyDescent="0.25">
      <c r="A136" s="13" t="s">
        <v>1393</v>
      </c>
      <c r="B136" s="32" t="s">
        <v>1394</v>
      </c>
      <c r="C136" s="32" t="s">
        <v>1395</v>
      </c>
      <c r="D136" s="14">
        <v>849</v>
      </c>
      <c r="E136" s="15">
        <v>57.98</v>
      </c>
      <c r="F136" s="16">
        <v>2.5999999999999999E-3</v>
      </c>
      <c r="G136" s="16"/>
    </row>
    <row r="137" spans="1:7" x14ac:dyDescent="0.25">
      <c r="A137" s="13" t="s">
        <v>1442</v>
      </c>
      <c r="B137" s="32" t="s">
        <v>1443</v>
      </c>
      <c r="C137" s="32" t="s">
        <v>1395</v>
      </c>
      <c r="D137" s="14">
        <v>6127</v>
      </c>
      <c r="E137" s="15">
        <v>57.64</v>
      </c>
      <c r="F137" s="16">
        <v>2.5999999999999999E-3</v>
      </c>
      <c r="G137" s="16"/>
    </row>
    <row r="138" spans="1:7" x14ac:dyDescent="0.25">
      <c r="A138" s="13" t="s">
        <v>2209</v>
      </c>
      <c r="B138" s="32" t="s">
        <v>2210</v>
      </c>
      <c r="C138" s="32" t="s">
        <v>1244</v>
      </c>
      <c r="D138" s="14">
        <v>11303</v>
      </c>
      <c r="E138" s="15">
        <v>57.61</v>
      </c>
      <c r="F138" s="16">
        <v>2.5999999999999999E-3</v>
      </c>
      <c r="G138" s="16"/>
    </row>
    <row r="139" spans="1:7" x14ac:dyDescent="0.25">
      <c r="A139" s="13" t="s">
        <v>1300</v>
      </c>
      <c r="B139" s="32" t="s">
        <v>1301</v>
      </c>
      <c r="C139" s="32" t="s">
        <v>1302</v>
      </c>
      <c r="D139" s="14">
        <v>49088</v>
      </c>
      <c r="E139" s="15">
        <v>57.49</v>
      </c>
      <c r="F139" s="16">
        <v>2.5999999999999999E-3</v>
      </c>
      <c r="G139" s="16"/>
    </row>
    <row r="140" spans="1:7" x14ac:dyDescent="0.25">
      <c r="A140" s="13" t="s">
        <v>1216</v>
      </c>
      <c r="B140" s="32" t="s">
        <v>1217</v>
      </c>
      <c r="C140" s="32" t="s">
        <v>1218</v>
      </c>
      <c r="D140" s="14">
        <v>740</v>
      </c>
      <c r="E140" s="15">
        <v>55.95</v>
      </c>
      <c r="F140" s="16">
        <v>2.5000000000000001E-3</v>
      </c>
      <c r="G140" s="16"/>
    </row>
    <row r="141" spans="1:7" x14ac:dyDescent="0.25">
      <c r="A141" s="13" t="s">
        <v>1399</v>
      </c>
      <c r="B141" s="32" t="s">
        <v>1400</v>
      </c>
      <c r="C141" s="32" t="s">
        <v>1181</v>
      </c>
      <c r="D141" s="14">
        <v>15280</v>
      </c>
      <c r="E141" s="15">
        <v>55.79</v>
      </c>
      <c r="F141" s="16">
        <v>2.5000000000000001E-3</v>
      </c>
      <c r="G141" s="16"/>
    </row>
    <row r="142" spans="1:7" x14ac:dyDescent="0.25">
      <c r="A142" s="13" t="s">
        <v>1364</v>
      </c>
      <c r="B142" s="32" t="s">
        <v>1365</v>
      </c>
      <c r="C142" s="32" t="s">
        <v>1195</v>
      </c>
      <c r="D142" s="14">
        <v>1153</v>
      </c>
      <c r="E142" s="15">
        <v>55.71</v>
      </c>
      <c r="F142" s="16">
        <v>2.5000000000000001E-3</v>
      </c>
      <c r="G142" s="16"/>
    </row>
    <row r="143" spans="1:7" x14ac:dyDescent="0.25">
      <c r="A143" s="13" t="s">
        <v>1273</v>
      </c>
      <c r="B143" s="32" t="s">
        <v>1274</v>
      </c>
      <c r="C143" s="32" t="s">
        <v>1275</v>
      </c>
      <c r="D143" s="14">
        <v>10458</v>
      </c>
      <c r="E143" s="15">
        <v>55.7</v>
      </c>
      <c r="F143" s="16">
        <v>2.5000000000000001E-3</v>
      </c>
      <c r="G143" s="16"/>
    </row>
    <row r="144" spans="1:7" x14ac:dyDescent="0.25">
      <c r="A144" s="13" t="s">
        <v>1278</v>
      </c>
      <c r="B144" s="32" t="s">
        <v>1279</v>
      </c>
      <c r="C144" s="32" t="s">
        <v>1187</v>
      </c>
      <c r="D144" s="14">
        <v>5538</v>
      </c>
      <c r="E144" s="15">
        <v>55.15</v>
      </c>
      <c r="F144" s="16">
        <v>2.3999999999999998E-3</v>
      </c>
      <c r="G144" s="16"/>
    </row>
    <row r="145" spans="1:7" x14ac:dyDescent="0.25">
      <c r="A145" s="13" t="s">
        <v>2140</v>
      </c>
      <c r="B145" s="32" t="s">
        <v>2141</v>
      </c>
      <c r="C145" s="32" t="s">
        <v>1237</v>
      </c>
      <c r="D145" s="14">
        <v>3777</v>
      </c>
      <c r="E145" s="15">
        <v>55.11</v>
      </c>
      <c r="F145" s="16">
        <v>2.3999999999999998E-3</v>
      </c>
      <c r="G145" s="16"/>
    </row>
    <row r="146" spans="1:7" x14ac:dyDescent="0.25">
      <c r="A146" s="13" t="s">
        <v>2067</v>
      </c>
      <c r="B146" s="32" t="s">
        <v>2068</v>
      </c>
      <c r="C146" s="32" t="s">
        <v>1275</v>
      </c>
      <c r="D146" s="14">
        <v>20088</v>
      </c>
      <c r="E146" s="15">
        <v>54.92</v>
      </c>
      <c r="F146" s="16">
        <v>2.3999999999999998E-3</v>
      </c>
      <c r="G146" s="16"/>
    </row>
    <row r="147" spans="1:7" x14ac:dyDescent="0.25">
      <c r="A147" s="13" t="s">
        <v>2211</v>
      </c>
      <c r="B147" s="32" t="s">
        <v>2212</v>
      </c>
      <c r="C147" s="32" t="s">
        <v>1333</v>
      </c>
      <c r="D147" s="14">
        <v>1387</v>
      </c>
      <c r="E147" s="15">
        <v>54.89</v>
      </c>
      <c r="F147" s="16">
        <v>2.3999999999999998E-3</v>
      </c>
      <c r="G147" s="16"/>
    </row>
    <row r="148" spans="1:7" x14ac:dyDescent="0.25">
      <c r="A148" s="13" t="s">
        <v>1557</v>
      </c>
      <c r="B148" s="32" t="s">
        <v>1558</v>
      </c>
      <c r="C148" s="32" t="s">
        <v>1351</v>
      </c>
      <c r="D148" s="14">
        <v>654</v>
      </c>
      <c r="E148" s="15">
        <v>53.99</v>
      </c>
      <c r="F148" s="16">
        <v>2.3999999999999998E-3</v>
      </c>
      <c r="G148" s="16"/>
    </row>
    <row r="149" spans="1:7" x14ac:dyDescent="0.25">
      <c r="A149" s="13" t="s">
        <v>1430</v>
      </c>
      <c r="B149" s="32" t="s">
        <v>1431</v>
      </c>
      <c r="C149" s="32" t="s">
        <v>1234</v>
      </c>
      <c r="D149" s="14">
        <v>3750</v>
      </c>
      <c r="E149" s="15">
        <v>53.92</v>
      </c>
      <c r="F149" s="16">
        <v>2.3999999999999998E-3</v>
      </c>
      <c r="G149" s="16"/>
    </row>
    <row r="150" spans="1:7" x14ac:dyDescent="0.25">
      <c r="A150" s="13" t="s">
        <v>2213</v>
      </c>
      <c r="B150" s="32" t="s">
        <v>2214</v>
      </c>
      <c r="C150" s="32" t="s">
        <v>1295</v>
      </c>
      <c r="D150" s="14">
        <v>15741</v>
      </c>
      <c r="E150" s="15">
        <v>52.88</v>
      </c>
      <c r="F150" s="16">
        <v>2.3E-3</v>
      </c>
      <c r="G150" s="16"/>
    </row>
    <row r="151" spans="1:7" x14ac:dyDescent="0.25">
      <c r="A151" s="13" t="s">
        <v>1247</v>
      </c>
      <c r="B151" s="32" t="s">
        <v>1248</v>
      </c>
      <c r="C151" s="32" t="s">
        <v>1249</v>
      </c>
      <c r="D151" s="14">
        <v>5453</v>
      </c>
      <c r="E151" s="15">
        <v>52.28</v>
      </c>
      <c r="F151" s="16">
        <v>2.3E-3</v>
      </c>
      <c r="G151" s="16"/>
    </row>
    <row r="152" spans="1:7" x14ac:dyDescent="0.25">
      <c r="A152" s="13" t="s">
        <v>1479</v>
      </c>
      <c r="B152" s="32" t="s">
        <v>1480</v>
      </c>
      <c r="C152" s="32" t="s">
        <v>1195</v>
      </c>
      <c r="D152" s="14">
        <v>1087</v>
      </c>
      <c r="E152" s="15">
        <v>51.76</v>
      </c>
      <c r="F152" s="16">
        <v>2.3E-3</v>
      </c>
      <c r="G152" s="16"/>
    </row>
    <row r="153" spans="1:7" x14ac:dyDescent="0.25">
      <c r="A153" s="13" t="s">
        <v>1599</v>
      </c>
      <c r="B153" s="32" t="s">
        <v>1600</v>
      </c>
      <c r="C153" s="32" t="s">
        <v>1198</v>
      </c>
      <c r="D153" s="14">
        <v>2312</v>
      </c>
      <c r="E153" s="15">
        <v>51.39</v>
      </c>
      <c r="F153" s="16">
        <v>2.3E-3</v>
      </c>
      <c r="G153" s="16"/>
    </row>
    <row r="154" spans="1:7" x14ac:dyDescent="0.25">
      <c r="A154" s="13" t="s">
        <v>2215</v>
      </c>
      <c r="B154" s="32" t="s">
        <v>2216</v>
      </c>
      <c r="C154" s="32" t="s">
        <v>1204</v>
      </c>
      <c r="D154" s="14">
        <v>322</v>
      </c>
      <c r="E154" s="15">
        <v>51.17</v>
      </c>
      <c r="F154" s="16">
        <v>2.3E-3</v>
      </c>
      <c r="G154" s="16"/>
    </row>
    <row r="155" spans="1:7" x14ac:dyDescent="0.25">
      <c r="A155" s="13" t="s">
        <v>1961</v>
      </c>
      <c r="B155" s="32" t="s">
        <v>1962</v>
      </c>
      <c r="C155" s="32" t="s">
        <v>1318</v>
      </c>
      <c r="D155" s="14">
        <v>10126</v>
      </c>
      <c r="E155" s="15">
        <v>51.1</v>
      </c>
      <c r="F155" s="16">
        <v>2.3E-3</v>
      </c>
      <c r="G155" s="16"/>
    </row>
    <row r="156" spans="1:7" x14ac:dyDescent="0.25">
      <c r="A156" s="13" t="s">
        <v>2217</v>
      </c>
      <c r="B156" s="32" t="s">
        <v>2218</v>
      </c>
      <c r="C156" s="32" t="s">
        <v>1330</v>
      </c>
      <c r="D156" s="14">
        <v>2557</v>
      </c>
      <c r="E156" s="15">
        <v>49.87</v>
      </c>
      <c r="F156" s="16">
        <v>2.2000000000000001E-3</v>
      </c>
      <c r="G156" s="16"/>
    </row>
    <row r="157" spans="1:7" x14ac:dyDescent="0.25">
      <c r="A157" s="13" t="s">
        <v>2219</v>
      </c>
      <c r="B157" s="32" t="s">
        <v>2220</v>
      </c>
      <c r="C157" s="32" t="s">
        <v>1333</v>
      </c>
      <c r="D157" s="14">
        <v>714</v>
      </c>
      <c r="E157" s="15">
        <v>49.41</v>
      </c>
      <c r="F157" s="16">
        <v>2.2000000000000001E-3</v>
      </c>
      <c r="G157" s="16"/>
    </row>
    <row r="158" spans="1:7" x14ac:dyDescent="0.25">
      <c r="A158" s="13" t="s">
        <v>2063</v>
      </c>
      <c r="B158" s="32" t="s">
        <v>2064</v>
      </c>
      <c r="C158" s="32" t="s">
        <v>1198</v>
      </c>
      <c r="D158" s="14">
        <v>2714</v>
      </c>
      <c r="E158" s="15">
        <v>49.4</v>
      </c>
      <c r="F158" s="16">
        <v>2.2000000000000001E-3</v>
      </c>
      <c r="G158" s="16"/>
    </row>
    <row r="159" spans="1:7" x14ac:dyDescent="0.25">
      <c r="A159" s="13" t="s">
        <v>1376</v>
      </c>
      <c r="B159" s="32" t="s">
        <v>1377</v>
      </c>
      <c r="C159" s="32" t="s">
        <v>1378</v>
      </c>
      <c r="D159" s="14">
        <v>932</v>
      </c>
      <c r="E159" s="15">
        <v>49.26</v>
      </c>
      <c r="F159" s="16">
        <v>2.2000000000000001E-3</v>
      </c>
      <c r="G159" s="16"/>
    </row>
    <row r="160" spans="1:7" x14ac:dyDescent="0.25">
      <c r="A160" s="13" t="s">
        <v>1503</v>
      </c>
      <c r="B160" s="32" t="s">
        <v>1504</v>
      </c>
      <c r="C160" s="32" t="s">
        <v>1181</v>
      </c>
      <c r="D160" s="14">
        <v>177</v>
      </c>
      <c r="E160" s="15">
        <v>49.07</v>
      </c>
      <c r="F160" s="16">
        <v>2.2000000000000001E-3</v>
      </c>
      <c r="G160" s="16"/>
    </row>
    <row r="161" spans="1:7" x14ac:dyDescent="0.25">
      <c r="A161" s="13" t="s">
        <v>2221</v>
      </c>
      <c r="B161" s="32" t="s">
        <v>2222</v>
      </c>
      <c r="C161" s="32" t="s">
        <v>1244</v>
      </c>
      <c r="D161" s="14">
        <v>1368</v>
      </c>
      <c r="E161" s="15">
        <v>49.03</v>
      </c>
      <c r="F161" s="16">
        <v>2.2000000000000001E-3</v>
      </c>
      <c r="G161" s="16"/>
    </row>
    <row r="162" spans="1:7" x14ac:dyDescent="0.25">
      <c r="A162" s="13" t="s">
        <v>1205</v>
      </c>
      <c r="B162" s="32" t="s">
        <v>1206</v>
      </c>
      <c r="C162" s="32" t="s">
        <v>1207</v>
      </c>
      <c r="D162" s="14">
        <v>988</v>
      </c>
      <c r="E162" s="15">
        <v>48.82</v>
      </c>
      <c r="F162" s="16">
        <v>2.2000000000000001E-3</v>
      </c>
      <c r="G162" s="16"/>
    </row>
    <row r="163" spans="1:7" x14ac:dyDescent="0.25">
      <c r="A163" s="13" t="s">
        <v>1336</v>
      </c>
      <c r="B163" s="32" t="s">
        <v>1337</v>
      </c>
      <c r="C163" s="32" t="s">
        <v>1338</v>
      </c>
      <c r="D163" s="14">
        <v>1973</v>
      </c>
      <c r="E163" s="15">
        <v>48.6</v>
      </c>
      <c r="F163" s="16">
        <v>2.2000000000000001E-3</v>
      </c>
      <c r="G163" s="16"/>
    </row>
    <row r="164" spans="1:7" x14ac:dyDescent="0.25">
      <c r="A164" s="13" t="s">
        <v>1223</v>
      </c>
      <c r="B164" s="32" t="s">
        <v>1224</v>
      </c>
      <c r="C164" s="32" t="s">
        <v>1195</v>
      </c>
      <c r="D164" s="14">
        <v>1969</v>
      </c>
      <c r="E164" s="15">
        <v>47.93</v>
      </c>
      <c r="F164" s="16">
        <v>2.0999999999999999E-3</v>
      </c>
      <c r="G164" s="16"/>
    </row>
    <row r="165" spans="1:7" x14ac:dyDescent="0.25">
      <c r="A165" s="13" t="s">
        <v>1967</v>
      </c>
      <c r="B165" s="32" t="s">
        <v>1968</v>
      </c>
      <c r="C165" s="32" t="s">
        <v>1893</v>
      </c>
      <c r="D165" s="14">
        <v>1042</v>
      </c>
      <c r="E165" s="15">
        <v>47.87</v>
      </c>
      <c r="F165" s="16">
        <v>2.0999999999999999E-3</v>
      </c>
      <c r="G165" s="16"/>
    </row>
    <row r="166" spans="1:7" x14ac:dyDescent="0.25">
      <c r="A166" s="13" t="s">
        <v>1358</v>
      </c>
      <c r="B166" s="32" t="s">
        <v>1359</v>
      </c>
      <c r="C166" s="32" t="s">
        <v>1267</v>
      </c>
      <c r="D166" s="14">
        <v>775</v>
      </c>
      <c r="E166" s="15">
        <v>47.84</v>
      </c>
      <c r="F166" s="16">
        <v>2.0999999999999999E-3</v>
      </c>
      <c r="G166" s="16"/>
    </row>
    <row r="167" spans="1:7" x14ac:dyDescent="0.25">
      <c r="A167" s="13" t="s">
        <v>1534</v>
      </c>
      <c r="B167" s="32" t="s">
        <v>1535</v>
      </c>
      <c r="C167" s="32" t="s">
        <v>1231</v>
      </c>
      <c r="D167" s="14">
        <v>9670</v>
      </c>
      <c r="E167" s="15">
        <v>47.74</v>
      </c>
      <c r="F167" s="16">
        <v>2.0999999999999999E-3</v>
      </c>
      <c r="G167" s="16"/>
    </row>
    <row r="168" spans="1:7" x14ac:dyDescent="0.25">
      <c r="A168" s="13" t="s">
        <v>1334</v>
      </c>
      <c r="B168" s="32" t="s">
        <v>1335</v>
      </c>
      <c r="C168" s="32" t="s">
        <v>1187</v>
      </c>
      <c r="D168" s="14">
        <v>28195</v>
      </c>
      <c r="E168" s="15">
        <v>47.67</v>
      </c>
      <c r="F168" s="16">
        <v>2.0999999999999999E-3</v>
      </c>
      <c r="G168" s="16"/>
    </row>
    <row r="169" spans="1:7" x14ac:dyDescent="0.25">
      <c r="A169" s="13" t="s">
        <v>1307</v>
      </c>
      <c r="B169" s="32" t="s">
        <v>1308</v>
      </c>
      <c r="C169" s="32" t="s">
        <v>1210</v>
      </c>
      <c r="D169" s="14">
        <v>16228</v>
      </c>
      <c r="E169" s="15">
        <v>47.4</v>
      </c>
      <c r="F169" s="16">
        <v>2.0999999999999999E-3</v>
      </c>
      <c r="G169" s="16"/>
    </row>
    <row r="170" spans="1:7" x14ac:dyDescent="0.25">
      <c r="A170" s="13" t="s">
        <v>1519</v>
      </c>
      <c r="B170" s="32" t="s">
        <v>1520</v>
      </c>
      <c r="C170" s="32" t="s">
        <v>1275</v>
      </c>
      <c r="D170" s="14">
        <v>24169</v>
      </c>
      <c r="E170" s="15">
        <v>46.97</v>
      </c>
      <c r="F170" s="16">
        <v>2.0999999999999999E-3</v>
      </c>
      <c r="G170" s="16"/>
    </row>
    <row r="171" spans="1:7" x14ac:dyDescent="0.25">
      <c r="A171" s="13" t="s">
        <v>2223</v>
      </c>
      <c r="B171" s="32" t="s">
        <v>2224</v>
      </c>
      <c r="C171" s="32" t="s">
        <v>1181</v>
      </c>
      <c r="D171" s="14">
        <v>2702</v>
      </c>
      <c r="E171" s="15">
        <v>46.96</v>
      </c>
      <c r="F171" s="16">
        <v>2.0999999999999999E-3</v>
      </c>
      <c r="G171" s="16"/>
    </row>
    <row r="172" spans="1:7" x14ac:dyDescent="0.25">
      <c r="A172" s="13" t="s">
        <v>2225</v>
      </c>
      <c r="B172" s="32" t="s">
        <v>2226</v>
      </c>
      <c r="C172" s="32" t="s">
        <v>1275</v>
      </c>
      <c r="D172" s="14">
        <v>22880</v>
      </c>
      <c r="E172" s="15">
        <v>46.94</v>
      </c>
      <c r="F172" s="16">
        <v>2.0999999999999999E-3</v>
      </c>
      <c r="G172" s="16"/>
    </row>
    <row r="173" spans="1:7" x14ac:dyDescent="0.25">
      <c r="A173" s="13" t="s">
        <v>2227</v>
      </c>
      <c r="B173" s="32" t="s">
        <v>2228</v>
      </c>
      <c r="C173" s="32" t="s">
        <v>1237</v>
      </c>
      <c r="D173" s="14">
        <v>1334</v>
      </c>
      <c r="E173" s="15">
        <v>46.68</v>
      </c>
      <c r="F173" s="16">
        <v>2.0999999999999999E-3</v>
      </c>
      <c r="G173" s="16"/>
    </row>
    <row r="174" spans="1:7" x14ac:dyDescent="0.25">
      <c r="A174" s="13" t="s">
        <v>2229</v>
      </c>
      <c r="B174" s="32" t="s">
        <v>2230</v>
      </c>
      <c r="C174" s="32" t="s">
        <v>1302</v>
      </c>
      <c r="D174" s="14">
        <v>4430</v>
      </c>
      <c r="E174" s="15">
        <v>46.05</v>
      </c>
      <c r="F174" s="16">
        <v>2E-3</v>
      </c>
      <c r="G174" s="16"/>
    </row>
    <row r="175" spans="1:7" x14ac:dyDescent="0.25">
      <c r="A175" s="13" t="s">
        <v>1593</v>
      </c>
      <c r="B175" s="32" t="s">
        <v>1594</v>
      </c>
      <c r="C175" s="32" t="s">
        <v>1351</v>
      </c>
      <c r="D175" s="14">
        <v>1240</v>
      </c>
      <c r="E175" s="15">
        <v>46</v>
      </c>
      <c r="F175" s="16">
        <v>2E-3</v>
      </c>
      <c r="G175" s="16"/>
    </row>
    <row r="176" spans="1:7" x14ac:dyDescent="0.25">
      <c r="A176" s="13" t="s">
        <v>2112</v>
      </c>
      <c r="B176" s="32" t="s">
        <v>2113</v>
      </c>
      <c r="C176" s="32" t="s">
        <v>1204</v>
      </c>
      <c r="D176" s="14">
        <v>6696</v>
      </c>
      <c r="E176" s="15">
        <v>45.8</v>
      </c>
      <c r="F176" s="16">
        <v>2E-3</v>
      </c>
      <c r="G176" s="16"/>
    </row>
    <row r="177" spans="1:7" x14ac:dyDescent="0.25">
      <c r="A177" s="13" t="s">
        <v>1563</v>
      </c>
      <c r="B177" s="32" t="s">
        <v>1564</v>
      </c>
      <c r="C177" s="32" t="s">
        <v>1187</v>
      </c>
      <c r="D177" s="14">
        <v>41265</v>
      </c>
      <c r="E177" s="15">
        <v>45.6</v>
      </c>
      <c r="F177" s="16">
        <v>2E-3</v>
      </c>
      <c r="G177" s="16"/>
    </row>
    <row r="178" spans="1:7" x14ac:dyDescent="0.25">
      <c r="A178" s="13" t="s">
        <v>1485</v>
      </c>
      <c r="B178" s="32" t="s">
        <v>1486</v>
      </c>
      <c r="C178" s="32" t="s">
        <v>1411</v>
      </c>
      <c r="D178" s="14">
        <v>22643</v>
      </c>
      <c r="E178" s="15">
        <v>45.16</v>
      </c>
      <c r="F178" s="16">
        <v>2E-3</v>
      </c>
      <c r="G178" s="16"/>
    </row>
    <row r="179" spans="1:7" x14ac:dyDescent="0.25">
      <c r="A179" s="13" t="s">
        <v>2231</v>
      </c>
      <c r="B179" s="32" t="s">
        <v>2232</v>
      </c>
      <c r="C179" s="32" t="s">
        <v>1275</v>
      </c>
      <c r="D179" s="14">
        <v>828</v>
      </c>
      <c r="E179" s="15">
        <v>44.41</v>
      </c>
      <c r="F179" s="16">
        <v>2E-3</v>
      </c>
      <c r="G179" s="16"/>
    </row>
    <row r="180" spans="1:7" x14ac:dyDescent="0.25">
      <c r="A180" s="13" t="s">
        <v>1313</v>
      </c>
      <c r="B180" s="32" t="s">
        <v>1314</v>
      </c>
      <c r="C180" s="32" t="s">
        <v>1315</v>
      </c>
      <c r="D180" s="14">
        <v>5373</v>
      </c>
      <c r="E180" s="15">
        <v>44.22</v>
      </c>
      <c r="F180" s="16">
        <v>2E-3</v>
      </c>
      <c r="G180" s="16"/>
    </row>
    <row r="181" spans="1:7" x14ac:dyDescent="0.25">
      <c r="A181" s="13" t="s">
        <v>1548</v>
      </c>
      <c r="B181" s="32" t="s">
        <v>1549</v>
      </c>
      <c r="C181" s="32" t="s">
        <v>1210</v>
      </c>
      <c r="D181" s="14">
        <v>31410</v>
      </c>
      <c r="E181" s="15">
        <v>43.54</v>
      </c>
      <c r="F181" s="16">
        <v>1.9E-3</v>
      </c>
      <c r="G181" s="16"/>
    </row>
    <row r="182" spans="1:7" x14ac:dyDescent="0.25">
      <c r="A182" s="13" t="s">
        <v>2050</v>
      </c>
      <c r="B182" s="32" t="s">
        <v>2051</v>
      </c>
      <c r="C182" s="32" t="s">
        <v>1181</v>
      </c>
      <c r="D182" s="14">
        <v>1430</v>
      </c>
      <c r="E182" s="15">
        <v>43.22</v>
      </c>
      <c r="F182" s="16">
        <v>1.9E-3</v>
      </c>
      <c r="G182" s="16"/>
    </row>
    <row r="183" spans="1:7" x14ac:dyDescent="0.25">
      <c r="A183" s="13" t="s">
        <v>1384</v>
      </c>
      <c r="B183" s="32" t="s">
        <v>1385</v>
      </c>
      <c r="C183" s="32" t="s">
        <v>1275</v>
      </c>
      <c r="D183" s="14">
        <v>3495</v>
      </c>
      <c r="E183" s="15">
        <v>43.13</v>
      </c>
      <c r="F183" s="16">
        <v>1.9E-3</v>
      </c>
      <c r="G183" s="16"/>
    </row>
    <row r="184" spans="1:7" x14ac:dyDescent="0.25">
      <c r="A184" s="13" t="s">
        <v>1977</v>
      </c>
      <c r="B184" s="32" t="s">
        <v>1978</v>
      </c>
      <c r="C184" s="32" t="s">
        <v>1218</v>
      </c>
      <c r="D184" s="14">
        <v>357</v>
      </c>
      <c r="E184" s="15">
        <v>42.76</v>
      </c>
      <c r="F184" s="16">
        <v>1.9E-3</v>
      </c>
      <c r="G184" s="16"/>
    </row>
    <row r="185" spans="1:7" x14ac:dyDescent="0.25">
      <c r="A185" s="13" t="s">
        <v>1349</v>
      </c>
      <c r="B185" s="32" t="s">
        <v>1350</v>
      </c>
      <c r="C185" s="32" t="s">
        <v>1351</v>
      </c>
      <c r="D185" s="14">
        <v>13591</v>
      </c>
      <c r="E185" s="15">
        <v>42.64</v>
      </c>
      <c r="F185" s="16">
        <v>1.9E-3</v>
      </c>
      <c r="G185" s="16"/>
    </row>
    <row r="186" spans="1:7" x14ac:dyDescent="0.25">
      <c r="A186" s="13" t="s">
        <v>2233</v>
      </c>
      <c r="B186" s="32" t="s">
        <v>2234</v>
      </c>
      <c r="C186" s="32" t="s">
        <v>1244</v>
      </c>
      <c r="D186" s="14">
        <v>3644</v>
      </c>
      <c r="E186" s="15">
        <v>41.98</v>
      </c>
      <c r="F186" s="16">
        <v>1.9E-3</v>
      </c>
      <c r="G186" s="16"/>
    </row>
    <row r="187" spans="1:7" x14ac:dyDescent="0.25">
      <c r="A187" s="13" t="s">
        <v>2235</v>
      </c>
      <c r="B187" s="32" t="s">
        <v>2236</v>
      </c>
      <c r="C187" s="32" t="s">
        <v>1234</v>
      </c>
      <c r="D187" s="14">
        <v>10500</v>
      </c>
      <c r="E187" s="15">
        <v>41.96</v>
      </c>
      <c r="F187" s="16">
        <v>1.9E-3</v>
      </c>
      <c r="G187" s="16"/>
    </row>
    <row r="188" spans="1:7" x14ac:dyDescent="0.25">
      <c r="A188" s="13" t="s">
        <v>2237</v>
      </c>
      <c r="B188" s="32" t="s">
        <v>2238</v>
      </c>
      <c r="C188" s="32" t="s">
        <v>1237</v>
      </c>
      <c r="D188" s="14">
        <v>1220</v>
      </c>
      <c r="E188" s="15">
        <v>41.22</v>
      </c>
      <c r="F188" s="16">
        <v>1.8E-3</v>
      </c>
      <c r="G188" s="16"/>
    </row>
    <row r="189" spans="1:7" x14ac:dyDescent="0.25">
      <c r="A189" s="13" t="s">
        <v>1536</v>
      </c>
      <c r="B189" s="32" t="s">
        <v>1537</v>
      </c>
      <c r="C189" s="32" t="s">
        <v>1275</v>
      </c>
      <c r="D189" s="14">
        <v>17040</v>
      </c>
      <c r="E189" s="15">
        <v>40.659999999999997</v>
      </c>
      <c r="F189" s="16">
        <v>1.8E-3</v>
      </c>
      <c r="G189" s="16"/>
    </row>
    <row r="190" spans="1:7" x14ac:dyDescent="0.25">
      <c r="A190" s="13" t="s">
        <v>2239</v>
      </c>
      <c r="B190" s="32" t="s">
        <v>2240</v>
      </c>
      <c r="C190" s="32" t="s">
        <v>1215</v>
      </c>
      <c r="D190" s="14">
        <v>7320</v>
      </c>
      <c r="E190" s="15">
        <v>40.61</v>
      </c>
      <c r="F190" s="16">
        <v>1.8E-3</v>
      </c>
      <c r="G190" s="16"/>
    </row>
    <row r="191" spans="1:7" x14ac:dyDescent="0.25">
      <c r="A191" s="13" t="s">
        <v>1458</v>
      </c>
      <c r="B191" s="32" t="s">
        <v>1459</v>
      </c>
      <c r="C191" s="32" t="s">
        <v>1460</v>
      </c>
      <c r="D191" s="14">
        <v>1141</v>
      </c>
      <c r="E191" s="15">
        <v>40.549999999999997</v>
      </c>
      <c r="F191" s="16">
        <v>1.8E-3</v>
      </c>
      <c r="G191" s="16"/>
    </row>
    <row r="192" spans="1:7" x14ac:dyDescent="0.25">
      <c r="A192" s="13" t="s">
        <v>1971</v>
      </c>
      <c r="B192" s="32" t="s">
        <v>1972</v>
      </c>
      <c r="C192" s="32" t="s">
        <v>1416</v>
      </c>
      <c r="D192" s="14">
        <v>5875</v>
      </c>
      <c r="E192" s="15">
        <v>40.270000000000003</v>
      </c>
      <c r="F192" s="16">
        <v>1.8E-3</v>
      </c>
      <c r="G192" s="16"/>
    </row>
    <row r="193" spans="1:7" x14ac:dyDescent="0.25">
      <c r="A193" s="13" t="s">
        <v>2241</v>
      </c>
      <c r="B193" s="32" t="s">
        <v>2242</v>
      </c>
      <c r="C193" s="32" t="s">
        <v>1215</v>
      </c>
      <c r="D193" s="14">
        <v>3017</v>
      </c>
      <c r="E193" s="15">
        <v>39.94</v>
      </c>
      <c r="F193" s="16">
        <v>1.8E-3</v>
      </c>
      <c r="G193" s="16"/>
    </row>
    <row r="194" spans="1:7" x14ac:dyDescent="0.25">
      <c r="A194" s="13" t="s">
        <v>2243</v>
      </c>
      <c r="B194" s="32" t="s">
        <v>2244</v>
      </c>
      <c r="C194" s="32" t="s">
        <v>1237</v>
      </c>
      <c r="D194" s="14">
        <v>791</v>
      </c>
      <c r="E194" s="15">
        <v>39.6</v>
      </c>
      <c r="F194" s="16">
        <v>1.8E-3</v>
      </c>
      <c r="G194" s="16"/>
    </row>
    <row r="195" spans="1:7" x14ac:dyDescent="0.25">
      <c r="A195" s="13" t="s">
        <v>1513</v>
      </c>
      <c r="B195" s="32" t="s">
        <v>1514</v>
      </c>
      <c r="C195" s="32" t="s">
        <v>1333</v>
      </c>
      <c r="D195" s="14">
        <v>1282</v>
      </c>
      <c r="E195" s="15">
        <v>39.31</v>
      </c>
      <c r="F195" s="16">
        <v>1.6999999999999999E-3</v>
      </c>
      <c r="G195" s="16"/>
    </row>
    <row r="196" spans="1:7" x14ac:dyDescent="0.25">
      <c r="A196" s="13" t="s">
        <v>2083</v>
      </c>
      <c r="B196" s="32" t="s">
        <v>2084</v>
      </c>
      <c r="C196" s="32" t="s">
        <v>1378</v>
      </c>
      <c r="D196" s="14">
        <v>4185</v>
      </c>
      <c r="E196" s="15">
        <v>39.28</v>
      </c>
      <c r="F196" s="16">
        <v>1.6999999999999999E-3</v>
      </c>
      <c r="G196" s="16"/>
    </row>
    <row r="197" spans="1:7" x14ac:dyDescent="0.25">
      <c r="A197" s="13" t="s">
        <v>1407</v>
      </c>
      <c r="B197" s="32" t="s">
        <v>1408</v>
      </c>
      <c r="C197" s="32" t="s">
        <v>1204</v>
      </c>
      <c r="D197" s="14">
        <v>3155</v>
      </c>
      <c r="E197" s="15">
        <v>39.270000000000003</v>
      </c>
      <c r="F197" s="16">
        <v>1.6999999999999999E-3</v>
      </c>
      <c r="G197" s="16"/>
    </row>
    <row r="198" spans="1:7" x14ac:dyDescent="0.25">
      <c r="A198" s="13" t="s">
        <v>1483</v>
      </c>
      <c r="B198" s="32" t="s">
        <v>1484</v>
      </c>
      <c r="C198" s="32" t="s">
        <v>1411</v>
      </c>
      <c r="D198" s="14">
        <v>11910</v>
      </c>
      <c r="E198" s="15">
        <v>38.950000000000003</v>
      </c>
      <c r="F198" s="16">
        <v>1.6999999999999999E-3</v>
      </c>
      <c r="G198" s="16"/>
    </row>
    <row r="199" spans="1:7" x14ac:dyDescent="0.25">
      <c r="A199" s="13" t="s">
        <v>1471</v>
      </c>
      <c r="B199" s="32" t="s">
        <v>1472</v>
      </c>
      <c r="C199" s="32" t="s">
        <v>1275</v>
      </c>
      <c r="D199" s="14">
        <v>27254</v>
      </c>
      <c r="E199" s="15">
        <v>38.83</v>
      </c>
      <c r="F199" s="16">
        <v>1.6999999999999999E-3</v>
      </c>
      <c r="G199" s="16"/>
    </row>
    <row r="200" spans="1:7" x14ac:dyDescent="0.25">
      <c r="A200" s="13" t="s">
        <v>1280</v>
      </c>
      <c r="B200" s="32" t="s">
        <v>1281</v>
      </c>
      <c r="C200" s="32" t="s">
        <v>1187</v>
      </c>
      <c r="D200" s="14">
        <v>15619</v>
      </c>
      <c r="E200" s="15">
        <v>38.49</v>
      </c>
      <c r="F200" s="16">
        <v>1.6999999999999999E-3</v>
      </c>
      <c r="G200" s="16"/>
    </row>
    <row r="201" spans="1:7" x14ac:dyDescent="0.25">
      <c r="A201" s="13" t="s">
        <v>1981</v>
      </c>
      <c r="B201" s="32" t="s">
        <v>1982</v>
      </c>
      <c r="C201" s="32" t="s">
        <v>1893</v>
      </c>
      <c r="D201" s="14">
        <v>2431</v>
      </c>
      <c r="E201" s="15">
        <v>38.340000000000003</v>
      </c>
      <c r="F201" s="16">
        <v>1.6999999999999999E-3</v>
      </c>
      <c r="G201" s="16"/>
    </row>
    <row r="202" spans="1:7" x14ac:dyDescent="0.25">
      <c r="A202" s="13" t="s">
        <v>1456</v>
      </c>
      <c r="B202" s="32" t="s">
        <v>1457</v>
      </c>
      <c r="C202" s="32" t="s">
        <v>1244</v>
      </c>
      <c r="D202" s="14">
        <v>23398</v>
      </c>
      <c r="E202" s="15">
        <v>38.01</v>
      </c>
      <c r="F202" s="16">
        <v>1.6999999999999999E-3</v>
      </c>
      <c r="G202" s="16"/>
    </row>
    <row r="203" spans="1:7" x14ac:dyDescent="0.25">
      <c r="A203" s="13" t="s">
        <v>2245</v>
      </c>
      <c r="B203" s="32" t="s">
        <v>2246</v>
      </c>
      <c r="C203" s="32" t="s">
        <v>1275</v>
      </c>
      <c r="D203" s="14">
        <v>363</v>
      </c>
      <c r="E203" s="15">
        <v>38</v>
      </c>
      <c r="F203" s="16">
        <v>1.6999999999999999E-3</v>
      </c>
      <c r="G203" s="16"/>
    </row>
    <row r="204" spans="1:7" x14ac:dyDescent="0.25">
      <c r="A204" s="13" t="s">
        <v>1328</v>
      </c>
      <c r="B204" s="32" t="s">
        <v>1329</v>
      </c>
      <c r="C204" s="32" t="s">
        <v>1330</v>
      </c>
      <c r="D204" s="14">
        <v>2473</v>
      </c>
      <c r="E204" s="15">
        <v>37.81</v>
      </c>
      <c r="F204" s="16">
        <v>1.6999999999999999E-3</v>
      </c>
      <c r="G204" s="16"/>
    </row>
    <row r="205" spans="1:7" x14ac:dyDescent="0.25">
      <c r="A205" s="13" t="s">
        <v>1232</v>
      </c>
      <c r="B205" s="32" t="s">
        <v>1233</v>
      </c>
      <c r="C205" s="32" t="s">
        <v>1234</v>
      </c>
      <c r="D205" s="14">
        <v>1994</v>
      </c>
      <c r="E205" s="15">
        <v>37.130000000000003</v>
      </c>
      <c r="F205" s="16">
        <v>1.6000000000000001E-3</v>
      </c>
      <c r="G205" s="16"/>
    </row>
    <row r="206" spans="1:7" x14ac:dyDescent="0.25">
      <c r="A206" s="13" t="s">
        <v>2247</v>
      </c>
      <c r="B206" s="32" t="s">
        <v>2248</v>
      </c>
      <c r="C206" s="32" t="s">
        <v>1244</v>
      </c>
      <c r="D206" s="14">
        <v>57584</v>
      </c>
      <c r="E206" s="15">
        <v>36.85</v>
      </c>
      <c r="F206" s="16">
        <v>1.6000000000000001E-3</v>
      </c>
      <c r="G206" s="16"/>
    </row>
    <row r="207" spans="1:7" x14ac:dyDescent="0.25">
      <c r="A207" s="13" t="s">
        <v>1421</v>
      </c>
      <c r="B207" s="32" t="s">
        <v>1422</v>
      </c>
      <c r="C207" s="32" t="s">
        <v>1231</v>
      </c>
      <c r="D207" s="14">
        <v>2120</v>
      </c>
      <c r="E207" s="15">
        <v>36.42</v>
      </c>
      <c r="F207" s="16">
        <v>1.6000000000000001E-3</v>
      </c>
      <c r="G207" s="16"/>
    </row>
    <row r="208" spans="1:7" x14ac:dyDescent="0.25">
      <c r="A208" s="13" t="s">
        <v>1973</v>
      </c>
      <c r="B208" s="32" t="s">
        <v>1974</v>
      </c>
      <c r="C208" s="32" t="s">
        <v>1272</v>
      </c>
      <c r="D208" s="14">
        <v>3130</v>
      </c>
      <c r="E208" s="15">
        <v>36</v>
      </c>
      <c r="F208" s="16">
        <v>1.6000000000000001E-3</v>
      </c>
      <c r="G208" s="16"/>
    </row>
    <row r="209" spans="1:7" x14ac:dyDescent="0.25">
      <c r="A209" s="13" t="s">
        <v>1595</v>
      </c>
      <c r="B209" s="32" t="s">
        <v>1596</v>
      </c>
      <c r="C209" s="32" t="s">
        <v>1201</v>
      </c>
      <c r="D209" s="14">
        <v>67384</v>
      </c>
      <c r="E209" s="15">
        <v>35.979999999999997</v>
      </c>
      <c r="F209" s="16">
        <v>1.6000000000000001E-3</v>
      </c>
      <c r="G209" s="16"/>
    </row>
    <row r="210" spans="1:7" x14ac:dyDescent="0.25">
      <c r="A210" s="13" t="s">
        <v>2249</v>
      </c>
      <c r="B210" s="32" t="s">
        <v>2250</v>
      </c>
      <c r="C210" s="32" t="s">
        <v>1275</v>
      </c>
      <c r="D210" s="14">
        <v>9840</v>
      </c>
      <c r="E210" s="15">
        <v>34.880000000000003</v>
      </c>
      <c r="F210" s="16">
        <v>1.5E-3</v>
      </c>
      <c r="G210" s="16"/>
    </row>
    <row r="211" spans="1:7" x14ac:dyDescent="0.25">
      <c r="A211" s="13" t="s">
        <v>1898</v>
      </c>
      <c r="B211" s="32" t="s">
        <v>1899</v>
      </c>
      <c r="C211" s="32" t="s">
        <v>1181</v>
      </c>
      <c r="D211" s="14">
        <v>1409</v>
      </c>
      <c r="E211" s="15">
        <v>34.44</v>
      </c>
      <c r="F211" s="16">
        <v>1.5E-3</v>
      </c>
      <c r="G211" s="16"/>
    </row>
    <row r="212" spans="1:7" x14ac:dyDescent="0.25">
      <c r="A212" s="13" t="s">
        <v>2251</v>
      </c>
      <c r="B212" s="32" t="s">
        <v>2252</v>
      </c>
      <c r="C212" s="32" t="s">
        <v>1234</v>
      </c>
      <c r="D212" s="14">
        <v>7279</v>
      </c>
      <c r="E212" s="15">
        <v>34.19</v>
      </c>
      <c r="F212" s="16">
        <v>1.5E-3</v>
      </c>
      <c r="G212" s="16"/>
    </row>
    <row r="213" spans="1:7" x14ac:dyDescent="0.25">
      <c r="A213" s="13" t="s">
        <v>2069</v>
      </c>
      <c r="B213" s="32" t="s">
        <v>2070</v>
      </c>
      <c r="C213" s="32" t="s">
        <v>1237</v>
      </c>
      <c r="D213" s="14">
        <v>1575</v>
      </c>
      <c r="E213" s="15">
        <v>33.11</v>
      </c>
      <c r="F213" s="16">
        <v>1.5E-3</v>
      </c>
      <c r="G213" s="16"/>
    </row>
    <row r="214" spans="1:7" x14ac:dyDescent="0.25">
      <c r="A214" s="13" t="s">
        <v>1450</v>
      </c>
      <c r="B214" s="32" t="s">
        <v>1451</v>
      </c>
      <c r="C214" s="32" t="s">
        <v>1218</v>
      </c>
      <c r="D214" s="14">
        <v>439</v>
      </c>
      <c r="E214" s="15">
        <v>32.58</v>
      </c>
      <c r="F214" s="16">
        <v>1.4E-3</v>
      </c>
      <c r="G214" s="16"/>
    </row>
    <row r="215" spans="1:7" x14ac:dyDescent="0.25">
      <c r="A215" s="13" t="s">
        <v>2253</v>
      </c>
      <c r="B215" s="32" t="s">
        <v>2254</v>
      </c>
      <c r="C215" s="32" t="s">
        <v>2255</v>
      </c>
      <c r="D215" s="14">
        <v>96</v>
      </c>
      <c r="E215" s="15">
        <v>30.96</v>
      </c>
      <c r="F215" s="16">
        <v>1.4E-3</v>
      </c>
      <c r="G215" s="16"/>
    </row>
    <row r="216" spans="1:7" x14ac:dyDescent="0.25">
      <c r="A216" s="13" t="s">
        <v>2256</v>
      </c>
      <c r="B216" s="32" t="s">
        <v>2257</v>
      </c>
      <c r="C216" s="32" t="s">
        <v>1893</v>
      </c>
      <c r="D216" s="14">
        <v>75</v>
      </c>
      <c r="E216" s="15">
        <v>30.63</v>
      </c>
      <c r="F216" s="16">
        <v>1.4E-3</v>
      </c>
      <c r="G216" s="16"/>
    </row>
    <row r="217" spans="1:7" x14ac:dyDescent="0.25">
      <c r="A217" s="13" t="s">
        <v>2258</v>
      </c>
      <c r="B217" s="32" t="s">
        <v>2259</v>
      </c>
      <c r="C217" s="32" t="s">
        <v>1187</v>
      </c>
      <c r="D217" s="14">
        <v>53424</v>
      </c>
      <c r="E217" s="15">
        <v>30.47</v>
      </c>
      <c r="F217" s="16">
        <v>1.4E-3</v>
      </c>
      <c r="G217" s="16"/>
    </row>
    <row r="218" spans="1:7" x14ac:dyDescent="0.25">
      <c r="A218" s="13" t="s">
        <v>2260</v>
      </c>
      <c r="B218" s="32" t="s">
        <v>2261</v>
      </c>
      <c r="C218" s="32" t="s">
        <v>1395</v>
      </c>
      <c r="D218" s="14">
        <v>2821</v>
      </c>
      <c r="E218" s="15">
        <v>30.33</v>
      </c>
      <c r="F218" s="16">
        <v>1.2999999999999999E-3</v>
      </c>
      <c r="G218" s="16"/>
    </row>
    <row r="219" spans="1:7" x14ac:dyDescent="0.25">
      <c r="A219" s="13" t="s">
        <v>2262</v>
      </c>
      <c r="B219" s="32" t="s">
        <v>2263</v>
      </c>
      <c r="C219" s="32" t="s">
        <v>1275</v>
      </c>
      <c r="D219" s="14">
        <v>450</v>
      </c>
      <c r="E219" s="15">
        <v>29.89</v>
      </c>
      <c r="F219" s="16">
        <v>1.2999999999999999E-3</v>
      </c>
      <c r="G219" s="16"/>
    </row>
    <row r="220" spans="1:7" x14ac:dyDescent="0.25">
      <c r="A220" s="13" t="s">
        <v>2110</v>
      </c>
      <c r="B220" s="32" t="s">
        <v>2111</v>
      </c>
      <c r="C220" s="32" t="s">
        <v>1527</v>
      </c>
      <c r="D220" s="14">
        <v>3053</v>
      </c>
      <c r="E220" s="15">
        <v>29.88</v>
      </c>
      <c r="F220" s="16">
        <v>1.2999999999999999E-3</v>
      </c>
      <c r="G220" s="16"/>
    </row>
    <row r="221" spans="1:7" x14ac:dyDescent="0.25">
      <c r="A221" s="13" t="s">
        <v>1920</v>
      </c>
      <c r="B221" s="32" t="s">
        <v>1921</v>
      </c>
      <c r="C221" s="32" t="s">
        <v>1198</v>
      </c>
      <c r="D221" s="14">
        <v>113</v>
      </c>
      <c r="E221" s="15">
        <v>29.47</v>
      </c>
      <c r="F221" s="16">
        <v>1.2999999999999999E-3</v>
      </c>
      <c r="G221" s="16"/>
    </row>
    <row r="222" spans="1:7" x14ac:dyDescent="0.25">
      <c r="A222" s="13" t="s">
        <v>1591</v>
      </c>
      <c r="B222" s="32" t="s">
        <v>1592</v>
      </c>
      <c r="C222" s="32" t="s">
        <v>1215</v>
      </c>
      <c r="D222" s="14">
        <v>4470</v>
      </c>
      <c r="E222" s="15">
        <v>29.26</v>
      </c>
      <c r="F222" s="16">
        <v>1.2999999999999999E-3</v>
      </c>
      <c r="G222" s="16"/>
    </row>
    <row r="223" spans="1:7" x14ac:dyDescent="0.25">
      <c r="A223" s="13" t="s">
        <v>1581</v>
      </c>
      <c r="B223" s="32" t="s">
        <v>1582</v>
      </c>
      <c r="C223" s="32" t="s">
        <v>1315</v>
      </c>
      <c r="D223" s="14">
        <v>2329</v>
      </c>
      <c r="E223" s="15">
        <v>29.19</v>
      </c>
      <c r="F223" s="16">
        <v>1.2999999999999999E-3</v>
      </c>
      <c r="G223" s="16"/>
    </row>
    <row r="224" spans="1:7" x14ac:dyDescent="0.25">
      <c r="A224" s="13" t="s">
        <v>1446</v>
      </c>
      <c r="B224" s="32" t="s">
        <v>1447</v>
      </c>
      <c r="C224" s="32" t="s">
        <v>1302</v>
      </c>
      <c r="D224" s="14">
        <v>3181</v>
      </c>
      <c r="E224" s="15">
        <v>28.83</v>
      </c>
      <c r="F224" s="16">
        <v>1.2999999999999999E-3</v>
      </c>
      <c r="G224" s="16"/>
    </row>
    <row r="225" spans="1:7" x14ac:dyDescent="0.25">
      <c r="A225" s="13" t="s">
        <v>1354</v>
      </c>
      <c r="B225" s="32" t="s">
        <v>1355</v>
      </c>
      <c r="C225" s="32" t="s">
        <v>1187</v>
      </c>
      <c r="D225" s="14">
        <v>28228</v>
      </c>
      <c r="E225" s="15">
        <v>28.8</v>
      </c>
      <c r="F225" s="16">
        <v>1.2999999999999999E-3</v>
      </c>
      <c r="G225" s="16"/>
    </row>
    <row r="226" spans="1:7" x14ac:dyDescent="0.25">
      <c r="A226" s="13" t="s">
        <v>2264</v>
      </c>
      <c r="B226" s="32" t="s">
        <v>2265</v>
      </c>
      <c r="C226" s="32" t="s">
        <v>1215</v>
      </c>
      <c r="D226" s="14">
        <v>11079</v>
      </c>
      <c r="E226" s="15">
        <v>28.68</v>
      </c>
      <c r="F226" s="16">
        <v>1.2999999999999999E-3</v>
      </c>
      <c r="G226" s="16"/>
    </row>
    <row r="227" spans="1:7" x14ac:dyDescent="0.25">
      <c r="A227" s="13" t="s">
        <v>2031</v>
      </c>
      <c r="B227" s="32" t="s">
        <v>2032</v>
      </c>
      <c r="C227" s="32" t="s">
        <v>1244</v>
      </c>
      <c r="D227" s="14">
        <v>1197</v>
      </c>
      <c r="E227" s="15">
        <v>28.11</v>
      </c>
      <c r="F227" s="16">
        <v>1.1999999999999999E-3</v>
      </c>
      <c r="G227" s="16"/>
    </row>
    <row r="228" spans="1:7" x14ac:dyDescent="0.25">
      <c r="A228" s="13" t="s">
        <v>2266</v>
      </c>
      <c r="B228" s="32" t="s">
        <v>2267</v>
      </c>
      <c r="C228" s="32" t="s">
        <v>1290</v>
      </c>
      <c r="D228" s="14">
        <v>9017</v>
      </c>
      <c r="E228" s="15">
        <v>28.09</v>
      </c>
      <c r="F228" s="16">
        <v>1.1999999999999999E-3</v>
      </c>
      <c r="G228" s="16"/>
    </row>
    <row r="229" spans="1:7" x14ac:dyDescent="0.25">
      <c r="A229" s="13" t="s">
        <v>1473</v>
      </c>
      <c r="B229" s="32" t="s">
        <v>1474</v>
      </c>
      <c r="C229" s="32" t="s">
        <v>1411</v>
      </c>
      <c r="D229" s="14">
        <v>5856</v>
      </c>
      <c r="E229" s="15">
        <v>28.09</v>
      </c>
      <c r="F229" s="16">
        <v>1.1999999999999999E-3</v>
      </c>
      <c r="G229" s="16"/>
    </row>
    <row r="230" spans="1:7" x14ac:dyDescent="0.25">
      <c r="A230" s="13" t="s">
        <v>2268</v>
      </c>
      <c r="B230" s="32" t="s">
        <v>2269</v>
      </c>
      <c r="C230" s="32" t="s">
        <v>1215</v>
      </c>
      <c r="D230" s="14">
        <v>24291</v>
      </c>
      <c r="E230" s="15">
        <v>27.91</v>
      </c>
      <c r="F230" s="16">
        <v>1.1999999999999999E-3</v>
      </c>
      <c r="G230" s="16"/>
    </row>
    <row r="231" spans="1:7" x14ac:dyDescent="0.25">
      <c r="A231" s="13" t="s">
        <v>2270</v>
      </c>
      <c r="B231" s="32" t="s">
        <v>2271</v>
      </c>
      <c r="C231" s="32" t="s">
        <v>1184</v>
      </c>
      <c r="D231" s="14">
        <v>1979</v>
      </c>
      <c r="E231" s="15">
        <v>27.23</v>
      </c>
      <c r="F231" s="16">
        <v>1.1999999999999999E-3</v>
      </c>
      <c r="G231" s="16"/>
    </row>
    <row r="232" spans="1:7" x14ac:dyDescent="0.25">
      <c r="A232" s="13" t="s">
        <v>1341</v>
      </c>
      <c r="B232" s="32" t="s">
        <v>1342</v>
      </c>
      <c r="C232" s="32" t="s">
        <v>1218</v>
      </c>
      <c r="D232" s="14">
        <v>10762</v>
      </c>
      <c r="E232" s="15">
        <v>27.02</v>
      </c>
      <c r="F232" s="16">
        <v>1.1999999999999999E-3</v>
      </c>
      <c r="G232" s="16"/>
    </row>
    <row r="233" spans="1:7" x14ac:dyDescent="0.25">
      <c r="A233" s="13" t="s">
        <v>1360</v>
      </c>
      <c r="B233" s="32" t="s">
        <v>1361</v>
      </c>
      <c r="C233" s="32" t="s">
        <v>1198</v>
      </c>
      <c r="D233" s="14">
        <v>5055</v>
      </c>
      <c r="E233" s="15">
        <v>26.87</v>
      </c>
      <c r="F233" s="16">
        <v>1.1999999999999999E-3</v>
      </c>
      <c r="G233" s="16"/>
    </row>
    <row r="234" spans="1:7" x14ac:dyDescent="0.25">
      <c r="A234" s="13" t="s">
        <v>1550</v>
      </c>
      <c r="B234" s="32" t="s">
        <v>1551</v>
      </c>
      <c r="C234" s="32" t="s">
        <v>1204</v>
      </c>
      <c r="D234" s="14">
        <v>4946</v>
      </c>
      <c r="E234" s="15">
        <v>26.07</v>
      </c>
      <c r="F234" s="16">
        <v>1.1999999999999999E-3</v>
      </c>
      <c r="G234" s="16"/>
    </row>
    <row r="235" spans="1:7" x14ac:dyDescent="0.25">
      <c r="A235" s="13" t="s">
        <v>1282</v>
      </c>
      <c r="B235" s="32" t="s">
        <v>1283</v>
      </c>
      <c r="C235" s="32" t="s">
        <v>1187</v>
      </c>
      <c r="D235" s="14">
        <v>24823</v>
      </c>
      <c r="E235" s="15">
        <v>26.04</v>
      </c>
      <c r="F235" s="16">
        <v>1.1999999999999999E-3</v>
      </c>
      <c r="G235" s="16"/>
    </row>
    <row r="236" spans="1:7" x14ac:dyDescent="0.25">
      <c r="A236" s="13" t="s">
        <v>2272</v>
      </c>
      <c r="B236" s="32" t="s">
        <v>2273</v>
      </c>
      <c r="C236" s="32" t="s">
        <v>1244</v>
      </c>
      <c r="D236" s="14">
        <v>208</v>
      </c>
      <c r="E236" s="15">
        <v>25.97</v>
      </c>
      <c r="F236" s="16">
        <v>1.1999999999999999E-3</v>
      </c>
      <c r="G236" s="16"/>
    </row>
    <row r="237" spans="1:7" x14ac:dyDescent="0.25">
      <c r="A237" s="13" t="s">
        <v>1565</v>
      </c>
      <c r="B237" s="32" t="s">
        <v>1566</v>
      </c>
      <c r="C237" s="32" t="s">
        <v>1215</v>
      </c>
      <c r="D237" s="14">
        <v>3063</v>
      </c>
      <c r="E237" s="15">
        <v>25.74</v>
      </c>
      <c r="F237" s="16">
        <v>1.1000000000000001E-3</v>
      </c>
      <c r="G237" s="16"/>
    </row>
    <row r="238" spans="1:7" x14ac:dyDescent="0.25">
      <c r="A238" s="13" t="s">
        <v>1238</v>
      </c>
      <c r="B238" s="32" t="s">
        <v>1239</v>
      </c>
      <c r="C238" s="32" t="s">
        <v>1181</v>
      </c>
      <c r="D238" s="14">
        <v>774</v>
      </c>
      <c r="E238" s="15">
        <v>25.73</v>
      </c>
      <c r="F238" s="16">
        <v>1.1000000000000001E-3</v>
      </c>
      <c r="G238" s="16"/>
    </row>
    <row r="239" spans="1:7" x14ac:dyDescent="0.25">
      <c r="A239" s="13" t="s">
        <v>1242</v>
      </c>
      <c r="B239" s="32" t="s">
        <v>1243</v>
      </c>
      <c r="C239" s="32" t="s">
        <v>1244</v>
      </c>
      <c r="D239" s="14">
        <v>73</v>
      </c>
      <c r="E239" s="15">
        <v>25.53</v>
      </c>
      <c r="F239" s="16">
        <v>1.1000000000000001E-3</v>
      </c>
      <c r="G239" s="16"/>
    </row>
    <row r="240" spans="1:7" x14ac:dyDescent="0.25">
      <c r="A240" s="13" t="s">
        <v>2274</v>
      </c>
      <c r="B240" s="32" t="s">
        <v>2275</v>
      </c>
      <c r="C240" s="32" t="s">
        <v>1383</v>
      </c>
      <c r="D240" s="14">
        <v>433</v>
      </c>
      <c r="E240" s="15">
        <v>24.65</v>
      </c>
      <c r="F240" s="16">
        <v>1.1000000000000001E-3</v>
      </c>
      <c r="G240" s="16"/>
    </row>
    <row r="241" spans="1:7" x14ac:dyDescent="0.25">
      <c r="A241" s="13" t="s">
        <v>2276</v>
      </c>
      <c r="B241" s="32" t="s">
        <v>2277</v>
      </c>
      <c r="C241" s="32" t="s">
        <v>2255</v>
      </c>
      <c r="D241" s="14">
        <v>2228</v>
      </c>
      <c r="E241" s="15">
        <v>23.98</v>
      </c>
      <c r="F241" s="16">
        <v>1.1000000000000001E-3</v>
      </c>
      <c r="G241" s="16"/>
    </row>
    <row r="242" spans="1:7" x14ac:dyDescent="0.25">
      <c r="A242" s="13" t="s">
        <v>1491</v>
      </c>
      <c r="B242" s="32" t="s">
        <v>1492</v>
      </c>
      <c r="C242" s="32" t="s">
        <v>1234</v>
      </c>
      <c r="D242" s="14">
        <v>3252</v>
      </c>
      <c r="E242" s="15">
        <v>22.75</v>
      </c>
      <c r="F242" s="16">
        <v>1E-3</v>
      </c>
      <c r="G242" s="16"/>
    </row>
    <row r="243" spans="1:7" x14ac:dyDescent="0.25">
      <c r="A243" s="13" t="s">
        <v>2278</v>
      </c>
      <c r="B243" s="32" t="s">
        <v>2279</v>
      </c>
      <c r="C243" s="32" t="s">
        <v>1275</v>
      </c>
      <c r="D243" s="14">
        <v>14963</v>
      </c>
      <c r="E243" s="15">
        <v>22.35</v>
      </c>
      <c r="F243" s="16">
        <v>1E-3</v>
      </c>
      <c r="G243" s="16"/>
    </row>
    <row r="244" spans="1:7" x14ac:dyDescent="0.25">
      <c r="A244" s="13" t="s">
        <v>2280</v>
      </c>
      <c r="B244" s="32" t="s">
        <v>2281</v>
      </c>
      <c r="C244" s="32" t="s">
        <v>1427</v>
      </c>
      <c r="D244" s="14">
        <v>2885</v>
      </c>
      <c r="E244" s="15">
        <v>21.88</v>
      </c>
      <c r="F244" s="16">
        <v>1E-3</v>
      </c>
      <c r="G244" s="16"/>
    </row>
    <row r="245" spans="1:7" x14ac:dyDescent="0.25">
      <c r="A245" s="13" t="s">
        <v>2282</v>
      </c>
      <c r="B245" s="32" t="s">
        <v>2283</v>
      </c>
      <c r="C245" s="32" t="s">
        <v>1215</v>
      </c>
      <c r="D245" s="14">
        <v>26373</v>
      </c>
      <c r="E245" s="15">
        <v>21.48</v>
      </c>
      <c r="F245" s="16">
        <v>1E-3</v>
      </c>
      <c r="G245" s="16"/>
    </row>
    <row r="246" spans="1:7" x14ac:dyDescent="0.25">
      <c r="A246" s="13" t="s">
        <v>2284</v>
      </c>
      <c r="B246" s="32" t="s">
        <v>2285</v>
      </c>
      <c r="C246" s="32" t="s">
        <v>1383</v>
      </c>
      <c r="D246" s="14">
        <v>2115</v>
      </c>
      <c r="E246" s="15">
        <v>21.22</v>
      </c>
      <c r="F246" s="16">
        <v>8.9999999999999998E-4</v>
      </c>
      <c r="G246" s="16"/>
    </row>
    <row r="247" spans="1:7" x14ac:dyDescent="0.25">
      <c r="A247" s="13" t="s">
        <v>1396</v>
      </c>
      <c r="B247" s="32" t="s">
        <v>1397</v>
      </c>
      <c r="C247" s="32" t="s">
        <v>1398</v>
      </c>
      <c r="D247" s="14">
        <v>2526</v>
      </c>
      <c r="E247" s="15">
        <v>20.61</v>
      </c>
      <c r="F247" s="16">
        <v>8.9999999999999998E-4</v>
      </c>
      <c r="G247" s="16"/>
    </row>
    <row r="248" spans="1:7" x14ac:dyDescent="0.25">
      <c r="A248" s="13" t="s">
        <v>1255</v>
      </c>
      <c r="B248" s="32" t="s">
        <v>1256</v>
      </c>
      <c r="C248" s="32" t="s">
        <v>1181</v>
      </c>
      <c r="D248" s="14">
        <v>2095</v>
      </c>
      <c r="E248" s="15">
        <v>20.239999999999998</v>
      </c>
      <c r="F248" s="16">
        <v>8.9999999999999998E-4</v>
      </c>
      <c r="G248" s="16"/>
    </row>
    <row r="249" spans="1:7" x14ac:dyDescent="0.25">
      <c r="A249" s="13" t="s">
        <v>1546</v>
      </c>
      <c r="B249" s="32" t="s">
        <v>1547</v>
      </c>
      <c r="C249" s="32" t="s">
        <v>1187</v>
      </c>
      <c r="D249" s="14">
        <v>16178</v>
      </c>
      <c r="E249" s="15">
        <v>19.68</v>
      </c>
      <c r="F249" s="16">
        <v>8.9999999999999998E-4</v>
      </c>
      <c r="G249" s="16"/>
    </row>
    <row r="250" spans="1:7" x14ac:dyDescent="0.25">
      <c r="A250" s="13" t="s">
        <v>1585</v>
      </c>
      <c r="B250" s="32" t="s">
        <v>1586</v>
      </c>
      <c r="C250" s="32" t="s">
        <v>1411</v>
      </c>
      <c r="D250" s="14">
        <v>2321</v>
      </c>
      <c r="E250" s="15">
        <v>18.850000000000001</v>
      </c>
      <c r="F250" s="16">
        <v>8.0000000000000004E-4</v>
      </c>
      <c r="G250" s="16"/>
    </row>
    <row r="251" spans="1:7" x14ac:dyDescent="0.25">
      <c r="A251" s="13" t="s">
        <v>1417</v>
      </c>
      <c r="B251" s="32" t="s">
        <v>1418</v>
      </c>
      <c r="C251" s="32" t="s">
        <v>1234</v>
      </c>
      <c r="D251" s="14">
        <v>1858</v>
      </c>
      <c r="E251" s="15">
        <v>18.309999999999999</v>
      </c>
      <c r="F251" s="16">
        <v>8.0000000000000004E-4</v>
      </c>
      <c r="G251" s="16"/>
    </row>
    <row r="252" spans="1:7" x14ac:dyDescent="0.25">
      <c r="A252" s="13" t="s">
        <v>2286</v>
      </c>
      <c r="B252" s="32" t="s">
        <v>2287</v>
      </c>
      <c r="C252" s="32" t="s">
        <v>1249</v>
      </c>
      <c r="D252" s="14">
        <v>5367</v>
      </c>
      <c r="E252" s="15">
        <v>16.829999999999998</v>
      </c>
      <c r="F252" s="16">
        <v>6.9999999999999999E-4</v>
      </c>
      <c r="G252" s="16"/>
    </row>
    <row r="253" spans="1:7" x14ac:dyDescent="0.25">
      <c r="A253" s="13" t="s">
        <v>2288</v>
      </c>
      <c r="B253" s="32" t="s">
        <v>2289</v>
      </c>
      <c r="C253" s="32" t="s">
        <v>1234</v>
      </c>
      <c r="D253" s="14">
        <v>8172</v>
      </c>
      <c r="E253" s="15">
        <v>15.89</v>
      </c>
      <c r="F253" s="16">
        <v>6.9999999999999999E-4</v>
      </c>
      <c r="G253" s="16"/>
    </row>
    <row r="254" spans="1:7" x14ac:dyDescent="0.25">
      <c r="A254" s="13" t="s">
        <v>2290</v>
      </c>
      <c r="B254" s="32" t="s">
        <v>2291</v>
      </c>
      <c r="C254" s="32" t="s">
        <v>1187</v>
      </c>
      <c r="D254" s="14">
        <v>19066</v>
      </c>
      <c r="E254" s="15">
        <v>15.63</v>
      </c>
      <c r="F254" s="16">
        <v>6.9999999999999999E-4</v>
      </c>
      <c r="G254" s="16"/>
    </row>
    <row r="255" spans="1:7" x14ac:dyDescent="0.25">
      <c r="A255" s="13" t="s">
        <v>2075</v>
      </c>
      <c r="B255" s="32" t="s">
        <v>2076</v>
      </c>
      <c r="C255" s="32" t="s">
        <v>1231</v>
      </c>
      <c r="D255" s="14">
        <v>1057</v>
      </c>
      <c r="E255" s="15">
        <v>13.06</v>
      </c>
      <c r="F255" s="16">
        <v>5.9999999999999995E-4</v>
      </c>
      <c r="G255" s="16"/>
    </row>
    <row r="256" spans="1:7" x14ac:dyDescent="0.25">
      <c r="A256" s="13" t="s">
        <v>2292</v>
      </c>
      <c r="B256" s="32" t="s">
        <v>2293</v>
      </c>
      <c r="C256" s="32" t="s">
        <v>1187</v>
      </c>
      <c r="D256" s="14">
        <v>23295</v>
      </c>
      <c r="E256" s="15">
        <v>12.54</v>
      </c>
      <c r="F256" s="16">
        <v>5.9999999999999995E-4</v>
      </c>
      <c r="G256" s="16"/>
    </row>
    <row r="257" spans="1:7" x14ac:dyDescent="0.25">
      <c r="A257" s="13" t="s">
        <v>2294</v>
      </c>
      <c r="B257" s="32" t="s">
        <v>2295</v>
      </c>
      <c r="C257" s="32" t="s">
        <v>1210</v>
      </c>
      <c r="D257" s="14">
        <v>6223</v>
      </c>
      <c r="E257" s="15">
        <v>9.6199999999999992</v>
      </c>
      <c r="F257" s="16">
        <v>4.0000000000000002E-4</v>
      </c>
      <c r="G257" s="16"/>
    </row>
    <row r="258" spans="1:7" x14ac:dyDescent="0.25">
      <c r="A258" s="13" t="s">
        <v>2296</v>
      </c>
      <c r="B258" s="32" t="s">
        <v>2297</v>
      </c>
      <c r="C258" s="32" t="s">
        <v>1383</v>
      </c>
      <c r="D258" s="14">
        <v>2131</v>
      </c>
      <c r="E258" s="15">
        <v>3.94</v>
      </c>
      <c r="F258" s="16">
        <v>2.0000000000000001E-4</v>
      </c>
      <c r="G258" s="16"/>
    </row>
    <row r="259" spans="1:7" x14ac:dyDescent="0.25">
      <c r="A259" s="17" t="s">
        <v>131</v>
      </c>
      <c r="B259" s="33"/>
      <c r="C259" s="33"/>
      <c r="D259" s="20"/>
      <c r="E259" s="38">
        <v>22515.08</v>
      </c>
      <c r="F259" s="39">
        <v>0.99919999999999998</v>
      </c>
      <c r="G259" s="23"/>
    </row>
    <row r="260" spans="1:7" x14ac:dyDescent="0.25">
      <c r="A260" s="17" t="s">
        <v>1257</v>
      </c>
      <c r="B260" s="32"/>
      <c r="C260" s="32"/>
      <c r="D260" s="14"/>
      <c r="E260" s="15"/>
      <c r="F260" s="16"/>
      <c r="G260" s="16"/>
    </row>
    <row r="261" spans="1:7" x14ac:dyDescent="0.25">
      <c r="A261" s="17" t="s">
        <v>131</v>
      </c>
      <c r="B261" s="32"/>
      <c r="C261" s="32"/>
      <c r="D261" s="14"/>
      <c r="E261" s="40" t="s">
        <v>128</v>
      </c>
      <c r="F261" s="41" t="s">
        <v>128</v>
      </c>
      <c r="G261" s="16"/>
    </row>
    <row r="262" spans="1:7" x14ac:dyDescent="0.25">
      <c r="A262" s="25" t="s">
        <v>143</v>
      </c>
      <c r="B262" s="34"/>
      <c r="C262" s="34"/>
      <c r="D262" s="26"/>
      <c r="E262" s="29">
        <v>22515.08</v>
      </c>
      <c r="F262" s="30">
        <v>0.99919999999999998</v>
      </c>
      <c r="G262" s="23"/>
    </row>
    <row r="263" spans="1:7" x14ac:dyDescent="0.25">
      <c r="A263" s="13"/>
      <c r="B263" s="32"/>
      <c r="C263" s="32"/>
      <c r="D263" s="14"/>
      <c r="E263" s="15"/>
      <c r="F263" s="16"/>
      <c r="G263" s="16"/>
    </row>
    <row r="264" spans="1:7" x14ac:dyDescent="0.25">
      <c r="A264" s="13"/>
      <c r="B264" s="32"/>
      <c r="C264" s="32"/>
      <c r="D264" s="14"/>
      <c r="E264" s="15"/>
      <c r="F264" s="16"/>
      <c r="G264" s="16"/>
    </row>
    <row r="265" spans="1:7" x14ac:dyDescent="0.25">
      <c r="A265" s="17" t="s">
        <v>228</v>
      </c>
      <c r="B265" s="32"/>
      <c r="C265" s="32"/>
      <c r="D265" s="14"/>
      <c r="E265" s="15"/>
      <c r="F265" s="16"/>
      <c r="G265" s="16"/>
    </row>
    <row r="266" spans="1:7" x14ac:dyDescent="0.25">
      <c r="A266" s="13" t="s">
        <v>229</v>
      </c>
      <c r="B266" s="32"/>
      <c r="C266" s="32"/>
      <c r="D266" s="14"/>
      <c r="E266" s="15">
        <v>143.52000000000001</v>
      </c>
      <c r="F266" s="16">
        <v>6.4000000000000003E-3</v>
      </c>
      <c r="G266" s="16">
        <v>6.6422999999999996E-2</v>
      </c>
    </row>
    <row r="267" spans="1:7" x14ac:dyDescent="0.25">
      <c r="A267" s="17" t="s">
        <v>131</v>
      </c>
      <c r="B267" s="33"/>
      <c r="C267" s="33"/>
      <c r="D267" s="20"/>
      <c r="E267" s="38">
        <v>143.52000000000001</v>
      </c>
      <c r="F267" s="39">
        <v>6.4000000000000003E-3</v>
      </c>
      <c r="G267" s="23"/>
    </row>
    <row r="268" spans="1:7" x14ac:dyDescent="0.25">
      <c r="A268" s="13"/>
      <c r="B268" s="32"/>
      <c r="C268" s="32"/>
      <c r="D268" s="14"/>
      <c r="E268" s="15"/>
      <c r="F268" s="16"/>
      <c r="G268" s="16"/>
    </row>
    <row r="269" spans="1:7" x14ac:dyDescent="0.25">
      <c r="A269" s="25" t="s">
        <v>143</v>
      </c>
      <c r="B269" s="34"/>
      <c r="C269" s="34"/>
      <c r="D269" s="26"/>
      <c r="E269" s="21">
        <v>143.52000000000001</v>
      </c>
      <c r="F269" s="22">
        <v>6.4000000000000003E-3</v>
      </c>
      <c r="G269" s="23"/>
    </row>
    <row r="270" spans="1:7" x14ac:dyDescent="0.25">
      <c r="A270" s="13" t="s">
        <v>230</v>
      </c>
      <c r="B270" s="32"/>
      <c r="C270" s="32"/>
      <c r="D270" s="14"/>
      <c r="E270" s="15">
        <v>5.2236400000000002E-2</v>
      </c>
      <c r="F270" s="16">
        <v>1.9999999999999999E-6</v>
      </c>
      <c r="G270" s="16"/>
    </row>
    <row r="271" spans="1:7" x14ac:dyDescent="0.25">
      <c r="A271" s="13" t="s">
        <v>231</v>
      </c>
      <c r="B271" s="32"/>
      <c r="C271" s="32"/>
      <c r="D271" s="14"/>
      <c r="E271" s="37">
        <v>-123.1022364</v>
      </c>
      <c r="F271" s="36">
        <v>-5.6020000000000002E-3</v>
      </c>
      <c r="G271" s="16">
        <v>6.6422999999999996E-2</v>
      </c>
    </row>
    <row r="272" spans="1:7" x14ac:dyDescent="0.25">
      <c r="A272" s="27" t="s">
        <v>232</v>
      </c>
      <c r="B272" s="35"/>
      <c r="C272" s="35"/>
      <c r="D272" s="28"/>
      <c r="E272" s="29">
        <v>22535.55</v>
      </c>
      <c r="F272" s="30">
        <v>1</v>
      </c>
      <c r="G272" s="30"/>
    </row>
    <row r="277" spans="1:3" x14ac:dyDescent="0.25">
      <c r="A277" s="1" t="s">
        <v>235</v>
      </c>
    </row>
    <row r="278" spans="1:3" x14ac:dyDescent="0.25">
      <c r="A278" s="57" t="s">
        <v>236</v>
      </c>
      <c r="B278" s="3" t="s">
        <v>128</v>
      </c>
    </row>
    <row r="279" spans="1:3" x14ac:dyDescent="0.25">
      <c r="A279" t="s">
        <v>237</v>
      </c>
    </row>
    <row r="280" spans="1:3" x14ac:dyDescent="0.25">
      <c r="A280" t="s">
        <v>238</v>
      </c>
      <c r="B280" t="s">
        <v>239</v>
      </c>
      <c r="C280" t="s">
        <v>239</v>
      </c>
    </row>
    <row r="281" spans="1:3" x14ac:dyDescent="0.25">
      <c r="B281" s="58">
        <v>45596</v>
      </c>
      <c r="C281" s="58">
        <v>45625</v>
      </c>
    </row>
    <row r="282" spans="1:3" x14ac:dyDescent="0.25">
      <c r="A282" t="s">
        <v>244</v>
      </c>
      <c r="B282">
        <v>16.335599999999999</v>
      </c>
      <c r="C282">
        <v>16.3523</v>
      </c>
    </row>
    <row r="283" spans="1:3" x14ac:dyDescent="0.25">
      <c r="A283" t="s">
        <v>245</v>
      </c>
      <c r="B283">
        <v>16.335599999999999</v>
      </c>
      <c r="C283">
        <v>16.3523</v>
      </c>
    </row>
    <row r="284" spans="1:3" x14ac:dyDescent="0.25">
      <c r="A284" t="s">
        <v>688</v>
      </c>
      <c r="B284">
        <v>16.022200000000002</v>
      </c>
      <c r="C284">
        <v>16.0307</v>
      </c>
    </row>
    <row r="285" spans="1:3" x14ac:dyDescent="0.25">
      <c r="A285" t="s">
        <v>689</v>
      </c>
      <c r="B285">
        <v>16.0214</v>
      </c>
      <c r="C285">
        <v>16.03</v>
      </c>
    </row>
    <row r="287" spans="1:3" x14ac:dyDescent="0.25">
      <c r="A287" t="s">
        <v>255</v>
      </c>
      <c r="B287" s="3" t="s">
        <v>128</v>
      </c>
    </row>
    <row r="288" spans="1:3" x14ac:dyDescent="0.25">
      <c r="A288" t="s">
        <v>256</v>
      </c>
      <c r="B288" s="3" t="s">
        <v>128</v>
      </c>
    </row>
    <row r="289" spans="1:4" ht="29.1" customHeight="1" x14ac:dyDescent="0.25">
      <c r="A289" s="57" t="s">
        <v>257</v>
      </c>
      <c r="B289" s="3" t="s">
        <v>128</v>
      </c>
    </row>
    <row r="290" spans="1:4" ht="29.1" customHeight="1" x14ac:dyDescent="0.25">
      <c r="A290" s="57" t="s">
        <v>258</v>
      </c>
      <c r="B290" s="3" t="s">
        <v>128</v>
      </c>
    </row>
    <row r="291" spans="1:4" x14ac:dyDescent="0.25">
      <c r="A291" t="s">
        <v>1258</v>
      </c>
      <c r="B291" s="59">
        <v>0.14460000000000001</v>
      </c>
    </row>
    <row r="292" spans="1:4" ht="43.5" customHeight="1" x14ac:dyDescent="0.25">
      <c r="A292" s="57" t="s">
        <v>260</v>
      </c>
      <c r="B292" s="3" t="s">
        <v>128</v>
      </c>
    </row>
    <row r="293" spans="1:4" x14ac:dyDescent="0.25">
      <c r="B293" s="3"/>
    </row>
    <row r="294" spans="1:4" ht="29.1" customHeight="1" x14ac:dyDescent="0.25">
      <c r="A294" s="57" t="s">
        <v>261</v>
      </c>
      <c r="B294" s="3" t="s">
        <v>128</v>
      </c>
    </row>
    <row r="295" spans="1:4" ht="29.1" customHeight="1" x14ac:dyDescent="0.25">
      <c r="A295" s="57" t="s">
        <v>262</v>
      </c>
      <c r="B295" t="s">
        <v>128</v>
      </c>
    </row>
    <row r="296" spans="1:4" ht="29.1" customHeight="1" x14ac:dyDescent="0.25">
      <c r="A296" s="57" t="s">
        <v>263</v>
      </c>
      <c r="B296" s="3" t="s">
        <v>128</v>
      </c>
    </row>
    <row r="297" spans="1:4" ht="29.1" customHeight="1" x14ac:dyDescent="0.25">
      <c r="A297" s="57" t="s">
        <v>264</v>
      </c>
      <c r="B297" s="3" t="s">
        <v>128</v>
      </c>
    </row>
    <row r="299" spans="1:4" ht="69.95" customHeight="1" x14ac:dyDescent="0.25">
      <c r="A299" s="76" t="s">
        <v>274</v>
      </c>
      <c r="B299" s="76" t="s">
        <v>275</v>
      </c>
      <c r="C299" s="76" t="s">
        <v>5</v>
      </c>
      <c r="D299" s="76" t="s">
        <v>6</v>
      </c>
    </row>
    <row r="300" spans="1:4" ht="69.95" customHeight="1" x14ac:dyDescent="0.25">
      <c r="A300" s="76" t="s">
        <v>2298</v>
      </c>
      <c r="B300" s="76"/>
      <c r="C300" s="76" t="s">
        <v>62</v>
      </c>
      <c r="D30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99"/>
  <sheetViews>
    <sheetView showGridLines="0" workbookViewId="0">
      <pane ySplit="4" topLeftCell="A77" activePane="bottomLeft" state="frozen"/>
      <selection pane="bottomLeft" activeCell="A96" sqref="A9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2299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2300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1319</v>
      </c>
      <c r="B8" s="32" t="s">
        <v>1320</v>
      </c>
      <c r="C8" s="32" t="s">
        <v>1231</v>
      </c>
      <c r="D8" s="14">
        <v>28994</v>
      </c>
      <c r="E8" s="15">
        <v>4583.2</v>
      </c>
      <c r="F8" s="16">
        <v>5.9799999999999999E-2</v>
      </c>
      <c r="G8" s="16"/>
    </row>
    <row r="9" spans="1:8" x14ac:dyDescent="0.25">
      <c r="A9" s="13" t="s">
        <v>1440</v>
      </c>
      <c r="B9" s="32" t="s">
        <v>1441</v>
      </c>
      <c r="C9" s="32" t="s">
        <v>1416</v>
      </c>
      <c r="D9" s="14">
        <v>97524</v>
      </c>
      <c r="E9" s="15">
        <v>4555.1000000000004</v>
      </c>
      <c r="F9" s="16">
        <v>5.9400000000000001E-2</v>
      </c>
      <c r="G9" s="16"/>
    </row>
    <row r="10" spans="1:8" x14ac:dyDescent="0.25">
      <c r="A10" s="13" t="s">
        <v>1235</v>
      </c>
      <c r="B10" s="32" t="s">
        <v>1236</v>
      </c>
      <c r="C10" s="32" t="s">
        <v>1237</v>
      </c>
      <c r="D10" s="14">
        <v>93350</v>
      </c>
      <c r="E10" s="15">
        <v>3252.03</v>
      </c>
      <c r="F10" s="16">
        <v>4.24E-2</v>
      </c>
      <c r="G10" s="16"/>
    </row>
    <row r="11" spans="1:8" x14ac:dyDescent="0.25">
      <c r="A11" s="13" t="s">
        <v>1963</v>
      </c>
      <c r="B11" s="32" t="s">
        <v>1964</v>
      </c>
      <c r="C11" s="32" t="s">
        <v>1556</v>
      </c>
      <c r="D11" s="14">
        <v>151481</v>
      </c>
      <c r="E11" s="15">
        <v>2868.9</v>
      </c>
      <c r="F11" s="16">
        <v>3.7400000000000003E-2</v>
      </c>
      <c r="G11" s="16"/>
    </row>
    <row r="12" spans="1:8" x14ac:dyDescent="0.25">
      <c r="A12" s="13" t="s">
        <v>1341</v>
      </c>
      <c r="B12" s="32" t="s">
        <v>1342</v>
      </c>
      <c r="C12" s="32" t="s">
        <v>1218</v>
      </c>
      <c r="D12" s="14">
        <v>1053369</v>
      </c>
      <c r="E12" s="15">
        <v>2644.9</v>
      </c>
      <c r="F12" s="16">
        <v>3.4500000000000003E-2</v>
      </c>
      <c r="G12" s="16"/>
    </row>
    <row r="13" spans="1:8" x14ac:dyDescent="0.25">
      <c r="A13" s="13" t="s">
        <v>1188</v>
      </c>
      <c r="B13" s="32" t="s">
        <v>1189</v>
      </c>
      <c r="C13" s="32" t="s">
        <v>1181</v>
      </c>
      <c r="D13" s="14">
        <v>128503</v>
      </c>
      <c r="E13" s="15">
        <v>2635.28</v>
      </c>
      <c r="F13" s="16">
        <v>3.44E-2</v>
      </c>
      <c r="G13" s="16"/>
    </row>
    <row r="14" spans="1:8" x14ac:dyDescent="0.25">
      <c r="A14" s="13" t="s">
        <v>1559</v>
      </c>
      <c r="B14" s="32" t="s">
        <v>1560</v>
      </c>
      <c r="C14" s="32" t="s">
        <v>1231</v>
      </c>
      <c r="D14" s="14">
        <v>136962</v>
      </c>
      <c r="E14" s="15">
        <v>2271.17</v>
      </c>
      <c r="F14" s="16">
        <v>2.9600000000000001E-2</v>
      </c>
      <c r="G14" s="16"/>
    </row>
    <row r="15" spans="1:8" x14ac:dyDescent="0.25">
      <c r="A15" s="13" t="s">
        <v>1609</v>
      </c>
      <c r="B15" s="32" t="s">
        <v>1610</v>
      </c>
      <c r="C15" s="32" t="s">
        <v>1252</v>
      </c>
      <c r="D15" s="14">
        <v>448760</v>
      </c>
      <c r="E15" s="15">
        <v>2201.62</v>
      </c>
      <c r="F15" s="16">
        <v>2.87E-2</v>
      </c>
      <c r="G15" s="16"/>
    </row>
    <row r="16" spans="1:8" x14ac:dyDescent="0.25">
      <c r="A16" s="13" t="s">
        <v>1414</v>
      </c>
      <c r="B16" s="32" t="s">
        <v>1415</v>
      </c>
      <c r="C16" s="32" t="s">
        <v>1416</v>
      </c>
      <c r="D16" s="14">
        <v>48305</v>
      </c>
      <c r="E16" s="15">
        <v>2030.86</v>
      </c>
      <c r="F16" s="16">
        <v>2.6499999999999999E-2</v>
      </c>
      <c r="G16" s="16"/>
    </row>
    <row r="17" spans="1:7" x14ac:dyDescent="0.25">
      <c r="A17" s="13" t="s">
        <v>1581</v>
      </c>
      <c r="B17" s="32" t="s">
        <v>1582</v>
      </c>
      <c r="C17" s="32" t="s">
        <v>1315</v>
      </c>
      <c r="D17" s="14">
        <v>161820</v>
      </c>
      <c r="E17" s="15">
        <v>2027.93</v>
      </c>
      <c r="F17" s="16">
        <v>2.6499999999999999E-2</v>
      </c>
      <c r="G17" s="16"/>
    </row>
    <row r="18" spans="1:7" x14ac:dyDescent="0.25">
      <c r="A18" s="13" t="s">
        <v>1326</v>
      </c>
      <c r="B18" s="32" t="s">
        <v>1327</v>
      </c>
      <c r="C18" s="32" t="s">
        <v>1184</v>
      </c>
      <c r="D18" s="14">
        <v>577787</v>
      </c>
      <c r="E18" s="15">
        <v>2018.5</v>
      </c>
      <c r="F18" s="16">
        <v>2.63E-2</v>
      </c>
      <c r="G18" s="16"/>
    </row>
    <row r="19" spans="1:7" x14ac:dyDescent="0.25">
      <c r="A19" s="13" t="s">
        <v>2197</v>
      </c>
      <c r="B19" s="32" t="s">
        <v>2198</v>
      </c>
      <c r="C19" s="32" t="s">
        <v>1201</v>
      </c>
      <c r="D19" s="14">
        <v>421721</v>
      </c>
      <c r="E19" s="15">
        <v>1838.07</v>
      </c>
      <c r="F19" s="16">
        <v>2.4E-2</v>
      </c>
      <c r="G19" s="16"/>
    </row>
    <row r="20" spans="1:7" x14ac:dyDescent="0.25">
      <c r="A20" s="13" t="s">
        <v>1603</v>
      </c>
      <c r="B20" s="32" t="s">
        <v>1604</v>
      </c>
      <c r="C20" s="32" t="s">
        <v>1218</v>
      </c>
      <c r="D20" s="14">
        <v>249685</v>
      </c>
      <c r="E20" s="15">
        <v>1828.32</v>
      </c>
      <c r="F20" s="16">
        <v>2.3800000000000002E-2</v>
      </c>
      <c r="G20" s="16"/>
    </row>
    <row r="21" spans="1:7" x14ac:dyDescent="0.25">
      <c r="A21" s="13" t="s">
        <v>1374</v>
      </c>
      <c r="B21" s="32" t="s">
        <v>1375</v>
      </c>
      <c r="C21" s="32" t="s">
        <v>1210</v>
      </c>
      <c r="D21" s="14">
        <v>451565</v>
      </c>
      <c r="E21" s="15">
        <v>1729.95</v>
      </c>
      <c r="F21" s="16">
        <v>2.2599999999999999E-2</v>
      </c>
      <c r="G21" s="16"/>
    </row>
    <row r="22" spans="1:7" x14ac:dyDescent="0.25">
      <c r="A22" s="13" t="s">
        <v>2282</v>
      </c>
      <c r="B22" s="32" t="s">
        <v>2283</v>
      </c>
      <c r="C22" s="32" t="s">
        <v>1215</v>
      </c>
      <c r="D22" s="14">
        <v>2080999</v>
      </c>
      <c r="E22" s="15">
        <v>1694.77</v>
      </c>
      <c r="F22" s="16">
        <v>2.2100000000000002E-2</v>
      </c>
      <c r="G22" s="16"/>
    </row>
    <row r="23" spans="1:7" x14ac:dyDescent="0.25">
      <c r="A23" s="13" t="s">
        <v>1379</v>
      </c>
      <c r="B23" s="32" t="s">
        <v>1380</v>
      </c>
      <c r="C23" s="32" t="s">
        <v>1244</v>
      </c>
      <c r="D23" s="14">
        <v>126424</v>
      </c>
      <c r="E23" s="15">
        <v>1684.28</v>
      </c>
      <c r="F23" s="16">
        <v>2.1999999999999999E-2</v>
      </c>
      <c r="G23" s="16"/>
    </row>
    <row r="24" spans="1:7" x14ac:dyDescent="0.25">
      <c r="A24" s="13" t="s">
        <v>1591</v>
      </c>
      <c r="B24" s="32" t="s">
        <v>1592</v>
      </c>
      <c r="C24" s="32" t="s">
        <v>1215</v>
      </c>
      <c r="D24" s="14">
        <v>256197</v>
      </c>
      <c r="E24" s="15">
        <v>1677.19</v>
      </c>
      <c r="F24" s="16">
        <v>2.1899999999999999E-2</v>
      </c>
      <c r="G24" s="16"/>
    </row>
    <row r="25" spans="1:7" x14ac:dyDescent="0.25">
      <c r="A25" s="13" t="s">
        <v>1469</v>
      </c>
      <c r="B25" s="32" t="s">
        <v>1470</v>
      </c>
      <c r="C25" s="32" t="s">
        <v>1267</v>
      </c>
      <c r="D25" s="14">
        <v>14143</v>
      </c>
      <c r="E25" s="15">
        <v>1654.23</v>
      </c>
      <c r="F25" s="16">
        <v>2.1600000000000001E-2</v>
      </c>
      <c r="G25" s="16"/>
    </row>
    <row r="26" spans="1:7" x14ac:dyDescent="0.25">
      <c r="A26" s="13" t="s">
        <v>1493</v>
      </c>
      <c r="B26" s="32" t="s">
        <v>1494</v>
      </c>
      <c r="C26" s="32" t="s">
        <v>1315</v>
      </c>
      <c r="D26" s="14">
        <v>58528</v>
      </c>
      <c r="E26" s="15">
        <v>1624.83</v>
      </c>
      <c r="F26" s="16">
        <v>2.12E-2</v>
      </c>
      <c r="G26" s="16"/>
    </row>
    <row r="27" spans="1:7" x14ac:dyDescent="0.25">
      <c r="A27" s="13" t="s">
        <v>1887</v>
      </c>
      <c r="B27" s="32" t="s">
        <v>1888</v>
      </c>
      <c r="C27" s="32" t="s">
        <v>1215</v>
      </c>
      <c r="D27" s="14">
        <v>107554</v>
      </c>
      <c r="E27" s="15">
        <v>1624.82</v>
      </c>
      <c r="F27" s="16">
        <v>2.12E-2</v>
      </c>
      <c r="G27" s="16"/>
    </row>
    <row r="28" spans="1:7" x14ac:dyDescent="0.25">
      <c r="A28" s="13" t="s">
        <v>1617</v>
      </c>
      <c r="B28" s="32" t="s">
        <v>1618</v>
      </c>
      <c r="C28" s="32" t="s">
        <v>1315</v>
      </c>
      <c r="D28" s="14">
        <v>96396</v>
      </c>
      <c r="E28" s="15">
        <v>1591.06</v>
      </c>
      <c r="F28" s="16">
        <v>2.0799999999999999E-2</v>
      </c>
      <c r="G28" s="16"/>
    </row>
    <row r="29" spans="1:7" x14ac:dyDescent="0.25">
      <c r="A29" s="13" t="s">
        <v>2207</v>
      </c>
      <c r="B29" s="32" t="s">
        <v>2208</v>
      </c>
      <c r="C29" s="32" t="s">
        <v>1218</v>
      </c>
      <c r="D29" s="14">
        <v>33069</v>
      </c>
      <c r="E29" s="15">
        <v>1517.9</v>
      </c>
      <c r="F29" s="16">
        <v>1.9800000000000002E-2</v>
      </c>
      <c r="G29" s="16"/>
    </row>
    <row r="30" spans="1:7" x14ac:dyDescent="0.25">
      <c r="A30" s="13" t="s">
        <v>1975</v>
      </c>
      <c r="B30" s="32" t="s">
        <v>1976</v>
      </c>
      <c r="C30" s="32" t="s">
        <v>1333</v>
      </c>
      <c r="D30" s="14">
        <v>14116</v>
      </c>
      <c r="E30" s="15">
        <v>1507.76</v>
      </c>
      <c r="F30" s="16">
        <v>1.9699999999999999E-2</v>
      </c>
      <c r="G30" s="16"/>
    </row>
    <row r="31" spans="1:7" x14ac:dyDescent="0.25">
      <c r="A31" s="13" t="s">
        <v>1321</v>
      </c>
      <c r="B31" s="32" t="s">
        <v>1322</v>
      </c>
      <c r="C31" s="32" t="s">
        <v>1323</v>
      </c>
      <c r="D31" s="14">
        <v>654378</v>
      </c>
      <c r="E31" s="15">
        <v>1505.53</v>
      </c>
      <c r="F31" s="16">
        <v>1.9599999999999999E-2</v>
      </c>
      <c r="G31" s="16"/>
    </row>
    <row r="32" spans="1:7" x14ac:dyDescent="0.25">
      <c r="A32" s="13" t="s">
        <v>1965</v>
      </c>
      <c r="B32" s="32" t="s">
        <v>1966</v>
      </c>
      <c r="C32" s="32" t="s">
        <v>1395</v>
      </c>
      <c r="D32" s="14">
        <v>213956</v>
      </c>
      <c r="E32" s="15">
        <v>1410.4</v>
      </c>
      <c r="F32" s="16">
        <v>1.84E-2</v>
      </c>
      <c r="G32" s="16"/>
    </row>
    <row r="33" spans="1:7" x14ac:dyDescent="0.25">
      <c r="A33" s="13" t="s">
        <v>1607</v>
      </c>
      <c r="B33" s="32" t="s">
        <v>1608</v>
      </c>
      <c r="C33" s="32" t="s">
        <v>1302</v>
      </c>
      <c r="D33" s="14">
        <v>206020</v>
      </c>
      <c r="E33" s="15">
        <v>1407.53</v>
      </c>
      <c r="F33" s="16">
        <v>1.84E-2</v>
      </c>
      <c r="G33" s="16"/>
    </row>
    <row r="34" spans="1:7" x14ac:dyDescent="0.25">
      <c r="A34" s="13" t="s">
        <v>1577</v>
      </c>
      <c r="B34" s="32" t="s">
        <v>1578</v>
      </c>
      <c r="C34" s="32" t="s">
        <v>1231</v>
      </c>
      <c r="D34" s="14">
        <v>191586</v>
      </c>
      <c r="E34" s="15">
        <v>1387.94</v>
      </c>
      <c r="F34" s="16">
        <v>1.8100000000000002E-2</v>
      </c>
      <c r="G34" s="16"/>
    </row>
    <row r="35" spans="1:7" x14ac:dyDescent="0.25">
      <c r="A35" s="13" t="s">
        <v>1894</v>
      </c>
      <c r="B35" s="32" t="s">
        <v>1895</v>
      </c>
      <c r="C35" s="32" t="s">
        <v>1315</v>
      </c>
      <c r="D35" s="14">
        <v>80865</v>
      </c>
      <c r="E35" s="15">
        <v>1339.33</v>
      </c>
      <c r="F35" s="16">
        <v>1.7500000000000002E-2</v>
      </c>
      <c r="G35" s="16"/>
    </row>
    <row r="36" spans="1:7" x14ac:dyDescent="0.25">
      <c r="A36" s="13" t="s">
        <v>1298</v>
      </c>
      <c r="B36" s="32" t="s">
        <v>1299</v>
      </c>
      <c r="C36" s="32" t="s">
        <v>1181</v>
      </c>
      <c r="D36" s="14">
        <v>100077</v>
      </c>
      <c r="E36" s="15">
        <v>1263.57</v>
      </c>
      <c r="F36" s="16">
        <v>1.6500000000000001E-2</v>
      </c>
      <c r="G36" s="16"/>
    </row>
    <row r="37" spans="1:7" x14ac:dyDescent="0.25">
      <c r="A37" s="13" t="s">
        <v>1546</v>
      </c>
      <c r="B37" s="32" t="s">
        <v>1547</v>
      </c>
      <c r="C37" s="32" t="s">
        <v>1187</v>
      </c>
      <c r="D37" s="14">
        <v>1016401</v>
      </c>
      <c r="E37" s="15">
        <v>1236.1500000000001</v>
      </c>
      <c r="F37" s="16">
        <v>1.61E-2</v>
      </c>
      <c r="G37" s="16"/>
    </row>
    <row r="38" spans="1:7" x14ac:dyDescent="0.25">
      <c r="A38" s="13" t="s">
        <v>1296</v>
      </c>
      <c r="B38" s="32" t="s">
        <v>1297</v>
      </c>
      <c r="C38" s="32" t="s">
        <v>1237</v>
      </c>
      <c r="D38" s="14">
        <v>16889</v>
      </c>
      <c r="E38" s="15">
        <v>1232.54</v>
      </c>
      <c r="F38" s="16">
        <v>1.61E-2</v>
      </c>
      <c r="G38" s="16"/>
    </row>
    <row r="39" spans="1:7" x14ac:dyDescent="0.25">
      <c r="A39" s="13" t="s">
        <v>1979</v>
      </c>
      <c r="B39" s="32" t="s">
        <v>1980</v>
      </c>
      <c r="C39" s="32" t="s">
        <v>1237</v>
      </c>
      <c r="D39" s="14">
        <v>25266</v>
      </c>
      <c r="E39" s="15">
        <v>1089.79</v>
      </c>
      <c r="F39" s="16">
        <v>1.4200000000000001E-2</v>
      </c>
      <c r="G39" s="16"/>
    </row>
    <row r="40" spans="1:7" x14ac:dyDescent="0.25">
      <c r="A40" s="13" t="s">
        <v>2199</v>
      </c>
      <c r="B40" s="32" t="s">
        <v>2200</v>
      </c>
      <c r="C40" s="32" t="s">
        <v>1315</v>
      </c>
      <c r="D40" s="14">
        <v>54027</v>
      </c>
      <c r="E40" s="15">
        <v>1084.51</v>
      </c>
      <c r="F40" s="16">
        <v>1.41E-2</v>
      </c>
      <c r="G40" s="16"/>
    </row>
    <row r="41" spans="1:7" x14ac:dyDescent="0.25">
      <c r="A41" s="13" t="s">
        <v>1987</v>
      </c>
      <c r="B41" s="32" t="s">
        <v>1988</v>
      </c>
      <c r="C41" s="32" t="s">
        <v>1275</v>
      </c>
      <c r="D41" s="14">
        <v>26105</v>
      </c>
      <c r="E41" s="15">
        <v>1035.95</v>
      </c>
      <c r="F41" s="16">
        <v>1.35E-2</v>
      </c>
      <c r="G41" s="16"/>
    </row>
    <row r="42" spans="1:7" x14ac:dyDescent="0.25">
      <c r="A42" s="13" t="s">
        <v>1961</v>
      </c>
      <c r="B42" s="32" t="s">
        <v>1962</v>
      </c>
      <c r="C42" s="32" t="s">
        <v>1318</v>
      </c>
      <c r="D42" s="14">
        <v>203801</v>
      </c>
      <c r="E42" s="15">
        <v>1028.3800000000001</v>
      </c>
      <c r="F42" s="16">
        <v>1.34E-2</v>
      </c>
      <c r="G42" s="16"/>
    </row>
    <row r="43" spans="1:7" x14ac:dyDescent="0.25">
      <c r="A43" s="13" t="s">
        <v>1973</v>
      </c>
      <c r="B43" s="32" t="s">
        <v>1974</v>
      </c>
      <c r="C43" s="32" t="s">
        <v>1272</v>
      </c>
      <c r="D43" s="14">
        <v>87821</v>
      </c>
      <c r="E43" s="15">
        <v>1009.94</v>
      </c>
      <c r="F43" s="16">
        <v>1.32E-2</v>
      </c>
      <c r="G43" s="16"/>
    </row>
    <row r="44" spans="1:7" x14ac:dyDescent="0.25">
      <c r="A44" s="13" t="s">
        <v>1573</v>
      </c>
      <c r="B44" s="32" t="s">
        <v>1574</v>
      </c>
      <c r="C44" s="32" t="s">
        <v>1187</v>
      </c>
      <c r="D44" s="14">
        <v>165304</v>
      </c>
      <c r="E44" s="15">
        <v>949.34</v>
      </c>
      <c r="F44" s="16">
        <v>1.24E-2</v>
      </c>
      <c r="G44" s="16"/>
    </row>
    <row r="45" spans="1:7" x14ac:dyDescent="0.25">
      <c r="A45" s="13" t="s">
        <v>1967</v>
      </c>
      <c r="B45" s="32" t="s">
        <v>1968</v>
      </c>
      <c r="C45" s="32" t="s">
        <v>1893</v>
      </c>
      <c r="D45" s="14">
        <v>20337</v>
      </c>
      <c r="E45" s="15">
        <v>934.31</v>
      </c>
      <c r="F45" s="16">
        <v>1.2200000000000001E-2</v>
      </c>
      <c r="G45" s="16"/>
    </row>
    <row r="46" spans="1:7" x14ac:dyDescent="0.25">
      <c r="A46" s="13" t="s">
        <v>1615</v>
      </c>
      <c r="B46" s="32" t="s">
        <v>1616</v>
      </c>
      <c r="C46" s="32" t="s">
        <v>1237</v>
      </c>
      <c r="D46" s="14">
        <v>19705</v>
      </c>
      <c r="E46" s="15">
        <v>916.5</v>
      </c>
      <c r="F46" s="16">
        <v>1.2E-2</v>
      </c>
      <c r="G46" s="16"/>
    </row>
    <row r="47" spans="1:7" x14ac:dyDescent="0.25">
      <c r="A47" s="13" t="s">
        <v>1288</v>
      </c>
      <c r="B47" s="32" t="s">
        <v>1289</v>
      </c>
      <c r="C47" s="32" t="s">
        <v>1290</v>
      </c>
      <c r="D47" s="14">
        <v>1080214</v>
      </c>
      <c r="E47" s="15">
        <v>898.85</v>
      </c>
      <c r="F47" s="16">
        <v>1.17E-2</v>
      </c>
      <c r="G47" s="16"/>
    </row>
    <row r="48" spans="1:7" x14ac:dyDescent="0.25">
      <c r="A48" s="13" t="s">
        <v>1300</v>
      </c>
      <c r="B48" s="32" t="s">
        <v>1301</v>
      </c>
      <c r="C48" s="32" t="s">
        <v>1302</v>
      </c>
      <c r="D48" s="14">
        <v>733675</v>
      </c>
      <c r="E48" s="15">
        <v>859.21</v>
      </c>
      <c r="F48" s="16">
        <v>1.12E-2</v>
      </c>
      <c r="G48" s="16"/>
    </row>
    <row r="49" spans="1:7" x14ac:dyDescent="0.25">
      <c r="A49" s="13" t="s">
        <v>2219</v>
      </c>
      <c r="B49" s="32" t="s">
        <v>2220</v>
      </c>
      <c r="C49" s="32" t="s">
        <v>1333</v>
      </c>
      <c r="D49" s="14">
        <v>10603</v>
      </c>
      <c r="E49" s="15">
        <v>733.81</v>
      </c>
      <c r="F49" s="16">
        <v>9.5999999999999992E-3</v>
      </c>
      <c r="G49" s="16"/>
    </row>
    <row r="50" spans="1:7" x14ac:dyDescent="0.25">
      <c r="A50" s="13" t="s">
        <v>1253</v>
      </c>
      <c r="B50" s="32" t="s">
        <v>1254</v>
      </c>
      <c r="C50" s="32" t="s">
        <v>1244</v>
      </c>
      <c r="D50" s="14">
        <v>545</v>
      </c>
      <c r="E50" s="15">
        <v>682.62</v>
      </c>
      <c r="F50" s="16">
        <v>8.8999999999999999E-3</v>
      </c>
      <c r="G50" s="16"/>
    </row>
    <row r="51" spans="1:7" x14ac:dyDescent="0.25">
      <c r="A51" s="13" t="s">
        <v>1994</v>
      </c>
      <c r="B51" s="32" t="s">
        <v>1995</v>
      </c>
      <c r="C51" s="32" t="s">
        <v>1244</v>
      </c>
      <c r="D51" s="14">
        <v>61477</v>
      </c>
      <c r="E51" s="15">
        <v>646.28</v>
      </c>
      <c r="F51" s="16">
        <v>8.3999999999999995E-3</v>
      </c>
      <c r="G51" s="16"/>
    </row>
    <row r="52" spans="1:7" x14ac:dyDescent="0.25">
      <c r="A52" s="13" t="s">
        <v>1898</v>
      </c>
      <c r="B52" s="32" t="s">
        <v>1899</v>
      </c>
      <c r="C52" s="32" t="s">
        <v>1181</v>
      </c>
      <c r="D52" s="14">
        <v>24849</v>
      </c>
      <c r="E52" s="15">
        <v>607.41</v>
      </c>
      <c r="F52" s="16">
        <v>7.9000000000000008E-3</v>
      </c>
      <c r="G52" s="16"/>
    </row>
    <row r="53" spans="1:7" x14ac:dyDescent="0.25">
      <c r="A53" s="13" t="s">
        <v>1611</v>
      </c>
      <c r="B53" s="32" t="s">
        <v>1612</v>
      </c>
      <c r="C53" s="32" t="s">
        <v>1181</v>
      </c>
      <c r="D53" s="14">
        <v>34729</v>
      </c>
      <c r="E53" s="15">
        <v>535.71</v>
      </c>
      <c r="F53" s="16">
        <v>7.0000000000000001E-3</v>
      </c>
      <c r="G53" s="16"/>
    </row>
    <row r="54" spans="1:7" x14ac:dyDescent="0.25">
      <c r="A54" s="13" t="s">
        <v>2050</v>
      </c>
      <c r="B54" s="32" t="s">
        <v>2051</v>
      </c>
      <c r="C54" s="32" t="s">
        <v>1181</v>
      </c>
      <c r="D54" s="14">
        <v>16183</v>
      </c>
      <c r="E54" s="15">
        <v>489.14</v>
      </c>
      <c r="F54" s="16">
        <v>6.4000000000000003E-3</v>
      </c>
      <c r="G54" s="16"/>
    </row>
    <row r="55" spans="1:7" x14ac:dyDescent="0.25">
      <c r="A55" s="13" t="s">
        <v>1458</v>
      </c>
      <c r="B55" s="32" t="s">
        <v>1459</v>
      </c>
      <c r="C55" s="32" t="s">
        <v>1460</v>
      </c>
      <c r="D55" s="14">
        <v>13571</v>
      </c>
      <c r="E55" s="15">
        <v>482.3</v>
      </c>
      <c r="F55" s="16">
        <v>6.3E-3</v>
      </c>
      <c r="G55" s="16"/>
    </row>
    <row r="56" spans="1:7" x14ac:dyDescent="0.25">
      <c r="A56" s="13" t="s">
        <v>2268</v>
      </c>
      <c r="B56" s="32" t="s">
        <v>2269</v>
      </c>
      <c r="C56" s="32" t="s">
        <v>1215</v>
      </c>
      <c r="D56" s="14">
        <v>406321</v>
      </c>
      <c r="E56" s="15">
        <v>466.82</v>
      </c>
      <c r="F56" s="16">
        <v>6.1000000000000004E-3</v>
      </c>
      <c r="G56" s="16"/>
    </row>
    <row r="57" spans="1:7" x14ac:dyDescent="0.25">
      <c r="A57" s="13" t="s">
        <v>2258</v>
      </c>
      <c r="B57" s="32" t="s">
        <v>2259</v>
      </c>
      <c r="C57" s="32" t="s">
        <v>1187</v>
      </c>
      <c r="D57" s="14">
        <v>490278</v>
      </c>
      <c r="E57" s="15">
        <v>279.61</v>
      </c>
      <c r="F57" s="16">
        <v>3.5999999999999999E-3</v>
      </c>
      <c r="G57" s="16"/>
    </row>
    <row r="58" spans="1:7" x14ac:dyDescent="0.25">
      <c r="A58" s="17" t="s">
        <v>131</v>
      </c>
      <c r="B58" s="33"/>
      <c r="C58" s="33"/>
      <c r="D58" s="20"/>
      <c r="E58" s="38">
        <v>76576.14</v>
      </c>
      <c r="F58" s="39">
        <v>0.999</v>
      </c>
      <c r="G58" s="23"/>
    </row>
    <row r="59" spans="1:7" x14ac:dyDescent="0.25">
      <c r="A59" s="17" t="s">
        <v>1257</v>
      </c>
      <c r="B59" s="32"/>
      <c r="C59" s="32"/>
      <c r="D59" s="14"/>
      <c r="E59" s="15"/>
      <c r="F59" s="16"/>
      <c r="G59" s="16"/>
    </row>
    <row r="60" spans="1:7" x14ac:dyDescent="0.25">
      <c r="A60" s="17" t="s">
        <v>131</v>
      </c>
      <c r="B60" s="32"/>
      <c r="C60" s="32"/>
      <c r="D60" s="14"/>
      <c r="E60" s="40" t="s">
        <v>128</v>
      </c>
      <c r="F60" s="41" t="s">
        <v>128</v>
      </c>
      <c r="G60" s="16"/>
    </row>
    <row r="61" spans="1:7" x14ac:dyDescent="0.25">
      <c r="A61" s="25" t="s">
        <v>143</v>
      </c>
      <c r="B61" s="34"/>
      <c r="C61" s="34"/>
      <c r="D61" s="26"/>
      <c r="E61" s="29">
        <v>76576.14</v>
      </c>
      <c r="F61" s="30">
        <v>0.999</v>
      </c>
      <c r="G61" s="23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228</v>
      </c>
      <c r="B64" s="32"/>
      <c r="C64" s="32"/>
      <c r="D64" s="14"/>
      <c r="E64" s="15"/>
      <c r="F64" s="16"/>
      <c r="G64" s="16"/>
    </row>
    <row r="65" spans="1:7" x14ac:dyDescent="0.25">
      <c r="A65" s="13" t="s">
        <v>229</v>
      </c>
      <c r="B65" s="32"/>
      <c r="C65" s="32"/>
      <c r="D65" s="14"/>
      <c r="E65" s="15">
        <v>264.76</v>
      </c>
      <c r="F65" s="16">
        <v>3.5000000000000001E-3</v>
      </c>
      <c r="G65" s="16">
        <v>6.6422999999999996E-2</v>
      </c>
    </row>
    <row r="66" spans="1:7" x14ac:dyDescent="0.25">
      <c r="A66" s="17" t="s">
        <v>131</v>
      </c>
      <c r="B66" s="33"/>
      <c r="C66" s="33"/>
      <c r="D66" s="20"/>
      <c r="E66" s="38">
        <v>264.76</v>
      </c>
      <c r="F66" s="39">
        <v>3.5000000000000001E-3</v>
      </c>
      <c r="G66" s="23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25" t="s">
        <v>143</v>
      </c>
      <c r="B68" s="34"/>
      <c r="C68" s="34"/>
      <c r="D68" s="26"/>
      <c r="E68" s="21">
        <v>264.76</v>
      </c>
      <c r="F68" s="22">
        <v>3.5000000000000001E-3</v>
      </c>
      <c r="G68" s="23"/>
    </row>
    <row r="69" spans="1:7" x14ac:dyDescent="0.25">
      <c r="A69" s="13" t="s">
        <v>230</v>
      </c>
      <c r="B69" s="32"/>
      <c r="C69" s="32"/>
      <c r="D69" s="14"/>
      <c r="E69" s="15">
        <v>9.6360799999999996E-2</v>
      </c>
      <c r="F69" s="16">
        <v>9.9999999999999995E-7</v>
      </c>
      <c r="G69" s="16"/>
    </row>
    <row r="70" spans="1:7" x14ac:dyDescent="0.25">
      <c r="A70" s="13" t="s">
        <v>231</v>
      </c>
      <c r="B70" s="32"/>
      <c r="C70" s="32"/>
      <c r="D70" s="14"/>
      <c r="E70" s="37">
        <v>-181.5463608</v>
      </c>
      <c r="F70" s="36">
        <v>-2.5010000000000002E-3</v>
      </c>
      <c r="G70" s="16">
        <v>6.6421999999999995E-2</v>
      </c>
    </row>
    <row r="71" spans="1:7" x14ac:dyDescent="0.25">
      <c r="A71" s="27" t="s">
        <v>232</v>
      </c>
      <c r="B71" s="35"/>
      <c r="C71" s="35"/>
      <c r="D71" s="28"/>
      <c r="E71" s="29">
        <v>76659.45</v>
      </c>
      <c r="F71" s="30">
        <v>1</v>
      </c>
      <c r="G71" s="30"/>
    </row>
    <row r="76" spans="1:7" x14ac:dyDescent="0.25">
      <c r="A76" s="1" t="s">
        <v>235</v>
      </c>
    </row>
    <row r="77" spans="1:7" x14ac:dyDescent="0.25">
      <c r="A77" s="57" t="s">
        <v>236</v>
      </c>
      <c r="B77" s="3" t="s">
        <v>128</v>
      </c>
    </row>
    <row r="78" spans="1:7" x14ac:dyDescent="0.25">
      <c r="A78" t="s">
        <v>237</v>
      </c>
    </row>
    <row r="79" spans="1:7" x14ac:dyDescent="0.25">
      <c r="A79" t="s">
        <v>238</v>
      </c>
      <c r="B79" t="s">
        <v>239</v>
      </c>
      <c r="C79" t="s">
        <v>239</v>
      </c>
    </row>
    <row r="80" spans="1:7" x14ac:dyDescent="0.25">
      <c r="B80" s="58">
        <v>45596</v>
      </c>
      <c r="C80" s="58">
        <v>45625</v>
      </c>
    </row>
    <row r="81" spans="1:3" x14ac:dyDescent="0.25">
      <c r="A81" t="s">
        <v>734</v>
      </c>
      <c r="B81">
        <v>18.675000000000001</v>
      </c>
      <c r="C81">
        <v>18.888400000000001</v>
      </c>
    </row>
    <row r="82" spans="1:3" x14ac:dyDescent="0.25">
      <c r="A82" t="s">
        <v>245</v>
      </c>
      <c r="B82">
        <v>18.678000000000001</v>
      </c>
      <c r="C82">
        <v>18.891500000000001</v>
      </c>
    </row>
    <row r="83" spans="1:3" x14ac:dyDescent="0.25">
      <c r="A83" t="s">
        <v>736</v>
      </c>
      <c r="B83">
        <v>18.415199999999999</v>
      </c>
      <c r="C83">
        <v>18.616</v>
      </c>
    </row>
    <row r="84" spans="1:3" x14ac:dyDescent="0.25">
      <c r="A84" t="s">
        <v>689</v>
      </c>
      <c r="B84">
        <v>18.415299999999998</v>
      </c>
      <c r="C84">
        <v>18.616099999999999</v>
      </c>
    </row>
    <row r="86" spans="1:3" x14ac:dyDescent="0.25">
      <c r="A86" t="s">
        <v>255</v>
      </c>
      <c r="B86" s="3" t="s">
        <v>128</v>
      </c>
    </row>
    <row r="87" spans="1:3" x14ac:dyDescent="0.25">
      <c r="A87" t="s">
        <v>256</v>
      </c>
      <c r="B87" s="3" t="s">
        <v>128</v>
      </c>
    </row>
    <row r="88" spans="1:3" ht="29.1" customHeight="1" x14ac:dyDescent="0.25">
      <c r="A88" s="57" t="s">
        <v>257</v>
      </c>
      <c r="B88" s="3" t="s">
        <v>128</v>
      </c>
    </row>
    <row r="89" spans="1:3" ht="29.1" customHeight="1" x14ac:dyDescent="0.25">
      <c r="A89" s="57" t="s">
        <v>258</v>
      </c>
      <c r="B89" s="3" t="s">
        <v>128</v>
      </c>
    </row>
    <row r="90" spans="1:3" x14ac:dyDescent="0.25">
      <c r="A90" t="s">
        <v>1258</v>
      </c>
      <c r="B90" s="59">
        <v>0.81079999999999997</v>
      </c>
    </row>
    <row r="91" spans="1:3" ht="43.5" customHeight="1" x14ac:dyDescent="0.25">
      <c r="A91" s="57" t="s">
        <v>260</v>
      </c>
      <c r="B91" s="3" t="s">
        <v>128</v>
      </c>
    </row>
    <row r="92" spans="1:3" x14ac:dyDescent="0.25">
      <c r="B92" s="3"/>
    </row>
    <row r="93" spans="1:3" ht="29.1" customHeight="1" x14ac:dyDescent="0.25">
      <c r="A93" s="57" t="s">
        <v>261</v>
      </c>
      <c r="B93" s="3" t="s">
        <v>128</v>
      </c>
    </row>
    <row r="94" spans="1:3" ht="29.1" customHeight="1" x14ac:dyDescent="0.25">
      <c r="A94" s="57" t="s">
        <v>262</v>
      </c>
      <c r="B94" t="s">
        <v>128</v>
      </c>
    </row>
    <row r="95" spans="1:3" ht="29.1" customHeight="1" x14ac:dyDescent="0.25">
      <c r="A95" s="57" t="s">
        <v>263</v>
      </c>
      <c r="B95" s="3" t="s">
        <v>128</v>
      </c>
    </row>
    <row r="96" spans="1:3" ht="29.1" customHeight="1" x14ac:dyDescent="0.25">
      <c r="A96" s="57" t="s">
        <v>264</v>
      </c>
      <c r="B96" s="3" t="s">
        <v>128</v>
      </c>
    </row>
    <row r="98" spans="1:4" ht="69.95" customHeight="1" x14ac:dyDescent="0.25">
      <c r="A98" s="76" t="s">
        <v>274</v>
      </c>
      <c r="B98" s="76" t="s">
        <v>275</v>
      </c>
      <c r="C98" s="76" t="s">
        <v>5</v>
      </c>
      <c r="D98" s="76" t="s">
        <v>6</v>
      </c>
    </row>
    <row r="99" spans="1:4" ht="69.95" customHeight="1" x14ac:dyDescent="0.25">
      <c r="A99" s="76" t="s">
        <v>2301</v>
      </c>
      <c r="B99" s="76"/>
      <c r="C99" s="76" t="s">
        <v>74</v>
      </c>
      <c r="D9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231"/>
  <sheetViews>
    <sheetView showGridLines="0" workbookViewId="0">
      <pane ySplit="4" topLeftCell="A123" activePane="bottomLeft" state="frozen"/>
      <selection pane="bottomLeft" activeCell="F140" sqref="F14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0" max="10" width="20.5703125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2302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2303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1208</v>
      </c>
      <c r="B8" s="32" t="s">
        <v>1209</v>
      </c>
      <c r="C8" s="32" t="s">
        <v>1210</v>
      </c>
      <c r="D8" s="14">
        <v>319500</v>
      </c>
      <c r="E8" s="15">
        <v>4128.58</v>
      </c>
      <c r="F8" s="16">
        <v>2.8909000000000001E-2</v>
      </c>
      <c r="G8" s="16"/>
    </row>
    <row r="9" spans="1:8" x14ac:dyDescent="0.25">
      <c r="A9" s="13" t="s">
        <v>1291</v>
      </c>
      <c r="B9" s="32" t="s">
        <v>1292</v>
      </c>
      <c r="C9" s="32" t="s">
        <v>1267</v>
      </c>
      <c r="D9" s="14">
        <v>93625</v>
      </c>
      <c r="E9" s="15">
        <v>3998.58</v>
      </c>
      <c r="F9" s="16">
        <v>2.7997999999999999E-2</v>
      </c>
      <c r="G9" s="16"/>
    </row>
    <row r="10" spans="1:8" x14ac:dyDescent="0.25">
      <c r="A10" s="13" t="s">
        <v>1270</v>
      </c>
      <c r="B10" s="32" t="s">
        <v>1271</v>
      </c>
      <c r="C10" s="32" t="s">
        <v>1272</v>
      </c>
      <c r="D10" s="14">
        <v>53400</v>
      </c>
      <c r="E10" s="15">
        <v>2390.64</v>
      </c>
      <c r="F10" s="16">
        <v>1.6739E-2</v>
      </c>
      <c r="G10" s="16"/>
    </row>
    <row r="11" spans="1:8" x14ac:dyDescent="0.25">
      <c r="A11" s="13" t="s">
        <v>1336</v>
      </c>
      <c r="B11" s="32" t="s">
        <v>1337</v>
      </c>
      <c r="C11" s="32" t="s">
        <v>1338</v>
      </c>
      <c r="D11" s="14">
        <v>73500</v>
      </c>
      <c r="E11" s="15">
        <v>1810.42</v>
      </c>
      <c r="F11" s="16">
        <v>1.2677000000000001E-2</v>
      </c>
      <c r="G11" s="16"/>
    </row>
    <row r="12" spans="1:8" x14ac:dyDescent="0.25">
      <c r="A12" s="13" t="s">
        <v>1219</v>
      </c>
      <c r="B12" s="32" t="s">
        <v>1220</v>
      </c>
      <c r="C12" s="32" t="s">
        <v>1195</v>
      </c>
      <c r="D12" s="14">
        <v>14950</v>
      </c>
      <c r="E12" s="15">
        <v>1655.59</v>
      </c>
      <c r="F12" s="16">
        <v>1.1592999999999999E-2</v>
      </c>
      <c r="G12" s="16"/>
    </row>
    <row r="13" spans="1:8" x14ac:dyDescent="0.25">
      <c r="A13" s="13" t="s">
        <v>1386</v>
      </c>
      <c r="B13" s="32" t="s">
        <v>1387</v>
      </c>
      <c r="C13" s="32" t="s">
        <v>1388</v>
      </c>
      <c r="D13" s="14">
        <v>392700</v>
      </c>
      <c r="E13" s="15">
        <v>1635.2</v>
      </c>
      <c r="F13" s="16">
        <v>1.145E-2</v>
      </c>
      <c r="G13" s="16"/>
    </row>
    <row r="14" spans="1:8" x14ac:dyDescent="0.25">
      <c r="A14" s="13" t="s">
        <v>1182</v>
      </c>
      <c r="B14" s="32" t="s">
        <v>1183</v>
      </c>
      <c r="C14" s="32" t="s">
        <v>1184</v>
      </c>
      <c r="D14" s="14">
        <v>94050</v>
      </c>
      <c r="E14" s="15">
        <v>1530.33</v>
      </c>
      <c r="F14" s="16">
        <v>1.0715000000000001E-2</v>
      </c>
      <c r="G14" s="16"/>
    </row>
    <row r="15" spans="1:8" x14ac:dyDescent="0.25">
      <c r="A15" s="13" t="s">
        <v>1405</v>
      </c>
      <c r="B15" s="32" t="s">
        <v>1406</v>
      </c>
      <c r="C15" s="32" t="s">
        <v>1187</v>
      </c>
      <c r="D15" s="14">
        <v>500000</v>
      </c>
      <c r="E15" s="15">
        <v>1053.9000000000001</v>
      </c>
      <c r="F15" s="16">
        <v>7.3790000000000001E-3</v>
      </c>
      <c r="G15" s="16"/>
    </row>
    <row r="16" spans="1:8" x14ac:dyDescent="0.25">
      <c r="A16" s="13" t="s">
        <v>1343</v>
      </c>
      <c r="B16" s="32" t="s">
        <v>1344</v>
      </c>
      <c r="C16" s="32" t="s">
        <v>1184</v>
      </c>
      <c r="D16" s="14">
        <v>11720000</v>
      </c>
      <c r="E16" s="15">
        <v>979.79</v>
      </c>
      <c r="F16" s="16">
        <v>6.8609999999999999E-3</v>
      </c>
      <c r="G16" s="16"/>
    </row>
    <row r="17" spans="1:7" x14ac:dyDescent="0.25">
      <c r="A17" s="13" t="s">
        <v>1347</v>
      </c>
      <c r="B17" s="32" t="s">
        <v>1348</v>
      </c>
      <c r="C17" s="32" t="s">
        <v>1275</v>
      </c>
      <c r="D17" s="14">
        <v>14750</v>
      </c>
      <c r="E17" s="15">
        <v>969.95</v>
      </c>
      <c r="F17" s="16">
        <v>6.7920000000000003E-3</v>
      </c>
      <c r="G17" s="16"/>
    </row>
    <row r="18" spans="1:7" x14ac:dyDescent="0.25">
      <c r="A18" s="13" t="s">
        <v>1370</v>
      </c>
      <c r="B18" s="32" t="s">
        <v>1371</v>
      </c>
      <c r="C18" s="32" t="s">
        <v>1275</v>
      </c>
      <c r="D18" s="14">
        <v>29400</v>
      </c>
      <c r="E18" s="15">
        <v>887.78</v>
      </c>
      <c r="F18" s="16">
        <v>6.2160000000000002E-3</v>
      </c>
      <c r="G18" s="16"/>
    </row>
    <row r="19" spans="1:7" x14ac:dyDescent="0.25">
      <c r="A19" s="13" t="s">
        <v>1250</v>
      </c>
      <c r="B19" s="32" t="s">
        <v>1251</v>
      </c>
      <c r="C19" s="32" t="s">
        <v>1252</v>
      </c>
      <c r="D19" s="14">
        <v>334950</v>
      </c>
      <c r="E19" s="15">
        <v>859.82</v>
      </c>
      <c r="F19" s="16">
        <v>6.0200000000000002E-3</v>
      </c>
      <c r="G19" s="16"/>
    </row>
    <row r="20" spans="1:7" x14ac:dyDescent="0.25">
      <c r="A20" s="13" t="s">
        <v>1179</v>
      </c>
      <c r="B20" s="32" t="s">
        <v>1180</v>
      </c>
      <c r="C20" s="32" t="s">
        <v>1181</v>
      </c>
      <c r="D20" s="14">
        <v>47600</v>
      </c>
      <c r="E20" s="15">
        <v>847.71</v>
      </c>
      <c r="F20" s="16">
        <v>5.9360000000000003E-3</v>
      </c>
      <c r="G20" s="16"/>
    </row>
    <row r="21" spans="1:7" x14ac:dyDescent="0.25">
      <c r="A21" s="13" t="s">
        <v>1240</v>
      </c>
      <c r="B21" s="32" t="s">
        <v>1241</v>
      </c>
      <c r="C21" s="32" t="s">
        <v>1187</v>
      </c>
      <c r="D21" s="14">
        <v>74375</v>
      </c>
      <c r="E21" s="15">
        <v>845.12</v>
      </c>
      <c r="F21" s="16">
        <v>5.9179999999999996E-3</v>
      </c>
      <c r="G21" s="16"/>
    </row>
    <row r="22" spans="1:7" x14ac:dyDescent="0.25">
      <c r="A22" s="13" t="s">
        <v>1273</v>
      </c>
      <c r="B22" s="32" t="s">
        <v>1274</v>
      </c>
      <c r="C22" s="32" t="s">
        <v>1275</v>
      </c>
      <c r="D22" s="14">
        <v>152000</v>
      </c>
      <c r="E22" s="15">
        <v>809.55</v>
      </c>
      <c r="F22" s="16">
        <v>5.6690000000000004E-3</v>
      </c>
      <c r="G22" s="16"/>
    </row>
    <row r="23" spans="1:7" x14ac:dyDescent="0.25">
      <c r="A23" s="13" t="s">
        <v>1235</v>
      </c>
      <c r="B23" s="32" t="s">
        <v>1236</v>
      </c>
      <c r="C23" s="32" t="s">
        <v>1237</v>
      </c>
      <c r="D23" s="14">
        <v>21600</v>
      </c>
      <c r="E23" s="15">
        <v>752.48</v>
      </c>
      <c r="F23" s="16">
        <v>5.2690000000000002E-3</v>
      </c>
      <c r="G23" s="16"/>
    </row>
    <row r="24" spans="1:7" x14ac:dyDescent="0.25">
      <c r="A24" s="13" t="s">
        <v>1276</v>
      </c>
      <c r="B24" s="32" t="s">
        <v>1277</v>
      </c>
      <c r="C24" s="32" t="s">
        <v>1195</v>
      </c>
      <c r="D24" s="14">
        <v>25200</v>
      </c>
      <c r="E24" s="15">
        <v>747.46</v>
      </c>
      <c r="F24" s="16">
        <v>5.2339999999999999E-3</v>
      </c>
      <c r="G24" s="16"/>
    </row>
    <row r="25" spans="1:7" x14ac:dyDescent="0.25">
      <c r="A25" s="13" t="s">
        <v>1326</v>
      </c>
      <c r="B25" s="32" t="s">
        <v>1327</v>
      </c>
      <c r="C25" s="32" t="s">
        <v>1184</v>
      </c>
      <c r="D25" s="14">
        <v>207400</v>
      </c>
      <c r="E25" s="15">
        <v>724.55</v>
      </c>
      <c r="F25" s="16">
        <v>5.0730000000000003E-3</v>
      </c>
      <c r="G25" s="16"/>
    </row>
    <row r="26" spans="1:7" x14ac:dyDescent="0.25">
      <c r="A26" s="13" t="s">
        <v>1305</v>
      </c>
      <c r="B26" s="32" t="s">
        <v>1306</v>
      </c>
      <c r="C26" s="32" t="s">
        <v>1187</v>
      </c>
      <c r="D26" s="14">
        <v>39600</v>
      </c>
      <c r="E26" s="15">
        <v>699.04</v>
      </c>
      <c r="F26" s="16">
        <v>4.895E-3</v>
      </c>
      <c r="G26" s="16"/>
    </row>
    <row r="27" spans="1:7" x14ac:dyDescent="0.25">
      <c r="A27" s="13" t="s">
        <v>1282</v>
      </c>
      <c r="B27" s="32" t="s">
        <v>1283</v>
      </c>
      <c r="C27" s="32" t="s">
        <v>1187</v>
      </c>
      <c r="D27" s="14">
        <v>664000</v>
      </c>
      <c r="E27" s="15">
        <v>696.54</v>
      </c>
      <c r="F27" s="16">
        <v>4.8770000000000003E-3</v>
      </c>
      <c r="G27" s="16"/>
    </row>
    <row r="28" spans="1:7" x14ac:dyDescent="0.25">
      <c r="A28" s="13" t="s">
        <v>1190</v>
      </c>
      <c r="B28" s="32" t="s">
        <v>1191</v>
      </c>
      <c r="C28" s="32" t="s">
        <v>1192</v>
      </c>
      <c r="D28" s="14">
        <v>139200</v>
      </c>
      <c r="E28" s="15">
        <v>663.64</v>
      </c>
      <c r="F28" s="16">
        <v>4.6470000000000001E-3</v>
      </c>
      <c r="G28" s="16"/>
    </row>
    <row r="29" spans="1:7" x14ac:dyDescent="0.25">
      <c r="A29" s="13" t="s">
        <v>1227</v>
      </c>
      <c r="B29" s="32" t="s">
        <v>1228</v>
      </c>
      <c r="C29" s="32" t="s">
        <v>1187</v>
      </c>
      <c r="D29" s="14">
        <v>78000</v>
      </c>
      <c r="E29" s="15">
        <v>654.38</v>
      </c>
      <c r="F29" s="16">
        <v>4.5820000000000001E-3</v>
      </c>
      <c r="G29" s="16"/>
    </row>
    <row r="30" spans="1:7" x14ac:dyDescent="0.25">
      <c r="A30" s="13" t="s">
        <v>1298</v>
      </c>
      <c r="B30" s="32" t="s">
        <v>1299</v>
      </c>
      <c r="C30" s="32" t="s">
        <v>1181</v>
      </c>
      <c r="D30" s="14">
        <v>48400</v>
      </c>
      <c r="E30" s="15">
        <v>611.1</v>
      </c>
      <c r="F30" s="16">
        <v>4.2789999999999998E-3</v>
      </c>
      <c r="G30" s="16"/>
    </row>
    <row r="31" spans="1:7" x14ac:dyDescent="0.25">
      <c r="A31" s="13" t="s">
        <v>1185</v>
      </c>
      <c r="B31" s="32" t="s">
        <v>1186</v>
      </c>
      <c r="C31" s="32" t="s">
        <v>1187</v>
      </c>
      <c r="D31" s="14">
        <v>39900</v>
      </c>
      <c r="E31" s="15">
        <v>518.74</v>
      </c>
      <c r="F31" s="16">
        <v>3.6319999999999998E-3</v>
      </c>
      <c r="G31" s="16"/>
    </row>
    <row r="32" spans="1:7" x14ac:dyDescent="0.25">
      <c r="A32" s="13" t="s">
        <v>1278</v>
      </c>
      <c r="B32" s="32" t="s">
        <v>1279</v>
      </c>
      <c r="C32" s="32" t="s">
        <v>1187</v>
      </c>
      <c r="D32" s="14">
        <v>50500</v>
      </c>
      <c r="E32" s="15">
        <v>502.9</v>
      </c>
      <c r="F32" s="16">
        <v>3.5209999999999998E-3</v>
      </c>
      <c r="G32" s="16"/>
    </row>
    <row r="33" spans="1:7" x14ac:dyDescent="0.25">
      <c r="A33" s="13" t="s">
        <v>1374</v>
      </c>
      <c r="B33" s="32" t="s">
        <v>1375</v>
      </c>
      <c r="C33" s="32" t="s">
        <v>1210</v>
      </c>
      <c r="D33" s="14">
        <v>129600</v>
      </c>
      <c r="E33" s="15">
        <v>496.5</v>
      </c>
      <c r="F33" s="16">
        <v>3.4770000000000001E-3</v>
      </c>
      <c r="G33" s="16"/>
    </row>
    <row r="34" spans="1:7" x14ac:dyDescent="0.25">
      <c r="A34" s="13" t="s">
        <v>1286</v>
      </c>
      <c r="B34" s="32" t="s">
        <v>1287</v>
      </c>
      <c r="C34" s="32" t="s">
        <v>1267</v>
      </c>
      <c r="D34" s="14">
        <v>5700</v>
      </c>
      <c r="E34" s="15">
        <v>495.09</v>
      </c>
      <c r="F34" s="16">
        <v>3.467E-3</v>
      </c>
      <c r="G34" s="16"/>
    </row>
    <row r="35" spans="1:7" x14ac:dyDescent="0.25">
      <c r="A35" s="13" t="s">
        <v>1349</v>
      </c>
      <c r="B35" s="32" t="s">
        <v>1350</v>
      </c>
      <c r="C35" s="32" t="s">
        <v>1351</v>
      </c>
      <c r="D35" s="14">
        <v>140400</v>
      </c>
      <c r="E35" s="15">
        <v>440.51</v>
      </c>
      <c r="F35" s="16">
        <v>3.0839999999999999E-3</v>
      </c>
      <c r="G35" s="16"/>
    </row>
    <row r="36" spans="1:7" x14ac:dyDescent="0.25">
      <c r="A36" s="13" t="s">
        <v>1339</v>
      </c>
      <c r="B36" s="32" t="s">
        <v>1340</v>
      </c>
      <c r="C36" s="32" t="s">
        <v>1318</v>
      </c>
      <c r="D36" s="14">
        <v>64400</v>
      </c>
      <c r="E36" s="15">
        <v>422.59</v>
      </c>
      <c r="F36" s="16">
        <v>2.9589999999999998E-3</v>
      </c>
      <c r="G36" s="16"/>
    </row>
    <row r="37" spans="1:7" x14ac:dyDescent="0.25">
      <c r="A37" s="13" t="s">
        <v>1324</v>
      </c>
      <c r="B37" s="32" t="s">
        <v>1325</v>
      </c>
      <c r="C37" s="32" t="s">
        <v>1192</v>
      </c>
      <c r="D37" s="14">
        <v>16800</v>
      </c>
      <c r="E37" s="15">
        <v>419.35</v>
      </c>
      <c r="F37" s="16">
        <v>2.9359999999999998E-3</v>
      </c>
      <c r="G37" s="16"/>
    </row>
    <row r="38" spans="1:7" x14ac:dyDescent="0.25">
      <c r="A38" s="13" t="s">
        <v>1213</v>
      </c>
      <c r="B38" s="32" t="s">
        <v>1214</v>
      </c>
      <c r="C38" s="32" t="s">
        <v>1215</v>
      </c>
      <c r="D38" s="14">
        <v>106500</v>
      </c>
      <c r="E38" s="15">
        <v>387.29</v>
      </c>
      <c r="F38" s="16">
        <v>2.712E-3</v>
      </c>
      <c r="G38" s="16"/>
    </row>
    <row r="39" spans="1:7" x14ac:dyDescent="0.25">
      <c r="A39" s="13" t="s">
        <v>1432</v>
      </c>
      <c r="B39" s="32" t="s">
        <v>1433</v>
      </c>
      <c r="C39" s="32" t="s">
        <v>1267</v>
      </c>
      <c r="D39" s="14">
        <v>19600</v>
      </c>
      <c r="E39" s="15">
        <v>362.22</v>
      </c>
      <c r="F39" s="16">
        <v>2.5360000000000001E-3</v>
      </c>
      <c r="G39" s="16"/>
    </row>
    <row r="40" spans="1:7" x14ac:dyDescent="0.25">
      <c r="A40" s="13" t="s">
        <v>1423</v>
      </c>
      <c r="B40" s="32" t="s">
        <v>1424</v>
      </c>
      <c r="C40" s="32" t="s">
        <v>1234</v>
      </c>
      <c r="D40" s="14">
        <v>55000</v>
      </c>
      <c r="E40" s="15">
        <v>361.76</v>
      </c>
      <c r="F40" s="16">
        <v>2.5330000000000001E-3</v>
      </c>
      <c r="G40" s="16"/>
    </row>
    <row r="41" spans="1:7" x14ac:dyDescent="0.25">
      <c r="A41" s="13" t="s">
        <v>1188</v>
      </c>
      <c r="B41" s="32" t="s">
        <v>1189</v>
      </c>
      <c r="C41" s="32" t="s">
        <v>1181</v>
      </c>
      <c r="D41" s="14">
        <v>17425</v>
      </c>
      <c r="E41" s="15">
        <v>357.34</v>
      </c>
      <c r="F41" s="16">
        <v>2.5019999999999999E-3</v>
      </c>
      <c r="G41" s="16"/>
    </row>
    <row r="42" spans="1:7" x14ac:dyDescent="0.25">
      <c r="A42" s="13" t="s">
        <v>1311</v>
      </c>
      <c r="B42" s="32" t="s">
        <v>1312</v>
      </c>
      <c r="C42" s="32" t="s">
        <v>1275</v>
      </c>
      <c r="D42" s="14">
        <v>66300</v>
      </c>
      <c r="E42" s="15">
        <v>328.38</v>
      </c>
      <c r="F42" s="16">
        <v>2.2989999999999998E-3</v>
      </c>
      <c r="G42" s="16"/>
    </row>
    <row r="43" spans="1:7" x14ac:dyDescent="0.25">
      <c r="A43" s="13" t="s">
        <v>1399</v>
      </c>
      <c r="B43" s="32" t="s">
        <v>1400</v>
      </c>
      <c r="C43" s="32" t="s">
        <v>1181</v>
      </c>
      <c r="D43" s="14">
        <v>82500</v>
      </c>
      <c r="E43" s="15">
        <v>301.25</v>
      </c>
      <c r="F43" s="16">
        <v>2.1090000000000002E-3</v>
      </c>
      <c r="G43" s="16"/>
    </row>
    <row r="44" spans="1:7" x14ac:dyDescent="0.25">
      <c r="A44" s="13" t="s">
        <v>1487</v>
      </c>
      <c r="B44" s="32" t="s">
        <v>1488</v>
      </c>
      <c r="C44" s="32" t="s">
        <v>1383</v>
      </c>
      <c r="D44" s="14">
        <v>16800</v>
      </c>
      <c r="E44" s="15">
        <v>300.55</v>
      </c>
      <c r="F44" s="16">
        <v>2.104E-3</v>
      </c>
      <c r="G44" s="16"/>
    </row>
    <row r="45" spans="1:7" x14ac:dyDescent="0.25">
      <c r="A45" s="13" t="s">
        <v>1403</v>
      </c>
      <c r="B45" s="32" t="s">
        <v>1404</v>
      </c>
      <c r="C45" s="32" t="s">
        <v>1302</v>
      </c>
      <c r="D45" s="14">
        <v>192500</v>
      </c>
      <c r="E45" s="15">
        <v>278.24</v>
      </c>
      <c r="F45" s="16">
        <v>1.9480000000000001E-3</v>
      </c>
      <c r="G45" s="16"/>
    </row>
    <row r="46" spans="1:7" x14ac:dyDescent="0.25">
      <c r="A46" s="13" t="s">
        <v>1396</v>
      </c>
      <c r="B46" s="32" t="s">
        <v>1397</v>
      </c>
      <c r="C46" s="32" t="s">
        <v>1398</v>
      </c>
      <c r="D46" s="14">
        <v>32375</v>
      </c>
      <c r="E46" s="15">
        <v>264.16000000000003</v>
      </c>
      <c r="F46" s="16">
        <v>1.8500000000000001E-3</v>
      </c>
      <c r="G46" s="16"/>
    </row>
    <row r="47" spans="1:7" x14ac:dyDescent="0.25">
      <c r="A47" s="13" t="s">
        <v>1389</v>
      </c>
      <c r="B47" s="32" t="s">
        <v>1390</v>
      </c>
      <c r="C47" s="32" t="s">
        <v>1351</v>
      </c>
      <c r="D47" s="14">
        <v>3600</v>
      </c>
      <c r="E47" s="15">
        <v>244.63</v>
      </c>
      <c r="F47" s="16">
        <v>1.7129999999999999E-3</v>
      </c>
      <c r="G47" s="16"/>
    </row>
    <row r="48" spans="1:7" x14ac:dyDescent="0.25">
      <c r="A48" s="13" t="s">
        <v>1525</v>
      </c>
      <c r="B48" s="32" t="s">
        <v>1526</v>
      </c>
      <c r="C48" s="32" t="s">
        <v>1527</v>
      </c>
      <c r="D48" s="14">
        <v>525</v>
      </c>
      <c r="E48" s="15">
        <v>234.39</v>
      </c>
      <c r="F48" s="16">
        <v>1.6410000000000001E-3</v>
      </c>
      <c r="G48" s="16"/>
    </row>
    <row r="49" spans="1:7" x14ac:dyDescent="0.25">
      <c r="A49" s="13" t="s">
        <v>1265</v>
      </c>
      <c r="B49" s="32" t="s">
        <v>1266</v>
      </c>
      <c r="C49" s="32" t="s">
        <v>1267</v>
      </c>
      <c r="D49" s="14">
        <v>12400</v>
      </c>
      <c r="E49" s="15">
        <v>230.37</v>
      </c>
      <c r="F49" s="16">
        <v>1.6130000000000001E-3</v>
      </c>
      <c r="G49" s="16"/>
    </row>
    <row r="50" spans="1:7" x14ac:dyDescent="0.25">
      <c r="A50" s="13" t="s">
        <v>1245</v>
      </c>
      <c r="B50" s="32" t="s">
        <v>1246</v>
      </c>
      <c r="C50" s="32" t="s">
        <v>1195</v>
      </c>
      <c r="D50" s="14">
        <v>25300</v>
      </c>
      <c r="E50" s="15">
        <v>198.97</v>
      </c>
      <c r="F50" s="16">
        <v>1.3929999999999999E-3</v>
      </c>
      <c r="G50" s="16"/>
    </row>
    <row r="51" spans="1:7" x14ac:dyDescent="0.25">
      <c r="A51" s="13" t="s">
        <v>1223</v>
      </c>
      <c r="B51" s="32" t="s">
        <v>1224</v>
      </c>
      <c r="C51" s="32" t="s">
        <v>1195</v>
      </c>
      <c r="D51" s="14">
        <v>8050</v>
      </c>
      <c r="E51" s="15">
        <v>195.97</v>
      </c>
      <c r="F51" s="16">
        <v>1.372E-3</v>
      </c>
      <c r="G51" s="16"/>
    </row>
    <row r="52" spans="1:7" x14ac:dyDescent="0.25">
      <c r="A52" s="13" t="s">
        <v>1313</v>
      </c>
      <c r="B52" s="32" t="s">
        <v>1314</v>
      </c>
      <c r="C52" s="32" t="s">
        <v>1315</v>
      </c>
      <c r="D52" s="14">
        <v>23100</v>
      </c>
      <c r="E52" s="15">
        <v>190.1</v>
      </c>
      <c r="F52" s="16">
        <v>1.3309999999999999E-3</v>
      </c>
      <c r="G52" s="16"/>
    </row>
    <row r="53" spans="1:7" x14ac:dyDescent="0.25">
      <c r="A53" s="13" t="s">
        <v>1358</v>
      </c>
      <c r="B53" s="32" t="s">
        <v>1359</v>
      </c>
      <c r="C53" s="32" t="s">
        <v>1267</v>
      </c>
      <c r="D53" s="14">
        <v>3000</v>
      </c>
      <c r="E53" s="15">
        <v>185.17</v>
      </c>
      <c r="F53" s="16">
        <v>1.297E-3</v>
      </c>
      <c r="G53" s="16"/>
    </row>
    <row r="54" spans="1:7" x14ac:dyDescent="0.25">
      <c r="A54" s="13" t="s">
        <v>1356</v>
      </c>
      <c r="B54" s="32" t="s">
        <v>1357</v>
      </c>
      <c r="C54" s="32" t="s">
        <v>1267</v>
      </c>
      <c r="D54" s="14">
        <v>2800</v>
      </c>
      <c r="E54" s="15">
        <v>165.36</v>
      </c>
      <c r="F54" s="16">
        <v>1.158E-3</v>
      </c>
      <c r="G54" s="16"/>
    </row>
    <row r="55" spans="1:7" x14ac:dyDescent="0.25">
      <c r="A55" s="13" t="s">
        <v>1300</v>
      </c>
      <c r="B55" s="32" t="s">
        <v>1301</v>
      </c>
      <c r="C55" s="32" t="s">
        <v>1302</v>
      </c>
      <c r="D55" s="14">
        <v>140000</v>
      </c>
      <c r="E55" s="15">
        <v>163.95</v>
      </c>
      <c r="F55" s="16">
        <v>1.1479999999999999E-3</v>
      </c>
      <c r="G55" s="16"/>
    </row>
    <row r="56" spans="1:7" x14ac:dyDescent="0.25">
      <c r="A56" s="13" t="s">
        <v>1280</v>
      </c>
      <c r="B56" s="32" t="s">
        <v>1281</v>
      </c>
      <c r="C56" s="32" t="s">
        <v>1187</v>
      </c>
      <c r="D56" s="14">
        <v>64350</v>
      </c>
      <c r="E56" s="15">
        <v>158.56</v>
      </c>
      <c r="F56" s="16">
        <v>1.1100000000000001E-3</v>
      </c>
      <c r="G56" s="16"/>
    </row>
    <row r="57" spans="1:7" x14ac:dyDescent="0.25">
      <c r="A57" s="13" t="s">
        <v>1448</v>
      </c>
      <c r="B57" s="32" t="s">
        <v>1449</v>
      </c>
      <c r="C57" s="32" t="s">
        <v>1215</v>
      </c>
      <c r="D57" s="14">
        <v>43200</v>
      </c>
      <c r="E57" s="15">
        <v>142.30000000000001</v>
      </c>
      <c r="F57" s="16">
        <v>9.9599999999999992E-4</v>
      </c>
      <c r="G57" s="16"/>
    </row>
    <row r="58" spans="1:7" x14ac:dyDescent="0.25">
      <c r="A58" s="13" t="s">
        <v>1341</v>
      </c>
      <c r="B58" s="32" t="s">
        <v>1342</v>
      </c>
      <c r="C58" s="32" t="s">
        <v>1218</v>
      </c>
      <c r="D58" s="14">
        <v>36750</v>
      </c>
      <c r="E58" s="15">
        <v>92.28</v>
      </c>
      <c r="F58" s="16">
        <v>6.4599999999999998E-4</v>
      </c>
      <c r="G58" s="16"/>
    </row>
    <row r="59" spans="1:7" x14ac:dyDescent="0.25">
      <c r="A59" s="13" t="s">
        <v>1467</v>
      </c>
      <c r="B59" s="32" t="s">
        <v>1468</v>
      </c>
      <c r="C59" s="32" t="s">
        <v>1290</v>
      </c>
      <c r="D59" s="14">
        <v>7600</v>
      </c>
      <c r="E59" s="15">
        <v>90.44</v>
      </c>
      <c r="F59" s="16">
        <v>6.3299999999999999E-4</v>
      </c>
      <c r="G59" s="16"/>
    </row>
    <row r="60" spans="1:7" x14ac:dyDescent="0.25">
      <c r="A60" s="13" t="s">
        <v>1211</v>
      </c>
      <c r="B60" s="32" t="s">
        <v>1212</v>
      </c>
      <c r="C60" s="32" t="s">
        <v>1181</v>
      </c>
      <c r="D60" s="14">
        <v>6250</v>
      </c>
      <c r="E60" s="15">
        <v>75.14</v>
      </c>
      <c r="F60" s="16">
        <v>5.2599999999999999E-4</v>
      </c>
      <c r="G60" s="16"/>
    </row>
    <row r="61" spans="1:7" x14ac:dyDescent="0.25">
      <c r="A61" s="13" t="s">
        <v>1613</v>
      </c>
      <c r="B61" s="32" t="s">
        <v>1614</v>
      </c>
      <c r="C61" s="32" t="s">
        <v>1275</v>
      </c>
      <c r="D61" s="14">
        <v>3750</v>
      </c>
      <c r="E61" s="15">
        <v>44.44</v>
      </c>
      <c r="F61" s="16">
        <v>3.1100000000000002E-4</v>
      </c>
      <c r="G61" s="16"/>
    </row>
    <row r="62" spans="1:7" x14ac:dyDescent="0.25">
      <c r="A62" s="13" t="s">
        <v>1384</v>
      </c>
      <c r="B62" s="32" t="s">
        <v>1385</v>
      </c>
      <c r="C62" s="32" t="s">
        <v>1275</v>
      </c>
      <c r="D62" s="14">
        <v>3125</v>
      </c>
      <c r="E62" s="15">
        <v>38.56</v>
      </c>
      <c r="F62" s="16">
        <v>2.7E-4</v>
      </c>
      <c r="G62" s="16"/>
    </row>
    <row r="63" spans="1:7" x14ac:dyDescent="0.25">
      <c r="A63" s="13" t="s">
        <v>1360</v>
      </c>
      <c r="B63" s="32" t="s">
        <v>1361</v>
      </c>
      <c r="C63" s="32" t="s">
        <v>1198</v>
      </c>
      <c r="D63" s="14">
        <v>5400</v>
      </c>
      <c r="E63" s="15">
        <v>28.7</v>
      </c>
      <c r="F63" s="16">
        <v>2.0100000000000001E-4</v>
      </c>
      <c r="G63" s="16"/>
    </row>
    <row r="64" spans="1:7" x14ac:dyDescent="0.25">
      <c r="A64" s="13" t="s">
        <v>1534</v>
      </c>
      <c r="B64" s="32" t="s">
        <v>1535</v>
      </c>
      <c r="C64" s="32" t="s">
        <v>1231</v>
      </c>
      <c r="D64" s="14">
        <v>3960</v>
      </c>
      <c r="E64" s="15">
        <v>19.55</v>
      </c>
      <c r="F64" s="16">
        <v>1.37E-4</v>
      </c>
      <c r="G64" s="16"/>
    </row>
    <row r="65" spans="1:7" x14ac:dyDescent="0.25">
      <c r="A65" s="13" t="s">
        <v>1262</v>
      </c>
      <c r="B65" s="32" t="s">
        <v>1263</v>
      </c>
      <c r="C65" s="32" t="s">
        <v>1264</v>
      </c>
      <c r="D65" s="14">
        <v>2300</v>
      </c>
      <c r="E65" s="15">
        <v>10.43</v>
      </c>
      <c r="F65" s="16">
        <v>7.2999999999999999E-5</v>
      </c>
      <c r="G65" s="16"/>
    </row>
    <row r="66" spans="1:7" x14ac:dyDescent="0.25">
      <c r="A66" s="17" t="s">
        <v>131</v>
      </c>
      <c r="B66" s="33"/>
      <c r="C66" s="33"/>
      <c r="D66" s="20"/>
      <c r="E66" s="38">
        <f>SUM(E8:E65)</f>
        <v>38698.329999999994</v>
      </c>
      <c r="F66" s="39">
        <f>SUM(F8:F65)</f>
        <v>0.27096599999999998</v>
      </c>
      <c r="G66" s="23"/>
    </row>
    <row r="67" spans="1:7" x14ac:dyDescent="0.25">
      <c r="A67" s="17" t="s">
        <v>1257</v>
      </c>
      <c r="B67" s="32"/>
      <c r="C67" s="32"/>
      <c r="D67" s="14"/>
      <c r="E67" s="15"/>
      <c r="F67" s="16"/>
      <c r="G67" s="16"/>
    </row>
    <row r="68" spans="1:7" x14ac:dyDescent="0.25">
      <c r="A68" s="17" t="s">
        <v>131</v>
      </c>
      <c r="B68" s="32"/>
      <c r="C68" s="32"/>
      <c r="D68" s="14"/>
      <c r="E68" s="40" t="s">
        <v>128</v>
      </c>
      <c r="F68" s="41" t="s">
        <v>128</v>
      </c>
      <c r="G68" s="16"/>
    </row>
    <row r="69" spans="1:7" x14ac:dyDescent="0.25">
      <c r="A69" s="25" t="s">
        <v>143</v>
      </c>
      <c r="B69" s="34"/>
      <c r="C69" s="34"/>
      <c r="D69" s="26"/>
      <c r="E69" s="29">
        <v>38698.33</v>
      </c>
      <c r="F69" s="30">
        <v>0.27096799999999999</v>
      </c>
      <c r="G69" s="23"/>
    </row>
    <row r="70" spans="1:7" x14ac:dyDescent="0.25">
      <c r="A70" s="13"/>
      <c r="B70" s="32"/>
      <c r="C70" s="32"/>
      <c r="D70" s="14"/>
      <c r="E70" s="15"/>
      <c r="F70" s="16"/>
      <c r="G70" s="16"/>
    </row>
    <row r="71" spans="1:7" x14ac:dyDescent="0.25">
      <c r="A71" s="17" t="s">
        <v>1623</v>
      </c>
      <c r="B71" s="32"/>
      <c r="C71" s="32"/>
      <c r="D71" s="14"/>
      <c r="E71" s="15"/>
      <c r="F71" s="16"/>
      <c r="G71" s="16"/>
    </row>
    <row r="72" spans="1:7" x14ac:dyDescent="0.25">
      <c r="A72" s="17" t="s">
        <v>1624</v>
      </c>
      <c r="B72" s="32"/>
      <c r="C72" s="32"/>
      <c r="D72" s="14"/>
      <c r="E72" s="15"/>
      <c r="F72" s="16"/>
      <c r="G72" s="16"/>
    </row>
    <row r="73" spans="1:7" x14ac:dyDescent="0.25">
      <c r="A73" s="13" t="s">
        <v>1821</v>
      </c>
      <c r="B73" s="32"/>
      <c r="C73" s="32" t="s">
        <v>1264</v>
      </c>
      <c r="D73" s="42">
        <v>-2300</v>
      </c>
      <c r="E73" s="37">
        <v>-10.49</v>
      </c>
      <c r="F73" s="36">
        <v>-7.2999999999999999E-5</v>
      </c>
      <c r="G73" s="16"/>
    </row>
    <row r="74" spans="1:7" x14ac:dyDescent="0.25">
      <c r="A74" s="13" t="s">
        <v>1669</v>
      </c>
      <c r="B74" s="32"/>
      <c r="C74" s="32" t="s">
        <v>1231</v>
      </c>
      <c r="D74" s="42">
        <v>-3960</v>
      </c>
      <c r="E74" s="37">
        <v>-19.64</v>
      </c>
      <c r="F74" s="36">
        <v>-1.37E-4</v>
      </c>
      <c r="G74" s="16"/>
    </row>
    <row r="75" spans="1:7" x14ac:dyDescent="0.25">
      <c r="A75" s="13" t="s">
        <v>1764</v>
      </c>
      <c r="B75" s="32"/>
      <c r="C75" s="32" t="s">
        <v>1198</v>
      </c>
      <c r="D75" s="42">
        <v>-5400</v>
      </c>
      <c r="E75" s="37">
        <v>-28.88</v>
      </c>
      <c r="F75" s="36">
        <v>-2.02E-4</v>
      </c>
      <c r="G75" s="16"/>
    </row>
    <row r="76" spans="1:7" x14ac:dyDescent="0.25">
      <c r="A76" s="13" t="s">
        <v>1749</v>
      </c>
      <c r="B76" s="32"/>
      <c r="C76" s="32" t="s">
        <v>1275</v>
      </c>
      <c r="D76" s="42">
        <v>-3125</v>
      </c>
      <c r="E76" s="37">
        <v>-38.83</v>
      </c>
      <c r="F76" s="36">
        <v>-2.7099999999999997E-4</v>
      </c>
      <c r="G76" s="16"/>
    </row>
    <row r="77" spans="1:7" x14ac:dyDescent="0.25">
      <c r="A77" s="13" t="s">
        <v>1629</v>
      </c>
      <c r="B77" s="32"/>
      <c r="C77" s="32" t="s">
        <v>1275</v>
      </c>
      <c r="D77" s="42">
        <v>-3750</v>
      </c>
      <c r="E77" s="37">
        <v>-44.61</v>
      </c>
      <c r="F77" s="36">
        <v>-3.1199999999999999E-4</v>
      </c>
      <c r="G77" s="16"/>
    </row>
    <row r="78" spans="1:7" x14ac:dyDescent="0.25">
      <c r="A78" s="13" t="s">
        <v>1770</v>
      </c>
      <c r="B78" s="32"/>
      <c r="C78" s="32" t="s">
        <v>1181</v>
      </c>
      <c r="D78" s="42">
        <v>-6250</v>
      </c>
      <c r="E78" s="37">
        <v>-75.66</v>
      </c>
      <c r="F78" s="36">
        <v>-5.2899999999999996E-4</v>
      </c>
      <c r="G78" s="16"/>
    </row>
    <row r="79" spans="1:7" x14ac:dyDescent="0.25">
      <c r="A79" s="13" t="s">
        <v>1704</v>
      </c>
      <c r="B79" s="32"/>
      <c r="C79" s="32" t="s">
        <v>1290</v>
      </c>
      <c r="D79" s="42">
        <v>-7600</v>
      </c>
      <c r="E79" s="37">
        <v>-91.04</v>
      </c>
      <c r="F79" s="36">
        <v>-6.3699999999999998E-4</v>
      </c>
      <c r="G79" s="16"/>
    </row>
    <row r="80" spans="1:7" x14ac:dyDescent="0.25">
      <c r="A80" s="13" t="s">
        <v>1774</v>
      </c>
      <c r="B80" s="32"/>
      <c r="C80" s="32" t="s">
        <v>1218</v>
      </c>
      <c r="D80" s="42">
        <v>-36750</v>
      </c>
      <c r="E80" s="37">
        <v>-92.9</v>
      </c>
      <c r="F80" s="36">
        <v>-6.4999999999999997E-4</v>
      </c>
      <c r="G80" s="16"/>
    </row>
    <row r="81" spans="1:7" x14ac:dyDescent="0.25">
      <c r="A81" s="13" t="s">
        <v>1713</v>
      </c>
      <c r="B81" s="32"/>
      <c r="C81" s="32" t="s">
        <v>1215</v>
      </c>
      <c r="D81" s="42">
        <v>-43200</v>
      </c>
      <c r="E81" s="37">
        <v>-143.13999999999999</v>
      </c>
      <c r="F81" s="36">
        <v>-1.0020000000000001E-3</v>
      </c>
      <c r="G81" s="16"/>
    </row>
    <row r="82" spans="1:7" x14ac:dyDescent="0.25">
      <c r="A82" s="13" t="s">
        <v>1811</v>
      </c>
      <c r="B82" s="32"/>
      <c r="C82" s="32" t="s">
        <v>1187</v>
      </c>
      <c r="D82" s="42">
        <v>-64350</v>
      </c>
      <c r="E82" s="37">
        <v>-159.62</v>
      </c>
      <c r="F82" s="36">
        <v>-1.1169999999999999E-3</v>
      </c>
      <c r="G82" s="16"/>
    </row>
    <row r="83" spans="1:7" x14ac:dyDescent="0.25">
      <c r="A83" s="13" t="s">
        <v>1798</v>
      </c>
      <c r="B83" s="32"/>
      <c r="C83" s="32" t="s">
        <v>1302</v>
      </c>
      <c r="D83" s="42">
        <v>-140000</v>
      </c>
      <c r="E83" s="37">
        <v>-164.96</v>
      </c>
      <c r="F83" s="36">
        <v>-1.155E-3</v>
      </c>
      <c r="G83" s="16"/>
    </row>
    <row r="84" spans="1:7" x14ac:dyDescent="0.25">
      <c r="A84" s="13" t="s">
        <v>1766</v>
      </c>
      <c r="B84" s="32"/>
      <c r="C84" s="32" t="s">
        <v>1267</v>
      </c>
      <c r="D84" s="42">
        <v>-2800</v>
      </c>
      <c r="E84" s="37">
        <v>-166.2</v>
      </c>
      <c r="F84" s="36">
        <v>-1.163E-3</v>
      </c>
      <c r="G84" s="16"/>
    </row>
    <row r="85" spans="1:7" x14ac:dyDescent="0.25">
      <c r="A85" s="13" t="s">
        <v>1765</v>
      </c>
      <c r="B85" s="32"/>
      <c r="C85" s="32" t="s">
        <v>1267</v>
      </c>
      <c r="D85" s="42">
        <v>-3000</v>
      </c>
      <c r="E85" s="37">
        <v>-186.23</v>
      </c>
      <c r="F85" s="36">
        <v>-1.3029999999999999E-3</v>
      </c>
      <c r="G85" s="16"/>
    </row>
    <row r="86" spans="1:7" x14ac:dyDescent="0.25">
      <c r="A86" s="13" t="s">
        <v>1787</v>
      </c>
      <c r="B86" s="32"/>
      <c r="C86" s="32" t="s">
        <v>1315</v>
      </c>
      <c r="D86" s="42">
        <v>-23100</v>
      </c>
      <c r="E86" s="37">
        <v>-190.92</v>
      </c>
      <c r="F86" s="36">
        <v>-1.3359999999999999E-3</v>
      </c>
      <c r="G86" s="16"/>
    </row>
    <row r="87" spans="1:7" x14ac:dyDescent="0.25">
      <c r="A87" s="13" t="s">
        <v>1793</v>
      </c>
      <c r="B87" s="32"/>
      <c r="C87" s="32" t="s">
        <v>1195</v>
      </c>
      <c r="D87" s="42">
        <v>-8050</v>
      </c>
      <c r="E87" s="37">
        <v>-197.35</v>
      </c>
      <c r="F87" s="36">
        <v>-1.3810000000000001E-3</v>
      </c>
      <c r="G87" s="16"/>
    </row>
    <row r="88" spans="1:7" x14ac:dyDescent="0.25">
      <c r="A88" s="13" t="s">
        <v>1801</v>
      </c>
      <c r="B88" s="32"/>
      <c r="C88" s="32" t="s">
        <v>1195</v>
      </c>
      <c r="D88" s="42">
        <v>-25300</v>
      </c>
      <c r="E88" s="37">
        <v>-200.44</v>
      </c>
      <c r="F88" s="36">
        <v>-1.403E-3</v>
      </c>
      <c r="G88" s="16"/>
    </row>
    <row r="89" spans="1:7" x14ac:dyDescent="0.25">
      <c r="A89" s="13" t="s">
        <v>1818</v>
      </c>
      <c r="B89" s="32"/>
      <c r="C89" s="32" t="s">
        <v>1267</v>
      </c>
      <c r="D89" s="42">
        <v>-12400</v>
      </c>
      <c r="E89" s="37">
        <v>-231.87</v>
      </c>
      <c r="F89" s="36">
        <v>-1.6230000000000001E-3</v>
      </c>
      <c r="G89" s="16"/>
    </row>
    <row r="90" spans="1:7" x14ac:dyDescent="0.25">
      <c r="A90" s="13" t="s">
        <v>1673</v>
      </c>
      <c r="B90" s="32"/>
      <c r="C90" s="32" t="s">
        <v>1527</v>
      </c>
      <c r="D90" s="42">
        <v>-525</v>
      </c>
      <c r="E90" s="37">
        <v>-235.96</v>
      </c>
      <c r="F90" s="36">
        <v>-1.652E-3</v>
      </c>
      <c r="G90" s="16"/>
    </row>
    <row r="91" spans="1:7" x14ac:dyDescent="0.25">
      <c r="A91" s="13" t="s">
        <v>1747</v>
      </c>
      <c r="B91" s="32"/>
      <c r="C91" s="32" t="s">
        <v>1351</v>
      </c>
      <c r="D91" s="42">
        <v>-3600</v>
      </c>
      <c r="E91" s="37">
        <v>-246.29</v>
      </c>
      <c r="F91" s="36">
        <v>-1.7240000000000001E-3</v>
      </c>
      <c r="G91" s="16"/>
    </row>
    <row r="92" spans="1:7" x14ac:dyDescent="0.25">
      <c r="A92" s="13" t="s">
        <v>1744</v>
      </c>
      <c r="B92" s="32"/>
      <c r="C92" s="32" t="s">
        <v>1398</v>
      </c>
      <c r="D92" s="42">
        <v>-32375</v>
      </c>
      <c r="E92" s="37">
        <v>-265.83</v>
      </c>
      <c r="F92" s="36">
        <v>-1.861E-3</v>
      </c>
      <c r="G92" s="16"/>
    </row>
    <row r="93" spans="1:7" x14ac:dyDescent="0.25">
      <c r="A93" s="13" t="s">
        <v>1740</v>
      </c>
      <c r="B93" s="32"/>
      <c r="C93" s="32" t="s">
        <v>1302</v>
      </c>
      <c r="D93" s="42">
        <v>-192500</v>
      </c>
      <c r="E93" s="37">
        <v>-280.11</v>
      </c>
      <c r="F93" s="36">
        <v>-1.9610000000000001E-3</v>
      </c>
      <c r="G93" s="16"/>
    </row>
    <row r="94" spans="1:7" x14ac:dyDescent="0.25">
      <c r="A94" s="13" t="s">
        <v>1694</v>
      </c>
      <c r="B94" s="32"/>
      <c r="C94" s="32" t="s">
        <v>1383</v>
      </c>
      <c r="D94" s="42">
        <v>-16800</v>
      </c>
      <c r="E94" s="37">
        <v>-301.77</v>
      </c>
      <c r="F94" s="36">
        <v>-2.1129999999999999E-3</v>
      </c>
      <c r="G94" s="16"/>
    </row>
    <row r="95" spans="1:7" x14ac:dyDescent="0.25">
      <c r="A95" s="13" t="s">
        <v>1743</v>
      </c>
      <c r="B95" s="32"/>
      <c r="C95" s="32" t="s">
        <v>1181</v>
      </c>
      <c r="D95" s="42">
        <v>-82500</v>
      </c>
      <c r="E95" s="37">
        <v>-302.89999999999998</v>
      </c>
      <c r="F95" s="36">
        <v>-2.1199999999999999E-3</v>
      </c>
      <c r="G95" s="16"/>
    </row>
    <row r="96" spans="1:7" x14ac:dyDescent="0.25">
      <c r="A96" s="13" t="s">
        <v>1788</v>
      </c>
      <c r="B96" s="32"/>
      <c r="C96" s="32" t="s">
        <v>1275</v>
      </c>
      <c r="D96" s="42">
        <v>-66300</v>
      </c>
      <c r="E96" s="37">
        <v>-330.54</v>
      </c>
      <c r="F96" s="36">
        <v>-2.3140000000000001E-3</v>
      </c>
      <c r="G96" s="16"/>
    </row>
    <row r="97" spans="1:7" x14ac:dyDescent="0.25">
      <c r="A97" s="13" t="s">
        <v>1778</v>
      </c>
      <c r="B97" s="32"/>
      <c r="C97" s="32" t="s">
        <v>1181</v>
      </c>
      <c r="D97" s="42">
        <v>-17425</v>
      </c>
      <c r="E97" s="37">
        <v>-359.61</v>
      </c>
      <c r="F97" s="36">
        <v>-2.5170000000000001E-3</v>
      </c>
      <c r="G97" s="16"/>
    </row>
    <row r="98" spans="1:7" x14ac:dyDescent="0.25">
      <c r="A98" s="13" t="s">
        <v>1729</v>
      </c>
      <c r="B98" s="32"/>
      <c r="C98" s="32" t="s">
        <v>1234</v>
      </c>
      <c r="D98" s="42">
        <v>-55000</v>
      </c>
      <c r="E98" s="37">
        <v>-363.14</v>
      </c>
      <c r="F98" s="36">
        <v>-2.542E-3</v>
      </c>
      <c r="G98" s="16"/>
    </row>
    <row r="99" spans="1:7" x14ac:dyDescent="0.25">
      <c r="A99" s="13" t="s">
        <v>1723</v>
      </c>
      <c r="B99" s="32"/>
      <c r="C99" s="32" t="s">
        <v>1267</v>
      </c>
      <c r="D99" s="42">
        <v>-19600</v>
      </c>
      <c r="E99" s="37">
        <v>-364.67</v>
      </c>
      <c r="F99" s="36">
        <v>-2.5530000000000001E-3</v>
      </c>
      <c r="G99" s="16"/>
    </row>
    <row r="100" spans="1:7" x14ac:dyDescent="0.25">
      <c r="A100" s="13" t="s">
        <v>1815</v>
      </c>
      <c r="B100" s="32"/>
      <c r="C100" s="32" t="s">
        <v>1215</v>
      </c>
      <c r="D100" s="42">
        <v>-106500</v>
      </c>
      <c r="E100" s="37">
        <v>-389.36</v>
      </c>
      <c r="F100" s="36">
        <v>-2.7260000000000001E-3</v>
      </c>
      <c r="G100" s="16"/>
    </row>
    <row r="101" spans="1:7" x14ac:dyDescent="0.25">
      <c r="A101" s="13" t="s">
        <v>1782</v>
      </c>
      <c r="B101" s="32"/>
      <c r="C101" s="32" t="s">
        <v>1192</v>
      </c>
      <c r="D101" s="42">
        <v>-16800</v>
      </c>
      <c r="E101" s="37">
        <v>-421.04</v>
      </c>
      <c r="F101" s="36">
        <v>-2.9480000000000001E-3</v>
      </c>
      <c r="G101" s="16"/>
    </row>
    <row r="102" spans="1:7" x14ac:dyDescent="0.25">
      <c r="A102" s="13" t="s">
        <v>1775</v>
      </c>
      <c r="B102" s="32"/>
      <c r="C102" s="32" t="s">
        <v>1318</v>
      </c>
      <c r="D102" s="42">
        <v>-64400</v>
      </c>
      <c r="E102" s="37">
        <v>-424.81</v>
      </c>
      <c r="F102" s="36">
        <v>-2.9740000000000001E-3</v>
      </c>
      <c r="G102" s="16"/>
    </row>
    <row r="103" spans="1:7" x14ac:dyDescent="0.25">
      <c r="A103" s="13" t="s">
        <v>1769</v>
      </c>
      <c r="B103" s="32"/>
      <c r="C103" s="32" t="s">
        <v>1351</v>
      </c>
      <c r="D103" s="42">
        <v>-140400</v>
      </c>
      <c r="E103" s="37">
        <v>-442.12</v>
      </c>
      <c r="F103" s="36">
        <v>-3.0950000000000001E-3</v>
      </c>
      <c r="G103" s="16"/>
    </row>
    <row r="104" spans="1:7" x14ac:dyDescent="0.25">
      <c r="A104" s="13" t="s">
        <v>1806</v>
      </c>
      <c r="B104" s="32"/>
      <c r="C104" s="32" t="s">
        <v>1267</v>
      </c>
      <c r="D104" s="42">
        <v>-5700</v>
      </c>
      <c r="E104" s="37">
        <v>-498.16</v>
      </c>
      <c r="F104" s="36">
        <v>-3.4880000000000002E-3</v>
      </c>
      <c r="G104" s="16"/>
    </row>
    <row r="105" spans="1:7" x14ac:dyDescent="0.25">
      <c r="A105" s="13" t="s">
        <v>1754</v>
      </c>
      <c r="B105" s="32"/>
      <c r="C105" s="32" t="s">
        <v>1210</v>
      </c>
      <c r="D105" s="42">
        <v>-129600</v>
      </c>
      <c r="E105" s="37">
        <v>-500</v>
      </c>
      <c r="F105" s="36">
        <v>-3.5010000000000002E-3</v>
      </c>
      <c r="G105" s="16"/>
    </row>
    <row r="106" spans="1:7" x14ac:dyDescent="0.25">
      <c r="A106" s="13" t="s">
        <v>1812</v>
      </c>
      <c r="B106" s="32"/>
      <c r="C106" s="32" t="s">
        <v>1187</v>
      </c>
      <c r="D106" s="42">
        <v>-50500</v>
      </c>
      <c r="E106" s="37">
        <v>-505.78</v>
      </c>
      <c r="F106" s="36">
        <v>-3.5409999999999999E-3</v>
      </c>
      <c r="G106" s="16"/>
    </row>
    <row r="107" spans="1:7" x14ac:dyDescent="0.25">
      <c r="A107" s="13" t="s">
        <v>1819</v>
      </c>
      <c r="B107" s="32"/>
      <c r="C107" s="32" t="s">
        <v>1187</v>
      </c>
      <c r="D107" s="42">
        <v>-39900</v>
      </c>
      <c r="E107" s="37">
        <v>-521.66999999999996</v>
      </c>
      <c r="F107" s="36">
        <v>-3.6519999999999999E-3</v>
      </c>
      <c r="G107" s="16"/>
    </row>
    <row r="108" spans="1:7" x14ac:dyDescent="0.25">
      <c r="A108" s="13" t="s">
        <v>1799</v>
      </c>
      <c r="B108" s="32"/>
      <c r="C108" s="32" t="s">
        <v>1181</v>
      </c>
      <c r="D108" s="42">
        <v>-48400</v>
      </c>
      <c r="E108" s="37">
        <v>-613.25</v>
      </c>
      <c r="F108" s="36">
        <v>-4.2940000000000001E-3</v>
      </c>
      <c r="G108" s="16"/>
    </row>
    <row r="109" spans="1:7" x14ac:dyDescent="0.25">
      <c r="A109" s="13" t="s">
        <v>1808</v>
      </c>
      <c r="B109" s="32"/>
      <c r="C109" s="32" t="s">
        <v>1187</v>
      </c>
      <c r="D109" s="42">
        <v>-78000</v>
      </c>
      <c r="E109" s="37">
        <v>-657.89</v>
      </c>
      <c r="F109" s="36">
        <v>-4.6059999999999999E-3</v>
      </c>
      <c r="G109" s="16"/>
    </row>
    <row r="110" spans="1:7" x14ac:dyDescent="0.25">
      <c r="A110" s="13" t="s">
        <v>1797</v>
      </c>
      <c r="B110" s="32"/>
      <c r="C110" s="32" t="s">
        <v>1192</v>
      </c>
      <c r="D110" s="42">
        <v>-139200</v>
      </c>
      <c r="E110" s="37">
        <v>-668.16</v>
      </c>
      <c r="F110" s="36">
        <v>-4.6779999999999999E-3</v>
      </c>
      <c r="G110" s="16"/>
    </row>
    <row r="111" spans="1:7" x14ac:dyDescent="0.25">
      <c r="A111" s="13" t="s">
        <v>1810</v>
      </c>
      <c r="B111" s="32"/>
      <c r="C111" s="32" t="s">
        <v>1187</v>
      </c>
      <c r="D111" s="42">
        <v>-664000</v>
      </c>
      <c r="E111" s="37">
        <v>-701.58</v>
      </c>
      <c r="F111" s="36">
        <v>-4.9119999999999997E-3</v>
      </c>
      <c r="G111" s="16"/>
    </row>
    <row r="112" spans="1:7" x14ac:dyDescent="0.25">
      <c r="A112" s="13" t="s">
        <v>1795</v>
      </c>
      <c r="B112" s="32"/>
      <c r="C112" s="32" t="s">
        <v>1187</v>
      </c>
      <c r="D112" s="42">
        <v>-39600</v>
      </c>
      <c r="E112" s="37">
        <v>-702.78</v>
      </c>
      <c r="F112" s="36">
        <v>-4.9199999999999999E-3</v>
      </c>
      <c r="G112" s="16"/>
    </row>
    <row r="113" spans="1:7" x14ac:dyDescent="0.25">
      <c r="A113" s="13" t="s">
        <v>1781</v>
      </c>
      <c r="B113" s="32"/>
      <c r="C113" s="32" t="s">
        <v>1184</v>
      </c>
      <c r="D113" s="42">
        <v>-207400</v>
      </c>
      <c r="E113" s="37">
        <v>-729.53</v>
      </c>
      <c r="F113" s="36">
        <v>-5.1079999999999997E-3</v>
      </c>
      <c r="G113" s="16"/>
    </row>
    <row r="114" spans="1:7" x14ac:dyDescent="0.25">
      <c r="A114" s="13" t="s">
        <v>1813</v>
      </c>
      <c r="B114" s="32"/>
      <c r="C114" s="32" t="s">
        <v>1195</v>
      </c>
      <c r="D114" s="42">
        <v>-25200</v>
      </c>
      <c r="E114" s="37">
        <v>-752.75</v>
      </c>
      <c r="F114" s="36">
        <v>-5.2700000000000004E-3</v>
      </c>
      <c r="G114" s="16"/>
    </row>
    <row r="115" spans="1:7" x14ac:dyDescent="0.25">
      <c r="A115" s="13" t="s">
        <v>1762</v>
      </c>
      <c r="B115" s="32"/>
      <c r="C115" s="32" t="s">
        <v>1237</v>
      </c>
      <c r="D115" s="42">
        <v>-21600</v>
      </c>
      <c r="E115" s="37">
        <v>-757.43</v>
      </c>
      <c r="F115" s="36">
        <v>-5.3030000000000004E-3</v>
      </c>
      <c r="G115" s="16"/>
    </row>
    <row r="116" spans="1:7" x14ac:dyDescent="0.25">
      <c r="A116" s="13" t="s">
        <v>1814</v>
      </c>
      <c r="B116" s="32"/>
      <c r="C116" s="32" t="s">
        <v>1275</v>
      </c>
      <c r="D116" s="42">
        <v>-152000</v>
      </c>
      <c r="E116" s="37">
        <v>-813.58</v>
      </c>
      <c r="F116" s="36">
        <v>-5.6959999999999997E-3</v>
      </c>
      <c r="G116" s="16"/>
    </row>
    <row r="117" spans="1:7" x14ac:dyDescent="0.25">
      <c r="A117" s="13" t="s">
        <v>1809</v>
      </c>
      <c r="B117" s="32"/>
      <c r="C117" s="32" t="s">
        <v>1187</v>
      </c>
      <c r="D117" s="42">
        <v>-74375</v>
      </c>
      <c r="E117" s="37">
        <v>-850.63</v>
      </c>
      <c r="F117" s="36">
        <v>-5.9560000000000004E-3</v>
      </c>
      <c r="G117" s="16"/>
    </row>
    <row r="118" spans="1:7" x14ac:dyDescent="0.25">
      <c r="A118" s="13" t="s">
        <v>1783</v>
      </c>
      <c r="B118" s="32"/>
      <c r="C118" s="32" t="s">
        <v>1181</v>
      </c>
      <c r="D118" s="42">
        <v>-47600</v>
      </c>
      <c r="E118" s="37">
        <v>-853.4</v>
      </c>
      <c r="F118" s="36">
        <v>-5.9750000000000003E-3</v>
      </c>
      <c r="G118" s="16"/>
    </row>
    <row r="119" spans="1:7" x14ac:dyDescent="0.25">
      <c r="A119" s="13" t="s">
        <v>1792</v>
      </c>
      <c r="B119" s="32"/>
      <c r="C119" s="32" t="s">
        <v>1252</v>
      </c>
      <c r="D119" s="42">
        <v>-334950</v>
      </c>
      <c r="E119" s="37">
        <v>-864</v>
      </c>
      <c r="F119" s="36">
        <v>-6.0489999999999997E-3</v>
      </c>
      <c r="G119" s="16"/>
    </row>
    <row r="120" spans="1:7" x14ac:dyDescent="0.25">
      <c r="A120" s="13" t="s">
        <v>1756</v>
      </c>
      <c r="B120" s="32"/>
      <c r="C120" s="32" t="s">
        <v>1275</v>
      </c>
      <c r="D120" s="42">
        <v>-29400</v>
      </c>
      <c r="E120" s="37">
        <v>-892.94</v>
      </c>
      <c r="F120" s="36">
        <v>-6.2519999999999997E-3</v>
      </c>
      <c r="G120" s="16"/>
    </row>
    <row r="121" spans="1:7" x14ac:dyDescent="0.25">
      <c r="A121" s="13" t="s">
        <v>1771</v>
      </c>
      <c r="B121" s="32"/>
      <c r="C121" s="32" t="s">
        <v>1275</v>
      </c>
      <c r="D121" s="42">
        <v>-14750</v>
      </c>
      <c r="E121" s="37">
        <v>-975.61</v>
      </c>
      <c r="F121" s="36">
        <v>-6.8310000000000003E-3</v>
      </c>
      <c r="G121" s="16"/>
    </row>
    <row r="122" spans="1:7" x14ac:dyDescent="0.25">
      <c r="A122" s="13" t="s">
        <v>1773</v>
      </c>
      <c r="B122" s="32"/>
      <c r="C122" s="32" t="s">
        <v>1184</v>
      </c>
      <c r="D122" s="42">
        <v>-11720000</v>
      </c>
      <c r="E122" s="37">
        <v>-986.82</v>
      </c>
      <c r="F122" s="36">
        <v>-6.9090000000000002E-3</v>
      </c>
      <c r="G122" s="16"/>
    </row>
    <row r="123" spans="1:7" x14ac:dyDescent="0.25">
      <c r="A123" s="13" t="s">
        <v>1739</v>
      </c>
      <c r="B123" s="32"/>
      <c r="C123" s="32" t="s">
        <v>1187</v>
      </c>
      <c r="D123" s="42">
        <v>-500000</v>
      </c>
      <c r="E123" s="37">
        <v>-1059.95</v>
      </c>
      <c r="F123" s="36">
        <v>-7.4209999999999996E-3</v>
      </c>
      <c r="G123" s="16"/>
    </row>
    <row r="124" spans="1:7" x14ac:dyDescent="0.25">
      <c r="A124" s="13" t="s">
        <v>1820</v>
      </c>
      <c r="B124" s="32"/>
      <c r="C124" s="32" t="s">
        <v>1184</v>
      </c>
      <c r="D124" s="42">
        <v>-94050</v>
      </c>
      <c r="E124" s="37">
        <v>-1540.59</v>
      </c>
      <c r="F124" s="36">
        <v>-1.0787E-2</v>
      </c>
      <c r="G124" s="16"/>
    </row>
    <row r="125" spans="1:7" x14ac:dyDescent="0.25">
      <c r="A125" s="13" t="s">
        <v>1748</v>
      </c>
      <c r="B125" s="32"/>
      <c r="C125" s="32" t="s">
        <v>1388</v>
      </c>
      <c r="D125" s="42">
        <v>-392700</v>
      </c>
      <c r="E125" s="37">
        <v>-1642.08</v>
      </c>
      <c r="F125" s="36">
        <v>-1.1497E-2</v>
      </c>
      <c r="G125" s="16"/>
    </row>
    <row r="126" spans="1:7" x14ac:dyDescent="0.25">
      <c r="A126" s="13" t="s">
        <v>1790</v>
      </c>
      <c r="B126" s="32"/>
      <c r="C126" s="32" t="s">
        <v>1195</v>
      </c>
      <c r="D126" s="42">
        <v>-14950</v>
      </c>
      <c r="E126" s="37">
        <v>-1666.45</v>
      </c>
      <c r="F126" s="36">
        <v>-1.1668E-2</v>
      </c>
      <c r="G126" s="16"/>
    </row>
    <row r="127" spans="1:7" x14ac:dyDescent="0.25">
      <c r="A127" s="13" t="s">
        <v>1776</v>
      </c>
      <c r="B127" s="32"/>
      <c r="C127" s="32" t="s">
        <v>1338</v>
      </c>
      <c r="D127" s="42">
        <v>-73500</v>
      </c>
      <c r="E127" s="37">
        <v>-1822.29</v>
      </c>
      <c r="F127" s="36">
        <v>-1.2759E-2</v>
      </c>
      <c r="G127" s="16"/>
    </row>
    <row r="128" spans="1:7" x14ac:dyDescent="0.25">
      <c r="A128" s="13" t="s">
        <v>1816</v>
      </c>
      <c r="B128" s="32"/>
      <c r="C128" s="32" t="s">
        <v>1272</v>
      </c>
      <c r="D128" s="42">
        <v>-53400</v>
      </c>
      <c r="E128" s="37">
        <v>-2403.08</v>
      </c>
      <c r="F128" s="36">
        <v>-1.6826000000000001E-2</v>
      </c>
      <c r="G128" s="16"/>
    </row>
    <row r="129" spans="1:10" x14ac:dyDescent="0.25">
      <c r="A129" s="13" t="s">
        <v>1804</v>
      </c>
      <c r="B129" s="32"/>
      <c r="C129" s="32" t="s">
        <v>1267</v>
      </c>
      <c r="D129" s="42">
        <v>-93625</v>
      </c>
      <c r="E129" s="37">
        <v>-4015.06</v>
      </c>
      <c r="F129" s="36">
        <v>-2.8112999999999999E-2</v>
      </c>
      <c r="G129" s="16"/>
    </row>
    <row r="130" spans="1:10" x14ac:dyDescent="0.25">
      <c r="A130" s="13" t="s">
        <v>1822</v>
      </c>
      <c r="B130" s="32"/>
      <c r="C130" s="32" t="s">
        <v>1210</v>
      </c>
      <c r="D130" s="42">
        <v>-319500</v>
      </c>
      <c r="E130" s="37">
        <v>-4155.74</v>
      </c>
      <c r="F130" s="36">
        <v>-2.9097999999999999E-2</v>
      </c>
      <c r="G130" s="16"/>
    </row>
    <row r="131" spans="1:10" x14ac:dyDescent="0.25">
      <c r="A131" s="17" t="s">
        <v>131</v>
      </c>
      <c r="B131" s="33"/>
      <c r="C131" s="33"/>
      <c r="D131" s="20"/>
      <c r="E131" s="43">
        <v>-38922.129999999997</v>
      </c>
      <c r="F131" s="44">
        <v>-0.27250400000000002</v>
      </c>
      <c r="G131" s="23"/>
    </row>
    <row r="132" spans="1:10" x14ac:dyDescent="0.25">
      <c r="A132" s="17"/>
      <c r="B132" s="33"/>
      <c r="C132" s="33"/>
      <c r="D132" s="20"/>
      <c r="E132" s="72"/>
      <c r="F132" s="73"/>
      <c r="G132" s="23"/>
    </row>
    <row r="133" spans="1:10" x14ac:dyDescent="0.25">
      <c r="A133" s="17" t="s">
        <v>2304</v>
      </c>
      <c r="B133" s="33"/>
      <c r="C133" s="33"/>
      <c r="D133" s="20"/>
      <c r="E133" s="72"/>
      <c r="F133" s="73"/>
      <c r="G133" s="23"/>
    </row>
    <row r="134" spans="1:10" x14ac:dyDescent="0.25">
      <c r="A134" s="13" t="s">
        <v>2305</v>
      </c>
      <c r="B134" s="32">
        <v>6000031</v>
      </c>
      <c r="C134" s="32"/>
      <c r="D134" s="42">
        <v>-10110</v>
      </c>
      <c r="E134" s="37">
        <v>-9238.01</v>
      </c>
      <c r="F134" s="36">
        <v>-6.4685000000000006E-2</v>
      </c>
      <c r="G134" s="16"/>
      <c r="J134" s="74"/>
    </row>
    <row r="135" spans="1:10" x14ac:dyDescent="0.25">
      <c r="A135" s="13" t="s">
        <v>2306</v>
      </c>
      <c r="B135" s="32">
        <v>6000032</v>
      </c>
      <c r="C135" s="32"/>
      <c r="D135" s="42">
        <v>-5190</v>
      </c>
      <c r="E135" s="37">
        <v>-4743.66</v>
      </c>
      <c r="F135" s="36">
        <v>-3.3215000000000001E-2</v>
      </c>
      <c r="G135" s="16"/>
      <c r="J135" s="74"/>
    </row>
    <row r="136" spans="1:10" x14ac:dyDescent="0.25">
      <c r="A136" s="13" t="s">
        <v>2307</v>
      </c>
      <c r="B136" s="32">
        <v>6000030</v>
      </c>
      <c r="C136" s="32"/>
      <c r="D136" s="42">
        <v>-3500</v>
      </c>
      <c r="E136" s="37">
        <v>-2671.17</v>
      </c>
      <c r="F136" s="36">
        <v>-1.8703999999999998E-2</v>
      </c>
      <c r="G136" s="16"/>
      <c r="J136" s="74"/>
    </row>
    <row r="137" spans="1:10" x14ac:dyDescent="0.25">
      <c r="A137" s="13" t="s">
        <v>2308</v>
      </c>
      <c r="B137" s="32">
        <v>6000034</v>
      </c>
      <c r="C137" s="32"/>
      <c r="D137" s="42">
        <v>-1900</v>
      </c>
      <c r="E137" s="37">
        <v>-1477.14</v>
      </c>
      <c r="F137" s="36">
        <v>-1.0343E-2</v>
      </c>
      <c r="G137" s="16"/>
      <c r="J137" s="74"/>
    </row>
    <row r="138" spans="1:10" x14ac:dyDescent="0.25">
      <c r="A138" s="13" t="s">
        <v>2309</v>
      </c>
      <c r="B138" s="32">
        <v>6000033</v>
      </c>
      <c r="C138" s="32"/>
      <c r="D138" s="14">
        <v>1900</v>
      </c>
      <c r="E138" s="15">
        <v>1466.04</v>
      </c>
      <c r="F138" s="16">
        <v>1.0265E-2</v>
      </c>
      <c r="G138" s="16"/>
      <c r="J138" s="74"/>
    </row>
    <row r="139" spans="1:10" x14ac:dyDescent="0.25">
      <c r="A139" s="13" t="s">
        <v>2310</v>
      </c>
      <c r="B139" s="32">
        <v>6000027</v>
      </c>
      <c r="C139" s="32"/>
      <c r="D139" s="14">
        <v>7650</v>
      </c>
      <c r="E139" s="15">
        <v>6819.52</v>
      </c>
      <c r="F139" s="16">
        <v>4.7751000000000002E-2</v>
      </c>
      <c r="G139" s="16"/>
      <c r="J139" s="74"/>
    </row>
    <row r="140" spans="1:10" x14ac:dyDescent="0.25">
      <c r="A140" s="17" t="s">
        <v>131</v>
      </c>
      <c r="B140" s="33"/>
      <c r="C140" s="33"/>
      <c r="D140" s="20"/>
      <c r="E140" s="45">
        <f>SUM(E134:E139)</f>
        <v>-9844.4199999999983</v>
      </c>
      <c r="F140" s="46">
        <f>SUM(F134:F139)</f>
        <v>-6.8931000000000006E-2</v>
      </c>
      <c r="G140" s="23"/>
    </row>
    <row r="141" spans="1:10" x14ac:dyDescent="0.25">
      <c r="A141" s="13"/>
      <c r="B141" s="32"/>
      <c r="C141" s="32"/>
      <c r="D141" s="14"/>
      <c r="E141" s="15"/>
      <c r="F141" s="16"/>
      <c r="G141" s="16"/>
    </row>
    <row r="142" spans="1:10" x14ac:dyDescent="0.25">
      <c r="A142" s="25" t="s">
        <v>143</v>
      </c>
      <c r="B142" s="34"/>
      <c r="C142" s="34"/>
      <c r="D142" s="26"/>
      <c r="E142" s="45">
        <f>+E131+E140</f>
        <v>-48766.549999999996</v>
      </c>
      <c r="F142" s="46">
        <f>+F131+F140</f>
        <v>-0.34143500000000004</v>
      </c>
      <c r="G142" s="23"/>
    </row>
    <row r="143" spans="1:10" x14ac:dyDescent="0.25">
      <c r="A143" s="13"/>
      <c r="B143" s="32"/>
      <c r="C143" s="32"/>
      <c r="D143" s="14"/>
      <c r="E143" s="15"/>
      <c r="F143" s="16"/>
      <c r="G143" s="16"/>
    </row>
    <row r="144" spans="1:10" x14ac:dyDescent="0.25">
      <c r="A144" s="17" t="s">
        <v>129</v>
      </c>
      <c r="B144" s="32"/>
      <c r="C144" s="32"/>
      <c r="D144" s="14"/>
      <c r="E144" s="15"/>
      <c r="F144" s="16"/>
      <c r="G144" s="16"/>
    </row>
    <row r="145" spans="1:7" x14ac:dyDescent="0.25">
      <c r="A145" s="17" t="s">
        <v>278</v>
      </c>
      <c r="B145" s="32"/>
      <c r="C145" s="32"/>
      <c r="D145" s="14"/>
      <c r="E145" s="15"/>
      <c r="F145" s="16"/>
      <c r="G145" s="16"/>
    </row>
    <row r="146" spans="1:7" x14ac:dyDescent="0.25">
      <c r="A146" s="13" t="s">
        <v>2311</v>
      </c>
      <c r="B146" s="32" t="s">
        <v>2312</v>
      </c>
      <c r="C146" s="32" t="s">
        <v>284</v>
      </c>
      <c r="D146" s="14">
        <v>7500000</v>
      </c>
      <c r="E146" s="15">
        <v>7561.84</v>
      </c>
      <c r="F146" s="16">
        <v>5.2948000000000002E-2</v>
      </c>
      <c r="G146" s="16">
        <v>7.9500000000000001E-2</v>
      </c>
    </row>
    <row r="147" spans="1:7" x14ac:dyDescent="0.25">
      <c r="A147" s="13" t="s">
        <v>2313</v>
      </c>
      <c r="B147" s="32" t="s">
        <v>2314</v>
      </c>
      <c r="C147" s="32" t="s">
        <v>284</v>
      </c>
      <c r="D147" s="14">
        <v>7500000</v>
      </c>
      <c r="E147" s="15">
        <v>7533.38</v>
      </c>
      <c r="F147" s="16">
        <v>5.2748999999999997E-2</v>
      </c>
      <c r="G147" s="16">
        <v>7.4800000000000005E-2</v>
      </c>
    </row>
    <row r="148" spans="1:7" x14ac:dyDescent="0.25">
      <c r="A148" s="13" t="s">
        <v>2315</v>
      </c>
      <c r="B148" s="32" t="s">
        <v>2316</v>
      </c>
      <c r="C148" s="32" t="s">
        <v>284</v>
      </c>
      <c r="D148" s="14">
        <v>5000000</v>
      </c>
      <c r="E148" s="15">
        <v>4994.24</v>
      </c>
      <c r="F148" s="16">
        <v>3.4970000000000001E-2</v>
      </c>
      <c r="G148" s="16">
        <v>7.7700000000000005E-2</v>
      </c>
    </row>
    <row r="149" spans="1:7" x14ac:dyDescent="0.25">
      <c r="A149" s="13" t="s">
        <v>2317</v>
      </c>
      <c r="B149" s="32" t="s">
        <v>2318</v>
      </c>
      <c r="C149" s="32" t="s">
        <v>284</v>
      </c>
      <c r="D149" s="14">
        <v>4500000</v>
      </c>
      <c r="E149" s="15">
        <v>4414.62</v>
      </c>
      <c r="F149" s="16">
        <v>3.0911000000000001E-2</v>
      </c>
      <c r="G149" s="16">
        <v>7.8750000000000001E-2</v>
      </c>
    </row>
    <row r="150" spans="1:7" x14ac:dyDescent="0.25">
      <c r="A150" s="13" t="s">
        <v>2319</v>
      </c>
      <c r="B150" s="32" t="s">
        <v>2320</v>
      </c>
      <c r="C150" s="32" t="s">
        <v>284</v>
      </c>
      <c r="D150" s="14">
        <v>3500000</v>
      </c>
      <c r="E150" s="15">
        <v>3508.31</v>
      </c>
      <c r="F150" s="16">
        <v>2.4565E-2</v>
      </c>
      <c r="G150" s="16">
        <v>7.8700000000000006E-2</v>
      </c>
    </row>
    <row r="151" spans="1:7" x14ac:dyDescent="0.25">
      <c r="A151" s="13" t="s">
        <v>2321</v>
      </c>
      <c r="B151" s="32" t="s">
        <v>2322</v>
      </c>
      <c r="C151" s="32" t="s">
        <v>284</v>
      </c>
      <c r="D151" s="14">
        <v>3000000</v>
      </c>
      <c r="E151" s="15">
        <v>2995.52</v>
      </c>
      <c r="F151" s="16">
        <v>2.0975000000000001E-2</v>
      </c>
      <c r="G151" s="16">
        <v>7.7100000000000002E-2</v>
      </c>
    </row>
    <row r="152" spans="1:7" x14ac:dyDescent="0.25">
      <c r="A152" s="13" t="s">
        <v>1948</v>
      </c>
      <c r="B152" s="32" t="s">
        <v>1949</v>
      </c>
      <c r="C152" s="32" t="s">
        <v>295</v>
      </c>
      <c r="D152" s="14">
        <v>2500000</v>
      </c>
      <c r="E152" s="15">
        <v>2514.5700000000002</v>
      </c>
      <c r="F152" s="16">
        <v>1.7607000000000001E-2</v>
      </c>
      <c r="G152" s="16">
        <v>7.9047999999999993E-2</v>
      </c>
    </row>
    <row r="153" spans="1:7" x14ac:dyDescent="0.25">
      <c r="A153" s="13" t="s">
        <v>2323</v>
      </c>
      <c r="B153" s="32" t="s">
        <v>2324</v>
      </c>
      <c r="C153" s="32" t="s">
        <v>284</v>
      </c>
      <c r="D153" s="14">
        <v>1500000</v>
      </c>
      <c r="E153" s="15">
        <v>1497.05</v>
      </c>
      <c r="F153" s="16">
        <v>1.0482E-2</v>
      </c>
      <c r="G153" s="16">
        <v>7.5916999999999998E-2</v>
      </c>
    </row>
    <row r="154" spans="1:7" x14ac:dyDescent="0.25">
      <c r="A154" s="13" t="s">
        <v>2325</v>
      </c>
      <c r="B154" s="32" t="s">
        <v>2326</v>
      </c>
      <c r="C154" s="32" t="s">
        <v>284</v>
      </c>
      <c r="D154" s="14">
        <v>500000</v>
      </c>
      <c r="E154" s="15">
        <v>500.71</v>
      </c>
      <c r="F154" s="16">
        <v>3.506E-3</v>
      </c>
      <c r="G154" s="16">
        <v>7.7350000000000002E-2</v>
      </c>
    </row>
    <row r="155" spans="1:7" x14ac:dyDescent="0.25">
      <c r="A155" s="13" t="s">
        <v>2327</v>
      </c>
      <c r="B155" s="32" t="s">
        <v>2328</v>
      </c>
      <c r="C155" s="32" t="s">
        <v>284</v>
      </c>
      <c r="D155" s="14">
        <v>500000</v>
      </c>
      <c r="E155" s="15">
        <v>500.38</v>
      </c>
      <c r="F155" s="16">
        <v>3.5040000000000002E-3</v>
      </c>
      <c r="G155" s="16">
        <v>7.7786999999999995E-2</v>
      </c>
    </row>
    <row r="156" spans="1:7" x14ac:dyDescent="0.25">
      <c r="A156" s="13" t="s">
        <v>2329</v>
      </c>
      <c r="B156" s="32" t="s">
        <v>2330</v>
      </c>
      <c r="C156" s="32" t="s">
        <v>284</v>
      </c>
      <c r="D156" s="14">
        <v>500000</v>
      </c>
      <c r="E156" s="15">
        <v>499.89</v>
      </c>
      <c r="F156" s="16">
        <v>3.5000000000000001E-3</v>
      </c>
      <c r="G156" s="16">
        <v>7.9000000000000001E-2</v>
      </c>
    </row>
    <row r="157" spans="1:7" x14ac:dyDescent="0.25">
      <c r="A157" s="13" t="s">
        <v>2331</v>
      </c>
      <c r="B157" s="32" t="s">
        <v>2332</v>
      </c>
      <c r="C157" s="32" t="s">
        <v>295</v>
      </c>
      <c r="D157" s="14">
        <v>500000</v>
      </c>
      <c r="E157" s="15">
        <v>499.81</v>
      </c>
      <c r="F157" s="16">
        <v>3.5000000000000001E-3</v>
      </c>
      <c r="G157" s="16">
        <v>0.08</v>
      </c>
    </row>
    <row r="158" spans="1:7" x14ac:dyDescent="0.25">
      <c r="A158" s="13" t="s">
        <v>1015</v>
      </c>
      <c r="B158" s="32" t="s">
        <v>1016</v>
      </c>
      <c r="C158" s="32" t="s">
        <v>284</v>
      </c>
      <c r="D158" s="14">
        <v>500000</v>
      </c>
      <c r="E158" s="15">
        <v>498.2</v>
      </c>
      <c r="F158" s="16">
        <v>3.4880000000000002E-3</v>
      </c>
      <c r="G158" s="16">
        <v>7.6999999999999999E-2</v>
      </c>
    </row>
    <row r="159" spans="1:7" x14ac:dyDescent="0.25">
      <c r="A159" s="13" t="s">
        <v>2333</v>
      </c>
      <c r="B159" s="32" t="s">
        <v>2334</v>
      </c>
      <c r="C159" s="32" t="s">
        <v>284</v>
      </c>
      <c r="D159" s="14">
        <v>500000</v>
      </c>
      <c r="E159" s="15">
        <v>486.73</v>
      </c>
      <c r="F159" s="16">
        <v>3.408E-3</v>
      </c>
      <c r="G159" s="16">
        <v>7.9850000000000004E-2</v>
      </c>
    </row>
    <row r="160" spans="1:7" x14ac:dyDescent="0.25">
      <c r="A160" s="17" t="s">
        <v>131</v>
      </c>
      <c r="B160" s="33"/>
      <c r="C160" s="33"/>
      <c r="D160" s="20"/>
      <c r="E160" s="38">
        <v>38005.25</v>
      </c>
      <c r="F160" s="39">
        <v>0.26610899999999998</v>
      </c>
      <c r="G160" s="23"/>
    </row>
    <row r="161" spans="1:7" x14ac:dyDescent="0.25">
      <c r="A161" s="13"/>
      <c r="B161" s="32"/>
      <c r="C161" s="32"/>
      <c r="D161" s="14"/>
      <c r="E161" s="15"/>
      <c r="F161" s="16"/>
      <c r="G161" s="16"/>
    </row>
    <row r="162" spans="1:7" x14ac:dyDescent="0.25">
      <c r="A162" s="17" t="s">
        <v>132</v>
      </c>
      <c r="B162" s="32"/>
      <c r="C162" s="32"/>
      <c r="D162" s="14"/>
      <c r="E162" s="15"/>
      <c r="F162" s="16"/>
      <c r="G162" s="16"/>
    </row>
    <row r="163" spans="1:7" x14ac:dyDescent="0.25">
      <c r="A163" s="13" t="s">
        <v>668</v>
      </c>
      <c r="B163" s="32" t="s">
        <v>669</v>
      </c>
      <c r="C163" s="32" t="s">
        <v>135</v>
      </c>
      <c r="D163" s="14">
        <v>23500000</v>
      </c>
      <c r="E163" s="15">
        <v>24137.040000000001</v>
      </c>
      <c r="F163" s="16">
        <v>0.16900899999999999</v>
      </c>
      <c r="G163" s="16">
        <v>6.9361999999999993E-2</v>
      </c>
    </row>
    <row r="164" spans="1:7" x14ac:dyDescent="0.25">
      <c r="A164" s="13" t="s">
        <v>629</v>
      </c>
      <c r="B164" s="32" t="s">
        <v>630</v>
      </c>
      <c r="C164" s="32" t="s">
        <v>135</v>
      </c>
      <c r="D164" s="14">
        <v>7500000</v>
      </c>
      <c r="E164" s="15">
        <v>7383.79</v>
      </c>
      <c r="F164" s="16">
        <v>5.1701999999999998E-2</v>
      </c>
      <c r="G164" s="16">
        <v>6.9323999999999997E-2</v>
      </c>
    </row>
    <row r="165" spans="1:7" x14ac:dyDescent="0.25">
      <c r="A165" s="13" t="s">
        <v>742</v>
      </c>
      <c r="B165" s="32" t="s">
        <v>743</v>
      </c>
      <c r="C165" s="32" t="s">
        <v>135</v>
      </c>
      <c r="D165" s="14">
        <v>6500000</v>
      </c>
      <c r="E165" s="15">
        <v>6604.46</v>
      </c>
      <c r="F165" s="16">
        <v>4.6245000000000001E-2</v>
      </c>
      <c r="G165" s="16">
        <v>6.7938999999999999E-2</v>
      </c>
    </row>
    <row r="166" spans="1:7" x14ac:dyDescent="0.25">
      <c r="A166" s="13" t="s">
        <v>761</v>
      </c>
      <c r="B166" s="32" t="s">
        <v>762</v>
      </c>
      <c r="C166" s="32" t="s">
        <v>135</v>
      </c>
      <c r="D166" s="14">
        <v>4000000</v>
      </c>
      <c r="E166" s="15">
        <v>4039.81</v>
      </c>
      <c r="F166" s="16">
        <v>2.8287E-2</v>
      </c>
      <c r="G166" s="16">
        <v>6.8329000000000001E-2</v>
      </c>
    </row>
    <row r="167" spans="1:7" x14ac:dyDescent="0.25">
      <c r="A167" s="17" t="s">
        <v>131</v>
      </c>
      <c r="B167" s="33"/>
      <c r="C167" s="33"/>
      <c r="D167" s="20"/>
      <c r="E167" s="38">
        <v>42165.1</v>
      </c>
      <c r="F167" s="39">
        <v>0.295242</v>
      </c>
      <c r="G167" s="23"/>
    </row>
    <row r="168" spans="1:7" x14ac:dyDescent="0.25">
      <c r="A168" s="13"/>
      <c r="B168" s="32"/>
      <c r="C168" s="32"/>
      <c r="D168" s="14"/>
      <c r="E168" s="15"/>
      <c r="F168" s="16"/>
      <c r="G168" s="16"/>
    </row>
    <row r="169" spans="1:7" x14ac:dyDescent="0.25">
      <c r="A169" s="17" t="s">
        <v>141</v>
      </c>
      <c r="B169" s="32"/>
      <c r="C169" s="32"/>
      <c r="D169" s="14"/>
      <c r="E169" s="15"/>
      <c r="F169" s="16"/>
      <c r="G169" s="16"/>
    </row>
    <row r="170" spans="1:7" x14ac:dyDescent="0.25">
      <c r="A170" s="17" t="s">
        <v>131</v>
      </c>
      <c r="B170" s="32"/>
      <c r="C170" s="32"/>
      <c r="D170" s="14"/>
      <c r="E170" s="40" t="s">
        <v>128</v>
      </c>
      <c r="F170" s="41" t="s">
        <v>128</v>
      </c>
      <c r="G170" s="16"/>
    </row>
    <row r="171" spans="1:7" x14ac:dyDescent="0.25">
      <c r="A171" s="13"/>
      <c r="B171" s="32"/>
      <c r="C171" s="32"/>
      <c r="D171" s="14"/>
      <c r="E171" s="15"/>
      <c r="F171" s="16"/>
      <c r="G171" s="16"/>
    </row>
    <row r="172" spans="1:7" x14ac:dyDescent="0.25">
      <c r="A172" s="17" t="s">
        <v>142</v>
      </c>
      <c r="B172" s="32"/>
      <c r="C172" s="32"/>
      <c r="D172" s="14"/>
      <c r="E172" s="15"/>
      <c r="F172" s="16"/>
      <c r="G172" s="16"/>
    </row>
    <row r="173" spans="1:7" x14ac:dyDescent="0.25">
      <c r="A173" s="17" t="s">
        <v>131</v>
      </c>
      <c r="B173" s="32"/>
      <c r="C173" s="32"/>
      <c r="D173" s="14"/>
      <c r="E173" s="40" t="s">
        <v>128</v>
      </c>
      <c r="F173" s="41" t="s">
        <v>128</v>
      </c>
      <c r="G173" s="16"/>
    </row>
    <row r="174" spans="1:7" x14ac:dyDescent="0.25">
      <c r="A174" s="13"/>
      <c r="B174" s="32"/>
      <c r="C174" s="32"/>
      <c r="D174" s="14"/>
      <c r="E174" s="15"/>
      <c r="F174" s="16"/>
      <c r="G174" s="16"/>
    </row>
    <row r="175" spans="1:7" x14ac:dyDescent="0.25">
      <c r="A175" s="25" t="s">
        <v>143</v>
      </c>
      <c r="B175" s="34"/>
      <c r="C175" s="34"/>
      <c r="D175" s="26"/>
      <c r="E175" s="21">
        <v>80170.350000000006</v>
      </c>
      <c r="F175" s="22">
        <v>0.56135699999999999</v>
      </c>
      <c r="G175" s="23"/>
    </row>
    <row r="176" spans="1:7" x14ac:dyDescent="0.25">
      <c r="A176" s="17"/>
      <c r="B176" s="33"/>
      <c r="C176" s="33"/>
      <c r="D176" s="20"/>
      <c r="E176" s="47"/>
      <c r="F176" s="23"/>
      <c r="G176" s="23"/>
    </row>
    <row r="177" spans="1:7" x14ac:dyDescent="0.25">
      <c r="A177" s="17" t="s">
        <v>2335</v>
      </c>
      <c r="B177" s="33"/>
      <c r="C177" s="33"/>
      <c r="D177" s="20"/>
      <c r="E177" s="47"/>
      <c r="F177" s="23"/>
      <c r="G177" s="16"/>
    </row>
    <row r="178" spans="1:7" x14ac:dyDescent="0.25">
      <c r="A178" s="17" t="s">
        <v>2336</v>
      </c>
      <c r="B178" s="33"/>
      <c r="C178" s="33"/>
      <c r="D178" s="20"/>
      <c r="E178" s="47"/>
      <c r="F178" s="23"/>
      <c r="G178" s="16"/>
    </row>
    <row r="179" spans="1:7" x14ac:dyDescent="0.25">
      <c r="A179" s="69" t="s">
        <v>2337</v>
      </c>
      <c r="B179" s="32" t="s">
        <v>2338</v>
      </c>
      <c r="C179" s="32"/>
      <c r="D179" s="14">
        <v>7650</v>
      </c>
      <c r="E179" s="15">
        <v>6835.3514999999998</v>
      </c>
      <c r="F179" s="16">
        <f>E179/E202</f>
        <v>4.7861505937532425E-2</v>
      </c>
      <c r="G179" s="16"/>
    </row>
    <row r="180" spans="1:7" x14ac:dyDescent="0.25">
      <c r="A180" s="17" t="s">
        <v>131</v>
      </c>
      <c r="B180" s="33"/>
      <c r="C180" s="33"/>
      <c r="D180" s="20"/>
      <c r="E180" s="38">
        <f>SUM(E179)</f>
        <v>6835.3514999999998</v>
      </c>
      <c r="F180" s="39">
        <f>SUM(F179)</f>
        <v>4.7861505937532425E-2</v>
      </c>
      <c r="G180" s="16"/>
    </row>
    <row r="181" spans="1:7" x14ac:dyDescent="0.25">
      <c r="A181" s="17"/>
      <c r="B181" s="33"/>
      <c r="C181" s="33"/>
      <c r="D181" s="20"/>
      <c r="E181" s="47"/>
      <c r="F181" s="23"/>
      <c r="G181" s="16"/>
    </row>
    <row r="182" spans="1:7" x14ac:dyDescent="0.25">
      <c r="A182" s="17" t="s">
        <v>2339</v>
      </c>
      <c r="B182" s="33"/>
      <c r="C182" s="33"/>
      <c r="D182" s="20"/>
      <c r="E182" s="47"/>
      <c r="F182" s="23"/>
      <c r="G182" s="16"/>
    </row>
    <row r="183" spans="1:7" x14ac:dyDescent="0.25">
      <c r="A183" s="13" t="s">
        <v>2340</v>
      </c>
      <c r="B183" s="32" t="s">
        <v>2341</v>
      </c>
      <c r="C183" s="33"/>
      <c r="D183" s="14">
        <v>3500</v>
      </c>
      <c r="E183" s="15">
        <v>2674</v>
      </c>
      <c r="F183" s="16">
        <f>E183/E202</f>
        <v>1.8723494596724354E-2</v>
      </c>
      <c r="G183" s="16"/>
    </row>
    <row r="184" spans="1:7" x14ac:dyDescent="0.25">
      <c r="A184" s="17" t="s">
        <v>131</v>
      </c>
      <c r="B184" s="33"/>
      <c r="C184" s="33"/>
      <c r="D184" s="20"/>
      <c r="E184" s="38">
        <f>SUM(E183)</f>
        <v>2674</v>
      </c>
      <c r="F184" s="39">
        <f>SUM(F183)</f>
        <v>1.8723494596724354E-2</v>
      </c>
      <c r="G184" s="16"/>
    </row>
    <row r="185" spans="1:7" x14ac:dyDescent="0.25">
      <c r="A185" s="17"/>
      <c r="B185" s="33"/>
      <c r="C185" s="33"/>
      <c r="D185" s="20"/>
      <c r="E185" s="47"/>
      <c r="F185" s="23"/>
      <c r="G185" s="16"/>
    </row>
    <row r="186" spans="1:7" x14ac:dyDescent="0.25">
      <c r="A186" s="51" t="s">
        <v>143</v>
      </c>
      <c r="B186" s="55"/>
      <c r="C186" s="55"/>
      <c r="D186" s="52"/>
      <c r="E186" s="38">
        <f>E180+E184</f>
        <v>9509.3515000000007</v>
      </c>
      <c r="F186" s="39">
        <f>F184+F180</f>
        <v>6.6585000534256783E-2</v>
      </c>
      <c r="G186" s="16"/>
    </row>
    <row r="187" spans="1:7" x14ac:dyDescent="0.25">
      <c r="A187" s="17"/>
      <c r="B187" s="33"/>
      <c r="C187" s="33"/>
      <c r="D187" s="20"/>
      <c r="E187" s="47"/>
      <c r="F187" s="23"/>
      <c r="G187" s="23"/>
    </row>
    <row r="188" spans="1:7" x14ac:dyDescent="0.25">
      <c r="A188" s="13"/>
      <c r="B188" s="32"/>
      <c r="C188" s="32"/>
      <c r="D188" s="14"/>
      <c r="E188" s="15"/>
      <c r="F188" s="16"/>
      <c r="G188" s="16"/>
    </row>
    <row r="189" spans="1:7" x14ac:dyDescent="0.25">
      <c r="A189" s="13"/>
      <c r="B189" s="32"/>
      <c r="C189" s="32"/>
      <c r="D189" s="14"/>
      <c r="E189" s="15"/>
      <c r="F189" s="16"/>
      <c r="G189" s="16"/>
    </row>
    <row r="190" spans="1:7" x14ac:dyDescent="0.25">
      <c r="A190" s="17" t="s">
        <v>899</v>
      </c>
      <c r="B190" s="32"/>
      <c r="C190" s="32"/>
      <c r="D190" s="14"/>
      <c r="E190" s="15"/>
      <c r="F190" s="16"/>
      <c r="G190" s="16"/>
    </row>
    <row r="191" spans="1:7" x14ac:dyDescent="0.25">
      <c r="A191" s="13" t="s">
        <v>2342</v>
      </c>
      <c r="B191" s="32" t="s">
        <v>2343</v>
      </c>
      <c r="C191" s="32"/>
      <c r="D191" s="14">
        <v>19999000.050000001</v>
      </c>
      <c r="E191" s="15">
        <v>2000.7</v>
      </c>
      <c r="F191" s="16">
        <v>1.4009000000000001E-2</v>
      </c>
      <c r="G191" s="16"/>
    </row>
    <row r="192" spans="1:7" x14ac:dyDescent="0.25">
      <c r="A192" s="13"/>
      <c r="B192" s="32"/>
      <c r="C192" s="32"/>
      <c r="D192" s="14"/>
      <c r="E192" s="15"/>
      <c r="F192" s="16"/>
      <c r="G192" s="16"/>
    </row>
    <row r="193" spans="1:8" x14ac:dyDescent="0.25">
      <c r="A193" s="25" t="s">
        <v>143</v>
      </c>
      <c r="B193" s="34"/>
      <c r="C193" s="34"/>
      <c r="D193" s="26"/>
      <c r="E193" s="21">
        <v>2000.7</v>
      </c>
      <c r="F193" s="22">
        <v>1.4009000000000001E-2</v>
      </c>
      <c r="G193" s="23"/>
    </row>
    <row r="194" spans="1:8" x14ac:dyDescent="0.25">
      <c r="A194" s="13"/>
      <c r="B194" s="32"/>
      <c r="C194" s="32"/>
      <c r="D194" s="14"/>
      <c r="E194" s="15"/>
      <c r="F194" s="16"/>
      <c r="G194" s="16"/>
    </row>
    <row r="195" spans="1:8" x14ac:dyDescent="0.25">
      <c r="A195" s="17" t="s">
        <v>228</v>
      </c>
      <c r="B195" s="32"/>
      <c r="C195" s="32"/>
      <c r="D195" s="14"/>
      <c r="E195" s="15"/>
      <c r="F195" s="16"/>
      <c r="G195" s="16"/>
    </row>
    <row r="196" spans="1:8" x14ac:dyDescent="0.25">
      <c r="A196" s="13" t="s">
        <v>229</v>
      </c>
      <c r="B196" s="32"/>
      <c r="C196" s="32"/>
      <c r="D196" s="14"/>
      <c r="E196" s="15">
        <v>9356.89</v>
      </c>
      <c r="F196" s="16">
        <v>6.5517000000000006E-2</v>
      </c>
      <c r="G196" s="16">
        <v>6.6422999999999996E-2</v>
      </c>
    </row>
    <row r="197" spans="1:8" x14ac:dyDescent="0.25">
      <c r="A197" s="17" t="s">
        <v>131</v>
      </c>
      <c r="B197" s="33"/>
      <c r="C197" s="33"/>
      <c r="D197" s="20"/>
      <c r="E197" s="38">
        <v>9356.89</v>
      </c>
      <c r="F197" s="39">
        <v>6.5517000000000006E-2</v>
      </c>
      <c r="G197" s="23"/>
    </row>
    <row r="198" spans="1:8" x14ac:dyDescent="0.25">
      <c r="A198" s="13"/>
      <c r="B198" s="32"/>
      <c r="C198" s="32"/>
      <c r="D198" s="14"/>
      <c r="E198" s="15"/>
      <c r="F198" s="16"/>
      <c r="G198" s="16"/>
    </row>
    <row r="199" spans="1:8" x14ac:dyDescent="0.25">
      <c r="A199" s="25" t="s">
        <v>143</v>
      </c>
      <c r="B199" s="34"/>
      <c r="C199" s="34"/>
      <c r="D199" s="26"/>
      <c r="E199" s="21">
        <v>9356.89</v>
      </c>
      <c r="F199" s="22">
        <v>6.5517000000000006E-2</v>
      </c>
      <c r="G199" s="23"/>
    </row>
    <row r="200" spans="1:8" x14ac:dyDescent="0.25">
      <c r="A200" s="13" t="s">
        <v>230</v>
      </c>
      <c r="B200" s="32"/>
      <c r="C200" s="32"/>
      <c r="D200" s="14"/>
      <c r="E200" s="15">
        <v>2154.3316307</v>
      </c>
      <c r="F200" s="16">
        <v>1.5084E-2</v>
      </c>
      <c r="G200" s="16"/>
    </row>
    <row r="201" spans="1:8" x14ac:dyDescent="0.25">
      <c r="A201" s="13" t="s">
        <v>231</v>
      </c>
      <c r="B201" s="32"/>
      <c r="C201" s="32"/>
      <c r="D201" s="14"/>
      <c r="E201" s="15">
        <v>925.26686929998687</v>
      </c>
      <c r="F201" s="16">
        <f>+E201/E202</f>
        <v>6.4787693447518188E-3</v>
      </c>
      <c r="G201" s="16">
        <v>6.6421999999999995E-2</v>
      </c>
      <c r="H201" s="75"/>
    </row>
    <row r="202" spans="1:8" x14ac:dyDescent="0.25">
      <c r="A202" s="27" t="s">
        <v>232</v>
      </c>
      <c r="B202" s="35"/>
      <c r="C202" s="35"/>
      <c r="D202" s="28"/>
      <c r="E202" s="29">
        <v>142815.22</v>
      </c>
      <c r="F202" s="30">
        <v>1</v>
      </c>
      <c r="G202" s="30"/>
    </row>
    <row r="204" spans="1:8" x14ac:dyDescent="0.25">
      <c r="A204" s="1" t="s">
        <v>1863</v>
      </c>
      <c r="E204" s="74"/>
      <c r="F204" s="74"/>
    </row>
    <row r="205" spans="1:8" x14ac:dyDescent="0.25">
      <c r="A205" s="1" t="s">
        <v>234</v>
      </c>
      <c r="E205" s="74"/>
    </row>
    <row r="206" spans="1:8" x14ac:dyDescent="0.25">
      <c r="E206" s="74"/>
      <c r="F206" s="74"/>
    </row>
    <row r="207" spans="1:8" x14ac:dyDescent="0.25">
      <c r="A207" s="1" t="s">
        <v>235</v>
      </c>
    </row>
    <row r="208" spans="1:8" x14ac:dyDescent="0.25">
      <c r="A208" s="57" t="s">
        <v>236</v>
      </c>
      <c r="B208" s="3" t="s">
        <v>128</v>
      </c>
    </row>
    <row r="209" spans="1:3" x14ac:dyDescent="0.25">
      <c r="A209" t="s">
        <v>237</v>
      </c>
    </row>
    <row r="210" spans="1:3" x14ac:dyDescent="0.25">
      <c r="A210" t="s">
        <v>238</v>
      </c>
      <c r="B210" t="s">
        <v>239</v>
      </c>
      <c r="C210" t="s">
        <v>239</v>
      </c>
    </row>
    <row r="211" spans="1:3" x14ac:dyDescent="0.25">
      <c r="B211" s="58">
        <v>45596</v>
      </c>
      <c r="C211" s="58">
        <v>45625</v>
      </c>
    </row>
    <row r="212" spans="1:3" x14ac:dyDescent="0.25">
      <c r="A212" t="s">
        <v>734</v>
      </c>
      <c r="B212">
        <v>11.1065</v>
      </c>
      <c r="C212">
        <v>11.1691</v>
      </c>
    </row>
    <row r="213" spans="1:3" x14ac:dyDescent="0.25">
      <c r="A213" t="s">
        <v>245</v>
      </c>
      <c r="B213">
        <v>11.1065</v>
      </c>
      <c r="C213">
        <v>11.1691</v>
      </c>
    </row>
    <row r="214" spans="1:3" x14ac:dyDescent="0.25">
      <c r="A214" t="s">
        <v>736</v>
      </c>
      <c r="B214">
        <v>11.0589</v>
      </c>
      <c r="C214">
        <v>11.118499999999999</v>
      </c>
    </row>
    <row r="215" spans="1:3" x14ac:dyDescent="0.25">
      <c r="A215" t="s">
        <v>689</v>
      </c>
      <c r="B215">
        <v>11.0589</v>
      </c>
      <c r="C215">
        <v>11.118499999999999</v>
      </c>
    </row>
    <row r="217" spans="1:3" x14ac:dyDescent="0.25">
      <c r="A217" t="s">
        <v>255</v>
      </c>
      <c r="B217" s="3" t="s">
        <v>128</v>
      </c>
    </row>
    <row r="218" spans="1:3" x14ac:dyDescent="0.25">
      <c r="A218" t="s">
        <v>256</v>
      </c>
      <c r="B218" s="3" t="s">
        <v>128</v>
      </c>
    </row>
    <row r="219" spans="1:3" ht="29.1" customHeight="1" x14ac:dyDescent="0.25">
      <c r="A219" s="57" t="s">
        <v>257</v>
      </c>
      <c r="B219" s="3" t="s">
        <v>128</v>
      </c>
    </row>
    <row r="220" spans="1:3" ht="29.1" customHeight="1" x14ac:dyDescent="0.25">
      <c r="A220" s="57" t="s">
        <v>258</v>
      </c>
      <c r="B220" s="3" t="s">
        <v>128</v>
      </c>
    </row>
    <row r="221" spans="1:3" x14ac:dyDescent="0.25">
      <c r="A221" t="s">
        <v>259</v>
      </c>
      <c r="B221" s="3" t="s">
        <v>128</v>
      </c>
    </row>
    <row r="222" spans="1:3" x14ac:dyDescent="0.25">
      <c r="A222" t="s">
        <v>1258</v>
      </c>
      <c r="B222" s="59">
        <v>6.6872999999999996</v>
      </c>
    </row>
    <row r="223" spans="1:3" ht="43.5" customHeight="1" x14ac:dyDescent="0.25">
      <c r="A223" s="57" t="s">
        <v>260</v>
      </c>
      <c r="B223" s="59">
        <f>SUM(E138:E139)</f>
        <v>8285.5600000000013</v>
      </c>
    </row>
    <row r="224" spans="1:3" x14ac:dyDescent="0.25">
      <c r="B224" s="3"/>
    </row>
    <row r="225" spans="1:4" ht="29.1" customHeight="1" x14ac:dyDescent="0.25">
      <c r="A225" s="57" t="s">
        <v>261</v>
      </c>
      <c r="B225" s="3" t="s">
        <v>128</v>
      </c>
    </row>
    <row r="226" spans="1:4" ht="29.1" customHeight="1" x14ac:dyDescent="0.25">
      <c r="A226" s="57" t="s">
        <v>262</v>
      </c>
      <c r="B226" t="s">
        <v>128</v>
      </c>
    </row>
    <row r="227" spans="1:4" ht="29.1" customHeight="1" x14ac:dyDescent="0.25">
      <c r="A227" s="57" t="s">
        <v>263</v>
      </c>
      <c r="B227" s="3" t="s">
        <v>128</v>
      </c>
    </row>
    <row r="228" spans="1:4" ht="29.1" customHeight="1" x14ac:dyDescent="0.25">
      <c r="A228" s="57" t="s">
        <v>264</v>
      </c>
      <c r="B228" s="3" t="s">
        <v>128</v>
      </c>
    </row>
    <row r="230" spans="1:4" ht="69.95" customHeight="1" x14ac:dyDescent="0.25">
      <c r="A230" s="76" t="s">
        <v>274</v>
      </c>
      <c r="B230" s="76" t="s">
        <v>275</v>
      </c>
      <c r="C230" s="76" t="s">
        <v>5</v>
      </c>
      <c r="D230" s="76" t="s">
        <v>6</v>
      </c>
    </row>
    <row r="231" spans="1:4" ht="69.95" customHeight="1" x14ac:dyDescent="0.25">
      <c r="A231" s="76" t="s">
        <v>2344</v>
      </c>
      <c r="B231" s="76"/>
      <c r="C231" s="76" t="s">
        <v>76</v>
      </c>
      <c r="D23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7"/>
  <sheetViews>
    <sheetView showGridLines="0" workbookViewId="0">
      <pane ySplit="4" topLeftCell="A118" activePane="bottomLeft" state="frozen"/>
      <selection pane="bottomLeft" activeCell="B118" sqref="B11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348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349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129</v>
      </c>
      <c r="B9" s="32"/>
      <c r="C9" s="32"/>
      <c r="D9" s="14"/>
      <c r="E9" s="15"/>
      <c r="F9" s="16"/>
      <c r="G9" s="16"/>
    </row>
    <row r="10" spans="1:8" x14ac:dyDescent="0.25">
      <c r="A10" s="17" t="s">
        <v>278</v>
      </c>
      <c r="B10" s="32"/>
      <c r="C10" s="32"/>
      <c r="D10" s="14"/>
      <c r="E10" s="15"/>
      <c r="F10" s="16"/>
      <c r="G10" s="16"/>
    </row>
    <row r="11" spans="1:8" x14ac:dyDescent="0.25">
      <c r="A11" s="13" t="s">
        <v>350</v>
      </c>
      <c r="B11" s="32" t="s">
        <v>351</v>
      </c>
      <c r="C11" s="32" t="s">
        <v>284</v>
      </c>
      <c r="D11" s="14">
        <v>127500000</v>
      </c>
      <c r="E11" s="15">
        <v>130428.04</v>
      </c>
      <c r="F11" s="16">
        <v>7.0699999999999999E-2</v>
      </c>
      <c r="G11" s="16">
        <v>7.3393E-2</v>
      </c>
    </row>
    <row r="12" spans="1:8" x14ac:dyDescent="0.25">
      <c r="A12" s="13" t="s">
        <v>352</v>
      </c>
      <c r="B12" s="32" t="s">
        <v>353</v>
      </c>
      <c r="C12" s="32" t="s">
        <v>284</v>
      </c>
      <c r="D12" s="14">
        <v>117500000</v>
      </c>
      <c r="E12" s="15">
        <v>120200.15</v>
      </c>
      <c r="F12" s="16">
        <v>6.5199999999999994E-2</v>
      </c>
      <c r="G12" s="16">
        <v>7.3275000000000007E-2</v>
      </c>
    </row>
    <row r="13" spans="1:8" x14ac:dyDescent="0.25">
      <c r="A13" s="13" t="s">
        <v>354</v>
      </c>
      <c r="B13" s="32" t="s">
        <v>355</v>
      </c>
      <c r="C13" s="32" t="s">
        <v>284</v>
      </c>
      <c r="D13" s="14">
        <v>97500000</v>
      </c>
      <c r="E13" s="15">
        <v>96941.62</v>
      </c>
      <c r="F13" s="16">
        <v>5.2600000000000001E-2</v>
      </c>
      <c r="G13" s="16">
        <v>7.1550000000000002E-2</v>
      </c>
    </row>
    <row r="14" spans="1:8" x14ac:dyDescent="0.25">
      <c r="A14" s="13" t="s">
        <v>356</v>
      </c>
      <c r="B14" s="32" t="s">
        <v>357</v>
      </c>
      <c r="C14" s="32" t="s">
        <v>284</v>
      </c>
      <c r="D14" s="14">
        <v>90000000</v>
      </c>
      <c r="E14" s="15">
        <v>90270.9</v>
      </c>
      <c r="F14" s="16">
        <v>4.9000000000000002E-2</v>
      </c>
      <c r="G14" s="16">
        <v>7.3275000000000007E-2</v>
      </c>
    </row>
    <row r="15" spans="1:8" x14ac:dyDescent="0.25">
      <c r="A15" s="13" t="s">
        <v>358</v>
      </c>
      <c r="B15" s="32" t="s">
        <v>359</v>
      </c>
      <c r="C15" s="32" t="s">
        <v>295</v>
      </c>
      <c r="D15" s="14">
        <v>83000000</v>
      </c>
      <c r="E15" s="15">
        <v>83407.03</v>
      </c>
      <c r="F15" s="16">
        <v>4.5199999999999997E-2</v>
      </c>
      <c r="G15" s="16">
        <v>7.2149000000000005E-2</v>
      </c>
    </row>
    <row r="16" spans="1:8" x14ac:dyDescent="0.25">
      <c r="A16" s="13" t="s">
        <v>360</v>
      </c>
      <c r="B16" s="32" t="s">
        <v>361</v>
      </c>
      <c r="C16" s="32" t="s">
        <v>284</v>
      </c>
      <c r="D16" s="14">
        <v>81000000</v>
      </c>
      <c r="E16" s="15">
        <v>82117.070000000007</v>
      </c>
      <c r="F16" s="16">
        <v>4.4499999999999998E-2</v>
      </c>
      <c r="G16" s="16">
        <v>7.2343000000000005E-2</v>
      </c>
    </row>
    <row r="17" spans="1:7" x14ac:dyDescent="0.25">
      <c r="A17" s="13" t="s">
        <v>362</v>
      </c>
      <c r="B17" s="32" t="s">
        <v>363</v>
      </c>
      <c r="C17" s="32" t="s">
        <v>284</v>
      </c>
      <c r="D17" s="14">
        <v>76737000</v>
      </c>
      <c r="E17" s="15">
        <v>76865.070000000007</v>
      </c>
      <c r="F17" s="16">
        <v>4.1700000000000001E-2</v>
      </c>
      <c r="G17" s="16">
        <v>7.1650000000000005E-2</v>
      </c>
    </row>
    <row r="18" spans="1:7" x14ac:dyDescent="0.25">
      <c r="A18" s="13" t="s">
        <v>364</v>
      </c>
      <c r="B18" s="32" t="s">
        <v>365</v>
      </c>
      <c r="C18" s="32" t="s">
        <v>284</v>
      </c>
      <c r="D18" s="14">
        <v>73000000</v>
      </c>
      <c r="E18" s="15">
        <v>74121.13</v>
      </c>
      <c r="F18" s="16">
        <v>4.02E-2</v>
      </c>
      <c r="G18" s="16">
        <v>7.1650000000000005E-2</v>
      </c>
    </row>
    <row r="19" spans="1:7" x14ac:dyDescent="0.25">
      <c r="A19" s="13" t="s">
        <v>366</v>
      </c>
      <c r="B19" s="32" t="s">
        <v>367</v>
      </c>
      <c r="C19" s="32" t="s">
        <v>284</v>
      </c>
      <c r="D19" s="14">
        <v>65700000</v>
      </c>
      <c r="E19" s="15">
        <v>67092.38</v>
      </c>
      <c r="F19" s="16">
        <v>3.6400000000000002E-2</v>
      </c>
      <c r="G19" s="16">
        <v>7.1499999999999994E-2</v>
      </c>
    </row>
    <row r="20" spans="1:7" x14ac:dyDescent="0.25">
      <c r="A20" s="13" t="s">
        <v>368</v>
      </c>
      <c r="B20" s="32" t="s">
        <v>369</v>
      </c>
      <c r="C20" s="32" t="s">
        <v>284</v>
      </c>
      <c r="D20" s="14">
        <v>61500000</v>
      </c>
      <c r="E20" s="15">
        <v>61703.01</v>
      </c>
      <c r="F20" s="16">
        <v>3.3500000000000002E-2</v>
      </c>
      <c r="G20" s="16">
        <v>7.3246000000000006E-2</v>
      </c>
    </row>
    <row r="21" spans="1:7" x14ac:dyDescent="0.25">
      <c r="A21" s="13" t="s">
        <v>370</v>
      </c>
      <c r="B21" s="32" t="s">
        <v>371</v>
      </c>
      <c r="C21" s="32" t="s">
        <v>284</v>
      </c>
      <c r="D21" s="14">
        <v>61500000</v>
      </c>
      <c r="E21" s="15">
        <v>61683.33</v>
      </c>
      <c r="F21" s="16">
        <v>3.3500000000000002E-2</v>
      </c>
      <c r="G21" s="16">
        <v>7.2262000000000007E-2</v>
      </c>
    </row>
    <row r="22" spans="1:7" x14ac:dyDescent="0.25">
      <c r="A22" s="13" t="s">
        <v>372</v>
      </c>
      <c r="B22" s="32" t="s">
        <v>373</v>
      </c>
      <c r="C22" s="32" t="s">
        <v>284</v>
      </c>
      <c r="D22" s="14">
        <v>53700000</v>
      </c>
      <c r="E22" s="15">
        <v>54038.31</v>
      </c>
      <c r="F22" s="16">
        <v>2.93E-2</v>
      </c>
      <c r="G22" s="16">
        <v>7.3393E-2</v>
      </c>
    </row>
    <row r="23" spans="1:7" x14ac:dyDescent="0.25">
      <c r="A23" s="13" t="s">
        <v>374</v>
      </c>
      <c r="B23" s="32" t="s">
        <v>375</v>
      </c>
      <c r="C23" s="32" t="s">
        <v>376</v>
      </c>
      <c r="D23" s="14">
        <v>53000000</v>
      </c>
      <c r="E23" s="15">
        <v>53598.26</v>
      </c>
      <c r="F23" s="16">
        <v>2.9100000000000001E-2</v>
      </c>
      <c r="G23" s="16">
        <v>7.1224999999999997E-2</v>
      </c>
    </row>
    <row r="24" spans="1:7" x14ac:dyDescent="0.25">
      <c r="A24" s="13" t="s">
        <v>377</v>
      </c>
      <c r="B24" s="32" t="s">
        <v>378</v>
      </c>
      <c r="C24" s="32" t="s">
        <v>284</v>
      </c>
      <c r="D24" s="14">
        <v>45000000</v>
      </c>
      <c r="E24" s="15">
        <v>44711.28</v>
      </c>
      <c r="F24" s="16">
        <v>2.4299999999999999E-2</v>
      </c>
      <c r="G24" s="16">
        <v>7.2343000000000005E-2</v>
      </c>
    </row>
    <row r="25" spans="1:7" x14ac:dyDescent="0.25">
      <c r="A25" s="13" t="s">
        <v>379</v>
      </c>
      <c r="B25" s="32" t="s">
        <v>380</v>
      </c>
      <c r="C25" s="32" t="s">
        <v>284</v>
      </c>
      <c r="D25" s="14">
        <v>43200000</v>
      </c>
      <c r="E25" s="15">
        <v>43741.120000000003</v>
      </c>
      <c r="F25" s="16">
        <v>2.3699999999999999E-2</v>
      </c>
      <c r="G25" s="16">
        <v>7.1499999999999994E-2</v>
      </c>
    </row>
    <row r="26" spans="1:7" x14ac:dyDescent="0.25">
      <c r="A26" s="13" t="s">
        <v>381</v>
      </c>
      <c r="B26" s="32" t="s">
        <v>382</v>
      </c>
      <c r="C26" s="32" t="s">
        <v>284</v>
      </c>
      <c r="D26" s="14">
        <v>38500000</v>
      </c>
      <c r="E26" s="15">
        <v>39169.089999999997</v>
      </c>
      <c r="F26" s="16">
        <v>2.12E-2</v>
      </c>
      <c r="G26" s="16">
        <v>7.3246000000000006E-2</v>
      </c>
    </row>
    <row r="27" spans="1:7" x14ac:dyDescent="0.25">
      <c r="A27" s="13" t="s">
        <v>383</v>
      </c>
      <c r="B27" s="32" t="s">
        <v>384</v>
      </c>
      <c r="C27" s="32" t="s">
        <v>284</v>
      </c>
      <c r="D27" s="14">
        <v>37500000</v>
      </c>
      <c r="E27" s="15">
        <v>37738.35</v>
      </c>
      <c r="F27" s="16">
        <v>2.0500000000000001E-2</v>
      </c>
      <c r="G27" s="16">
        <v>7.2349999999999998E-2</v>
      </c>
    </row>
    <row r="28" spans="1:7" x14ac:dyDescent="0.25">
      <c r="A28" s="13" t="s">
        <v>385</v>
      </c>
      <c r="B28" s="32" t="s">
        <v>386</v>
      </c>
      <c r="C28" s="32" t="s">
        <v>284</v>
      </c>
      <c r="D28" s="14">
        <v>37000000</v>
      </c>
      <c r="E28" s="15">
        <v>37447.480000000003</v>
      </c>
      <c r="F28" s="16">
        <v>2.0299999999999999E-2</v>
      </c>
      <c r="G28" s="16">
        <v>7.2450000000000001E-2</v>
      </c>
    </row>
    <row r="29" spans="1:7" x14ac:dyDescent="0.25">
      <c r="A29" s="13" t="s">
        <v>387</v>
      </c>
      <c r="B29" s="32" t="s">
        <v>388</v>
      </c>
      <c r="C29" s="32" t="s">
        <v>284</v>
      </c>
      <c r="D29" s="14">
        <v>34000000</v>
      </c>
      <c r="E29" s="15">
        <v>34302.230000000003</v>
      </c>
      <c r="F29" s="16">
        <v>1.8599999999999998E-2</v>
      </c>
      <c r="G29" s="16">
        <v>7.2450000000000001E-2</v>
      </c>
    </row>
    <row r="30" spans="1:7" x14ac:dyDescent="0.25">
      <c r="A30" s="13" t="s">
        <v>389</v>
      </c>
      <c r="B30" s="32" t="s">
        <v>390</v>
      </c>
      <c r="C30" s="32" t="s">
        <v>281</v>
      </c>
      <c r="D30" s="14">
        <v>29500000</v>
      </c>
      <c r="E30" s="15">
        <v>30579.7</v>
      </c>
      <c r="F30" s="16">
        <v>1.66E-2</v>
      </c>
      <c r="G30" s="16">
        <v>7.2479000000000002E-2</v>
      </c>
    </row>
    <row r="31" spans="1:7" x14ac:dyDescent="0.25">
      <c r="A31" s="13" t="s">
        <v>391</v>
      </c>
      <c r="B31" s="32" t="s">
        <v>392</v>
      </c>
      <c r="C31" s="32" t="s">
        <v>284</v>
      </c>
      <c r="D31" s="14">
        <v>27500000</v>
      </c>
      <c r="E31" s="15">
        <v>27681.91</v>
      </c>
      <c r="F31" s="16">
        <v>1.4999999999999999E-2</v>
      </c>
      <c r="G31" s="16">
        <v>7.4800000000000005E-2</v>
      </c>
    </row>
    <row r="32" spans="1:7" x14ac:dyDescent="0.25">
      <c r="A32" s="13" t="s">
        <v>393</v>
      </c>
      <c r="B32" s="32" t="s">
        <v>394</v>
      </c>
      <c r="C32" s="32" t="s">
        <v>284</v>
      </c>
      <c r="D32" s="14">
        <v>25000000</v>
      </c>
      <c r="E32" s="15">
        <v>25509.55</v>
      </c>
      <c r="F32" s="16">
        <v>1.38E-2</v>
      </c>
      <c r="G32" s="16">
        <v>7.3275000000000007E-2</v>
      </c>
    </row>
    <row r="33" spans="1:7" x14ac:dyDescent="0.25">
      <c r="A33" s="13" t="s">
        <v>395</v>
      </c>
      <c r="B33" s="32" t="s">
        <v>396</v>
      </c>
      <c r="C33" s="32" t="s">
        <v>284</v>
      </c>
      <c r="D33" s="14">
        <v>24500000</v>
      </c>
      <c r="E33" s="15">
        <v>24740.49</v>
      </c>
      <c r="F33" s="16">
        <v>1.34E-2</v>
      </c>
      <c r="G33" s="16">
        <v>7.2450000000000001E-2</v>
      </c>
    </row>
    <row r="34" spans="1:7" x14ac:dyDescent="0.25">
      <c r="A34" s="13" t="s">
        <v>397</v>
      </c>
      <c r="B34" s="32" t="s">
        <v>398</v>
      </c>
      <c r="C34" s="32" t="s">
        <v>295</v>
      </c>
      <c r="D34" s="14">
        <v>20000000</v>
      </c>
      <c r="E34" s="15">
        <v>20118.12</v>
      </c>
      <c r="F34" s="16">
        <v>1.09E-2</v>
      </c>
      <c r="G34" s="16">
        <v>7.4161000000000005E-2</v>
      </c>
    </row>
    <row r="35" spans="1:7" x14ac:dyDescent="0.25">
      <c r="A35" s="13" t="s">
        <v>399</v>
      </c>
      <c r="B35" s="32" t="s">
        <v>400</v>
      </c>
      <c r="C35" s="32" t="s">
        <v>284</v>
      </c>
      <c r="D35" s="14">
        <v>18000000</v>
      </c>
      <c r="E35" s="15">
        <v>18949.37</v>
      </c>
      <c r="F35" s="16">
        <v>1.03E-2</v>
      </c>
      <c r="G35" s="16">
        <v>7.3748999999999995E-2</v>
      </c>
    </row>
    <row r="36" spans="1:7" x14ac:dyDescent="0.25">
      <c r="A36" s="13" t="s">
        <v>401</v>
      </c>
      <c r="B36" s="32" t="s">
        <v>402</v>
      </c>
      <c r="C36" s="32" t="s">
        <v>284</v>
      </c>
      <c r="D36" s="14">
        <v>17500000</v>
      </c>
      <c r="E36" s="15">
        <v>18273.36</v>
      </c>
      <c r="F36" s="16">
        <v>9.9000000000000008E-3</v>
      </c>
      <c r="G36" s="16">
        <v>7.1499999999999994E-2</v>
      </c>
    </row>
    <row r="37" spans="1:7" x14ac:dyDescent="0.25">
      <c r="A37" s="13" t="s">
        <v>403</v>
      </c>
      <c r="B37" s="32" t="s">
        <v>404</v>
      </c>
      <c r="C37" s="32" t="s">
        <v>284</v>
      </c>
      <c r="D37" s="14">
        <v>17500000</v>
      </c>
      <c r="E37" s="15">
        <v>17778.97</v>
      </c>
      <c r="F37" s="16">
        <v>9.5999999999999992E-3</v>
      </c>
      <c r="G37" s="16">
        <v>7.1550000000000002E-2</v>
      </c>
    </row>
    <row r="38" spans="1:7" x14ac:dyDescent="0.25">
      <c r="A38" s="13" t="s">
        <v>405</v>
      </c>
      <c r="B38" s="32" t="s">
        <v>406</v>
      </c>
      <c r="C38" s="32" t="s">
        <v>407</v>
      </c>
      <c r="D38" s="14">
        <v>17500000</v>
      </c>
      <c r="E38" s="15">
        <v>17722.29</v>
      </c>
      <c r="F38" s="16">
        <v>9.5999999999999992E-3</v>
      </c>
      <c r="G38" s="16">
        <v>7.3271000000000003E-2</v>
      </c>
    </row>
    <row r="39" spans="1:7" x14ac:dyDescent="0.25">
      <c r="A39" s="13" t="s">
        <v>408</v>
      </c>
      <c r="B39" s="32" t="s">
        <v>409</v>
      </c>
      <c r="C39" s="32" t="s">
        <v>284</v>
      </c>
      <c r="D39" s="14">
        <v>16500000</v>
      </c>
      <c r="E39" s="15">
        <v>17062.009999999998</v>
      </c>
      <c r="F39" s="16">
        <v>9.2999999999999992E-3</v>
      </c>
      <c r="G39" s="16">
        <v>7.3748999999999995E-2</v>
      </c>
    </row>
    <row r="40" spans="1:7" x14ac:dyDescent="0.25">
      <c r="A40" s="13" t="s">
        <v>410</v>
      </c>
      <c r="B40" s="32" t="s">
        <v>411</v>
      </c>
      <c r="C40" s="32" t="s">
        <v>284</v>
      </c>
      <c r="D40" s="14">
        <v>15000000</v>
      </c>
      <c r="E40" s="15">
        <v>15127.35</v>
      </c>
      <c r="F40" s="16">
        <v>8.2000000000000007E-3</v>
      </c>
      <c r="G40" s="16">
        <v>7.1224999999999997E-2</v>
      </c>
    </row>
    <row r="41" spans="1:7" x14ac:dyDescent="0.25">
      <c r="A41" s="13" t="s">
        <v>412</v>
      </c>
      <c r="B41" s="32" t="s">
        <v>413</v>
      </c>
      <c r="C41" s="32" t="s">
        <v>284</v>
      </c>
      <c r="D41" s="14">
        <v>14000000</v>
      </c>
      <c r="E41" s="15">
        <v>14631.64</v>
      </c>
      <c r="F41" s="16">
        <v>7.9000000000000008E-3</v>
      </c>
      <c r="G41" s="16">
        <v>7.3457999999999996E-2</v>
      </c>
    </row>
    <row r="42" spans="1:7" x14ac:dyDescent="0.25">
      <c r="A42" s="13" t="s">
        <v>414</v>
      </c>
      <c r="B42" s="32" t="s">
        <v>415</v>
      </c>
      <c r="C42" s="32" t="s">
        <v>284</v>
      </c>
      <c r="D42" s="14">
        <v>12500000</v>
      </c>
      <c r="E42" s="15">
        <v>12776.28</v>
      </c>
      <c r="F42" s="16">
        <v>6.8999999999999999E-3</v>
      </c>
      <c r="G42" s="16">
        <v>7.3874999999999996E-2</v>
      </c>
    </row>
    <row r="43" spans="1:7" x14ac:dyDescent="0.25">
      <c r="A43" s="13" t="s">
        <v>416</v>
      </c>
      <c r="B43" s="32" t="s">
        <v>417</v>
      </c>
      <c r="C43" s="32" t="s">
        <v>284</v>
      </c>
      <c r="D43" s="14">
        <v>11950000</v>
      </c>
      <c r="E43" s="15">
        <v>12474.4</v>
      </c>
      <c r="F43" s="16">
        <v>6.7999999999999996E-3</v>
      </c>
      <c r="G43" s="16">
        <v>7.1298E-2</v>
      </c>
    </row>
    <row r="44" spans="1:7" x14ac:dyDescent="0.25">
      <c r="A44" s="13" t="s">
        <v>418</v>
      </c>
      <c r="B44" s="32" t="s">
        <v>419</v>
      </c>
      <c r="C44" s="32" t="s">
        <v>295</v>
      </c>
      <c r="D44" s="14">
        <v>11500000</v>
      </c>
      <c r="E44" s="15">
        <v>11801.02</v>
      </c>
      <c r="F44" s="16">
        <v>6.4000000000000003E-3</v>
      </c>
      <c r="G44" s="16">
        <v>7.3649999999999993E-2</v>
      </c>
    </row>
    <row r="45" spans="1:7" x14ac:dyDescent="0.25">
      <c r="A45" s="13" t="s">
        <v>420</v>
      </c>
      <c r="B45" s="32" t="s">
        <v>421</v>
      </c>
      <c r="C45" s="32" t="s">
        <v>284</v>
      </c>
      <c r="D45" s="14">
        <v>10500000</v>
      </c>
      <c r="E45" s="15">
        <v>10617.5</v>
      </c>
      <c r="F45" s="16">
        <v>5.7999999999999996E-3</v>
      </c>
      <c r="G45" s="16">
        <v>7.2050000000000003E-2</v>
      </c>
    </row>
    <row r="46" spans="1:7" x14ac:dyDescent="0.25">
      <c r="A46" s="13" t="s">
        <v>422</v>
      </c>
      <c r="B46" s="32" t="s">
        <v>423</v>
      </c>
      <c r="C46" s="32" t="s">
        <v>284</v>
      </c>
      <c r="D46" s="14">
        <v>10300000</v>
      </c>
      <c r="E46" s="15">
        <v>10549.74</v>
      </c>
      <c r="F46" s="16">
        <v>5.7000000000000002E-3</v>
      </c>
      <c r="G46" s="16">
        <v>7.3393E-2</v>
      </c>
    </row>
    <row r="47" spans="1:7" x14ac:dyDescent="0.25">
      <c r="A47" s="13" t="s">
        <v>424</v>
      </c>
      <c r="B47" s="32" t="s">
        <v>425</v>
      </c>
      <c r="C47" s="32" t="s">
        <v>284</v>
      </c>
      <c r="D47" s="14">
        <v>10000000</v>
      </c>
      <c r="E47" s="15">
        <v>10356.85</v>
      </c>
      <c r="F47" s="16">
        <v>5.5999999999999999E-3</v>
      </c>
      <c r="G47" s="16">
        <v>7.2450000000000001E-2</v>
      </c>
    </row>
    <row r="48" spans="1:7" x14ac:dyDescent="0.25">
      <c r="A48" s="13" t="s">
        <v>426</v>
      </c>
      <c r="B48" s="32" t="s">
        <v>427</v>
      </c>
      <c r="C48" s="32" t="s">
        <v>295</v>
      </c>
      <c r="D48" s="14">
        <v>10000000</v>
      </c>
      <c r="E48" s="15">
        <v>10075.129999999999</v>
      </c>
      <c r="F48" s="16">
        <v>5.4999999999999997E-3</v>
      </c>
      <c r="G48" s="16">
        <v>7.4550000000000005E-2</v>
      </c>
    </row>
    <row r="49" spans="1:7" x14ac:dyDescent="0.25">
      <c r="A49" s="13" t="s">
        <v>428</v>
      </c>
      <c r="B49" s="32" t="s">
        <v>429</v>
      </c>
      <c r="C49" s="32" t="s">
        <v>284</v>
      </c>
      <c r="D49" s="14">
        <v>7500000</v>
      </c>
      <c r="E49" s="15">
        <v>7798.4</v>
      </c>
      <c r="F49" s="16">
        <v>4.1999999999999997E-3</v>
      </c>
      <c r="G49" s="16">
        <v>7.1499999999999994E-2</v>
      </c>
    </row>
    <row r="50" spans="1:7" x14ac:dyDescent="0.25">
      <c r="A50" s="13" t="s">
        <v>430</v>
      </c>
      <c r="B50" s="32" t="s">
        <v>431</v>
      </c>
      <c r="C50" s="32" t="s">
        <v>284</v>
      </c>
      <c r="D50" s="14">
        <v>7000000</v>
      </c>
      <c r="E50" s="15">
        <v>7257.82</v>
      </c>
      <c r="F50" s="16">
        <v>3.8999999999999998E-3</v>
      </c>
      <c r="G50" s="16">
        <v>7.2262000000000007E-2</v>
      </c>
    </row>
    <row r="51" spans="1:7" x14ac:dyDescent="0.25">
      <c r="A51" s="13" t="s">
        <v>432</v>
      </c>
      <c r="B51" s="32" t="s">
        <v>433</v>
      </c>
      <c r="C51" s="32" t="s">
        <v>284</v>
      </c>
      <c r="D51" s="14">
        <v>7000000</v>
      </c>
      <c r="E51" s="15">
        <v>6953</v>
      </c>
      <c r="F51" s="16">
        <v>3.8E-3</v>
      </c>
      <c r="G51" s="16">
        <v>7.4200000000000002E-2</v>
      </c>
    </row>
    <row r="52" spans="1:7" x14ac:dyDescent="0.25">
      <c r="A52" s="13" t="s">
        <v>434</v>
      </c>
      <c r="B52" s="32" t="s">
        <v>435</v>
      </c>
      <c r="C52" s="32" t="s">
        <v>284</v>
      </c>
      <c r="D52" s="14">
        <v>6500000</v>
      </c>
      <c r="E52" s="15">
        <v>6846.68</v>
      </c>
      <c r="F52" s="16">
        <v>3.7000000000000002E-3</v>
      </c>
      <c r="G52" s="16">
        <v>7.3874999999999996E-2</v>
      </c>
    </row>
    <row r="53" spans="1:7" x14ac:dyDescent="0.25">
      <c r="A53" s="13" t="s">
        <v>436</v>
      </c>
      <c r="B53" s="32" t="s">
        <v>437</v>
      </c>
      <c r="C53" s="32" t="s">
        <v>376</v>
      </c>
      <c r="D53" s="14">
        <v>6500000</v>
      </c>
      <c r="E53" s="15">
        <v>6563.65</v>
      </c>
      <c r="F53" s="16">
        <v>3.5999999999999999E-3</v>
      </c>
      <c r="G53" s="16">
        <v>7.2450000000000001E-2</v>
      </c>
    </row>
    <row r="54" spans="1:7" x14ac:dyDescent="0.25">
      <c r="A54" s="13" t="s">
        <v>438</v>
      </c>
      <c r="B54" s="32" t="s">
        <v>439</v>
      </c>
      <c r="C54" s="32" t="s">
        <v>284</v>
      </c>
      <c r="D54" s="14">
        <v>5500000</v>
      </c>
      <c r="E54" s="15">
        <v>5784.15</v>
      </c>
      <c r="F54" s="16">
        <v>3.0999999999999999E-3</v>
      </c>
      <c r="G54" s="16">
        <v>7.3748999999999995E-2</v>
      </c>
    </row>
    <row r="55" spans="1:7" x14ac:dyDescent="0.25">
      <c r="A55" s="13" t="s">
        <v>440</v>
      </c>
      <c r="B55" s="32" t="s">
        <v>441</v>
      </c>
      <c r="C55" s="32" t="s">
        <v>284</v>
      </c>
      <c r="D55" s="14">
        <v>5500000</v>
      </c>
      <c r="E55" s="15">
        <v>5731.31</v>
      </c>
      <c r="F55" s="16">
        <v>3.0999999999999999E-3</v>
      </c>
      <c r="G55" s="16">
        <v>7.1499999999999994E-2</v>
      </c>
    </row>
    <row r="56" spans="1:7" x14ac:dyDescent="0.25">
      <c r="A56" s="13" t="s">
        <v>442</v>
      </c>
      <c r="B56" s="32" t="s">
        <v>443</v>
      </c>
      <c r="C56" s="32" t="s">
        <v>284</v>
      </c>
      <c r="D56" s="14">
        <v>5500000</v>
      </c>
      <c r="E56" s="15">
        <v>5527.79</v>
      </c>
      <c r="F56" s="16">
        <v>3.0000000000000001E-3</v>
      </c>
      <c r="G56" s="16">
        <v>7.2548000000000001E-2</v>
      </c>
    </row>
    <row r="57" spans="1:7" x14ac:dyDescent="0.25">
      <c r="A57" s="13" t="s">
        <v>444</v>
      </c>
      <c r="B57" s="32" t="s">
        <v>445</v>
      </c>
      <c r="C57" s="32" t="s">
        <v>281</v>
      </c>
      <c r="D57" s="14">
        <v>5100000</v>
      </c>
      <c r="E57" s="15">
        <v>5067.96</v>
      </c>
      <c r="F57" s="16">
        <v>2.7000000000000001E-3</v>
      </c>
      <c r="G57" s="16">
        <v>7.2700000000000001E-2</v>
      </c>
    </row>
    <row r="58" spans="1:7" x14ac:dyDescent="0.25">
      <c r="A58" s="13" t="s">
        <v>446</v>
      </c>
      <c r="B58" s="32" t="s">
        <v>447</v>
      </c>
      <c r="C58" s="32" t="s">
        <v>295</v>
      </c>
      <c r="D58" s="14">
        <v>5000000</v>
      </c>
      <c r="E58" s="15">
        <v>4959.41</v>
      </c>
      <c r="F58" s="16">
        <v>2.7000000000000001E-3</v>
      </c>
      <c r="G58" s="16">
        <v>7.4200000000000002E-2</v>
      </c>
    </row>
    <row r="59" spans="1:7" x14ac:dyDescent="0.25">
      <c r="A59" s="13" t="s">
        <v>448</v>
      </c>
      <c r="B59" s="32" t="s">
        <v>449</v>
      </c>
      <c r="C59" s="32" t="s">
        <v>284</v>
      </c>
      <c r="D59" s="14">
        <v>4000000</v>
      </c>
      <c r="E59" s="15">
        <v>4180.2299999999996</v>
      </c>
      <c r="F59" s="16">
        <v>2.3E-3</v>
      </c>
      <c r="G59" s="16">
        <v>7.1698999999999999E-2</v>
      </c>
    </row>
    <row r="60" spans="1:7" x14ac:dyDescent="0.25">
      <c r="A60" s="13" t="s">
        <v>450</v>
      </c>
      <c r="B60" s="32" t="s">
        <v>451</v>
      </c>
      <c r="C60" s="32" t="s">
        <v>295</v>
      </c>
      <c r="D60" s="14">
        <v>3800000</v>
      </c>
      <c r="E60" s="15">
        <v>3816.46</v>
      </c>
      <c r="F60" s="16">
        <v>2.0999999999999999E-3</v>
      </c>
      <c r="G60" s="16">
        <v>7.2700000000000001E-2</v>
      </c>
    </row>
    <row r="61" spans="1:7" x14ac:dyDescent="0.25">
      <c r="A61" s="13" t="s">
        <v>452</v>
      </c>
      <c r="B61" s="32" t="s">
        <v>453</v>
      </c>
      <c r="C61" s="32" t="s">
        <v>284</v>
      </c>
      <c r="D61" s="14">
        <v>3500000</v>
      </c>
      <c r="E61" s="15">
        <v>3634.32</v>
      </c>
      <c r="F61" s="16">
        <v>2E-3</v>
      </c>
      <c r="G61" s="16">
        <v>7.2349999999999998E-2</v>
      </c>
    </row>
    <row r="62" spans="1:7" x14ac:dyDescent="0.25">
      <c r="A62" s="13" t="s">
        <v>454</v>
      </c>
      <c r="B62" s="32" t="s">
        <v>455</v>
      </c>
      <c r="C62" s="32" t="s">
        <v>284</v>
      </c>
      <c r="D62" s="14">
        <v>3500000</v>
      </c>
      <c r="E62" s="15">
        <v>3516.61</v>
      </c>
      <c r="F62" s="16">
        <v>1.9E-3</v>
      </c>
      <c r="G62" s="16">
        <v>7.1999999999999995E-2</v>
      </c>
    </row>
    <row r="63" spans="1:7" x14ac:dyDescent="0.25">
      <c r="A63" s="13" t="s">
        <v>456</v>
      </c>
      <c r="B63" s="32" t="s">
        <v>457</v>
      </c>
      <c r="C63" s="32" t="s">
        <v>284</v>
      </c>
      <c r="D63" s="14">
        <v>3000000</v>
      </c>
      <c r="E63" s="15">
        <v>3137.08</v>
      </c>
      <c r="F63" s="16">
        <v>1.6999999999999999E-3</v>
      </c>
      <c r="G63" s="16">
        <v>7.2149000000000005E-2</v>
      </c>
    </row>
    <row r="64" spans="1:7" x14ac:dyDescent="0.25">
      <c r="A64" s="13" t="s">
        <v>458</v>
      </c>
      <c r="B64" s="32" t="s">
        <v>459</v>
      </c>
      <c r="C64" s="32" t="s">
        <v>284</v>
      </c>
      <c r="D64" s="14">
        <v>3000000</v>
      </c>
      <c r="E64" s="15">
        <v>3124.34</v>
      </c>
      <c r="F64" s="16">
        <v>1.6999999999999999E-3</v>
      </c>
      <c r="G64" s="16">
        <v>7.1499999999999994E-2</v>
      </c>
    </row>
    <row r="65" spans="1:7" x14ac:dyDescent="0.25">
      <c r="A65" s="13" t="s">
        <v>460</v>
      </c>
      <c r="B65" s="32" t="s">
        <v>461</v>
      </c>
      <c r="C65" s="32" t="s">
        <v>284</v>
      </c>
      <c r="D65" s="14">
        <v>2500000</v>
      </c>
      <c r="E65" s="15">
        <v>2703.94</v>
      </c>
      <c r="F65" s="16">
        <v>1.5E-3</v>
      </c>
      <c r="G65" s="16">
        <v>7.1999999999999995E-2</v>
      </c>
    </row>
    <row r="66" spans="1:7" x14ac:dyDescent="0.25">
      <c r="A66" s="13" t="s">
        <v>462</v>
      </c>
      <c r="B66" s="32" t="s">
        <v>463</v>
      </c>
      <c r="C66" s="32" t="s">
        <v>284</v>
      </c>
      <c r="D66" s="14">
        <v>2500000</v>
      </c>
      <c r="E66" s="15">
        <v>2613.29</v>
      </c>
      <c r="F66" s="16">
        <v>1.4E-3</v>
      </c>
      <c r="G66" s="16">
        <v>7.2150000000000006E-2</v>
      </c>
    </row>
    <row r="67" spans="1:7" x14ac:dyDescent="0.25">
      <c r="A67" s="13" t="s">
        <v>464</v>
      </c>
      <c r="B67" s="32" t="s">
        <v>465</v>
      </c>
      <c r="C67" s="32" t="s">
        <v>284</v>
      </c>
      <c r="D67" s="14">
        <v>2000000</v>
      </c>
      <c r="E67" s="15">
        <v>2052.08</v>
      </c>
      <c r="F67" s="16">
        <v>1.1000000000000001E-3</v>
      </c>
      <c r="G67" s="16">
        <v>7.2450000000000001E-2</v>
      </c>
    </row>
    <row r="68" spans="1:7" x14ac:dyDescent="0.25">
      <c r="A68" s="13" t="s">
        <v>466</v>
      </c>
      <c r="B68" s="32" t="s">
        <v>467</v>
      </c>
      <c r="C68" s="32" t="s">
        <v>284</v>
      </c>
      <c r="D68" s="14">
        <v>1500000</v>
      </c>
      <c r="E68" s="15">
        <v>1559.86</v>
      </c>
      <c r="F68" s="16">
        <v>8.0000000000000004E-4</v>
      </c>
      <c r="G68" s="16">
        <v>7.2349999999999998E-2</v>
      </c>
    </row>
    <row r="69" spans="1:7" x14ac:dyDescent="0.25">
      <c r="A69" s="13" t="s">
        <v>468</v>
      </c>
      <c r="B69" s="32" t="s">
        <v>469</v>
      </c>
      <c r="C69" s="32" t="s">
        <v>376</v>
      </c>
      <c r="D69" s="14">
        <v>1500000</v>
      </c>
      <c r="E69" s="15">
        <v>1495.08</v>
      </c>
      <c r="F69" s="16">
        <v>8.0000000000000004E-4</v>
      </c>
      <c r="G69" s="16">
        <v>7.4800000000000005E-2</v>
      </c>
    </row>
    <row r="70" spans="1:7" x14ac:dyDescent="0.25">
      <c r="A70" s="13" t="s">
        <v>470</v>
      </c>
      <c r="B70" s="32" t="s">
        <v>471</v>
      </c>
      <c r="C70" s="32" t="s">
        <v>284</v>
      </c>
      <c r="D70" s="14">
        <v>1000000</v>
      </c>
      <c r="E70" s="15">
        <v>1072.17</v>
      </c>
      <c r="F70" s="16">
        <v>5.9999999999999995E-4</v>
      </c>
      <c r="G70" s="16">
        <v>7.2606000000000004E-2</v>
      </c>
    </row>
    <row r="71" spans="1:7" x14ac:dyDescent="0.25">
      <c r="A71" s="13" t="s">
        <v>472</v>
      </c>
      <c r="B71" s="32" t="s">
        <v>473</v>
      </c>
      <c r="C71" s="32" t="s">
        <v>284</v>
      </c>
      <c r="D71" s="14">
        <v>1000000</v>
      </c>
      <c r="E71" s="15">
        <v>1067.9100000000001</v>
      </c>
      <c r="F71" s="16">
        <v>5.9999999999999995E-4</v>
      </c>
      <c r="G71" s="16">
        <v>7.1749999999999994E-2</v>
      </c>
    </row>
    <row r="72" spans="1:7" x14ac:dyDescent="0.25">
      <c r="A72" s="13" t="s">
        <v>474</v>
      </c>
      <c r="B72" s="32" t="s">
        <v>475</v>
      </c>
      <c r="C72" s="32" t="s">
        <v>284</v>
      </c>
      <c r="D72" s="14">
        <v>1000000</v>
      </c>
      <c r="E72" s="15">
        <v>1052.6600000000001</v>
      </c>
      <c r="F72" s="16">
        <v>5.9999999999999995E-4</v>
      </c>
      <c r="G72" s="16">
        <v>7.2548000000000001E-2</v>
      </c>
    </row>
    <row r="73" spans="1:7" x14ac:dyDescent="0.25">
      <c r="A73" s="13" t="s">
        <v>476</v>
      </c>
      <c r="B73" s="32" t="s">
        <v>477</v>
      </c>
      <c r="C73" s="32" t="s">
        <v>295</v>
      </c>
      <c r="D73" s="14">
        <v>1000000</v>
      </c>
      <c r="E73" s="15">
        <v>1000.92</v>
      </c>
      <c r="F73" s="16">
        <v>5.0000000000000001E-4</v>
      </c>
      <c r="G73" s="16">
        <v>7.3300000000000004E-2</v>
      </c>
    </row>
    <row r="74" spans="1:7" x14ac:dyDescent="0.25">
      <c r="A74" s="13" t="s">
        <v>478</v>
      </c>
      <c r="B74" s="32" t="s">
        <v>479</v>
      </c>
      <c r="C74" s="32" t="s">
        <v>284</v>
      </c>
      <c r="D74" s="14">
        <v>500000</v>
      </c>
      <c r="E74" s="15">
        <v>528.82000000000005</v>
      </c>
      <c r="F74" s="16">
        <v>2.9999999999999997E-4</v>
      </c>
      <c r="G74" s="16">
        <v>7.2227E-2</v>
      </c>
    </row>
    <row r="75" spans="1:7" x14ac:dyDescent="0.25">
      <c r="A75" s="13" t="s">
        <v>480</v>
      </c>
      <c r="B75" s="32" t="s">
        <v>481</v>
      </c>
      <c r="C75" s="32" t="s">
        <v>284</v>
      </c>
      <c r="D75" s="14">
        <v>500000</v>
      </c>
      <c r="E75" s="15">
        <v>522.26</v>
      </c>
      <c r="F75" s="16">
        <v>2.9999999999999997E-4</v>
      </c>
      <c r="G75" s="16">
        <v>7.2349999999999998E-2</v>
      </c>
    </row>
    <row r="76" spans="1:7" x14ac:dyDescent="0.25">
      <c r="A76" s="13" t="s">
        <v>482</v>
      </c>
      <c r="B76" s="32" t="s">
        <v>483</v>
      </c>
      <c r="C76" s="32" t="s">
        <v>284</v>
      </c>
      <c r="D76" s="14">
        <v>500000</v>
      </c>
      <c r="E76" s="15">
        <v>517.24</v>
      </c>
      <c r="F76" s="16">
        <v>2.9999999999999997E-4</v>
      </c>
      <c r="G76" s="16">
        <v>7.17E-2</v>
      </c>
    </row>
    <row r="77" spans="1:7" x14ac:dyDescent="0.25">
      <c r="A77" s="13" t="s">
        <v>484</v>
      </c>
      <c r="B77" s="32" t="s">
        <v>485</v>
      </c>
      <c r="C77" s="32" t="s">
        <v>376</v>
      </c>
      <c r="D77" s="14">
        <v>500000</v>
      </c>
      <c r="E77" s="15">
        <v>511.97</v>
      </c>
      <c r="F77" s="16">
        <v>2.9999999999999997E-4</v>
      </c>
      <c r="G77" s="16">
        <v>7.1499999999999994E-2</v>
      </c>
    </row>
    <row r="78" spans="1:7" x14ac:dyDescent="0.25">
      <c r="A78" s="13" t="s">
        <v>486</v>
      </c>
      <c r="B78" s="32" t="s">
        <v>487</v>
      </c>
      <c r="C78" s="32" t="s">
        <v>284</v>
      </c>
      <c r="D78" s="14">
        <v>400000</v>
      </c>
      <c r="E78" s="15">
        <v>426.58</v>
      </c>
      <c r="F78" s="16">
        <v>2.0000000000000001E-4</v>
      </c>
      <c r="G78" s="16">
        <v>7.1749999999999994E-2</v>
      </c>
    </row>
    <row r="79" spans="1:7" x14ac:dyDescent="0.25">
      <c r="A79" s="17" t="s">
        <v>131</v>
      </c>
      <c r="B79" s="33"/>
      <c r="C79" s="33"/>
      <c r="D79" s="20"/>
      <c r="E79" s="21">
        <v>1717425.52</v>
      </c>
      <c r="F79" s="22">
        <v>0.93149999999999999</v>
      </c>
      <c r="G79" s="23"/>
    </row>
    <row r="80" spans="1:7" x14ac:dyDescent="0.25">
      <c r="A80" s="13"/>
      <c r="B80" s="32"/>
      <c r="C80" s="32"/>
      <c r="D80" s="14"/>
      <c r="E80" s="15"/>
      <c r="F80" s="16"/>
      <c r="G80" s="16"/>
    </row>
    <row r="81" spans="1:7" x14ac:dyDescent="0.25">
      <c r="A81" s="17" t="s">
        <v>132</v>
      </c>
      <c r="B81" s="32"/>
      <c r="C81" s="32"/>
      <c r="D81" s="14"/>
      <c r="E81" s="15"/>
      <c r="F81" s="16"/>
      <c r="G81" s="16"/>
    </row>
    <row r="82" spans="1:7" x14ac:dyDescent="0.25">
      <c r="A82" s="13" t="s">
        <v>488</v>
      </c>
      <c r="B82" s="32" t="s">
        <v>489</v>
      </c>
      <c r="C82" s="32" t="s">
        <v>135</v>
      </c>
      <c r="D82" s="14">
        <v>50500000</v>
      </c>
      <c r="E82" s="15">
        <v>51228.31</v>
      </c>
      <c r="F82" s="16">
        <v>2.7799999999999998E-2</v>
      </c>
      <c r="G82" s="16">
        <v>6.8242999999999998E-2</v>
      </c>
    </row>
    <row r="83" spans="1:7" x14ac:dyDescent="0.25">
      <c r="A83" s="17" t="s">
        <v>131</v>
      </c>
      <c r="B83" s="33"/>
      <c r="C83" s="33"/>
      <c r="D83" s="20"/>
      <c r="E83" s="21">
        <v>51228.31</v>
      </c>
      <c r="F83" s="22">
        <v>2.7799999999999998E-2</v>
      </c>
      <c r="G83" s="23"/>
    </row>
    <row r="84" spans="1:7" x14ac:dyDescent="0.25">
      <c r="A84" s="13"/>
      <c r="B84" s="32"/>
      <c r="C84" s="32"/>
      <c r="D84" s="14"/>
      <c r="E84" s="15"/>
      <c r="F84" s="16"/>
      <c r="G84" s="16"/>
    </row>
    <row r="85" spans="1:7" x14ac:dyDescent="0.25">
      <c r="A85" s="17" t="s">
        <v>141</v>
      </c>
      <c r="B85" s="32"/>
      <c r="C85" s="32"/>
      <c r="D85" s="14"/>
      <c r="E85" s="15"/>
      <c r="F85" s="16"/>
      <c r="G85" s="16"/>
    </row>
    <row r="86" spans="1:7" x14ac:dyDescent="0.25">
      <c r="A86" s="17" t="s">
        <v>131</v>
      </c>
      <c r="B86" s="32"/>
      <c r="C86" s="32"/>
      <c r="D86" s="14"/>
      <c r="E86" s="18" t="s">
        <v>128</v>
      </c>
      <c r="F86" s="19" t="s">
        <v>128</v>
      </c>
      <c r="G86" s="16"/>
    </row>
    <row r="87" spans="1:7" x14ac:dyDescent="0.25">
      <c r="A87" s="13"/>
      <c r="B87" s="32"/>
      <c r="C87" s="32"/>
      <c r="D87" s="14"/>
      <c r="E87" s="15"/>
      <c r="F87" s="16"/>
      <c r="G87" s="16"/>
    </row>
    <row r="88" spans="1:7" x14ac:dyDescent="0.25">
      <c r="A88" s="17" t="s">
        <v>142</v>
      </c>
      <c r="B88" s="32"/>
      <c r="C88" s="32"/>
      <c r="D88" s="14"/>
      <c r="E88" s="15"/>
      <c r="F88" s="16"/>
      <c r="G88" s="16"/>
    </row>
    <row r="89" spans="1:7" x14ac:dyDescent="0.25">
      <c r="A89" s="17" t="s">
        <v>131</v>
      </c>
      <c r="B89" s="32"/>
      <c r="C89" s="32"/>
      <c r="D89" s="14"/>
      <c r="E89" s="18" t="s">
        <v>128</v>
      </c>
      <c r="F89" s="19" t="s">
        <v>128</v>
      </c>
      <c r="G89" s="16"/>
    </row>
    <row r="90" spans="1:7" x14ac:dyDescent="0.25">
      <c r="A90" s="13"/>
      <c r="B90" s="32"/>
      <c r="C90" s="32"/>
      <c r="D90" s="14"/>
      <c r="E90" s="15"/>
      <c r="F90" s="16"/>
      <c r="G90" s="16"/>
    </row>
    <row r="91" spans="1:7" x14ac:dyDescent="0.25">
      <c r="A91" s="25" t="s">
        <v>143</v>
      </c>
      <c r="B91" s="34"/>
      <c r="C91" s="34"/>
      <c r="D91" s="26"/>
      <c r="E91" s="21">
        <v>1768653.83</v>
      </c>
      <c r="F91" s="22">
        <v>0.95930000000000004</v>
      </c>
      <c r="G91" s="23"/>
    </row>
    <row r="92" spans="1:7" x14ac:dyDescent="0.25">
      <c r="A92" s="13"/>
      <c r="B92" s="32"/>
      <c r="C92" s="32"/>
      <c r="D92" s="14"/>
      <c r="E92" s="15"/>
      <c r="F92" s="16"/>
      <c r="G92" s="16"/>
    </row>
    <row r="93" spans="1:7" x14ac:dyDescent="0.25">
      <c r="A93" s="13"/>
      <c r="B93" s="32"/>
      <c r="C93" s="32"/>
      <c r="D93" s="14"/>
      <c r="E93" s="15"/>
      <c r="F93" s="16"/>
      <c r="G93" s="16"/>
    </row>
    <row r="94" spans="1:7" x14ac:dyDescent="0.25">
      <c r="A94" s="17" t="s">
        <v>228</v>
      </c>
      <c r="B94" s="32"/>
      <c r="C94" s="32"/>
      <c r="D94" s="14"/>
      <c r="E94" s="15"/>
      <c r="F94" s="16"/>
      <c r="G94" s="16"/>
    </row>
    <row r="95" spans="1:7" x14ac:dyDescent="0.25">
      <c r="A95" s="13" t="s">
        <v>229</v>
      </c>
      <c r="B95" s="32"/>
      <c r="C95" s="32"/>
      <c r="D95" s="14"/>
      <c r="E95" s="15">
        <v>1281.5</v>
      </c>
      <c r="F95" s="16">
        <v>6.9999999999999999E-4</v>
      </c>
      <c r="G95" s="16">
        <v>6.6422999999999996E-2</v>
      </c>
    </row>
    <row r="96" spans="1:7" x14ac:dyDescent="0.25">
      <c r="A96" s="17" t="s">
        <v>131</v>
      </c>
      <c r="B96" s="33"/>
      <c r="C96" s="33"/>
      <c r="D96" s="20"/>
      <c r="E96" s="21">
        <v>1281.5</v>
      </c>
      <c r="F96" s="22">
        <v>6.9999999999999999E-4</v>
      </c>
      <c r="G96" s="23"/>
    </row>
    <row r="97" spans="1:7" x14ac:dyDescent="0.25">
      <c r="A97" s="13"/>
      <c r="B97" s="32"/>
      <c r="C97" s="32"/>
      <c r="D97" s="14"/>
      <c r="E97" s="15"/>
      <c r="F97" s="16"/>
      <c r="G97" s="16"/>
    </row>
    <row r="98" spans="1:7" x14ac:dyDescent="0.25">
      <c r="A98" s="25" t="s">
        <v>143</v>
      </c>
      <c r="B98" s="34"/>
      <c r="C98" s="34"/>
      <c r="D98" s="26"/>
      <c r="E98" s="21">
        <v>1281.5</v>
      </c>
      <c r="F98" s="22">
        <v>6.9999999999999999E-4</v>
      </c>
      <c r="G98" s="23"/>
    </row>
    <row r="99" spans="1:7" x14ac:dyDescent="0.25">
      <c r="A99" s="13" t="s">
        <v>230</v>
      </c>
      <c r="B99" s="32"/>
      <c r="C99" s="32"/>
      <c r="D99" s="14"/>
      <c r="E99" s="15">
        <v>73593.915443399994</v>
      </c>
      <c r="F99" s="16">
        <v>3.9919000000000003E-2</v>
      </c>
      <c r="G99" s="16"/>
    </row>
    <row r="100" spans="1:7" x14ac:dyDescent="0.25">
      <c r="A100" s="13" t="s">
        <v>231</v>
      </c>
      <c r="B100" s="32"/>
      <c r="C100" s="32"/>
      <c r="D100" s="14"/>
      <c r="E100" s="15">
        <v>16.174556599999999</v>
      </c>
      <c r="F100" s="16">
        <v>8.1000000000000004E-5</v>
      </c>
      <c r="G100" s="16">
        <v>6.6422999999999996E-2</v>
      </c>
    </row>
    <row r="101" spans="1:7" x14ac:dyDescent="0.25">
      <c r="A101" s="27" t="s">
        <v>232</v>
      </c>
      <c r="B101" s="35"/>
      <c r="C101" s="35"/>
      <c r="D101" s="28"/>
      <c r="E101" s="29">
        <v>1843545.42</v>
      </c>
      <c r="F101" s="30">
        <v>1</v>
      </c>
      <c r="G101" s="30"/>
    </row>
    <row r="103" spans="1:7" x14ac:dyDescent="0.25">
      <c r="A103" s="1" t="s">
        <v>234</v>
      </c>
    </row>
    <row r="106" spans="1:7" x14ac:dyDescent="0.25">
      <c r="A106" s="1" t="s">
        <v>235</v>
      </c>
    </row>
    <row r="107" spans="1:7" x14ac:dyDescent="0.25">
      <c r="A107" s="57" t="s">
        <v>236</v>
      </c>
      <c r="B107" s="3" t="s">
        <v>128</v>
      </c>
    </row>
    <row r="108" spans="1:7" x14ac:dyDescent="0.25">
      <c r="A108" t="s">
        <v>237</v>
      </c>
    </row>
    <row r="109" spans="1:7" x14ac:dyDescent="0.25">
      <c r="A109" t="s">
        <v>344</v>
      </c>
      <c r="B109" t="s">
        <v>239</v>
      </c>
      <c r="C109" t="s">
        <v>239</v>
      </c>
    </row>
    <row r="110" spans="1:7" x14ac:dyDescent="0.25">
      <c r="B110" s="58">
        <v>45596</v>
      </c>
      <c r="C110" s="58">
        <v>45625</v>
      </c>
    </row>
    <row r="111" spans="1:7" x14ac:dyDescent="0.25">
      <c r="A111" t="s">
        <v>345</v>
      </c>
      <c r="B111">
        <v>1426.2336</v>
      </c>
      <c r="C111">
        <v>1433.5139999999999</v>
      </c>
    </row>
    <row r="113" spans="1:2" x14ac:dyDescent="0.25">
      <c r="A113" t="s">
        <v>255</v>
      </c>
      <c r="B113" s="3" t="s">
        <v>128</v>
      </c>
    </row>
    <row r="114" spans="1:2" x14ac:dyDescent="0.25">
      <c r="A114" t="s">
        <v>256</v>
      </c>
      <c r="B114" s="3" t="s">
        <v>128</v>
      </c>
    </row>
    <row r="115" spans="1:2" ht="29.1" customHeight="1" x14ac:dyDescent="0.25">
      <c r="A115" s="57" t="s">
        <v>257</v>
      </c>
      <c r="B115" s="3" t="s">
        <v>128</v>
      </c>
    </row>
    <row r="116" spans="1:2" ht="29.1" customHeight="1" x14ac:dyDescent="0.25">
      <c r="A116" s="57" t="s">
        <v>258</v>
      </c>
      <c r="B116" s="3" t="s">
        <v>128</v>
      </c>
    </row>
    <row r="117" spans="1:2" x14ac:dyDescent="0.25">
      <c r="A117" t="s">
        <v>259</v>
      </c>
      <c r="B117" s="59">
        <f>+B132</f>
        <v>5.0021079871085687</v>
      </c>
    </row>
    <row r="118" spans="1:2" ht="43.5" customHeight="1" x14ac:dyDescent="0.25">
      <c r="A118" s="57" t="s">
        <v>260</v>
      </c>
      <c r="B118" s="3" t="s">
        <v>128</v>
      </c>
    </row>
    <row r="119" spans="1:2" x14ac:dyDescent="0.25">
      <c r="B119" s="3"/>
    </row>
    <row r="120" spans="1:2" ht="29.1" customHeight="1" x14ac:dyDescent="0.25">
      <c r="A120" s="57" t="s">
        <v>261</v>
      </c>
      <c r="B120" s="3" t="s">
        <v>128</v>
      </c>
    </row>
    <row r="121" spans="1:2" ht="29.1" customHeight="1" x14ac:dyDescent="0.25">
      <c r="A121" s="57" t="s">
        <v>262</v>
      </c>
      <c r="B121">
        <v>685767.70000000007</v>
      </c>
    </row>
    <row r="122" spans="1:2" ht="29.1" customHeight="1" x14ac:dyDescent="0.25">
      <c r="A122" s="57" t="s">
        <v>263</v>
      </c>
      <c r="B122" s="3" t="s">
        <v>128</v>
      </c>
    </row>
    <row r="123" spans="1:2" ht="29.1" customHeight="1" x14ac:dyDescent="0.25">
      <c r="A123" s="57" t="s">
        <v>264</v>
      </c>
      <c r="B123" s="3" t="s">
        <v>128</v>
      </c>
    </row>
    <row r="125" spans="1:2" x14ac:dyDescent="0.25">
      <c r="A125" t="s">
        <v>265</v>
      </c>
    </row>
    <row r="126" spans="1:2" ht="29.1" customHeight="1" x14ac:dyDescent="0.25">
      <c r="A126" s="62" t="s">
        <v>266</v>
      </c>
      <c r="B126" s="63" t="s">
        <v>490</v>
      </c>
    </row>
    <row r="127" spans="1:2" x14ac:dyDescent="0.25">
      <c r="A127" s="62" t="s">
        <v>268</v>
      </c>
      <c r="B127" s="62" t="s">
        <v>347</v>
      </c>
    </row>
    <row r="128" spans="1:2" x14ac:dyDescent="0.25">
      <c r="A128" s="62"/>
      <c r="B128" s="62"/>
    </row>
    <row r="129" spans="1:4" x14ac:dyDescent="0.25">
      <c r="A129" s="62" t="s">
        <v>270</v>
      </c>
      <c r="B129" s="64">
        <v>7.2448104222540817</v>
      </c>
    </row>
    <row r="130" spans="1:4" x14ac:dyDescent="0.25">
      <c r="A130" s="62"/>
      <c r="B130" s="62"/>
    </row>
    <row r="131" spans="1:4" x14ac:dyDescent="0.25">
      <c r="A131" s="62" t="s">
        <v>271</v>
      </c>
      <c r="B131" s="65">
        <v>4.1673999999999998</v>
      </c>
    </row>
    <row r="132" spans="1:4" x14ac:dyDescent="0.25">
      <c r="A132" s="62" t="s">
        <v>272</v>
      </c>
      <c r="B132" s="65">
        <v>5.0021079871085687</v>
      </c>
    </row>
    <row r="133" spans="1:4" x14ac:dyDescent="0.25">
      <c r="A133" s="62"/>
      <c r="B133" s="62"/>
    </row>
    <row r="134" spans="1:4" x14ac:dyDescent="0.25">
      <c r="A134" s="62" t="s">
        <v>273</v>
      </c>
      <c r="B134" s="66">
        <v>45626</v>
      </c>
    </row>
    <row r="136" spans="1:4" ht="69.95" customHeight="1" x14ac:dyDescent="0.25">
      <c r="A136" s="76" t="s">
        <v>274</v>
      </c>
      <c r="B136" s="76" t="s">
        <v>275</v>
      </c>
      <c r="C136" s="76" t="s">
        <v>5</v>
      </c>
      <c r="D136" s="76" t="s">
        <v>6</v>
      </c>
    </row>
    <row r="137" spans="1:4" ht="69.95" customHeight="1" x14ac:dyDescent="0.25">
      <c r="A137" s="76" t="s">
        <v>490</v>
      </c>
      <c r="B137" s="76"/>
      <c r="C137" s="76" t="s">
        <v>14</v>
      </c>
      <c r="D137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54"/>
  <sheetViews>
    <sheetView showGridLines="0" workbookViewId="0">
      <pane ySplit="4" topLeftCell="A132" activePane="bottomLeft" state="frozen"/>
      <selection pane="bottomLeft" activeCell="A151" sqref="A15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2345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2346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1268</v>
      </c>
      <c r="B8" s="32" t="s">
        <v>1269</v>
      </c>
      <c r="C8" s="32" t="s">
        <v>1187</v>
      </c>
      <c r="D8" s="14">
        <v>706001</v>
      </c>
      <c r="E8" s="15">
        <v>12680.13</v>
      </c>
      <c r="F8" s="16">
        <v>4.9299999999999997E-2</v>
      </c>
      <c r="G8" s="16"/>
    </row>
    <row r="9" spans="1:8" x14ac:dyDescent="0.25">
      <c r="A9" s="13" t="s">
        <v>1185</v>
      </c>
      <c r="B9" s="32" t="s">
        <v>1186</v>
      </c>
      <c r="C9" s="32" t="s">
        <v>1187</v>
      </c>
      <c r="D9" s="14">
        <v>675005</v>
      </c>
      <c r="E9" s="15">
        <v>8775.74</v>
      </c>
      <c r="F9" s="16">
        <v>3.4099999999999998E-2</v>
      </c>
      <c r="G9" s="16"/>
    </row>
    <row r="10" spans="1:8" x14ac:dyDescent="0.25">
      <c r="A10" s="13" t="s">
        <v>1265</v>
      </c>
      <c r="B10" s="32" t="s">
        <v>1266</v>
      </c>
      <c r="C10" s="32" t="s">
        <v>1267</v>
      </c>
      <c r="D10" s="14">
        <v>423746</v>
      </c>
      <c r="E10" s="15">
        <v>7872.57</v>
      </c>
      <c r="F10" s="16">
        <v>3.0599999999999999E-2</v>
      </c>
      <c r="G10" s="16"/>
    </row>
    <row r="11" spans="1:8" x14ac:dyDescent="0.25">
      <c r="A11" s="13" t="s">
        <v>1199</v>
      </c>
      <c r="B11" s="32" t="s">
        <v>1200</v>
      </c>
      <c r="C11" s="32" t="s">
        <v>1201</v>
      </c>
      <c r="D11" s="14">
        <v>144890</v>
      </c>
      <c r="E11" s="15">
        <v>5396.86</v>
      </c>
      <c r="F11" s="16">
        <v>2.1000000000000001E-2</v>
      </c>
      <c r="G11" s="16"/>
    </row>
    <row r="12" spans="1:8" x14ac:dyDescent="0.25">
      <c r="A12" s="13" t="s">
        <v>1989</v>
      </c>
      <c r="B12" s="32" t="s">
        <v>1990</v>
      </c>
      <c r="C12" s="32" t="s">
        <v>1330</v>
      </c>
      <c r="D12" s="14">
        <v>218980</v>
      </c>
      <c r="E12" s="15">
        <v>5382.2</v>
      </c>
      <c r="F12" s="16">
        <v>2.0899999999999998E-2</v>
      </c>
      <c r="G12" s="16"/>
    </row>
    <row r="13" spans="1:8" x14ac:dyDescent="0.25">
      <c r="A13" s="13" t="s">
        <v>1276</v>
      </c>
      <c r="B13" s="32" t="s">
        <v>1277</v>
      </c>
      <c r="C13" s="32" t="s">
        <v>1195</v>
      </c>
      <c r="D13" s="14">
        <v>165104</v>
      </c>
      <c r="E13" s="15">
        <v>4897.1499999999996</v>
      </c>
      <c r="F13" s="16">
        <v>1.9E-2</v>
      </c>
      <c r="G13" s="16"/>
    </row>
    <row r="14" spans="1:8" x14ac:dyDescent="0.25">
      <c r="A14" s="13" t="s">
        <v>1319</v>
      </c>
      <c r="B14" s="32" t="s">
        <v>1320</v>
      </c>
      <c r="C14" s="32" t="s">
        <v>1231</v>
      </c>
      <c r="D14" s="14">
        <v>29258</v>
      </c>
      <c r="E14" s="15">
        <v>4624.93</v>
      </c>
      <c r="F14" s="16">
        <v>1.7999999999999999E-2</v>
      </c>
      <c r="G14" s="16"/>
    </row>
    <row r="15" spans="1:8" x14ac:dyDescent="0.25">
      <c r="A15" s="13" t="s">
        <v>1286</v>
      </c>
      <c r="B15" s="32" t="s">
        <v>1287</v>
      </c>
      <c r="C15" s="32" t="s">
        <v>1267</v>
      </c>
      <c r="D15" s="14">
        <v>52933</v>
      </c>
      <c r="E15" s="15">
        <v>4597.68</v>
      </c>
      <c r="F15" s="16">
        <v>1.7899999999999999E-2</v>
      </c>
      <c r="G15" s="16"/>
    </row>
    <row r="16" spans="1:8" x14ac:dyDescent="0.25">
      <c r="A16" s="13" t="s">
        <v>1389</v>
      </c>
      <c r="B16" s="32" t="s">
        <v>1390</v>
      </c>
      <c r="C16" s="32" t="s">
        <v>1351</v>
      </c>
      <c r="D16" s="14">
        <v>65738</v>
      </c>
      <c r="E16" s="15">
        <v>4467.16</v>
      </c>
      <c r="F16" s="16">
        <v>1.7399999999999999E-2</v>
      </c>
      <c r="G16" s="16"/>
    </row>
    <row r="17" spans="1:7" x14ac:dyDescent="0.25">
      <c r="A17" s="13" t="s">
        <v>1609</v>
      </c>
      <c r="B17" s="32" t="s">
        <v>1610</v>
      </c>
      <c r="C17" s="32" t="s">
        <v>1252</v>
      </c>
      <c r="D17" s="14">
        <v>895291</v>
      </c>
      <c r="E17" s="15">
        <v>4392.3</v>
      </c>
      <c r="F17" s="16">
        <v>1.7100000000000001E-2</v>
      </c>
      <c r="G17" s="16"/>
    </row>
    <row r="18" spans="1:7" x14ac:dyDescent="0.25">
      <c r="A18" s="13" t="s">
        <v>1450</v>
      </c>
      <c r="B18" s="32" t="s">
        <v>1451</v>
      </c>
      <c r="C18" s="32" t="s">
        <v>1218</v>
      </c>
      <c r="D18" s="14">
        <v>57801</v>
      </c>
      <c r="E18" s="15">
        <v>4289.5600000000004</v>
      </c>
      <c r="F18" s="16">
        <v>1.67E-2</v>
      </c>
      <c r="G18" s="16"/>
    </row>
    <row r="19" spans="1:7" x14ac:dyDescent="0.25">
      <c r="A19" s="13" t="s">
        <v>1182</v>
      </c>
      <c r="B19" s="32" t="s">
        <v>1183</v>
      </c>
      <c r="C19" s="32" t="s">
        <v>1184</v>
      </c>
      <c r="D19" s="14">
        <v>251398</v>
      </c>
      <c r="E19" s="15">
        <v>4090.62</v>
      </c>
      <c r="F19" s="16">
        <v>1.5900000000000001E-2</v>
      </c>
      <c r="G19" s="16"/>
    </row>
    <row r="20" spans="1:7" x14ac:dyDescent="0.25">
      <c r="A20" s="13" t="s">
        <v>1213</v>
      </c>
      <c r="B20" s="32" t="s">
        <v>1214</v>
      </c>
      <c r="C20" s="32" t="s">
        <v>1215</v>
      </c>
      <c r="D20" s="14">
        <v>1113565</v>
      </c>
      <c r="E20" s="15">
        <v>4049.48</v>
      </c>
      <c r="F20" s="16">
        <v>1.5699999999999999E-2</v>
      </c>
      <c r="G20" s="16"/>
    </row>
    <row r="21" spans="1:7" x14ac:dyDescent="0.25">
      <c r="A21" s="13" t="s">
        <v>1356</v>
      </c>
      <c r="B21" s="32" t="s">
        <v>1357</v>
      </c>
      <c r="C21" s="32" t="s">
        <v>1267</v>
      </c>
      <c r="D21" s="14">
        <v>65929</v>
      </c>
      <c r="E21" s="15">
        <v>3893.54</v>
      </c>
      <c r="F21" s="16">
        <v>1.5100000000000001E-2</v>
      </c>
      <c r="G21" s="16"/>
    </row>
    <row r="22" spans="1:7" x14ac:dyDescent="0.25">
      <c r="A22" s="13" t="s">
        <v>1499</v>
      </c>
      <c r="B22" s="32" t="s">
        <v>1500</v>
      </c>
      <c r="C22" s="32" t="s">
        <v>1416</v>
      </c>
      <c r="D22" s="14">
        <v>60454</v>
      </c>
      <c r="E22" s="15">
        <v>3739.29</v>
      </c>
      <c r="F22" s="16">
        <v>1.4500000000000001E-2</v>
      </c>
      <c r="G22" s="16"/>
    </row>
    <row r="23" spans="1:7" x14ac:dyDescent="0.25">
      <c r="A23" s="13" t="s">
        <v>2046</v>
      </c>
      <c r="B23" s="32" t="s">
        <v>2047</v>
      </c>
      <c r="C23" s="32" t="s">
        <v>1893</v>
      </c>
      <c r="D23" s="14">
        <v>61149</v>
      </c>
      <c r="E23" s="15">
        <v>3661.27</v>
      </c>
      <c r="F23" s="16">
        <v>1.4200000000000001E-2</v>
      </c>
      <c r="G23" s="16"/>
    </row>
    <row r="24" spans="1:7" x14ac:dyDescent="0.25">
      <c r="A24" s="13" t="s">
        <v>1432</v>
      </c>
      <c r="B24" s="32" t="s">
        <v>1433</v>
      </c>
      <c r="C24" s="32" t="s">
        <v>1267</v>
      </c>
      <c r="D24" s="14">
        <v>196532</v>
      </c>
      <c r="E24" s="15">
        <v>3632.01</v>
      </c>
      <c r="F24" s="16">
        <v>1.41E-2</v>
      </c>
      <c r="G24" s="16"/>
    </row>
    <row r="25" spans="1:7" x14ac:dyDescent="0.25">
      <c r="A25" s="13" t="s">
        <v>2013</v>
      </c>
      <c r="B25" s="32" t="s">
        <v>2014</v>
      </c>
      <c r="C25" s="32" t="s">
        <v>1207</v>
      </c>
      <c r="D25" s="14">
        <v>451146</v>
      </c>
      <c r="E25" s="15">
        <v>3621.35</v>
      </c>
      <c r="F25" s="16">
        <v>1.41E-2</v>
      </c>
      <c r="G25" s="16"/>
    </row>
    <row r="26" spans="1:7" x14ac:dyDescent="0.25">
      <c r="A26" s="13" t="s">
        <v>1227</v>
      </c>
      <c r="B26" s="32" t="s">
        <v>1228</v>
      </c>
      <c r="C26" s="32" t="s">
        <v>1187</v>
      </c>
      <c r="D26" s="14">
        <v>383438</v>
      </c>
      <c r="E26" s="15">
        <v>3216.85</v>
      </c>
      <c r="F26" s="16">
        <v>1.2500000000000001E-2</v>
      </c>
      <c r="G26" s="16"/>
    </row>
    <row r="27" spans="1:7" x14ac:dyDescent="0.25">
      <c r="A27" s="13" t="s">
        <v>2017</v>
      </c>
      <c r="B27" s="32" t="s">
        <v>2018</v>
      </c>
      <c r="C27" s="32" t="s">
        <v>1181</v>
      </c>
      <c r="D27" s="14">
        <v>289001</v>
      </c>
      <c r="E27" s="15">
        <v>3156.47</v>
      </c>
      <c r="F27" s="16">
        <v>1.23E-2</v>
      </c>
      <c r="G27" s="16"/>
    </row>
    <row r="28" spans="1:7" x14ac:dyDescent="0.25">
      <c r="A28" s="13" t="s">
        <v>1530</v>
      </c>
      <c r="B28" s="32" t="s">
        <v>1531</v>
      </c>
      <c r="C28" s="32" t="s">
        <v>1351</v>
      </c>
      <c r="D28" s="14">
        <v>1122950</v>
      </c>
      <c r="E28" s="15">
        <v>3141.56</v>
      </c>
      <c r="F28" s="16">
        <v>1.2200000000000001E-2</v>
      </c>
      <c r="G28" s="16"/>
    </row>
    <row r="29" spans="1:7" x14ac:dyDescent="0.25">
      <c r="A29" s="13" t="s">
        <v>1352</v>
      </c>
      <c r="B29" s="32" t="s">
        <v>1353</v>
      </c>
      <c r="C29" s="32" t="s">
        <v>1267</v>
      </c>
      <c r="D29" s="14">
        <v>177378</v>
      </c>
      <c r="E29" s="15">
        <v>3037.24</v>
      </c>
      <c r="F29" s="16">
        <v>1.18E-2</v>
      </c>
      <c r="G29" s="16"/>
    </row>
    <row r="30" spans="1:7" x14ac:dyDescent="0.25">
      <c r="A30" s="13" t="s">
        <v>1963</v>
      </c>
      <c r="B30" s="32" t="s">
        <v>1964</v>
      </c>
      <c r="C30" s="32" t="s">
        <v>1556</v>
      </c>
      <c r="D30" s="14">
        <v>158618</v>
      </c>
      <c r="E30" s="15">
        <v>3004.07</v>
      </c>
      <c r="F30" s="16">
        <v>1.17E-2</v>
      </c>
      <c r="G30" s="16"/>
    </row>
    <row r="31" spans="1:7" x14ac:dyDescent="0.25">
      <c r="A31" s="13" t="s">
        <v>1370</v>
      </c>
      <c r="B31" s="32" t="s">
        <v>1371</v>
      </c>
      <c r="C31" s="32" t="s">
        <v>1275</v>
      </c>
      <c r="D31" s="14">
        <v>95201</v>
      </c>
      <c r="E31" s="15">
        <v>2874.74</v>
      </c>
      <c r="F31" s="16">
        <v>1.12E-2</v>
      </c>
      <c r="G31" s="16"/>
    </row>
    <row r="32" spans="1:7" x14ac:dyDescent="0.25">
      <c r="A32" s="13" t="s">
        <v>1465</v>
      </c>
      <c r="B32" s="32" t="s">
        <v>1466</v>
      </c>
      <c r="C32" s="32" t="s">
        <v>1416</v>
      </c>
      <c r="D32" s="14">
        <v>173930</v>
      </c>
      <c r="E32" s="15">
        <v>2851.5</v>
      </c>
      <c r="F32" s="16">
        <v>1.11E-2</v>
      </c>
      <c r="G32" s="16"/>
    </row>
    <row r="33" spans="1:7" x14ac:dyDescent="0.25">
      <c r="A33" s="13" t="s">
        <v>2090</v>
      </c>
      <c r="B33" s="32" t="s">
        <v>2091</v>
      </c>
      <c r="C33" s="32" t="s">
        <v>1395</v>
      </c>
      <c r="D33" s="14">
        <v>474027</v>
      </c>
      <c r="E33" s="15">
        <v>2794.63</v>
      </c>
      <c r="F33" s="16">
        <v>1.09E-2</v>
      </c>
      <c r="G33" s="16"/>
    </row>
    <row r="34" spans="1:7" x14ac:dyDescent="0.25">
      <c r="A34" s="13" t="s">
        <v>1891</v>
      </c>
      <c r="B34" s="32" t="s">
        <v>1892</v>
      </c>
      <c r="C34" s="32" t="s">
        <v>1893</v>
      </c>
      <c r="D34" s="14">
        <v>220460</v>
      </c>
      <c r="E34" s="15">
        <v>2738.44</v>
      </c>
      <c r="F34" s="16">
        <v>1.06E-2</v>
      </c>
      <c r="G34" s="16"/>
    </row>
    <row r="35" spans="1:7" x14ac:dyDescent="0.25">
      <c r="A35" s="13" t="s">
        <v>1557</v>
      </c>
      <c r="B35" s="32" t="s">
        <v>1558</v>
      </c>
      <c r="C35" s="32" t="s">
        <v>1351</v>
      </c>
      <c r="D35" s="14">
        <v>32365</v>
      </c>
      <c r="E35" s="15">
        <v>2671.83</v>
      </c>
      <c r="F35" s="16">
        <v>1.04E-2</v>
      </c>
      <c r="G35" s="16"/>
    </row>
    <row r="36" spans="1:7" x14ac:dyDescent="0.25">
      <c r="A36" s="13" t="s">
        <v>1987</v>
      </c>
      <c r="B36" s="32" t="s">
        <v>1988</v>
      </c>
      <c r="C36" s="32" t="s">
        <v>1275</v>
      </c>
      <c r="D36" s="14">
        <v>67027</v>
      </c>
      <c r="E36" s="15">
        <v>2659.9</v>
      </c>
      <c r="F36" s="16">
        <v>1.03E-2</v>
      </c>
      <c r="G36" s="16"/>
    </row>
    <row r="37" spans="1:7" x14ac:dyDescent="0.25">
      <c r="A37" s="13" t="s">
        <v>1979</v>
      </c>
      <c r="B37" s="32" t="s">
        <v>1980</v>
      </c>
      <c r="C37" s="32" t="s">
        <v>1237</v>
      </c>
      <c r="D37" s="14">
        <v>61469</v>
      </c>
      <c r="E37" s="15">
        <v>2651.31</v>
      </c>
      <c r="F37" s="16">
        <v>1.03E-2</v>
      </c>
      <c r="G37" s="16"/>
    </row>
    <row r="38" spans="1:7" x14ac:dyDescent="0.25">
      <c r="A38" s="13" t="s">
        <v>2050</v>
      </c>
      <c r="B38" s="32" t="s">
        <v>2051</v>
      </c>
      <c r="C38" s="32" t="s">
        <v>1181</v>
      </c>
      <c r="D38" s="14">
        <v>86455</v>
      </c>
      <c r="E38" s="15">
        <v>2613.15</v>
      </c>
      <c r="F38" s="16">
        <v>1.0200000000000001E-2</v>
      </c>
      <c r="G38" s="16"/>
    </row>
    <row r="39" spans="1:7" x14ac:dyDescent="0.25">
      <c r="A39" s="13" t="s">
        <v>1405</v>
      </c>
      <c r="B39" s="32" t="s">
        <v>1406</v>
      </c>
      <c r="C39" s="32" t="s">
        <v>1187</v>
      </c>
      <c r="D39" s="14">
        <v>1214957</v>
      </c>
      <c r="E39" s="15">
        <v>2560.89</v>
      </c>
      <c r="F39" s="16">
        <v>0.01</v>
      </c>
      <c r="G39" s="16"/>
    </row>
    <row r="40" spans="1:7" x14ac:dyDescent="0.25">
      <c r="A40" s="13" t="s">
        <v>2023</v>
      </c>
      <c r="B40" s="32" t="s">
        <v>2024</v>
      </c>
      <c r="C40" s="32" t="s">
        <v>1187</v>
      </c>
      <c r="D40" s="14">
        <v>1073081</v>
      </c>
      <c r="E40" s="15">
        <v>2538.48</v>
      </c>
      <c r="F40" s="16">
        <v>9.9000000000000008E-3</v>
      </c>
      <c r="G40" s="16"/>
    </row>
    <row r="41" spans="1:7" x14ac:dyDescent="0.25">
      <c r="A41" s="13" t="s">
        <v>1493</v>
      </c>
      <c r="B41" s="32" t="s">
        <v>1494</v>
      </c>
      <c r="C41" s="32" t="s">
        <v>1315</v>
      </c>
      <c r="D41" s="14">
        <v>90264</v>
      </c>
      <c r="E41" s="15">
        <v>2505.86</v>
      </c>
      <c r="F41" s="16">
        <v>9.7000000000000003E-3</v>
      </c>
      <c r="G41" s="16"/>
    </row>
    <row r="42" spans="1:7" x14ac:dyDescent="0.25">
      <c r="A42" s="13" t="s">
        <v>1321</v>
      </c>
      <c r="B42" s="32" t="s">
        <v>1322</v>
      </c>
      <c r="C42" s="32" t="s">
        <v>1323</v>
      </c>
      <c r="D42" s="14">
        <v>1087501</v>
      </c>
      <c r="E42" s="15">
        <v>2502.0100000000002</v>
      </c>
      <c r="F42" s="16">
        <v>9.7000000000000003E-3</v>
      </c>
      <c r="G42" s="16"/>
    </row>
    <row r="43" spans="1:7" x14ac:dyDescent="0.25">
      <c r="A43" s="13" t="s">
        <v>1229</v>
      </c>
      <c r="B43" s="32" t="s">
        <v>1230</v>
      </c>
      <c r="C43" s="32" t="s">
        <v>1231</v>
      </c>
      <c r="D43" s="14">
        <v>76223</v>
      </c>
      <c r="E43" s="15">
        <v>2476.4899999999998</v>
      </c>
      <c r="F43" s="16">
        <v>9.5999999999999992E-3</v>
      </c>
      <c r="G43" s="16"/>
    </row>
    <row r="44" spans="1:7" x14ac:dyDescent="0.25">
      <c r="A44" s="13" t="s">
        <v>1414</v>
      </c>
      <c r="B44" s="32" t="s">
        <v>1415</v>
      </c>
      <c r="C44" s="32" t="s">
        <v>1416</v>
      </c>
      <c r="D44" s="14">
        <v>58894</v>
      </c>
      <c r="E44" s="15">
        <v>2476.0500000000002</v>
      </c>
      <c r="F44" s="16">
        <v>9.5999999999999992E-3</v>
      </c>
      <c r="G44" s="16"/>
    </row>
    <row r="45" spans="1:7" x14ac:dyDescent="0.25">
      <c r="A45" s="13" t="s">
        <v>1188</v>
      </c>
      <c r="B45" s="32" t="s">
        <v>1189</v>
      </c>
      <c r="C45" s="32" t="s">
        <v>1181</v>
      </c>
      <c r="D45" s="14">
        <v>119113</v>
      </c>
      <c r="E45" s="15">
        <v>2442.71</v>
      </c>
      <c r="F45" s="16">
        <v>9.4999999999999998E-3</v>
      </c>
      <c r="G45" s="16"/>
    </row>
    <row r="46" spans="1:7" x14ac:dyDescent="0.25">
      <c r="A46" s="13" t="s">
        <v>1345</v>
      </c>
      <c r="B46" s="32" t="s">
        <v>1346</v>
      </c>
      <c r="C46" s="32" t="s">
        <v>1267</v>
      </c>
      <c r="D46" s="14">
        <v>81430</v>
      </c>
      <c r="E46" s="15">
        <v>2422.1799999999998</v>
      </c>
      <c r="F46" s="16">
        <v>9.4000000000000004E-3</v>
      </c>
      <c r="G46" s="16"/>
    </row>
    <row r="47" spans="1:7" x14ac:dyDescent="0.25">
      <c r="A47" s="13" t="s">
        <v>1223</v>
      </c>
      <c r="B47" s="32" t="s">
        <v>1224</v>
      </c>
      <c r="C47" s="32" t="s">
        <v>1195</v>
      </c>
      <c r="D47" s="14">
        <v>99245</v>
      </c>
      <c r="E47" s="15">
        <v>2416.0700000000002</v>
      </c>
      <c r="F47" s="16">
        <v>9.4000000000000004E-3</v>
      </c>
      <c r="G47" s="16"/>
    </row>
    <row r="48" spans="1:7" x14ac:dyDescent="0.25">
      <c r="A48" s="13" t="s">
        <v>1456</v>
      </c>
      <c r="B48" s="32" t="s">
        <v>1457</v>
      </c>
      <c r="C48" s="32" t="s">
        <v>1244</v>
      </c>
      <c r="D48" s="14">
        <v>1475201</v>
      </c>
      <c r="E48" s="15">
        <v>2396.61</v>
      </c>
      <c r="F48" s="16">
        <v>9.2999999999999992E-3</v>
      </c>
      <c r="G48" s="16"/>
    </row>
    <row r="49" spans="1:7" x14ac:dyDescent="0.25">
      <c r="A49" s="13" t="s">
        <v>1386</v>
      </c>
      <c r="B49" s="32" t="s">
        <v>1387</v>
      </c>
      <c r="C49" s="32" t="s">
        <v>1388</v>
      </c>
      <c r="D49" s="14">
        <v>571989</v>
      </c>
      <c r="E49" s="15">
        <v>2381.7600000000002</v>
      </c>
      <c r="F49" s="16">
        <v>9.2999999999999992E-3</v>
      </c>
      <c r="G49" s="16"/>
    </row>
    <row r="50" spans="1:7" x14ac:dyDescent="0.25">
      <c r="A50" s="13" t="s">
        <v>1538</v>
      </c>
      <c r="B50" s="32" t="s">
        <v>1539</v>
      </c>
      <c r="C50" s="32" t="s">
        <v>1398</v>
      </c>
      <c r="D50" s="14">
        <v>299738</v>
      </c>
      <c r="E50" s="15">
        <v>2377.9699999999998</v>
      </c>
      <c r="F50" s="16">
        <v>9.1999999999999998E-3</v>
      </c>
      <c r="G50" s="16"/>
    </row>
    <row r="51" spans="1:7" x14ac:dyDescent="0.25">
      <c r="A51" s="13" t="s">
        <v>2015</v>
      </c>
      <c r="B51" s="32" t="s">
        <v>2016</v>
      </c>
      <c r="C51" s="32" t="s">
        <v>1275</v>
      </c>
      <c r="D51" s="14">
        <v>215053</v>
      </c>
      <c r="E51" s="15">
        <v>2262.6799999999998</v>
      </c>
      <c r="F51" s="16">
        <v>8.8000000000000005E-3</v>
      </c>
      <c r="G51" s="16"/>
    </row>
    <row r="52" spans="1:7" x14ac:dyDescent="0.25">
      <c r="A52" s="13" t="s">
        <v>2347</v>
      </c>
      <c r="B52" s="32" t="s">
        <v>2348</v>
      </c>
      <c r="C52" s="32" t="s">
        <v>1398</v>
      </c>
      <c r="D52" s="14">
        <v>252177</v>
      </c>
      <c r="E52" s="15">
        <v>2244.63</v>
      </c>
      <c r="F52" s="16">
        <v>8.6999999999999994E-3</v>
      </c>
      <c r="G52" s="16"/>
    </row>
    <row r="53" spans="1:7" x14ac:dyDescent="0.25">
      <c r="A53" s="13" t="s">
        <v>2000</v>
      </c>
      <c r="B53" s="32" t="s">
        <v>2001</v>
      </c>
      <c r="C53" s="32" t="s">
        <v>1275</v>
      </c>
      <c r="D53" s="14">
        <v>1649472</v>
      </c>
      <c r="E53" s="15">
        <v>2241.14</v>
      </c>
      <c r="F53" s="16">
        <v>8.6999999999999994E-3</v>
      </c>
      <c r="G53" s="16"/>
    </row>
    <row r="54" spans="1:7" x14ac:dyDescent="0.25">
      <c r="A54" s="13" t="s">
        <v>2105</v>
      </c>
      <c r="B54" s="32" t="s">
        <v>2106</v>
      </c>
      <c r="C54" s="32" t="s">
        <v>2107</v>
      </c>
      <c r="D54" s="14">
        <v>168327</v>
      </c>
      <c r="E54" s="15">
        <v>2221.83</v>
      </c>
      <c r="F54" s="16">
        <v>8.6E-3</v>
      </c>
      <c r="G54" s="16"/>
    </row>
    <row r="55" spans="1:7" x14ac:dyDescent="0.25">
      <c r="A55" s="13" t="s">
        <v>2116</v>
      </c>
      <c r="B55" s="32" t="s">
        <v>2117</v>
      </c>
      <c r="C55" s="32" t="s">
        <v>1218</v>
      </c>
      <c r="D55" s="14">
        <v>21619</v>
      </c>
      <c r="E55" s="15">
        <v>2196.7399999999998</v>
      </c>
      <c r="F55" s="16">
        <v>8.5000000000000006E-3</v>
      </c>
      <c r="G55" s="16"/>
    </row>
    <row r="56" spans="1:7" x14ac:dyDescent="0.25">
      <c r="A56" s="13" t="s">
        <v>1347</v>
      </c>
      <c r="B56" s="32" t="s">
        <v>1348</v>
      </c>
      <c r="C56" s="32" t="s">
        <v>1275</v>
      </c>
      <c r="D56" s="14">
        <v>33278</v>
      </c>
      <c r="E56" s="15">
        <v>2188.33</v>
      </c>
      <c r="F56" s="16">
        <v>8.5000000000000006E-3</v>
      </c>
      <c r="G56" s="16"/>
    </row>
    <row r="57" spans="1:7" x14ac:dyDescent="0.25">
      <c r="A57" s="13" t="s">
        <v>2019</v>
      </c>
      <c r="B57" s="32" t="s">
        <v>2020</v>
      </c>
      <c r="C57" s="32" t="s">
        <v>1893</v>
      </c>
      <c r="D57" s="14">
        <v>181180</v>
      </c>
      <c r="E57" s="15">
        <v>2184.12</v>
      </c>
      <c r="F57" s="16">
        <v>8.5000000000000006E-3</v>
      </c>
      <c r="G57" s="16"/>
    </row>
    <row r="58" spans="1:7" x14ac:dyDescent="0.25">
      <c r="A58" s="13" t="s">
        <v>1869</v>
      </c>
      <c r="B58" s="32" t="s">
        <v>1870</v>
      </c>
      <c r="C58" s="32" t="s">
        <v>1315</v>
      </c>
      <c r="D58" s="14">
        <v>174791</v>
      </c>
      <c r="E58" s="15">
        <v>2168.98</v>
      </c>
      <c r="F58" s="16">
        <v>8.3999999999999995E-3</v>
      </c>
      <c r="G58" s="16"/>
    </row>
    <row r="59" spans="1:7" x14ac:dyDescent="0.25">
      <c r="A59" s="13" t="s">
        <v>1240</v>
      </c>
      <c r="B59" s="32" t="s">
        <v>1241</v>
      </c>
      <c r="C59" s="32" t="s">
        <v>1187</v>
      </c>
      <c r="D59" s="14">
        <v>188968</v>
      </c>
      <c r="E59" s="15">
        <v>2147.2399999999998</v>
      </c>
      <c r="F59" s="16">
        <v>8.3000000000000001E-3</v>
      </c>
      <c r="G59" s="16"/>
    </row>
    <row r="60" spans="1:7" x14ac:dyDescent="0.25">
      <c r="A60" s="13" t="s">
        <v>1284</v>
      </c>
      <c r="B60" s="32" t="s">
        <v>1285</v>
      </c>
      <c r="C60" s="32" t="s">
        <v>1272</v>
      </c>
      <c r="D60" s="14">
        <v>695819</v>
      </c>
      <c r="E60" s="15">
        <v>2143.12</v>
      </c>
      <c r="F60" s="16">
        <v>8.3000000000000001E-3</v>
      </c>
      <c r="G60" s="16"/>
    </row>
    <row r="61" spans="1:7" x14ac:dyDescent="0.25">
      <c r="A61" s="13" t="s">
        <v>2081</v>
      </c>
      <c r="B61" s="32" t="s">
        <v>2082</v>
      </c>
      <c r="C61" s="32" t="s">
        <v>1398</v>
      </c>
      <c r="D61" s="14">
        <v>133544</v>
      </c>
      <c r="E61" s="15">
        <v>2118.81</v>
      </c>
      <c r="F61" s="16">
        <v>8.2000000000000007E-3</v>
      </c>
      <c r="G61" s="16"/>
    </row>
    <row r="62" spans="1:7" x14ac:dyDescent="0.25">
      <c r="A62" s="13" t="s">
        <v>1311</v>
      </c>
      <c r="B62" s="32" t="s">
        <v>1312</v>
      </c>
      <c r="C62" s="32" t="s">
        <v>1275</v>
      </c>
      <c r="D62" s="14">
        <v>424948</v>
      </c>
      <c r="E62" s="15">
        <v>2104.77</v>
      </c>
      <c r="F62" s="16">
        <v>8.2000000000000007E-3</v>
      </c>
      <c r="G62" s="16"/>
    </row>
    <row r="63" spans="1:7" x14ac:dyDescent="0.25">
      <c r="A63" s="13" t="s">
        <v>1179</v>
      </c>
      <c r="B63" s="32" t="s">
        <v>1180</v>
      </c>
      <c r="C63" s="32" t="s">
        <v>1181</v>
      </c>
      <c r="D63" s="14">
        <v>118054</v>
      </c>
      <c r="E63" s="15">
        <v>2102.42</v>
      </c>
      <c r="F63" s="16">
        <v>8.2000000000000007E-3</v>
      </c>
      <c r="G63" s="16"/>
    </row>
    <row r="64" spans="1:7" x14ac:dyDescent="0.25">
      <c r="A64" s="13" t="s">
        <v>2025</v>
      </c>
      <c r="B64" s="32" t="s">
        <v>2026</v>
      </c>
      <c r="C64" s="32" t="s">
        <v>1231</v>
      </c>
      <c r="D64" s="14">
        <v>113347</v>
      </c>
      <c r="E64" s="15">
        <v>2095.79</v>
      </c>
      <c r="F64" s="16">
        <v>8.0999999999999996E-3</v>
      </c>
      <c r="G64" s="16"/>
    </row>
    <row r="65" spans="1:7" x14ac:dyDescent="0.25">
      <c r="A65" s="13" t="s">
        <v>1196</v>
      </c>
      <c r="B65" s="32" t="s">
        <v>1197</v>
      </c>
      <c r="C65" s="32" t="s">
        <v>1198</v>
      </c>
      <c r="D65" s="14">
        <v>18638</v>
      </c>
      <c r="E65" s="15">
        <v>2087.86</v>
      </c>
      <c r="F65" s="16">
        <v>8.0999999999999996E-3</v>
      </c>
      <c r="G65" s="16"/>
    </row>
    <row r="66" spans="1:7" x14ac:dyDescent="0.25">
      <c r="A66" s="13" t="s">
        <v>1324</v>
      </c>
      <c r="B66" s="32" t="s">
        <v>1325</v>
      </c>
      <c r="C66" s="32" t="s">
        <v>1192</v>
      </c>
      <c r="D66" s="14">
        <v>83499</v>
      </c>
      <c r="E66" s="15">
        <v>2084.2600000000002</v>
      </c>
      <c r="F66" s="16">
        <v>8.0999999999999996E-3</v>
      </c>
      <c r="G66" s="16"/>
    </row>
    <row r="67" spans="1:7" x14ac:dyDescent="0.25">
      <c r="A67" s="13" t="s">
        <v>1975</v>
      </c>
      <c r="B67" s="32" t="s">
        <v>1976</v>
      </c>
      <c r="C67" s="32" t="s">
        <v>1333</v>
      </c>
      <c r="D67" s="14">
        <v>19202</v>
      </c>
      <c r="E67" s="15">
        <v>2051</v>
      </c>
      <c r="F67" s="16">
        <v>8.0000000000000002E-3</v>
      </c>
      <c r="G67" s="16"/>
    </row>
    <row r="68" spans="1:7" x14ac:dyDescent="0.25">
      <c r="A68" s="13" t="s">
        <v>1573</v>
      </c>
      <c r="B68" s="32" t="s">
        <v>1574</v>
      </c>
      <c r="C68" s="32" t="s">
        <v>1187</v>
      </c>
      <c r="D68" s="14">
        <v>354136</v>
      </c>
      <c r="E68" s="15">
        <v>2033.8</v>
      </c>
      <c r="F68" s="16">
        <v>7.9000000000000008E-3</v>
      </c>
      <c r="G68" s="16"/>
    </row>
    <row r="69" spans="1:7" x14ac:dyDescent="0.25">
      <c r="A69" s="13" t="s">
        <v>1208</v>
      </c>
      <c r="B69" s="32" t="s">
        <v>1209</v>
      </c>
      <c r="C69" s="32" t="s">
        <v>1210</v>
      </c>
      <c r="D69" s="14">
        <v>155796</v>
      </c>
      <c r="E69" s="15">
        <v>2013.2</v>
      </c>
      <c r="F69" s="16">
        <v>7.7999999999999996E-3</v>
      </c>
      <c r="G69" s="16"/>
    </row>
    <row r="70" spans="1:7" x14ac:dyDescent="0.25">
      <c r="A70" s="13" t="s">
        <v>1894</v>
      </c>
      <c r="B70" s="32" t="s">
        <v>1895</v>
      </c>
      <c r="C70" s="32" t="s">
        <v>1315</v>
      </c>
      <c r="D70" s="14">
        <v>118968</v>
      </c>
      <c r="E70" s="15">
        <v>1970.41</v>
      </c>
      <c r="F70" s="16">
        <v>7.7000000000000002E-3</v>
      </c>
      <c r="G70" s="16"/>
    </row>
    <row r="71" spans="1:7" x14ac:dyDescent="0.25">
      <c r="A71" s="13" t="s">
        <v>1384</v>
      </c>
      <c r="B71" s="32" t="s">
        <v>1385</v>
      </c>
      <c r="C71" s="32" t="s">
        <v>1275</v>
      </c>
      <c r="D71" s="14">
        <v>159103</v>
      </c>
      <c r="E71" s="15">
        <v>1963.25</v>
      </c>
      <c r="F71" s="16">
        <v>7.6E-3</v>
      </c>
      <c r="G71" s="16"/>
    </row>
    <row r="72" spans="1:7" x14ac:dyDescent="0.25">
      <c r="A72" s="13" t="s">
        <v>1611</v>
      </c>
      <c r="B72" s="32" t="s">
        <v>1612</v>
      </c>
      <c r="C72" s="32" t="s">
        <v>1181</v>
      </c>
      <c r="D72" s="14">
        <v>126975</v>
      </c>
      <c r="E72" s="15">
        <v>1958.65</v>
      </c>
      <c r="F72" s="16">
        <v>7.6E-3</v>
      </c>
      <c r="G72" s="16"/>
    </row>
    <row r="73" spans="1:7" x14ac:dyDescent="0.25">
      <c r="A73" s="13" t="s">
        <v>2042</v>
      </c>
      <c r="B73" s="32" t="s">
        <v>2043</v>
      </c>
      <c r="C73" s="32" t="s">
        <v>1181</v>
      </c>
      <c r="D73" s="14">
        <v>112620</v>
      </c>
      <c r="E73" s="15">
        <v>1954.29</v>
      </c>
      <c r="F73" s="16">
        <v>7.6E-3</v>
      </c>
      <c r="G73" s="16"/>
    </row>
    <row r="74" spans="1:7" x14ac:dyDescent="0.25">
      <c r="A74" s="13" t="s">
        <v>2077</v>
      </c>
      <c r="B74" s="32" t="s">
        <v>2078</v>
      </c>
      <c r="C74" s="32" t="s">
        <v>1181</v>
      </c>
      <c r="D74" s="14">
        <v>147571</v>
      </c>
      <c r="E74" s="15">
        <v>1926.98</v>
      </c>
      <c r="F74" s="16">
        <v>7.4999999999999997E-3</v>
      </c>
      <c r="G74" s="16"/>
    </row>
    <row r="75" spans="1:7" x14ac:dyDescent="0.25">
      <c r="A75" s="13" t="s">
        <v>2054</v>
      </c>
      <c r="B75" s="32" t="s">
        <v>2055</v>
      </c>
      <c r="C75" s="32" t="s">
        <v>1218</v>
      </c>
      <c r="D75" s="14">
        <v>190977</v>
      </c>
      <c r="E75" s="15">
        <v>1914.16</v>
      </c>
      <c r="F75" s="16">
        <v>7.4000000000000003E-3</v>
      </c>
      <c r="G75" s="16"/>
    </row>
    <row r="76" spans="1:7" x14ac:dyDescent="0.25">
      <c r="A76" s="13" t="s">
        <v>1603</v>
      </c>
      <c r="B76" s="32" t="s">
        <v>1604</v>
      </c>
      <c r="C76" s="32" t="s">
        <v>1218</v>
      </c>
      <c r="D76" s="14">
        <v>257456</v>
      </c>
      <c r="E76" s="15">
        <v>1885.22</v>
      </c>
      <c r="F76" s="16">
        <v>7.3000000000000001E-3</v>
      </c>
      <c r="G76" s="16"/>
    </row>
    <row r="77" spans="1:7" x14ac:dyDescent="0.25">
      <c r="A77" s="13" t="s">
        <v>1591</v>
      </c>
      <c r="B77" s="32" t="s">
        <v>1592</v>
      </c>
      <c r="C77" s="32" t="s">
        <v>1215</v>
      </c>
      <c r="D77" s="14">
        <v>283391</v>
      </c>
      <c r="E77" s="15">
        <v>1855.22</v>
      </c>
      <c r="F77" s="16">
        <v>7.1999999999999998E-3</v>
      </c>
      <c r="G77" s="16"/>
    </row>
    <row r="78" spans="1:7" x14ac:dyDescent="0.25">
      <c r="A78" s="13" t="s">
        <v>1528</v>
      </c>
      <c r="B78" s="32" t="s">
        <v>1529</v>
      </c>
      <c r="C78" s="32" t="s">
        <v>1234</v>
      </c>
      <c r="D78" s="14">
        <v>157885</v>
      </c>
      <c r="E78" s="15">
        <v>1790.34</v>
      </c>
      <c r="F78" s="16">
        <v>7.0000000000000001E-3</v>
      </c>
      <c r="G78" s="16"/>
    </row>
    <row r="79" spans="1:7" x14ac:dyDescent="0.25">
      <c r="A79" s="13" t="s">
        <v>1341</v>
      </c>
      <c r="B79" s="32" t="s">
        <v>1342</v>
      </c>
      <c r="C79" s="32" t="s">
        <v>1218</v>
      </c>
      <c r="D79" s="14">
        <v>708232</v>
      </c>
      <c r="E79" s="15">
        <v>1778.3</v>
      </c>
      <c r="F79" s="16">
        <v>6.8999999999999999E-3</v>
      </c>
      <c r="G79" s="16"/>
    </row>
    <row r="80" spans="1:7" x14ac:dyDescent="0.25">
      <c r="A80" s="13" t="s">
        <v>2052</v>
      </c>
      <c r="B80" s="32" t="s">
        <v>2053</v>
      </c>
      <c r="C80" s="32" t="s">
        <v>1275</v>
      </c>
      <c r="D80" s="14">
        <v>198822</v>
      </c>
      <c r="E80" s="15">
        <v>1638.19</v>
      </c>
      <c r="F80" s="16">
        <v>6.4000000000000003E-3</v>
      </c>
      <c r="G80" s="16"/>
    </row>
    <row r="81" spans="1:7" x14ac:dyDescent="0.25">
      <c r="A81" s="13" t="s">
        <v>1428</v>
      </c>
      <c r="B81" s="32" t="s">
        <v>1429</v>
      </c>
      <c r="C81" s="32" t="s">
        <v>1181</v>
      </c>
      <c r="D81" s="14">
        <v>105532</v>
      </c>
      <c r="E81" s="15">
        <v>1618.76</v>
      </c>
      <c r="F81" s="16">
        <v>6.3E-3</v>
      </c>
      <c r="G81" s="16"/>
    </row>
    <row r="82" spans="1:7" x14ac:dyDescent="0.25">
      <c r="A82" s="13" t="s">
        <v>2071</v>
      </c>
      <c r="B82" s="32" t="s">
        <v>2072</v>
      </c>
      <c r="C82" s="32" t="s">
        <v>1218</v>
      </c>
      <c r="D82" s="14">
        <v>208735</v>
      </c>
      <c r="E82" s="15">
        <v>1602.35</v>
      </c>
      <c r="F82" s="16">
        <v>6.1999999999999998E-3</v>
      </c>
      <c r="G82" s="16"/>
    </row>
    <row r="83" spans="1:7" x14ac:dyDescent="0.25">
      <c r="A83" s="13" t="s">
        <v>2349</v>
      </c>
      <c r="B83" s="32" t="s">
        <v>2350</v>
      </c>
      <c r="C83" s="32" t="s">
        <v>1198</v>
      </c>
      <c r="D83" s="14">
        <v>126390</v>
      </c>
      <c r="E83" s="15">
        <v>1570.46</v>
      </c>
      <c r="F83" s="16">
        <v>6.1000000000000004E-3</v>
      </c>
      <c r="G83" s="16"/>
    </row>
    <row r="84" spans="1:7" x14ac:dyDescent="0.25">
      <c r="A84" s="13" t="s">
        <v>1550</v>
      </c>
      <c r="B84" s="32" t="s">
        <v>1551</v>
      </c>
      <c r="C84" s="32" t="s">
        <v>1204</v>
      </c>
      <c r="D84" s="14">
        <v>297648</v>
      </c>
      <c r="E84" s="15">
        <v>1569.05</v>
      </c>
      <c r="F84" s="16">
        <v>6.1000000000000004E-3</v>
      </c>
      <c r="G84" s="16"/>
    </row>
    <row r="85" spans="1:7" x14ac:dyDescent="0.25">
      <c r="A85" s="13" t="s">
        <v>1973</v>
      </c>
      <c r="B85" s="32" t="s">
        <v>1974</v>
      </c>
      <c r="C85" s="32" t="s">
        <v>1272</v>
      </c>
      <c r="D85" s="14">
        <v>135674</v>
      </c>
      <c r="E85" s="15">
        <v>1560.25</v>
      </c>
      <c r="F85" s="16">
        <v>6.1000000000000004E-3</v>
      </c>
      <c r="G85" s="16"/>
    </row>
    <row r="86" spans="1:7" x14ac:dyDescent="0.25">
      <c r="A86" s="13" t="s">
        <v>2027</v>
      </c>
      <c r="B86" s="32" t="s">
        <v>2028</v>
      </c>
      <c r="C86" s="32" t="s">
        <v>1351</v>
      </c>
      <c r="D86" s="14">
        <v>106971</v>
      </c>
      <c r="E86" s="15">
        <v>1534.18</v>
      </c>
      <c r="F86" s="16">
        <v>6.0000000000000001E-3</v>
      </c>
      <c r="G86" s="16"/>
    </row>
    <row r="87" spans="1:7" x14ac:dyDescent="0.25">
      <c r="A87" s="13" t="s">
        <v>2031</v>
      </c>
      <c r="B87" s="32" t="s">
        <v>2032</v>
      </c>
      <c r="C87" s="32" t="s">
        <v>1244</v>
      </c>
      <c r="D87" s="14">
        <v>63376</v>
      </c>
      <c r="E87" s="15">
        <v>1488.13</v>
      </c>
      <c r="F87" s="16">
        <v>5.7999999999999996E-3</v>
      </c>
      <c r="G87" s="16"/>
    </row>
    <row r="88" spans="1:7" x14ac:dyDescent="0.25">
      <c r="A88" s="13" t="s">
        <v>1458</v>
      </c>
      <c r="B88" s="32" t="s">
        <v>1459</v>
      </c>
      <c r="C88" s="32" t="s">
        <v>1460</v>
      </c>
      <c r="D88" s="14">
        <v>41837</v>
      </c>
      <c r="E88" s="15">
        <v>1486.85</v>
      </c>
      <c r="F88" s="16">
        <v>5.7999999999999996E-3</v>
      </c>
      <c r="G88" s="16"/>
    </row>
    <row r="89" spans="1:7" x14ac:dyDescent="0.25">
      <c r="A89" s="13" t="s">
        <v>1916</v>
      </c>
      <c r="B89" s="32" t="s">
        <v>1917</v>
      </c>
      <c r="C89" s="32" t="s">
        <v>1231</v>
      </c>
      <c r="D89" s="14">
        <v>209320</v>
      </c>
      <c r="E89" s="15">
        <v>1425.89</v>
      </c>
      <c r="F89" s="16">
        <v>5.4999999999999997E-3</v>
      </c>
      <c r="G89" s="16"/>
    </row>
    <row r="90" spans="1:7" x14ac:dyDescent="0.25">
      <c r="A90" s="13" t="s">
        <v>1910</v>
      </c>
      <c r="B90" s="32" t="s">
        <v>1911</v>
      </c>
      <c r="C90" s="32" t="s">
        <v>1215</v>
      </c>
      <c r="D90" s="14">
        <v>1111176</v>
      </c>
      <c r="E90" s="15">
        <v>1387.19</v>
      </c>
      <c r="F90" s="16">
        <v>5.4000000000000003E-3</v>
      </c>
      <c r="G90" s="16"/>
    </row>
    <row r="91" spans="1:7" x14ac:dyDescent="0.25">
      <c r="A91" s="13" t="s">
        <v>1205</v>
      </c>
      <c r="B91" s="32" t="s">
        <v>1206</v>
      </c>
      <c r="C91" s="32" t="s">
        <v>1207</v>
      </c>
      <c r="D91" s="14">
        <v>27417</v>
      </c>
      <c r="E91" s="15">
        <v>1354.72</v>
      </c>
      <c r="F91" s="16">
        <v>5.3E-3</v>
      </c>
      <c r="G91" s="16"/>
    </row>
    <row r="92" spans="1:7" x14ac:dyDescent="0.25">
      <c r="A92" s="13" t="s">
        <v>1873</v>
      </c>
      <c r="B92" s="32" t="s">
        <v>1874</v>
      </c>
      <c r="C92" s="32" t="s">
        <v>1275</v>
      </c>
      <c r="D92" s="14">
        <v>79419</v>
      </c>
      <c r="E92" s="15">
        <v>1295.96</v>
      </c>
      <c r="F92" s="16">
        <v>5.0000000000000001E-3</v>
      </c>
      <c r="G92" s="16"/>
    </row>
    <row r="93" spans="1:7" x14ac:dyDescent="0.25">
      <c r="A93" s="13" t="s">
        <v>2021</v>
      </c>
      <c r="B93" s="32" t="s">
        <v>2022</v>
      </c>
      <c r="C93" s="32" t="s">
        <v>1231</v>
      </c>
      <c r="D93" s="14">
        <v>105679</v>
      </c>
      <c r="E93" s="15">
        <v>1275.44</v>
      </c>
      <c r="F93" s="16">
        <v>5.0000000000000001E-3</v>
      </c>
      <c r="G93" s="16"/>
    </row>
    <row r="94" spans="1:7" x14ac:dyDescent="0.25">
      <c r="A94" s="13" t="s">
        <v>1216</v>
      </c>
      <c r="B94" s="32" t="s">
        <v>1217</v>
      </c>
      <c r="C94" s="32" t="s">
        <v>1218</v>
      </c>
      <c r="D94" s="14">
        <v>15933</v>
      </c>
      <c r="E94" s="15">
        <v>1204.67</v>
      </c>
      <c r="F94" s="16">
        <v>4.7000000000000002E-3</v>
      </c>
      <c r="G94" s="16"/>
    </row>
    <row r="95" spans="1:7" x14ac:dyDescent="0.25">
      <c r="A95" s="13" t="s">
        <v>1393</v>
      </c>
      <c r="B95" s="32" t="s">
        <v>1394</v>
      </c>
      <c r="C95" s="32" t="s">
        <v>1395</v>
      </c>
      <c r="D95" s="14">
        <v>17241</v>
      </c>
      <c r="E95" s="15">
        <v>1177.3699999999999</v>
      </c>
      <c r="F95" s="16">
        <v>4.5999999999999999E-3</v>
      </c>
      <c r="G95" s="16"/>
    </row>
    <row r="96" spans="1:7" x14ac:dyDescent="0.25">
      <c r="A96" s="13" t="s">
        <v>1446</v>
      </c>
      <c r="B96" s="32" t="s">
        <v>1447</v>
      </c>
      <c r="C96" s="32" t="s">
        <v>1302</v>
      </c>
      <c r="D96" s="14">
        <v>124586</v>
      </c>
      <c r="E96" s="15">
        <v>1129.31</v>
      </c>
      <c r="F96" s="16">
        <v>4.4000000000000003E-3</v>
      </c>
      <c r="G96" s="16"/>
    </row>
    <row r="97" spans="1:7" x14ac:dyDescent="0.25">
      <c r="A97" s="13" t="s">
        <v>1331</v>
      </c>
      <c r="B97" s="32" t="s">
        <v>1332</v>
      </c>
      <c r="C97" s="32" t="s">
        <v>1333</v>
      </c>
      <c r="D97" s="14">
        <v>14710</v>
      </c>
      <c r="E97" s="15">
        <v>1073.21</v>
      </c>
      <c r="F97" s="16">
        <v>4.1999999999999997E-3</v>
      </c>
      <c r="G97" s="16"/>
    </row>
    <row r="98" spans="1:7" x14ac:dyDescent="0.25">
      <c r="A98" s="13" t="s">
        <v>1245</v>
      </c>
      <c r="B98" s="32" t="s">
        <v>1246</v>
      </c>
      <c r="C98" s="32" t="s">
        <v>1195</v>
      </c>
      <c r="D98" s="14">
        <v>132310</v>
      </c>
      <c r="E98" s="15">
        <v>1040.55</v>
      </c>
      <c r="F98" s="16">
        <v>4.0000000000000001E-3</v>
      </c>
      <c r="G98" s="16"/>
    </row>
    <row r="99" spans="1:7" x14ac:dyDescent="0.25">
      <c r="A99" s="13" t="s">
        <v>1339</v>
      </c>
      <c r="B99" s="32" t="s">
        <v>1340</v>
      </c>
      <c r="C99" s="32" t="s">
        <v>1318</v>
      </c>
      <c r="D99" s="14">
        <v>154343</v>
      </c>
      <c r="E99" s="15">
        <v>1012.8</v>
      </c>
      <c r="F99" s="16">
        <v>3.8999999999999998E-3</v>
      </c>
      <c r="G99" s="16"/>
    </row>
    <row r="100" spans="1:7" x14ac:dyDescent="0.25">
      <c r="A100" s="13" t="s">
        <v>1193</v>
      </c>
      <c r="B100" s="32" t="s">
        <v>1194</v>
      </c>
      <c r="C100" s="32" t="s">
        <v>1195</v>
      </c>
      <c r="D100" s="14">
        <v>11137</v>
      </c>
      <c r="E100" s="15">
        <v>1006.08</v>
      </c>
      <c r="F100" s="16">
        <v>3.8999999999999998E-3</v>
      </c>
      <c r="G100" s="16"/>
    </row>
    <row r="101" spans="1:7" x14ac:dyDescent="0.25">
      <c r="A101" s="13" t="s">
        <v>1440</v>
      </c>
      <c r="B101" s="32" t="s">
        <v>1441</v>
      </c>
      <c r="C101" s="32" t="s">
        <v>1416</v>
      </c>
      <c r="D101" s="14">
        <v>21077</v>
      </c>
      <c r="E101" s="15">
        <v>984.45</v>
      </c>
      <c r="F101" s="16">
        <v>3.8E-3</v>
      </c>
      <c r="G101" s="16"/>
    </row>
    <row r="102" spans="1:7" x14ac:dyDescent="0.25">
      <c r="A102" s="13" t="s">
        <v>1430</v>
      </c>
      <c r="B102" s="32" t="s">
        <v>1431</v>
      </c>
      <c r="C102" s="32" t="s">
        <v>1234</v>
      </c>
      <c r="D102" s="14">
        <v>67029</v>
      </c>
      <c r="E102" s="15">
        <v>963.71</v>
      </c>
      <c r="F102" s="16">
        <v>3.7000000000000002E-3</v>
      </c>
      <c r="G102" s="16"/>
    </row>
    <row r="103" spans="1:7" x14ac:dyDescent="0.25">
      <c r="A103" s="13" t="s">
        <v>2100</v>
      </c>
      <c r="B103" s="32" t="s">
        <v>2101</v>
      </c>
      <c r="C103" s="32" t="s">
        <v>2102</v>
      </c>
      <c r="D103" s="14">
        <v>31338</v>
      </c>
      <c r="E103" s="15">
        <v>908.25</v>
      </c>
      <c r="F103" s="16">
        <v>3.5000000000000001E-3</v>
      </c>
      <c r="G103" s="16"/>
    </row>
    <row r="104" spans="1:7" x14ac:dyDescent="0.25">
      <c r="A104" s="13" t="s">
        <v>1219</v>
      </c>
      <c r="B104" s="32" t="s">
        <v>1220</v>
      </c>
      <c r="C104" s="32" t="s">
        <v>1195</v>
      </c>
      <c r="D104" s="14">
        <v>8005</v>
      </c>
      <c r="E104" s="15">
        <v>886.49</v>
      </c>
      <c r="F104" s="16">
        <v>3.3999999999999998E-3</v>
      </c>
      <c r="G104" s="16"/>
    </row>
    <row r="105" spans="1:7" x14ac:dyDescent="0.25">
      <c r="A105" s="13" t="s">
        <v>1401</v>
      </c>
      <c r="B105" s="32" t="s">
        <v>1402</v>
      </c>
      <c r="C105" s="32" t="s">
        <v>1249</v>
      </c>
      <c r="D105" s="14">
        <v>98628</v>
      </c>
      <c r="E105" s="15">
        <v>636.1</v>
      </c>
      <c r="F105" s="16">
        <v>2.5000000000000001E-3</v>
      </c>
      <c r="G105" s="16"/>
    </row>
    <row r="106" spans="1:7" x14ac:dyDescent="0.25">
      <c r="A106" s="13" t="s">
        <v>1235</v>
      </c>
      <c r="B106" s="32" t="s">
        <v>1236</v>
      </c>
      <c r="C106" s="32" t="s">
        <v>1237</v>
      </c>
      <c r="D106" s="14">
        <v>17507</v>
      </c>
      <c r="E106" s="15">
        <v>609.89</v>
      </c>
      <c r="F106" s="16">
        <v>2.3999999999999998E-3</v>
      </c>
      <c r="G106" s="16"/>
    </row>
    <row r="107" spans="1:7" x14ac:dyDescent="0.25">
      <c r="A107" s="13" t="s">
        <v>1225</v>
      </c>
      <c r="B107" s="32" t="s">
        <v>1226</v>
      </c>
      <c r="C107" s="32" t="s">
        <v>1207</v>
      </c>
      <c r="D107" s="14">
        <v>19341</v>
      </c>
      <c r="E107" s="15">
        <v>432.2</v>
      </c>
      <c r="F107" s="16">
        <v>1.6999999999999999E-3</v>
      </c>
      <c r="G107" s="16"/>
    </row>
    <row r="108" spans="1:7" x14ac:dyDescent="0.25">
      <c r="A108" s="17" t="s">
        <v>131</v>
      </c>
      <c r="B108" s="33"/>
      <c r="C108" s="33"/>
      <c r="D108" s="20"/>
      <c r="E108" s="38">
        <v>254532.65</v>
      </c>
      <c r="F108" s="39">
        <v>0.98909999999999998</v>
      </c>
      <c r="G108" s="23"/>
    </row>
    <row r="109" spans="1:7" x14ac:dyDescent="0.25">
      <c r="A109" s="17" t="s">
        <v>1257</v>
      </c>
      <c r="B109" s="32"/>
      <c r="C109" s="32"/>
      <c r="D109" s="14"/>
      <c r="E109" s="15"/>
      <c r="F109" s="16"/>
      <c r="G109" s="16"/>
    </row>
    <row r="110" spans="1:7" x14ac:dyDescent="0.25">
      <c r="A110" s="17" t="s">
        <v>131</v>
      </c>
      <c r="B110" s="32"/>
      <c r="C110" s="32"/>
      <c r="D110" s="14"/>
      <c r="E110" s="40" t="s">
        <v>128</v>
      </c>
      <c r="F110" s="41" t="s">
        <v>128</v>
      </c>
      <c r="G110" s="16"/>
    </row>
    <row r="111" spans="1:7" x14ac:dyDescent="0.25">
      <c r="A111" s="25" t="s">
        <v>143</v>
      </c>
      <c r="B111" s="34"/>
      <c r="C111" s="34"/>
      <c r="D111" s="26"/>
      <c r="E111" s="29">
        <v>254532.65</v>
      </c>
      <c r="F111" s="30">
        <v>0.98909999999999998</v>
      </c>
      <c r="G111" s="23"/>
    </row>
    <row r="112" spans="1:7" x14ac:dyDescent="0.25">
      <c r="A112" s="13"/>
      <c r="B112" s="32"/>
      <c r="C112" s="32"/>
      <c r="D112" s="14"/>
      <c r="E112" s="15"/>
      <c r="F112" s="16"/>
      <c r="G112" s="16"/>
    </row>
    <row r="113" spans="1:7" x14ac:dyDescent="0.25">
      <c r="A113" s="13"/>
      <c r="B113" s="32"/>
      <c r="C113" s="32"/>
      <c r="D113" s="14"/>
      <c r="E113" s="15"/>
      <c r="F113" s="16"/>
      <c r="G113" s="16"/>
    </row>
    <row r="114" spans="1:7" x14ac:dyDescent="0.25">
      <c r="A114" s="17" t="s">
        <v>899</v>
      </c>
      <c r="B114" s="32"/>
      <c r="C114" s="32"/>
      <c r="D114" s="14"/>
      <c r="E114" s="15"/>
      <c r="F114" s="16"/>
      <c r="G114" s="16"/>
    </row>
    <row r="115" spans="1:7" x14ac:dyDescent="0.25">
      <c r="A115" s="13" t="s">
        <v>1857</v>
      </c>
      <c r="B115" s="32" t="s">
        <v>1858</v>
      </c>
      <c r="C115" s="32"/>
      <c r="D115" s="14">
        <v>5.0000000000000001E-4</v>
      </c>
      <c r="E115" s="15">
        <v>0</v>
      </c>
      <c r="F115" s="16">
        <v>0</v>
      </c>
      <c r="G115" s="16"/>
    </row>
    <row r="116" spans="1:7" x14ac:dyDescent="0.25">
      <c r="A116" s="13"/>
      <c r="B116" s="32"/>
      <c r="C116" s="32"/>
      <c r="D116" s="14"/>
      <c r="E116" s="15"/>
      <c r="F116" s="16"/>
      <c r="G116" s="16"/>
    </row>
    <row r="117" spans="1:7" x14ac:dyDescent="0.25">
      <c r="A117" s="25" t="s">
        <v>143</v>
      </c>
      <c r="B117" s="34"/>
      <c r="C117" s="34"/>
      <c r="D117" s="26"/>
      <c r="E117" s="21">
        <v>0</v>
      </c>
      <c r="F117" s="22">
        <v>0</v>
      </c>
      <c r="G117" s="23"/>
    </row>
    <row r="118" spans="1:7" x14ac:dyDescent="0.25">
      <c r="A118" s="13"/>
      <c r="B118" s="32"/>
      <c r="C118" s="32"/>
      <c r="D118" s="14"/>
      <c r="E118" s="15"/>
      <c r="F118" s="16"/>
      <c r="G118" s="16"/>
    </row>
    <row r="119" spans="1:7" x14ac:dyDescent="0.25">
      <c r="A119" s="17" t="s">
        <v>228</v>
      </c>
      <c r="B119" s="32"/>
      <c r="C119" s="32"/>
      <c r="D119" s="14"/>
      <c r="E119" s="15"/>
      <c r="F119" s="16"/>
      <c r="G119" s="16"/>
    </row>
    <row r="120" spans="1:7" x14ac:dyDescent="0.25">
      <c r="A120" s="13" t="s">
        <v>229</v>
      </c>
      <c r="B120" s="32"/>
      <c r="C120" s="32"/>
      <c r="D120" s="14"/>
      <c r="E120" s="15">
        <v>3185.26</v>
      </c>
      <c r="F120" s="16">
        <v>1.24E-2</v>
      </c>
      <c r="G120" s="16">
        <v>6.6422999999999996E-2</v>
      </c>
    </row>
    <row r="121" spans="1:7" x14ac:dyDescent="0.25">
      <c r="A121" s="17" t="s">
        <v>131</v>
      </c>
      <c r="B121" s="33"/>
      <c r="C121" s="33"/>
      <c r="D121" s="20"/>
      <c r="E121" s="38">
        <v>3185.26</v>
      </c>
      <c r="F121" s="39">
        <v>1.24E-2</v>
      </c>
      <c r="G121" s="23"/>
    </row>
    <row r="122" spans="1:7" x14ac:dyDescent="0.25">
      <c r="A122" s="13"/>
      <c r="B122" s="32"/>
      <c r="C122" s="32"/>
      <c r="D122" s="14"/>
      <c r="E122" s="15"/>
      <c r="F122" s="16"/>
      <c r="G122" s="16"/>
    </row>
    <row r="123" spans="1:7" x14ac:dyDescent="0.25">
      <c r="A123" s="25" t="s">
        <v>143</v>
      </c>
      <c r="B123" s="34"/>
      <c r="C123" s="34"/>
      <c r="D123" s="26"/>
      <c r="E123" s="21">
        <v>3185.26</v>
      </c>
      <c r="F123" s="22">
        <v>1.24E-2</v>
      </c>
      <c r="G123" s="23"/>
    </row>
    <row r="124" spans="1:7" x14ac:dyDescent="0.25">
      <c r="A124" s="13" t="s">
        <v>230</v>
      </c>
      <c r="B124" s="32"/>
      <c r="C124" s="32"/>
      <c r="D124" s="14"/>
      <c r="E124" s="15">
        <v>1.1593127999999999</v>
      </c>
      <c r="F124" s="16">
        <v>3.9999999999999998E-6</v>
      </c>
      <c r="G124" s="16"/>
    </row>
    <row r="125" spans="1:7" x14ac:dyDescent="0.25">
      <c r="A125" s="13" t="s">
        <v>231</v>
      </c>
      <c r="B125" s="32"/>
      <c r="C125" s="32"/>
      <c r="D125" s="14"/>
      <c r="E125" s="37">
        <v>-544.88931279999997</v>
      </c>
      <c r="F125" s="36">
        <v>-1.5039999999999999E-3</v>
      </c>
      <c r="G125" s="16">
        <v>6.6422999999999996E-2</v>
      </c>
    </row>
    <row r="126" spans="1:7" x14ac:dyDescent="0.25">
      <c r="A126" s="27" t="s">
        <v>232</v>
      </c>
      <c r="B126" s="35"/>
      <c r="C126" s="35"/>
      <c r="D126" s="28"/>
      <c r="E126" s="29">
        <v>257174.18</v>
      </c>
      <c r="F126" s="30">
        <v>1</v>
      </c>
      <c r="G126" s="30"/>
    </row>
    <row r="131" spans="1:3" x14ac:dyDescent="0.25">
      <c r="A131" s="1" t="s">
        <v>235</v>
      </c>
    </row>
    <row r="132" spans="1:3" x14ac:dyDescent="0.25">
      <c r="A132" s="57" t="s">
        <v>236</v>
      </c>
      <c r="B132" s="3" t="s">
        <v>128</v>
      </c>
    </row>
    <row r="133" spans="1:3" x14ac:dyDescent="0.25">
      <c r="A133" t="s">
        <v>237</v>
      </c>
    </row>
    <row r="134" spans="1:3" x14ac:dyDescent="0.25">
      <c r="A134" t="s">
        <v>238</v>
      </c>
      <c r="B134" t="s">
        <v>239</v>
      </c>
      <c r="C134" t="s">
        <v>239</v>
      </c>
    </row>
    <row r="135" spans="1:3" x14ac:dyDescent="0.25">
      <c r="B135" s="58">
        <v>45596</v>
      </c>
      <c r="C135" s="58">
        <v>45625</v>
      </c>
    </row>
    <row r="136" spans="1:3" x14ac:dyDescent="0.25">
      <c r="A136" t="s">
        <v>734</v>
      </c>
      <c r="B136">
        <v>15.317600000000001</v>
      </c>
      <c r="C136">
        <v>15.472099999999999</v>
      </c>
    </row>
    <row r="137" spans="1:3" x14ac:dyDescent="0.25">
      <c r="A137" t="s">
        <v>245</v>
      </c>
      <c r="B137">
        <v>15.317600000000001</v>
      </c>
      <c r="C137">
        <v>15.472099999999999</v>
      </c>
    </row>
    <row r="138" spans="1:3" x14ac:dyDescent="0.25">
      <c r="A138" t="s">
        <v>736</v>
      </c>
      <c r="B138">
        <v>15.0639</v>
      </c>
      <c r="C138">
        <v>15.196199999999999</v>
      </c>
    </row>
    <row r="139" spans="1:3" x14ac:dyDescent="0.25">
      <c r="A139" t="s">
        <v>689</v>
      </c>
      <c r="B139">
        <v>15.0639</v>
      </c>
      <c r="C139">
        <v>15.196199999999999</v>
      </c>
    </row>
    <row r="141" spans="1:3" x14ac:dyDescent="0.25">
      <c r="A141" t="s">
        <v>255</v>
      </c>
      <c r="B141" s="3" t="s">
        <v>128</v>
      </c>
    </row>
    <row r="142" spans="1:3" x14ac:dyDescent="0.25">
      <c r="A142" t="s">
        <v>256</v>
      </c>
      <c r="B142" s="3" t="s">
        <v>128</v>
      </c>
    </row>
    <row r="143" spans="1:3" ht="29.1" customHeight="1" x14ac:dyDescent="0.25">
      <c r="A143" s="57" t="s">
        <v>257</v>
      </c>
      <c r="B143" s="3" t="s">
        <v>128</v>
      </c>
    </row>
    <row r="144" spans="1:3" ht="29.1" customHeight="1" x14ac:dyDescent="0.25">
      <c r="A144" s="57" t="s">
        <v>258</v>
      </c>
      <c r="B144" s="3" t="s">
        <v>128</v>
      </c>
    </row>
    <row r="145" spans="1:4" x14ac:dyDescent="0.25">
      <c r="A145" t="s">
        <v>1258</v>
      </c>
      <c r="B145" s="59">
        <v>0.31219999999999998</v>
      </c>
    </row>
    <row r="146" spans="1:4" ht="43.5" customHeight="1" x14ac:dyDescent="0.25">
      <c r="A146" s="57" t="s">
        <v>260</v>
      </c>
      <c r="B146" s="3" t="s">
        <v>128</v>
      </c>
    </row>
    <row r="147" spans="1:4" x14ac:dyDescent="0.25">
      <c r="B147" s="3"/>
    </row>
    <row r="148" spans="1:4" ht="29.1" customHeight="1" x14ac:dyDescent="0.25">
      <c r="A148" s="57" t="s">
        <v>261</v>
      </c>
      <c r="B148" s="3" t="s">
        <v>128</v>
      </c>
    </row>
    <row r="149" spans="1:4" ht="29.1" customHeight="1" x14ac:dyDescent="0.25">
      <c r="A149" s="57" t="s">
        <v>262</v>
      </c>
      <c r="B149" t="s">
        <v>128</v>
      </c>
    </row>
    <row r="150" spans="1:4" ht="29.1" customHeight="1" x14ac:dyDescent="0.25">
      <c r="A150" s="57" t="s">
        <v>263</v>
      </c>
      <c r="B150" s="3" t="s">
        <v>128</v>
      </c>
    </row>
    <row r="151" spans="1:4" ht="29.1" customHeight="1" x14ac:dyDescent="0.25">
      <c r="A151" s="57" t="s">
        <v>264</v>
      </c>
      <c r="B151" s="3" t="s">
        <v>128</v>
      </c>
    </row>
    <row r="153" spans="1:4" ht="69.95" customHeight="1" x14ac:dyDescent="0.25">
      <c r="A153" s="76" t="s">
        <v>274</v>
      </c>
      <c r="B153" s="76" t="s">
        <v>275</v>
      </c>
      <c r="C153" s="76" t="s">
        <v>5</v>
      </c>
      <c r="D153" s="76" t="s">
        <v>6</v>
      </c>
    </row>
    <row r="154" spans="1:4" ht="69.95" customHeight="1" x14ac:dyDescent="0.25">
      <c r="A154" s="76" t="s">
        <v>2351</v>
      </c>
      <c r="B154" s="76"/>
      <c r="C154" s="76" t="s">
        <v>2352</v>
      </c>
      <c r="D154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96"/>
  <sheetViews>
    <sheetView showGridLines="0" workbookViewId="0">
      <pane ySplit="4" topLeftCell="A77" activePane="bottomLeft" state="frozen"/>
      <selection pane="bottomLeft" activeCell="A96" sqref="A9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2353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2354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1319</v>
      </c>
      <c r="B8" s="32" t="s">
        <v>1320</v>
      </c>
      <c r="C8" s="32" t="s">
        <v>1231</v>
      </c>
      <c r="D8" s="14">
        <v>363</v>
      </c>
      <c r="E8" s="15">
        <v>57.38</v>
      </c>
      <c r="F8" s="16">
        <v>5.3400000000000003E-2</v>
      </c>
      <c r="G8" s="16"/>
    </row>
    <row r="9" spans="1:8" x14ac:dyDescent="0.25">
      <c r="A9" s="13" t="s">
        <v>1311</v>
      </c>
      <c r="B9" s="32" t="s">
        <v>1312</v>
      </c>
      <c r="C9" s="32" t="s">
        <v>1275</v>
      </c>
      <c r="D9" s="14">
        <v>11237</v>
      </c>
      <c r="E9" s="15">
        <v>55.66</v>
      </c>
      <c r="F9" s="16">
        <v>5.1799999999999999E-2</v>
      </c>
      <c r="G9" s="16"/>
    </row>
    <row r="10" spans="1:8" x14ac:dyDescent="0.25">
      <c r="A10" s="13" t="s">
        <v>1273</v>
      </c>
      <c r="B10" s="32" t="s">
        <v>1274</v>
      </c>
      <c r="C10" s="32" t="s">
        <v>1275</v>
      </c>
      <c r="D10" s="14">
        <v>10280</v>
      </c>
      <c r="E10" s="15">
        <v>54.75</v>
      </c>
      <c r="F10" s="16">
        <v>5.0900000000000001E-2</v>
      </c>
      <c r="G10" s="16"/>
    </row>
    <row r="11" spans="1:8" x14ac:dyDescent="0.25">
      <c r="A11" s="13" t="s">
        <v>1284</v>
      </c>
      <c r="B11" s="32" t="s">
        <v>1285</v>
      </c>
      <c r="C11" s="32" t="s">
        <v>1272</v>
      </c>
      <c r="D11" s="14">
        <v>17712</v>
      </c>
      <c r="E11" s="15">
        <v>54.55</v>
      </c>
      <c r="F11" s="16">
        <v>5.0799999999999998E-2</v>
      </c>
      <c r="G11" s="16"/>
    </row>
    <row r="12" spans="1:8" x14ac:dyDescent="0.25">
      <c r="A12" s="13" t="s">
        <v>1552</v>
      </c>
      <c r="B12" s="32" t="s">
        <v>1553</v>
      </c>
      <c r="C12" s="32" t="s">
        <v>1330</v>
      </c>
      <c r="D12" s="14">
        <v>8231</v>
      </c>
      <c r="E12" s="15">
        <v>51.13</v>
      </c>
      <c r="F12" s="16">
        <v>4.7600000000000003E-2</v>
      </c>
      <c r="G12" s="16"/>
    </row>
    <row r="13" spans="1:8" x14ac:dyDescent="0.25">
      <c r="A13" s="13" t="s">
        <v>1193</v>
      </c>
      <c r="B13" s="32" t="s">
        <v>1194</v>
      </c>
      <c r="C13" s="32" t="s">
        <v>1195</v>
      </c>
      <c r="D13" s="14">
        <v>544</v>
      </c>
      <c r="E13" s="15">
        <v>49.14</v>
      </c>
      <c r="F13" s="16">
        <v>4.5699999999999998E-2</v>
      </c>
      <c r="G13" s="16"/>
    </row>
    <row r="14" spans="1:8" x14ac:dyDescent="0.25">
      <c r="A14" s="13" t="s">
        <v>1386</v>
      </c>
      <c r="B14" s="32" t="s">
        <v>1387</v>
      </c>
      <c r="C14" s="32" t="s">
        <v>1388</v>
      </c>
      <c r="D14" s="14">
        <v>11557</v>
      </c>
      <c r="E14" s="15">
        <v>48.12</v>
      </c>
      <c r="F14" s="16">
        <v>4.48E-2</v>
      </c>
      <c r="G14" s="16"/>
    </row>
    <row r="15" spans="1:8" x14ac:dyDescent="0.25">
      <c r="A15" s="13" t="s">
        <v>1211</v>
      </c>
      <c r="B15" s="32" t="s">
        <v>1212</v>
      </c>
      <c r="C15" s="32" t="s">
        <v>1181</v>
      </c>
      <c r="D15" s="14">
        <v>3969</v>
      </c>
      <c r="E15" s="15">
        <v>47.72</v>
      </c>
      <c r="F15" s="16">
        <v>4.4400000000000002E-2</v>
      </c>
      <c r="G15" s="16"/>
    </row>
    <row r="16" spans="1:8" x14ac:dyDescent="0.25">
      <c r="A16" s="13" t="s">
        <v>1479</v>
      </c>
      <c r="B16" s="32" t="s">
        <v>1480</v>
      </c>
      <c r="C16" s="32" t="s">
        <v>1195</v>
      </c>
      <c r="D16" s="14">
        <v>992</v>
      </c>
      <c r="E16" s="15">
        <v>47.24</v>
      </c>
      <c r="F16" s="16">
        <v>4.3900000000000002E-2</v>
      </c>
      <c r="G16" s="16"/>
    </row>
    <row r="17" spans="1:7" x14ac:dyDescent="0.25">
      <c r="A17" s="13" t="s">
        <v>1270</v>
      </c>
      <c r="B17" s="32" t="s">
        <v>1271</v>
      </c>
      <c r="C17" s="32" t="s">
        <v>1272</v>
      </c>
      <c r="D17" s="14">
        <v>1021</v>
      </c>
      <c r="E17" s="15">
        <v>45.71</v>
      </c>
      <c r="F17" s="16">
        <v>4.2500000000000003E-2</v>
      </c>
      <c r="G17" s="16"/>
    </row>
    <row r="18" spans="1:7" x14ac:dyDescent="0.25">
      <c r="A18" s="13" t="s">
        <v>1235</v>
      </c>
      <c r="B18" s="32" t="s">
        <v>1236</v>
      </c>
      <c r="C18" s="32" t="s">
        <v>1237</v>
      </c>
      <c r="D18" s="14">
        <v>1310</v>
      </c>
      <c r="E18" s="15">
        <v>45.64</v>
      </c>
      <c r="F18" s="16">
        <v>4.2500000000000003E-2</v>
      </c>
      <c r="G18" s="16"/>
    </row>
    <row r="19" spans="1:7" x14ac:dyDescent="0.25">
      <c r="A19" s="13" t="s">
        <v>1603</v>
      </c>
      <c r="B19" s="32" t="s">
        <v>1604</v>
      </c>
      <c r="C19" s="32" t="s">
        <v>1218</v>
      </c>
      <c r="D19" s="14">
        <v>5474</v>
      </c>
      <c r="E19" s="15">
        <v>40.08</v>
      </c>
      <c r="F19" s="16">
        <v>3.73E-2</v>
      </c>
      <c r="G19" s="16"/>
    </row>
    <row r="20" spans="1:7" x14ac:dyDescent="0.25">
      <c r="A20" s="13" t="s">
        <v>1414</v>
      </c>
      <c r="B20" s="32" t="s">
        <v>1415</v>
      </c>
      <c r="C20" s="32" t="s">
        <v>1416</v>
      </c>
      <c r="D20" s="14">
        <v>860</v>
      </c>
      <c r="E20" s="15">
        <v>36.159999999999997</v>
      </c>
      <c r="F20" s="16">
        <v>3.3599999999999998E-2</v>
      </c>
      <c r="G20" s="16"/>
    </row>
    <row r="21" spans="1:7" x14ac:dyDescent="0.25">
      <c r="A21" s="13" t="s">
        <v>1450</v>
      </c>
      <c r="B21" s="32" t="s">
        <v>1451</v>
      </c>
      <c r="C21" s="32" t="s">
        <v>1218</v>
      </c>
      <c r="D21" s="14">
        <v>442</v>
      </c>
      <c r="E21" s="15">
        <v>32.799999999999997</v>
      </c>
      <c r="F21" s="16">
        <v>3.0499999999999999E-2</v>
      </c>
      <c r="G21" s="16"/>
    </row>
    <row r="22" spans="1:7" x14ac:dyDescent="0.25">
      <c r="A22" s="13" t="s">
        <v>1296</v>
      </c>
      <c r="B22" s="32" t="s">
        <v>1297</v>
      </c>
      <c r="C22" s="32" t="s">
        <v>1237</v>
      </c>
      <c r="D22" s="14">
        <v>357</v>
      </c>
      <c r="E22" s="15">
        <v>26.05</v>
      </c>
      <c r="F22" s="16">
        <v>2.4199999999999999E-2</v>
      </c>
      <c r="G22" s="16"/>
    </row>
    <row r="23" spans="1:7" x14ac:dyDescent="0.25">
      <c r="A23" s="13" t="s">
        <v>1975</v>
      </c>
      <c r="B23" s="32" t="s">
        <v>1976</v>
      </c>
      <c r="C23" s="32" t="s">
        <v>1333</v>
      </c>
      <c r="D23" s="14">
        <v>243</v>
      </c>
      <c r="E23" s="15">
        <v>25.96</v>
      </c>
      <c r="F23" s="16">
        <v>2.41E-2</v>
      </c>
      <c r="G23" s="16"/>
    </row>
    <row r="24" spans="1:7" x14ac:dyDescent="0.25">
      <c r="A24" s="13" t="s">
        <v>1465</v>
      </c>
      <c r="B24" s="32" t="s">
        <v>1466</v>
      </c>
      <c r="C24" s="32" t="s">
        <v>1416</v>
      </c>
      <c r="D24" s="14">
        <v>1572</v>
      </c>
      <c r="E24" s="15">
        <v>25.77</v>
      </c>
      <c r="F24" s="16">
        <v>2.4E-2</v>
      </c>
      <c r="G24" s="16"/>
    </row>
    <row r="25" spans="1:7" x14ac:dyDescent="0.25">
      <c r="A25" s="13" t="s">
        <v>1609</v>
      </c>
      <c r="B25" s="32" t="s">
        <v>1610</v>
      </c>
      <c r="C25" s="32" t="s">
        <v>1252</v>
      </c>
      <c r="D25" s="14">
        <v>5185</v>
      </c>
      <c r="E25" s="15">
        <v>25.44</v>
      </c>
      <c r="F25" s="16">
        <v>2.3699999999999999E-2</v>
      </c>
      <c r="G25" s="16"/>
    </row>
    <row r="26" spans="1:7" x14ac:dyDescent="0.25">
      <c r="A26" s="13" t="s">
        <v>1321</v>
      </c>
      <c r="B26" s="32" t="s">
        <v>1322</v>
      </c>
      <c r="C26" s="32" t="s">
        <v>1323</v>
      </c>
      <c r="D26" s="14">
        <v>10664</v>
      </c>
      <c r="E26" s="15">
        <v>24.53</v>
      </c>
      <c r="F26" s="16">
        <v>2.2800000000000001E-2</v>
      </c>
      <c r="G26" s="16"/>
    </row>
    <row r="27" spans="1:7" x14ac:dyDescent="0.25">
      <c r="A27" s="13" t="s">
        <v>1469</v>
      </c>
      <c r="B27" s="32" t="s">
        <v>1470</v>
      </c>
      <c r="C27" s="32" t="s">
        <v>1267</v>
      </c>
      <c r="D27" s="14">
        <v>194</v>
      </c>
      <c r="E27" s="15">
        <v>22.69</v>
      </c>
      <c r="F27" s="16">
        <v>2.1100000000000001E-2</v>
      </c>
      <c r="G27" s="16"/>
    </row>
    <row r="28" spans="1:7" x14ac:dyDescent="0.25">
      <c r="A28" s="13" t="s">
        <v>1615</v>
      </c>
      <c r="B28" s="32" t="s">
        <v>1616</v>
      </c>
      <c r="C28" s="32" t="s">
        <v>1237</v>
      </c>
      <c r="D28" s="14">
        <v>470</v>
      </c>
      <c r="E28" s="15">
        <v>21.86</v>
      </c>
      <c r="F28" s="16">
        <v>2.0299999999999999E-2</v>
      </c>
      <c r="G28" s="16"/>
    </row>
    <row r="29" spans="1:7" x14ac:dyDescent="0.25">
      <c r="A29" s="13" t="s">
        <v>1979</v>
      </c>
      <c r="B29" s="32" t="s">
        <v>1980</v>
      </c>
      <c r="C29" s="32" t="s">
        <v>1237</v>
      </c>
      <c r="D29" s="14">
        <v>443</v>
      </c>
      <c r="E29" s="15">
        <v>19.11</v>
      </c>
      <c r="F29" s="16">
        <v>1.78E-2</v>
      </c>
      <c r="G29" s="16"/>
    </row>
    <row r="30" spans="1:7" x14ac:dyDescent="0.25">
      <c r="A30" s="13" t="s">
        <v>2355</v>
      </c>
      <c r="B30" s="32" t="s">
        <v>2356</v>
      </c>
      <c r="C30" s="32" t="s">
        <v>1218</v>
      </c>
      <c r="D30" s="14">
        <v>185</v>
      </c>
      <c r="E30" s="15">
        <v>18.690000000000001</v>
      </c>
      <c r="F30" s="16">
        <v>1.7399999999999999E-2</v>
      </c>
      <c r="G30" s="16"/>
    </row>
    <row r="31" spans="1:7" x14ac:dyDescent="0.25">
      <c r="A31" s="13" t="s">
        <v>1536</v>
      </c>
      <c r="B31" s="32" t="s">
        <v>1537</v>
      </c>
      <c r="C31" s="32" t="s">
        <v>1275</v>
      </c>
      <c r="D31" s="14">
        <v>5725</v>
      </c>
      <c r="E31" s="15">
        <v>13.66</v>
      </c>
      <c r="F31" s="16">
        <v>1.2699999999999999E-2</v>
      </c>
      <c r="G31" s="16"/>
    </row>
    <row r="32" spans="1:7" x14ac:dyDescent="0.25">
      <c r="A32" s="13" t="s">
        <v>2357</v>
      </c>
      <c r="B32" s="32" t="s">
        <v>2358</v>
      </c>
      <c r="C32" s="32" t="s">
        <v>1416</v>
      </c>
      <c r="D32" s="14">
        <v>1448</v>
      </c>
      <c r="E32" s="15">
        <v>13.31</v>
      </c>
      <c r="F32" s="16">
        <v>1.24E-2</v>
      </c>
      <c r="G32" s="16"/>
    </row>
    <row r="33" spans="1:7" x14ac:dyDescent="0.25">
      <c r="A33" s="13" t="s">
        <v>2359</v>
      </c>
      <c r="B33" s="32" t="s">
        <v>2360</v>
      </c>
      <c r="C33" s="32" t="s">
        <v>1244</v>
      </c>
      <c r="D33" s="14">
        <v>1019</v>
      </c>
      <c r="E33" s="15">
        <v>13.05</v>
      </c>
      <c r="F33" s="16">
        <v>1.21E-2</v>
      </c>
      <c r="G33" s="16"/>
    </row>
    <row r="34" spans="1:7" x14ac:dyDescent="0.25">
      <c r="A34" s="13" t="s">
        <v>2219</v>
      </c>
      <c r="B34" s="32" t="s">
        <v>2220</v>
      </c>
      <c r="C34" s="32" t="s">
        <v>1333</v>
      </c>
      <c r="D34" s="14">
        <v>167</v>
      </c>
      <c r="E34" s="15">
        <v>11.56</v>
      </c>
      <c r="F34" s="16">
        <v>1.0800000000000001E-2</v>
      </c>
      <c r="G34" s="16"/>
    </row>
    <row r="35" spans="1:7" x14ac:dyDescent="0.25">
      <c r="A35" s="13" t="s">
        <v>1971</v>
      </c>
      <c r="B35" s="32" t="s">
        <v>1972</v>
      </c>
      <c r="C35" s="32" t="s">
        <v>1416</v>
      </c>
      <c r="D35" s="14">
        <v>1680</v>
      </c>
      <c r="E35" s="15">
        <v>11.52</v>
      </c>
      <c r="F35" s="16">
        <v>1.0699999999999999E-2</v>
      </c>
      <c r="G35" s="16"/>
    </row>
    <row r="36" spans="1:7" x14ac:dyDescent="0.25">
      <c r="A36" s="13" t="s">
        <v>2361</v>
      </c>
      <c r="B36" s="32" t="s">
        <v>2362</v>
      </c>
      <c r="C36" s="32" t="s">
        <v>1416</v>
      </c>
      <c r="D36" s="14">
        <v>1001</v>
      </c>
      <c r="E36" s="15">
        <v>11.16</v>
      </c>
      <c r="F36" s="16">
        <v>1.04E-2</v>
      </c>
      <c r="G36" s="16"/>
    </row>
    <row r="37" spans="1:7" x14ac:dyDescent="0.25">
      <c r="A37" s="13" t="s">
        <v>1973</v>
      </c>
      <c r="B37" s="32" t="s">
        <v>1974</v>
      </c>
      <c r="C37" s="32" t="s">
        <v>1272</v>
      </c>
      <c r="D37" s="14">
        <v>898</v>
      </c>
      <c r="E37" s="15">
        <v>10.33</v>
      </c>
      <c r="F37" s="16">
        <v>9.5999999999999992E-3</v>
      </c>
      <c r="G37" s="16"/>
    </row>
    <row r="38" spans="1:7" x14ac:dyDescent="0.25">
      <c r="A38" s="13" t="s">
        <v>1898</v>
      </c>
      <c r="B38" s="32" t="s">
        <v>1899</v>
      </c>
      <c r="C38" s="32" t="s">
        <v>1181</v>
      </c>
      <c r="D38" s="14">
        <v>369</v>
      </c>
      <c r="E38" s="15">
        <v>9.02</v>
      </c>
      <c r="F38" s="16">
        <v>8.3999999999999995E-3</v>
      </c>
      <c r="G38" s="16"/>
    </row>
    <row r="39" spans="1:7" x14ac:dyDescent="0.25">
      <c r="A39" s="13" t="s">
        <v>2363</v>
      </c>
      <c r="B39" s="32" t="s">
        <v>2364</v>
      </c>
      <c r="C39" s="32" t="s">
        <v>1201</v>
      </c>
      <c r="D39" s="14">
        <v>8841</v>
      </c>
      <c r="E39" s="15">
        <v>8.77</v>
      </c>
      <c r="F39" s="16">
        <v>8.2000000000000007E-3</v>
      </c>
      <c r="G39" s="16"/>
    </row>
    <row r="40" spans="1:7" x14ac:dyDescent="0.25">
      <c r="A40" s="13" t="s">
        <v>2365</v>
      </c>
      <c r="B40" s="32" t="s">
        <v>2366</v>
      </c>
      <c r="C40" s="32" t="s">
        <v>1210</v>
      </c>
      <c r="D40" s="14">
        <v>3908</v>
      </c>
      <c r="E40" s="15">
        <v>7.84</v>
      </c>
      <c r="F40" s="16">
        <v>7.3000000000000001E-3</v>
      </c>
      <c r="G40" s="16"/>
    </row>
    <row r="41" spans="1:7" x14ac:dyDescent="0.25">
      <c r="A41" s="13" t="s">
        <v>1509</v>
      </c>
      <c r="B41" s="32" t="s">
        <v>1510</v>
      </c>
      <c r="C41" s="32" t="s">
        <v>1267</v>
      </c>
      <c r="D41" s="14">
        <v>1312</v>
      </c>
      <c r="E41" s="15">
        <v>7.75</v>
      </c>
      <c r="F41" s="16">
        <v>7.1999999999999998E-3</v>
      </c>
      <c r="G41" s="16"/>
    </row>
    <row r="42" spans="1:7" x14ac:dyDescent="0.25">
      <c r="A42" s="13" t="s">
        <v>2367</v>
      </c>
      <c r="B42" s="32" t="s">
        <v>2368</v>
      </c>
      <c r="C42" s="32" t="s">
        <v>2369</v>
      </c>
      <c r="D42" s="14">
        <v>106</v>
      </c>
      <c r="E42" s="15">
        <v>6.01</v>
      </c>
      <c r="F42" s="16">
        <v>5.5999999999999999E-3</v>
      </c>
      <c r="G42" s="16"/>
    </row>
    <row r="43" spans="1:7" x14ac:dyDescent="0.25">
      <c r="A43" s="13" t="s">
        <v>2370</v>
      </c>
      <c r="B43" s="32" t="s">
        <v>2371</v>
      </c>
      <c r="C43" s="32" t="s">
        <v>1201</v>
      </c>
      <c r="D43" s="14">
        <v>2794</v>
      </c>
      <c r="E43" s="15">
        <v>5.86</v>
      </c>
      <c r="F43" s="16">
        <v>5.4999999999999997E-3</v>
      </c>
      <c r="G43" s="16"/>
    </row>
    <row r="44" spans="1:7" x14ac:dyDescent="0.25">
      <c r="A44" s="13" t="s">
        <v>2372</v>
      </c>
      <c r="B44" s="32" t="s">
        <v>2373</v>
      </c>
      <c r="C44" s="32" t="s">
        <v>1416</v>
      </c>
      <c r="D44" s="14">
        <v>670</v>
      </c>
      <c r="E44" s="15">
        <v>5.85</v>
      </c>
      <c r="F44" s="16">
        <v>5.4000000000000003E-3</v>
      </c>
      <c r="G44" s="16"/>
    </row>
    <row r="45" spans="1:7" x14ac:dyDescent="0.25">
      <c r="A45" s="13" t="s">
        <v>2374</v>
      </c>
      <c r="B45" s="32" t="s">
        <v>2375</v>
      </c>
      <c r="C45" s="32" t="s">
        <v>1395</v>
      </c>
      <c r="D45" s="14">
        <v>437</v>
      </c>
      <c r="E45" s="15">
        <v>5.54</v>
      </c>
      <c r="F45" s="16">
        <v>5.1999999999999998E-3</v>
      </c>
      <c r="G45" s="16"/>
    </row>
    <row r="46" spans="1:7" x14ac:dyDescent="0.25">
      <c r="A46" s="13" t="s">
        <v>2376</v>
      </c>
      <c r="B46" s="32" t="s">
        <v>2377</v>
      </c>
      <c r="C46" s="32" t="s">
        <v>1237</v>
      </c>
      <c r="D46" s="14">
        <v>2618</v>
      </c>
      <c r="E46" s="15">
        <v>4.93</v>
      </c>
      <c r="F46" s="16">
        <v>4.5999999999999999E-3</v>
      </c>
      <c r="G46" s="16"/>
    </row>
    <row r="47" spans="1:7" x14ac:dyDescent="0.25">
      <c r="A47" s="13" t="s">
        <v>2130</v>
      </c>
      <c r="B47" s="32" t="s">
        <v>2131</v>
      </c>
      <c r="C47" s="32" t="s">
        <v>1460</v>
      </c>
      <c r="D47" s="14">
        <v>354</v>
      </c>
      <c r="E47" s="15">
        <v>4.63</v>
      </c>
      <c r="F47" s="16">
        <v>4.3E-3</v>
      </c>
      <c r="G47" s="16"/>
    </row>
    <row r="48" spans="1:7" x14ac:dyDescent="0.25">
      <c r="A48" s="13" t="s">
        <v>2378</v>
      </c>
      <c r="B48" s="32" t="s">
        <v>2379</v>
      </c>
      <c r="C48" s="32" t="s">
        <v>2380</v>
      </c>
      <c r="D48" s="14">
        <v>1055</v>
      </c>
      <c r="E48" s="15">
        <v>4.43</v>
      </c>
      <c r="F48" s="16">
        <v>4.1000000000000003E-3</v>
      </c>
      <c r="G48" s="16"/>
    </row>
    <row r="49" spans="1:7" x14ac:dyDescent="0.25">
      <c r="A49" s="13" t="s">
        <v>2381</v>
      </c>
      <c r="B49" s="32" t="s">
        <v>2382</v>
      </c>
      <c r="C49" s="32" t="s">
        <v>1272</v>
      </c>
      <c r="D49" s="14">
        <v>261</v>
      </c>
      <c r="E49" s="15">
        <v>4.38</v>
      </c>
      <c r="F49" s="16">
        <v>4.1000000000000003E-3</v>
      </c>
      <c r="G49" s="16"/>
    </row>
    <row r="50" spans="1:7" x14ac:dyDescent="0.25">
      <c r="A50" s="13" t="s">
        <v>2383</v>
      </c>
      <c r="B50" s="32" t="s">
        <v>2384</v>
      </c>
      <c r="C50" s="32" t="s">
        <v>1201</v>
      </c>
      <c r="D50" s="14">
        <v>2032</v>
      </c>
      <c r="E50" s="15">
        <v>4.09</v>
      </c>
      <c r="F50" s="16">
        <v>3.8E-3</v>
      </c>
      <c r="G50" s="16"/>
    </row>
    <row r="51" spans="1:7" x14ac:dyDescent="0.25">
      <c r="A51" s="13" t="s">
        <v>2385</v>
      </c>
      <c r="B51" s="32" t="s">
        <v>2386</v>
      </c>
      <c r="C51" s="32" t="s">
        <v>1237</v>
      </c>
      <c r="D51" s="14">
        <v>440</v>
      </c>
      <c r="E51" s="15">
        <v>3.66</v>
      </c>
      <c r="F51" s="16">
        <v>3.3999999999999998E-3</v>
      </c>
      <c r="G51" s="16"/>
    </row>
    <row r="52" spans="1:7" x14ac:dyDescent="0.25">
      <c r="A52" s="13" t="s">
        <v>2387</v>
      </c>
      <c r="B52" s="32" t="s">
        <v>2388</v>
      </c>
      <c r="C52" s="32" t="s">
        <v>1181</v>
      </c>
      <c r="D52" s="14">
        <v>158</v>
      </c>
      <c r="E52" s="15">
        <v>3.47</v>
      </c>
      <c r="F52" s="16">
        <v>3.2000000000000002E-3</v>
      </c>
      <c r="G52" s="16"/>
    </row>
    <row r="53" spans="1:7" x14ac:dyDescent="0.25">
      <c r="A53" s="13" t="s">
        <v>2389</v>
      </c>
      <c r="B53" s="32" t="s">
        <v>2390</v>
      </c>
      <c r="C53" s="32" t="s">
        <v>1398</v>
      </c>
      <c r="D53" s="14">
        <v>802</v>
      </c>
      <c r="E53" s="15">
        <v>3.12</v>
      </c>
      <c r="F53" s="16">
        <v>2.8999999999999998E-3</v>
      </c>
      <c r="G53" s="16"/>
    </row>
    <row r="54" spans="1:7" x14ac:dyDescent="0.25">
      <c r="A54" s="13" t="s">
        <v>2391</v>
      </c>
      <c r="B54" s="32" t="s">
        <v>2392</v>
      </c>
      <c r="C54" s="32" t="s">
        <v>1210</v>
      </c>
      <c r="D54" s="14">
        <v>451</v>
      </c>
      <c r="E54" s="15">
        <v>2.83</v>
      </c>
      <c r="F54" s="16">
        <v>2.5999999999999999E-3</v>
      </c>
      <c r="G54" s="16"/>
    </row>
    <row r="55" spans="1:7" x14ac:dyDescent="0.25">
      <c r="A55" s="13" t="s">
        <v>2393</v>
      </c>
      <c r="B55" s="32" t="s">
        <v>2394</v>
      </c>
      <c r="C55" s="32" t="s">
        <v>1201</v>
      </c>
      <c r="D55" s="14">
        <v>909</v>
      </c>
      <c r="E55" s="15">
        <v>2.59</v>
      </c>
      <c r="F55" s="16">
        <v>2.3999999999999998E-3</v>
      </c>
      <c r="G55" s="16"/>
    </row>
    <row r="56" spans="1:7" x14ac:dyDescent="0.25">
      <c r="A56" s="13" t="s">
        <v>2395</v>
      </c>
      <c r="B56" s="32" t="s">
        <v>2396</v>
      </c>
      <c r="C56" s="32" t="s">
        <v>1323</v>
      </c>
      <c r="D56" s="14">
        <v>661</v>
      </c>
      <c r="E56" s="15">
        <v>2.2799999999999998</v>
      </c>
      <c r="F56" s="16">
        <v>2.0999999999999999E-3</v>
      </c>
      <c r="G56" s="16"/>
    </row>
    <row r="57" spans="1:7" x14ac:dyDescent="0.25">
      <c r="A57" s="13" t="s">
        <v>2397</v>
      </c>
      <c r="B57" s="32" t="s">
        <v>2398</v>
      </c>
      <c r="C57" s="32" t="s">
        <v>2102</v>
      </c>
      <c r="D57" s="14">
        <v>1919</v>
      </c>
      <c r="E57" s="15">
        <v>1.51</v>
      </c>
      <c r="F57" s="16">
        <v>1.4E-3</v>
      </c>
      <c r="G57" s="16"/>
    </row>
    <row r="58" spans="1:7" x14ac:dyDescent="0.25">
      <c r="A58" s="17" t="s">
        <v>131</v>
      </c>
      <c r="B58" s="33"/>
      <c r="C58" s="33"/>
      <c r="D58" s="20"/>
      <c r="E58" s="38">
        <v>1059.33</v>
      </c>
      <c r="F58" s="39">
        <v>0.98550000000000004</v>
      </c>
      <c r="G58" s="23"/>
    </row>
    <row r="59" spans="1:7" x14ac:dyDescent="0.25">
      <c r="A59" s="17" t="s">
        <v>1257</v>
      </c>
      <c r="B59" s="32"/>
      <c r="C59" s="32"/>
      <c r="D59" s="14"/>
      <c r="E59" s="15"/>
      <c r="F59" s="16"/>
      <c r="G59" s="16"/>
    </row>
    <row r="60" spans="1:7" x14ac:dyDescent="0.25">
      <c r="A60" s="17" t="s">
        <v>131</v>
      </c>
      <c r="B60" s="32"/>
      <c r="C60" s="32"/>
      <c r="D60" s="14"/>
      <c r="E60" s="40" t="s">
        <v>128</v>
      </c>
      <c r="F60" s="41" t="s">
        <v>128</v>
      </c>
      <c r="G60" s="16"/>
    </row>
    <row r="61" spans="1:7" x14ac:dyDescent="0.25">
      <c r="A61" s="25" t="s">
        <v>143</v>
      </c>
      <c r="B61" s="34"/>
      <c r="C61" s="34"/>
      <c r="D61" s="26"/>
      <c r="E61" s="29">
        <v>1059.33</v>
      </c>
      <c r="F61" s="30">
        <v>0.98550000000000004</v>
      </c>
      <c r="G61" s="23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228</v>
      </c>
      <c r="B64" s="32"/>
      <c r="C64" s="32"/>
      <c r="D64" s="14"/>
      <c r="E64" s="15"/>
      <c r="F64" s="16"/>
      <c r="G64" s="16"/>
    </row>
    <row r="65" spans="1:7" x14ac:dyDescent="0.25">
      <c r="A65" s="13" t="s">
        <v>229</v>
      </c>
      <c r="B65" s="32"/>
      <c r="C65" s="32"/>
      <c r="D65" s="14"/>
      <c r="E65" s="15">
        <v>17.989999999999998</v>
      </c>
      <c r="F65" s="16">
        <v>1.67E-2</v>
      </c>
      <c r="G65" s="16">
        <v>6.6422999999999996E-2</v>
      </c>
    </row>
    <row r="66" spans="1:7" x14ac:dyDescent="0.25">
      <c r="A66" s="17" t="s">
        <v>131</v>
      </c>
      <c r="B66" s="33"/>
      <c r="C66" s="33"/>
      <c r="D66" s="20"/>
      <c r="E66" s="38">
        <v>17.989999999999998</v>
      </c>
      <c r="F66" s="39">
        <v>1.67E-2</v>
      </c>
      <c r="G66" s="23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25" t="s">
        <v>143</v>
      </c>
      <c r="B68" s="34"/>
      <c r="C68" s="34"/>
      <c r="D68" s="26"/>
      <c r="E68" s="21">
        <v>17.989999999999998</v>
      </c>
      <c r="F68" s="22">
        <v>1.67E-2</v>
      </c>
      <c r="G68" s="23"/>
    </row>
    <row r="69" spans="1:7" x14ac:dyDescent="0.25">
      <c r="A69" s="13" t="s">
        <v>230</v>
      </c>
      <c r="B69" s="32"/>
      <c r="C69" s="32"/>
      <c r="D69" s="14"/>
      <c r="E69" s="15">
        <v>6.5477E-3</v>
      </c>
      <c r="F69" s="16">
        <v>6.0000000000000002E-6</v>
      </c>
      <c r="G69" s="16"/>
    </row>
    <row r="70" spans="1:7" x14ac:dyDescent="0.25">
      <c r="A70" s="13" t="s">
        <v>231</v>
      </c>
      <c r="B70" s="32"/>
      <c r="C70" s="32"/>
      <c r="D70" s="14"/>
      <c r="E70" s="37">
        <v>-2.5165476999999998</v>
      </c>
      <c r="F70" s="36">
        <v>-2.2060000000000001E-3</v>
      </c>
      <c r="G70" s="16">
        <v>6.6422999999999996E-2</v>
      </c>
    </row>
    <row r="71" spans="1:7" x14ac:dyDescent="0.25">
      <c r="A71" s="27" t="s">
        <v>232</v>
      </c>
      <c r="B71" s="35"/>
      <c r="C71" s="35"/>
      <c r="D71" s="28"/>
      <c r="E71" s="29">
        <v>1074.81</v>
      </c>
      <c r="F71" s="30">
        <v>1</v>
      </c>
      <c r="G71" s="30"/>
    </row>
    <row r="76" spans="1:7" x14ac:dyDescent="0.25">
      <c r="A76" s="1" t="s">
        <v>235</v>
      </c>
    </row>
    <row r="77" spans="1:7" x14ac:dyDescent="0.25">
      <c r="A77" s="57" t="s">
        <v>236</v>
      </c>
      <c r="B77" s="3" t="s">
        <v>128</v>
      </c>
    </row>
    <row r="78" spans="1:7" x14ac:dyDescent="0.25">
      <c r="A78" t="s">
        <v>237</v>
      </c>
    </row>
    <row r="79" spans="1:7" x14ac:dyDescent="0.25">
      <c r="A79" t="s">
        <v>238</v>
      </c>
      <c r="B79" t="s">
        <v>239</v>
      </c>
      <c r="C79" t="s">
        <v>239</v>
      </c>
    </row>
    <row r="80" spans="1:7" x14ac:dyDescent="0.25">
      <c r="B80" s="58">
        <v>45596</v>
      </c>
      <c r="C80" s="58">
        <v>45625</v>
      </c>
    </row>
    <row r="81" spans="1:4" x14ac:dyDescent="0.25">
      <c r="A81" t="s">
        <v>736</v>
      </c>
      <c r="B81" t="s">
        <v>735</v>
      </c>
      <c r="C81">
        <v>46.3797</v>
      </c>
    </row>
    <row r="83" spans="1:4" x14ac:dyDescent="0.25">
      <c r="A83" t="s">
        <v>255</v>
      </c>
      <c r="B83" s="3" t="s">
        <v>128</v>
      </c>
    </row>
    <row r="84" spans="1:4" x14ac:dyDescent="0.25">
      <c r="A84" t="s">
        <v>256</v>
      </c>
      <c r="B84" s="3" t="s">
        <v>128</v>
      </c>
    </row>
    <row r="85" spans="1:4" ht="29.1" customHeight="1" x14ac:dyDescent="0.25">
      <c r="A85" s="57" t="s">
        <v>257</v>
      </c>
      <c r="B85" s="3" t="s">
        <v>128</v>
      </c>
    </row>
    <row r="86" spans="1:4" ht="29.1" customHeight="1" x14ac:dyDescent="0.25">
      <c r="A86" s="57" t="s">
        <v>258</v>
      </c>
      <c r="B86" s="3" t="s">
        <v>128</v>
      </c>
    </row>
    <row r="87" spans="1:4" x14ac:dyDescent="0.25">
      <c r="A87" t="s">
        <v>1258</v>
      </c>
      <c r="B87" s="59" t="s">
        <v>128</v>
      </c>
    </row>
    <row r="88" spans="1:4" ht="43.5" customHeight="1" x14ac:dyDescent="0.25">
      <c r="A88" s="57" t="s">
        <v>260</v>
      </c>
      <c r="B88" s="3" t="s">
        <v>128</v>
      </c>
    </row>
    <row r="89" spans="1:4" x14ac:dyDescent="0.25">
      <c r="B89" s="3"/>
    </row>
    <row r="90" spans="1:4" ht="29.1" customHeight="1" x14ac:dyDescent="0.25">
      <c r="A90" s="57" t="s">
        <v>261</v>
      </c>
      <c r="B90" s="3" t="s">
        <v>128</v>
      </c>
    </row>
    <row r="91" spans="1:4" ht="29.1" customHeight="1" x14ac:dyDescent="0.25">
      <c r="A91" s="57" t="s">
        <v>262</v>
      </c>
      <c r="B91" t="s">
        <v>128</v>
      </c>
    </row>
    <row r="92" spans="1:4" ht="29.1" customHeight="1" x14ac:dyDescent="0.25">
      <c r="A92" s="57" t="s">
        <v>263</v>
      </c>
      <c r="B92" s="3" t="s">
        <v>128</v>
      </c>
    </row>
    <row r="93" spans="1:4" ht="29.1" customHeight="1" x14ac:dyDescent="0.25">
      <c r="A93" s="57" t="s">
        <v>264</v>
      </c>
      <c r="B93" s="3" t="s">
        <v>128</v>
      </c>
    </row>
    <row r="95" spans="1:4" ht="69.95" customHeight="1" x14ac:dyDescent="0.25">
      <c r="A95" s="76" t="s">
        <v>274</v>
      </c>
      <c r="B95" s="76" t="s">
        <v>275</v>
      </c>
      <c r="C95" s="76" t="s">
        <v>5</v>
      </c>
      <c r="D95" s="76" t="s">
        <v>6</v>
      </c>
    </row>
    <row r="96" spans="1:4" ht="69.95" customHeight="1" x14ac:dyDescent="0.25">
      <c r="A96" s="76" t="s">
        <v>2399</v>
      </c>
      <c r="B96" s="76"/>
      <c r="C96" s="76" t="s">
        <v>80</v>
      </c>
      <c r="D9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99"/>
  <sheetViews>
    <sheetView showGridLines="0" workbookViewId="0">
      <pane ySplit="4" topLeftCell="A77" activePane="bottomLeft" state="frozen"/>
      <selection pane="bottomLeft" activeCell="A96" sqref="A9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2400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2401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1319</v>
      </c>
      <c r="B8" s="32" t="s">
        <v>1320</v>
      </c>
      <c r="C8" s="32" t="s">
        <v>1231</v>
      </c>
      <c r="D8" s="14">
        <v>5316</v>
      </c>
      <c r="E8" s="15">
        <v>840.32</v>
      </c>
      <c r="F8" s="16">
        <v>5.3800000000000001E-2</v>
      </c>
      <c r="G8" s="16"/>
    </row>
    <row r="9" spans="1:8" x14ac:dyDescent="0.25">
      <c r="A9" s="13" t="s">
        <v>1311</v>
      </c>
      <c r="B9" s="32" t="s">
        <v>1312</v>
      </c>
      <c r="C9" s="32" t="s">
        <v>1275</v>
      </c>
      <c r="D9" s="14">
        <v>165788</v>
      </c>
      <c r="E9" s="15">
        <v>821.15</v>
      </c>
      <c r="F9" s="16">
        <v>5.2600000000000001E-2</v>
      </c>
      <c r="G9" s="16"/>
    </row>
    <row r="10" spans="1:8" x14ac:dyDescent="0.25">
      <c r="A10" s="13" t="s">
        <v>1273</v>
      </c>
      <c r="B10" s="32" t="s">
        <v>1274</v>
      </c>
      <c r="C10" s="32" t="s">
        <v>1275</v>
      </c>
      <c r="D10" s="14">
        <v>151541</v>
      </c>
      <c r="E10" s="15">
        <v>807.11</v>
      </c>
      <c r="F10" s="16">
        <v>5.1700000000000003E-2</v>
      </c>
      <c r="G10" s="16"/>
    </row>
    <row r="11" spans="1:8" x14ac:dyDescent="0.25">
      <c r="A11" s="13" t="s">
        <v>1284</v>
      </c>
      <c r="B11" s="32" t="s">
        <v>1285</v>
      </c>
      <c r="C11" s="32" t="s">
        <v>1272</v>
      </c>
      <c r="D11" s="14">
        <v>261201</v>
      </c>
      <c r="E11" s="15">
        <v>804.5</v>
      </c>
      <c r="F11" s="16">
        <v>5.1499999999999997E-2</v>
      </c>
      <c r="G11" s="16"/>
    </row>
    <row r="12" spans="1:8" x14ac:dyDescent="0.25">
      <c r="A12" s="13" t="s">
        <v>1193</v>
      </c>
      <c r="B12" s="32" t="s">
        <v>1194</v>
      </c>
      <c r="C12" s="32" t="s">
        <v>1195</v>
      </c>
      <c r="D12" s="14">
        <v>8446</v>
      </c>
      <c r="E12" s="15">
        <v>762.98</v>
      </c>
      <c r="F12" s="16">
        <v>4.8800000000000003E-2</v>
      </c>
      <c r="G12" s="16"/>
    </row>
    <row r="13" spans="1:8" x14ac:dyDescent="0.25">
      <c r="A13" s="13" t="s">
        <v>1552</v>
      </c>
      <c r="B13" s="32" t="s">
        <v>1553</v>
      </c>
      <c r="C13" s="32" t="s">
        <v>1330</v>
      </c>
      <c r="D13" s="14">
        <v>121295</v>
      </c>
      <c r="E13" s="15">
        <v>753.48</v>
      </c>
      <c r="F13" s="16">
        <v>4.82E-2</v>
      </c>
      <c r="G13" s="16"/>
    </row>
    <row r="14" spans="1:8" x14ac:dyDescent="0.25">
      <c r="A14" s="13" t="s">
        <v>1386</v>
      </c>
      <c r="B14" s="32" t="s">
        <v>1387</v>
      </c>
      <c r="C14" s="32" t="s">
        <v>1388</v>
      </c>
      <c r="D14" s="14">
        <v>170299</v>
      </c>
      <c r="E14" s="15">
        <v>709.13</v>
      </c>
      <c r="F14" s="16">
        <v>4.5400000000000003E-2</v>
      </c>
      <c r="G14" s="16"/>
    </row>
    <row r="15" spans="1:8" x14ac:dyDescent="0.25">
      <c r="A15" s="13" t="s">
        <v>1211</v>
      </c>
      <c r="B15" s="32" t="s">
        <v>1212</v>
      </c>
      <c r="C15" s="32" t="s">
        <v>1181</v>
      </c>
      <c r="D15" s="14">
        <v>58458</v>
      </c>
      <c r="E15" s="15">
        <v>702.84</v>
      </c>
      <c r="F15" s="16">
        <v>4.4999999999999998E-2</v>
      </c>
      <c r="G15" s="16"/>
    </row>
    <row r="16" spans="1:8" x14ac:dyDescent="0.25">
      <c r="A16" s="13" t="s">
        <v>1479</v>
      </c>
      <c r="B16" s="32" t="s">
        <v>1480</v>
      </c>
      <c r="C16" s="32" t="s">
        <v>1195</v>
      </c>
      <c r="D16" s="14">
        <v>14501</v>
      </c>
      <c r="E16" s="15">
        <v>690.49</v>
      </c>
      <c r="F16" s="16">
        <v>4.4200000000000003E-2</v>
      </c>
      <c r="G16" s="16"/>
    </row>
    <row r="17" spans="1:7" x14ac:dyDescent="0.25">
      <c r="A17" s="13" t="s">
        <v>1235</v>
      </c>
      <c r="B17" s="32" t="s">
        <v>1236</v>
      </c>
      <c r="C17" s="32" t="s">
        <v>1237</v>
      </c>
      <c r="D17" s="14">
        <v>19380</v>
      </c>
      <c r="E17" s="15">
        <v>675.14</v>
      </c>
      <c r="F17" s="16">
        <v>4.3200000000000002E-2</v>
      </c>
      <c r="G17" s="16"/>
    </row>
    <row r="18" spans="1:7" x14ac:dyDescent="0.25">
      <c r="A18" s="13" t="s">
        <v>1270</v>
      </c>
      <c r="B18" s="32" t="s">
        <v>1271</v>
      </c>
      <c r="C18" s="32" t="s">
        <v>1272</v>
      </c>
      <c r="D18" s="14">
        <v>15060</v>
      </c>
      <c r="E18" s="15">
        <v>674.21</v>
      </c>
      <c r="F18" s="16">
        <v>4.3200000000000002E-2</v>
      </c>
      <c r="G18" s="16"/>
    </row>
    <row r="19" spans="1:7" x14ac:dyDescent="0.25">
      <c r="A19" s="13" t="s">
        <v>1603</v>
      </c>
      <c r="B19" s="32" t="s">
        <v>1604</v>
      </c>
      <c r="C19" s="32" t="s">
        <v>1218</v>
      </c>
      <c r="D19" s="14">
        <v>80756</v>
      </c>
      <c r="E19" s="15">
        <v>591.34</v>
      </c>
      <c r="F19" s="16">
        <v>3.78E-2</v>
      </c>
      <c r="G19" s="16"/>
    </row>
    <row r="20" spans="1:7" x14ac:dyDescent="0.25">
      <c r="A20" s="13" t="s">
        <v>1414</v>
      </c>
      <c r="B20" s="32" t="s">
        <v>1415</v>
      </c>
      <c r="C20" s="32" t="s">
        <v>1416</v>
      </c>
      <c r="D20" s="14">
        <v>12791</v>
      </c>
      <c r="E20" s="15">
        <v>537.77</v>
      </c>
      <c r="F20" s="16">
        <v>3.44E-2</v>
      </c>
      <c r="G20" s="16"/>
    </row>
    <row r="21" spans="1:7" x14ac:dyDescent="0.25">
      <c r="A21" s="13" t="s">
        <v>1450</v>
      </c>
      <c r="B21" s="32" t="s">
        <v>1451</v>
      </c>
      <c r="C21" s="32" t="s">
        <v>1218</v>
      </c>
      <c r="D21" s="14">
        <v>6421</v>
      </c>
      <c r="E21" s="15">
        <v>476.52</v>
      </c>
      <c r="F21" s="16">
        <v>3.0499999999999999E-2</v>
      </c>
      <c r="G21" s="16"/>
    </row>
    <row r="22" spans="1:7" x14ac:dyDescent="0.25">
      <c r="A22" s="13" t="s">
        <v>1465</v>
      </c>
      <c r="B22" s="32" t="s">
        <v>1466</v>
      </c>
      <c r="C22" s="32" t="s">
        <v>1416</v>
      </c>
      <c r="D22" s="14">
        <v>23163</v>
      </c>
      <c r="E22" s="15">
        <v>379.75</v>
      </c>
      <c r="F22" s="16">
        <v>2.4299999999999999E-2</v>
      </c>
      <c r="G22" s="16"/>
    </row>
    <row r="23" spans="1:7" x14ac:dyDescent="0.25">
      <c r="A23" s="13" t="s">
        <v>1296</v>
      </c>
      <c r="B23" s="32" t="s">
        <v>1297</v>
      </c>
      <c r="C23" s="32" t="s">
        <v>1237</v>
      </c>
      <c r="D23" s="14">
        <v>5202</v>
      </c>
      <c r="E23" s="15">
        <v>379.64</v>
      </c>
      <c r="F23" s="16">
        <v>2.4299999999999999E-2</v>
      </c>
      <c r="G23" s="16"/>
    </row>
    <row r="24" spans="1:7" x14ac:dyDescent="0.25">
      <c r="A24" s="13" t="s">
        <v>1609</v>
      </c>
      <c r="B24" s="32" t="s">
        <v>1610</v>
      </c>
      <c r="C24" s="32" t="s">
        <v>1252</v>
      </c>
      <c r="D24" s="14">
        <v>76434</v>
      </c>
      <c r="E24" s="15">
        <v>374.99</v>
      </c>
      <c r="F24" s="16">
        <v>2.4E-2</v>
      </c>
      <c r="G24" s="16"/>
    </row>
    <row r="25" spans="1:7" x14ac:dyDescent="0.25">
      <c r="A25" s="13" t="s">
        <v>1975</v>
      </c>
      <c r="B25" s="32" t="s">
        <v>1976</v>
      </c>
      <c r="C25" s="32" t="s">
        <v>1333</v>
      </c>
      <c r="D25" s="14">
        <v>3441</v>
      </c>
      <c r="E25" s="15">
        <v>367.54</v>
      </c>
      <c r="F25" s="16">
        <v>2.35E-2</v>
      </c>
      <c r="G25" s="16"/>
    </row>
    <row r="26" spans="1:7" x14ac:dyDescent="0.25">
      <c r="A26" s="13" t="s">
        <v>1321</v>
      </c>
      <c r="B26" s="32" t="s">
        <v>1322</v>
      </c>
      <c r="C26" s="32" t="s">
        <v>1323</v>
      </c>
      <c r="D26" s="14">
        <v>157272</v>
      </c>
      <c r="E26" s="15">
        <v>361.84</v>
      </c>
      <c r="F26" s="16">
        <v>2.3199999999999998E-2</v>
      </c>
      <c r="G26" s="16"/>
    </row>
    <row r="27" spans="1:7" x14ac:dyDescent="0.25">
      <c r="A27" s="13" t="s">
        <v>1469</v>
      </c>
      <c r="B27" s="32" t="s">
        <v>1470</v>
      </c>
      <c r="C27" s="32" t="s">
        <v>1267</v>
      </c>
      <c r="D27" s="14">
        <v>2900</v>
      </c>
      <c r="E27" s="15">
        <v>339.2</v>
      </c>
      <c r="F27" s="16">
        <v>2.1700000000000001E-2</v>
      </c>
      <c r="G27" s="16"/>
    </row>
    <row r="28" spans="1:7" x14ac:dyDescent="0.25">
      <c r="A28" s="13" t="s">
        <v>1615</v>
      </c>
      <c r="B28" s="32" t="s">
        <v>1616</v>
      </c>
      <c r="C28" s="32" t="s">
        <v>1237</v>
      </c>
      <c r="D28" s="14">
        <v>6967</v>
      </c>
      <c r="E28" s="15">
        <v>324.04000000000002</v>
      </c>
      <c r="F28" s="16">
        <v>2.07E-2</v>
      </c>
      <c r="G28" s="16"/>
    </row>
    <row r="29" spans="1:7" x14ac:dyDescent="0.25">
      <c r="A29" s="13" t="s">
        <v>1979</v>
      </c>
      <c r="B29" s="32" t="s">
        <v>1980</v>
      </c>
      <c r="C29" s="32" t="s">
        <v>1237</v>
      </c>
      <c r="D29" s="14">
        <v>6439</v>
      </c>
      <c r="E29" s="15">
        <v>277.73</v>
      </c>
      <c r="F29" s="16">
        <v>1.78E-2</v>
      </c>
      <c r="G29" s="16"/>
    </row>
    <row r="30" spans="1:7" x14ac:dyDescent="0.25">
      <c r="A30" s="13" t="s">
        <v>2355</v>
      </c>
      <c r="B30" s="32" t="s">
        <v>2356</v>
      </c>
      <c r="C30" s="32" t="s">
        <v>1218</v>
      </c>
      <c r="D30" s="14">
        <v>2718</v>
      </c>
      <c r="E30" s="15">
        <v>274.55</v>
      </c>
      <c r="F30" s="16">
        <v>1.7600000000000001E-2</v>
      </c>
      <c r="G30" s="16"/>
    </row>
    <row r="31" spans="1:7" x14ac:dyDescent="0.25">
      <c r="A31" s="13" t="s">
        <v>1536</v>
      </c>
      <c r="B31" s="32" t="s">
        <v>1537</v>
      </c>
      <c r="C31" s="32" t="s">
        <v>1275</v>
      </c>
      <c r="D31" s="14">
        <v>84311</v>
      </c>
      <c r="E31" s="15">
        <v>201.17</v>
      </c>
      <c r="F31" s="16">
        <v>1.29E-2</v>
      </c>
      <c r="G31" s="16"/>
    </row>
    <row r="32" spans="1:7" x14ac:dyDescent="0.25">
      <c r="A32" s="13" t="s">
        <v>2357</v>
      </c>
      <c r="B32" s="32" t="s">
        <v>2358</v>
      </c>
      <c r="C32" s="32" t="s">
        <v>1416</v>
      </c>
      <c r="D32" s="14">
        <v>21200</v>
      </c>
      <c r="E32" s="15">
        <v>194.88</v>
      </c>
      <c r="F32" s="16">
        <v>1.2500000000000001E-2</v>
      </c>
      <c r="G32" s="16"/>
    </row>
    <row r="33" spans="1:7" x14ac:dyDescent="0.25">
      <c r="A33" s="13" t="s">
        <v>2359</v>
      </c>
      <c r="B33" s="32" t="s">
        <v>2360</v>
      </c>
      <c r="C33" s="32" t="s">
        <v>1244</v>
      </c>
      <c r="D33" s="14">
        <v>15017</v>
      </c>
      <c r="E33" s="15">
        <v>192.32</v>
      </c>
      <c r="F33" s="16">
        <v>1.23E-2</v>
      </c>
      <c r="G33" s="16"/>
    </row>
    <row r="34" spans="1:7" x14ac:dyDescent="0.25">
      <c r="A34" s="13" t="s">
        <v>1971</v>
      </c>
      <c r="B34" s="32" t="s">
        <v>1972</v>
      </c>
      <c r="C34" s="32" t="s">
        <v>1416</v>
      </c>
      <c r="D34" s="14">
        <v>24819</v>
      </c>
      <c r="E34" s="15">
        <v>170.13</v>
      </c>
      <c r="F34" s="16">
        <v>1.09E-2</v>
      </c>
      <c r="G34" s="16"/>
    </row>
    <row r="35" spans="1:7" x14ac:dyDescent="0.25">
      <c r="A35" s="13" t="s">
        <v>2219</v>
      </c>
      <c r="B35" s="32" t="s">
        <v>2220</v>
      </c>
      <c r="C35" s="32" t="s">
        <v>1333</v>
      </c>
      <c r="D35" s="14">
        <v>2392</v>
      </c>
      <c r="E35" s="15">
        <v>165.54</v>
      </c>
      <c r="F35" s="16">
        <v>1.06E-2</v>
      </c>
      <c r="G35" s="16"/>
    </row>
    <row r="36" spans="1:7" x14ac:dyDescent="0.25">
      <c r="A36" s="13" t="s">
        <v>2361</v>
      </c>
      <c r="B36" s="32" t="s">
        <v>2362</v>
      </c>
      <c r="C36" s="32" t="s">
        <v>1416</v>
      </c>
      <c r="D36" s="14">
        <v>14690</v>
      </c>
      <c r="E36" s="15">
        <v>163.80000000000001</v>
      </c>
      <c r="F36" s="16">
        <v>1.0500000000000001E-2</v>
      </c>
      <c r="G36" s="16"/>
    </row>
    <row r="37" spans="1:7" x14ac:dyDescent="0.25">
      <c r="A37" s="13" t="s">
        <v>1973</v>
      </c>
      <c r="B37" s="32" t="s">
        <v>1974</v>
      </c>
      <c r="C37" s="32" t="s">
        <v>1272</v>
      </c>
      <c r="D37" s="14">
        <v>13112</v>
      </c>
      <c r="E37" s="15">
        <v>150.79</v>
      </c>
      <c r="F37" s="16">
        <v>9.7000000000000003E-3</v>
      </c>
      <c r="G37" s="16"/>
    </row>
    <row r="38" spans="1:7" x14ac:dyDescent="0.25">
      <c r="A38" s="13" t="s">
        <v>1898</v>
      </c>
      <c r="B38" s="32" t="s">
        <v>1899</v>
      </c>
      <c r="C38" s="32" t="s">
        <v>1181</v>
      </c>
      <c r="D38" s="14">
        <v>5434</v>
      </c>
      <c r="E38" s="15">
        <v>132.83000000000001</v>
      </c>
      <c r="F38" s="16">
        <v>8.5000000000000006E-3</v>
      </c>
      <c r="G38" s="16"/>
    </row>
    <row r="39" spans="1:7" x14ac:dyDescent="0.25">
      <c r="A39" s="13" t="s">
        <v>2363</v>
      </c>
      <c r="B39" s="32" t="s">
        <v>2364</v>
      </c>
      <c r="C39" s="32" t="s">
        <v>1201</v>
      </c>
      <c r="D39" s="14">
        <v>130514</v>
      </c>
      <c r="E39" s="15">
        <v>129.5</v>
      </c>
      <c r="F39" s="16">
        <v>8.3000000000000001E-3</v>
      </c>
      <c r="G39" s="16"/>
    </row>
    <row r="40" spans="1:7" x14ac:dyDescent="0.25">
      <c r="A40" s="13" t="s">
        <v>2365</v>
      </c>
      <c r="B40" s="32" t="s">
        <v>2366</v>
      </c>
      <c r="C40" s="32" t="s">
        <v>1210</v>
      </c>
      <c r="D40" s="14">
        <v>57687</v>
      </c>
      <c r="E40" s="15">
        <v>115.8</v>
      </c>
      <c r="F40" s="16">
        <v>7.4000000000000003E-3</v>
      </c>
      <c r="G40" s="16"/>
    </row>
    <row r="41" spans="1:7" x14ac:dyDescent="0.25">
      <c r="A41" s="13" t="s">
        <v>1509</v>
      </c>
      <c r="B41" s="32" t="s">
        <v>1510</v>
      </c>
      <c r="C41" s="32" t="s">
        <v>1267</v>
      </c>
      <c r="D41" s="14">
        <v>19413</v>
      </c>
      <c r="E41" s="15">
        <v>114.66</v>
      </c>
      <c r="F41" s="16">
        <v>7.3000000000000001E-3</v>
      </c>
      <c r="G41" s="16"/>
    </row>
    <row r="42" spans="1:7" x14ac:dyDescent="0.25">
      <c r="A42" s="13" t="s">
        <v>2367</v>
      </c>
      <c r="B42" s="32" t="s">
        <v>2368</v>
      </c>
      <c r="C42" s="32" t="s">
        <v>2369</v>
      </c>
      <c r="D42" s="14">
        <v>1617</v>
      </c>
      <c r="E42" s="15">
        <v>91.73</v>
      </c>
      <c r="F42" s="16">
        <v>5.8999999999999999E-3</v>
      </c>
      <c r="G42" s="16"/>
    </row>
    <row r="43" spans="1:7" x14ac:dyDescent="0.25">
      <c r="A43" s="13" t="s">
        <v>2372</v>
      </c>
      <c r="B43" s="32" t="s">
        <v>2373</v>
      </c>
      <c r="C43" s="32" t="s">
        <v>1416</v>
      </c>
      <c r="D43" s="14">
        <v>9972</v>
      </c>
      <c r="E43" s="15">
        <v>87.02</v>
      </c>
      <c r="F43" s="16">
        <v>5.5999999999999999E-3</v>
      </c>
      <c r="G43" s="16"/>
    </row>
    <row r="44" spans="1:7" x14ac:dyDescent="0.25">
      <c r="A44" s="13" t="s">
        <v>2370</v>
      </c>
      <c r="B44" s="32" t="s">
        <v>2371</v>
      </c>
      <c r="C44" s="32" t="s">
        <v>1201</v>
      </c>
      <c r="D44" s="14">
        <v>41261</v>
      </c>
      <c r="E44" s="15">
        <v>86.54</v>
      </c>
      <c r="F44" s="16">
        <v>5.4999999999999997E-3</v>
      </c>
      <c r="G44" s="16"/>
    </row>
    <row r="45" spans="1:7" x14ac:dyDescent="0.25">
      <c r="A45" s="13" t="s">
        <v>2374</v>
      </c>
      <c r="B45" s="32" t="s">
        <v>2375</v>
      </c>
      <c r="C45" s="32" t="s">
        <v>1395</v>
      </c>
      <c r="D45" s="14">
        <v>6328</v>
      </c>
      <c r="E45" s="15">
        <v>80.16</v>
      </c>
      <c r="F45" s="16">
        <v>5.1000000000000004E-3</v>
      </c>
      <c r="G45" s="16"/>
    </row>
    <row r="46" spans="1:7" x14ac:dyDescent="0.25">
      <c r="A46" s="13" t="s">
        <v>2376</v>
      </c>
      <c r="B46" s="32" t="s">
        <v>2377</v>
      </c>
      <c r="C46" s="32" t="s">
        <v>1237</v>
      </c>
      <c r="D46" s="14">
        <v>38699</v>
      </c>
      <c r="E46" s="15">
        <v>72.91</v>
      </c>
      <c r="F46" s="16">
        <v>4.7000000000000002E-3</v>
      </c>
      <c r="G46" s="16"/>
    </row>
    <row r="47" spans="1:7" x14ac:dyDescent="0.25">
      <c r="A47" s="13" t="s">
        <v>2130</v>
      </c>
      <c r="B47" s="32" t="s">
        <v>2131</v>
      </c>
      <c r="C47" s="32" t="s">
        <v>1460</v>
      </c>
      <c r="D47" s="14">
        <v>5147</v>
      </c>
      <c r="E47" s="15">
        <v>67.33</v>
      </c>
      <c r="F47" s="16">
        <v>4.3E-3</v>
      </c>
      <c r="G47" s="16"/>
    </row>
    <row r="48" spans="1:7" x14ac:dyDescent="0.25">
      <c r="A48" s="13" t="s">
        <v>2378</v>
      </c>
      <c r="B48" s="32" t="s">
        <v>2379</v>
      </c>
      <c r="C48" s="32" t="s">
        <v>2380</v>
      </c>
      <c r="D48" s="14">
        <v>15715</v>
      </c>
      <c r="E48" s="15">
        <v>66.02</v>
      </c>
      <c r="F48" s="16">
        <v>4.1999999999999997E-3</v>
      </c>
      <c r="G48" s="16"/>
    </row>
    <row r="49" spans="1:7" x14ac:dyDescent="0.25">
      <c r="A49" s="13" t="s">
        <v>2381</v>
      </c>
      <c r="B49" s="32" t="s">
        <v>2382</v>
      </c>
      <c r="C49" s="32" t="s">
        <v>1272</v>
      </c>
      <c r="D49" s="14">
        <v>3767</v>
      </c>
      <c r="E49" s="15">
        <v>63.26</v>
      </c>
      <c r="F49" s="16">
        <v>4.0000000000000001E-3</v>
      </c>
      <c r="G49" s="16"/>
    </row>
    <row r="50" spans="1:7" x14ac:dyDescent="0.25">
      <c r="A50" s="13" t="s">
        <v>2383</v>
      </c>
      <c r="B50" s="32" t="s">
        <v>2384</v>
      </c>
      <c r="C50" s="32" t="s">
        <v>1201</v>
      </c>
      <c r="D50" s="14">
        <v>29924</v>
      </c>
      <c r="E50" s="15">
        <v>60.25</v>
      </c>
      <c r="F50" s="16">
        <v>3.8999999999999998E-3</v>
      </c>
      <c r="G50" s="16"/>
    </row>
    <row r="51" spans="1:7" x14ac:dyDescent="0.25">
      <c r="A51" s="13" t="s">
        <v>2385</v>
      </c>
      <c r="B51" s="32" t="s">
        <v>2386</v>
      </c>
      <c r="C51" s="32" t="s">
        <v>1237</v>
      </c>
      <c r="D51" s="14">
        <v>6388</v>
      </c>
      <c r="E51" s="15">
        <v>53.15</v>
      </c>
      <c r="F51" s="16">
        <v>3.3999999999999998E-3</v>
      </c>
      <c r="G51" s="16"/>
    </row>
    <row r="52" spans="1:7" x14ac:dyDescent="0.25">
      <c r="A52" s="13" t="s">
        <v>2387</v>
      </c>
      <c r="B52" s="32" t="s">
        <v>2388</v>
      </c>
      <c r="C52" s="32" t="s">
        <v>1181</v>
      </c>
      <c r="D52" s="14">
        <v>2211</v>
      </c>
      <c r="E52" s="15">
        <v>48.56</v>
      </c>
      <c r="F52" s="16">
        <v>3.0999999999999999E-3</v>
      </c>
      <c r="G52" s="16"/>
    </row>
    <row r="53" spans="1:7" x14ac:dyDescent="0.25">
      <c r="A53" s="13" t="s">
        <v>2389</v>
      </c>
      <c r="B53" s="32" t="s">
        <v>2390</v>
      </c>
      <c r="C53" s="32" t="s">
        <v>1398</v>
      </c>
      <c r="D53" s="14">
        <v>11685</v>
      </c>
      <c r="E53" s="15">
        <v>45.39</v>
      </c>
      <c r="F53" s="16">
        <v>2.8999999999999998E-3</v>
      </c>
      <c r="G53" s="16"/>
    </row>
    <row r="54" spans="1:7" x14ac:dyDescent="0.25">
      <c r="A54" s="13" t="s">
        <v>2391</v>
      </c>
      <c r="B54" s="32" t="s">
        <v>2392</v>
      </c>
      <c r="C54" s="32" t="s">
        <v>1210</v>
      </c>
      <c r="D54" s="14">
        <v>6599</v>
      </c>
      <c r="E54" s="15">
        <v>41.36</v>
      </c>
      <c r="F54" s="16">
        <v>2.5999999999999999E-3</v>
      </c>
      <c r="G54" s="16"/>
    </row>
    <row r="55" spans="1:7" x14ac:dyDescent="0.25">
      <c r="A55" s="13" t="s">
        <v>2393</v>
      </c>
      <c r="B55" s="32" t="s">
        <v>2394</v>
      </c>
      <c r="C55" s="32" t="s">
        <v>1201</v>
      </c>
      <c r="D55" s="14">
        <v>13326</v>
      </c>
      <c r="E55" s="15">
        <v>37.950000000000003</v>
      </c>
      <c r="F55" s="16">
        <v>2.3999999999999998E-3</v>
      </c>
      <c r="G55" s="16"/>
    </row>
    <row r="56" spans="1:7" x14ac:dyDescent="0.25">
      <c r="A56" s="13" t="s">
        <v>2395</v>
      </c>
      <c r="B56" s="32" t="s">
        <v>2396</v>
      </c>
      <c r="C56" s="32" t="s">
        <v>1323</v>
      </c>
      <c r="D56" s="14">
        <v>9792</v>
      </c>
      <c r="E56" s="15">
        <v>33.81</v>
      </c>
      <c r="F56" s="16">
        <v>2.2000000000000001E-3</v>
      </c>
      <c r="G56" s="16"/>
    </row>
    <row r="57" spans="1:7" x14ac:dyDescent="0.25">
      <c r="A57" s="13" t="s">
        <v>2397</v>
      </c>
      <c r="B57" s="32" t="s">
        <v>2398</v>
      </c>
      <c r="C57" s="32" t="s">
        <v>2102</v>
      </c>
      <c r="D57" s="14">
        <v>28183</v>
      </c>
      <c r="E57" s="15">
        <v>22.16</v>
      </c>
      <c r="F57" s="16">
        <v>1.4E-3</v>
      </c>
      <c r="G57" s="16"/>
    </row>
    <row r="58" spans="1:7" x14ac:dyDescent="0.25">
      <c r="A58" s="17" t="s">
        <v>131</v>
      </c>
      <c r="B58" s="33"/>
      <c r="C58" s="33"/>
      <c r="D58" s="20"/>
      <c r="E58" s="38">
        <v>15615.28</v>
      </c>
      <c r="F58" s="39">
        <v>0.99950000000000006</v>
      </c>
      <c r="G58" s="23"/>
    </row>
    <row r="59" spans="1:7" x14ac:dyDescent="0.25">
      <c r="A59" s="17" t="s">
        <v>1257</v>
      </c>
      <c r="B59" s="32"/>
      <c r="C59" s="32"/>
      <c r="D59" s="14"/>
      <c r="E59" s="15"/>
      <c r="F59" s="16"/>
      <c r="G59" s="16"/>
    </row>
    <row r="60" spans="1:7" x14ac:dyDescent="0.25">
      <c r="A60" s="17" t="s">
        <v>131</v>
      </c>
      <c r="B60" s="32"/>
      <c r="C60" s="32"/>
      <c r="D60" s="14"/>
      <c r="E60" s="40" t="s">
        <v>128</v>
      </c>
      <c r="F60" s="41" t="s">
        <v>128</v>
      </c>
      <c r="G60" s="16"/>
    </row>
    <row r="61" spans="1:7" x14ac:dyDescent="0.25">
      <c r="A61" s="25" t="s">
        <v>143</v>
      </c>
      <c r="B61" s="34"/>
      <c r="C61" s="34"/>
      <c r="D61" s="26"/>
      <c r="E61" s="29">
        <v>15615.28</v>
      </c>
      <c r="F61" s="30">
        <v>0.99950000000000006</v>
      </c>
      <c r="G61" s="23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228</v>
      </c>
      <c r="B64" s="32"/>
      <c r="C64" s="32"/>
      <c r="D64" s="14"/>
      <c r="E64" s="15"/>
      <c r="F64" s="16"/>
      <c r="G64" s="16"/>
    </row>
    <row r="65" spans="1:7" x14ac:dyDescent="0.25">
      <c r="A65" s="13" t="s">
        <v>229</v>
      </c>
      <c r="B65" s="32"/>
      <c r="C65" s="32"/>
      <c r="D65" s="14"/>
      <c r="E65" s="15">
        <v>130.93</v>
      </c>
      <c r="F65" s="16">
        <v>8.3999999999999995E-3</v>
      </c>
      <c r="G65" s="16">
        <v>6.6422999999999996E-2</v>
      </c>
    </row>
    <row r="66" spans="1:7" x14ac:dyDescent="0.25">
      <c r="A66" s="17" t="s">
        <v>131</v>
      </c>
      <c r="B66" s="33"/>
      <c r="C66" s="33"/>
      <c r="D66" s="20"/>
      <c r="E66" s="38">
        <v>130.93</v>
      </c>
      <c r="F66" s="39">
        <v>8.3999999999999995E-3</v>
      </c>
      <c r="G66" s="23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25" t="s">
        <v>143</v>
      </c>
      <c r="B68" s="34"/>
      <c r="C68" s="34"/>
      <c r="D68" s="26"/>
      <c r="E68" s="21">
        <v>130.93</v>
      </c>
      <c r="F68" s="22">
        <v>8.3999999999999995E-3</v>
      </c>
      <c r="G68" s="23"/>
    </row>
    <row r="69" spans="1:7" x14ac:dyDescent="0.25">
      <c r="A69" s="13" t="s">
        <v>230</v>
      </c>
      <c r="B69" s="32"/>
      <c r="C69" s="32"/>
      <c r="D69" s="14"/>
      <c r="E69" s="15">
        <v>4.7653000000000001E-2</v>
      </c>
      <c r="F69" s="16">
        <v>3.0000000000000001E-6</v>
      </c>
      <c r="G69" s="16"/>
    </row>
    <row r="70" spans="1:7" x14ac:dyDescent="0.25">
      <c r="A70" s="13" t="s">
        <v>231</v>
      </c>
      <c r="B70" s="32"/>
      <c r="C70" s="32"/>
      <c r="D70" s="14"/>
      <c r="E70" s="37">
        <v>-122.297653</v>
      </c>
      <c r="F70" s="36">
        <v>-7.9030000000000003E-3</v>
      </c>
      <c r="G70" s="16">
        <v>6.6421999999999995E-2</v>
      </c>
    </row>
    <row r="71" spans="1:7" x14ac:dyDescent="0.25">
      <c r="A71" s="27" t="s">
        <v>232</v>
      </c>
      <c r="B71" s="35"/>
      <c r="C71" s="35"/>
      <c r="D71" s="28"/>
      <c r="E71" s="29">
        <v>15623.96</v>
      </c>
      <c r="F71" s="30">
        <v>1</v>
      </c>
      <c r="G71" s="30"/>
    </row>
    <row r="76" spans="1:7" x14ac:dyDescent="0.25">
      <c r="A76" s="1" t="s">
        <v>235</v>
      </c>
    </row>
    <row r="77" spans="1:7" x14ac:dyDescent="0.25">
      <c r="A77" s="57" t="s">
        <v>236</v>
      </c>
      <c r="B77" s="3" t="s">
        <v>128</v>
      </c>
    </row>
    <row r="78" spans="1:7" x14ac:dyDescent="0.25">
      <c r="A78" t="s">
        <v>237</v>
      </c>
    </row>
    <row r="79" spans="1:7" x14ac:dyDescent="0.25">
      <c r="A79" t="s">
        <v>238</v>
      </c>
      <c r="B79" t="s">
        <v>239</v>
      </c>
      <c r="C79" t="s">
        <v>239</v>
      </c>
    </row>
    <row r="80" spans="1:7" x14ac:dyDescent="0.25">
      <c r="B80" s="58">
        <v>45596</v>
      </c>
      <c r="C80" s="58">
        <v>45625</v>
      </c>
    </row>
    <row r="81" spans="1:3" x14ac:dyDescent="0.25">
      <c r="A81" t="s">
        <v>734</v>
      </c>
      <c r="B81" t="s">
        <v>735</v>
      </c>
      <c r="C81" s="61">
        <v>10.173400000000001</v>
      </c>
    </row>
    <row r="82" spans="1:3" x14ac:dyDescent="0.25">
      <c r="A82" t="s">
        <v>245</v>
      </c>
      <c r="B82" t="s">
        <v>735</v>
      </c>
      <c r="C82" s="61">
        <v>10.173400000000001</v>
      </c>
    </row>
    <row r="83" spans="1:3" x14ac:dyDescent="0.25">
      <c r="A83" t="s">
        <v>736</v>
      </c>
      <c r="B83" t="s">
        <v>735</v>
      </c>
      <c r="C83" s="61">
        <v>10.1676</v>
      </c>
    </row>
    <row r="84" spans="1:3" x14ac:dyDescent="0.25">
      <c r="A84" t="s">
        <v>689</v>
      </c>
      <c r="B84" t="s">
        <v>735</v>
      </c>
      <c r="C84" s="61">
        <v>10.1676</v>
      </c>
    </row>
    <row r="86" spans="1:3" x14ac:dyDescent="0.25">
      <c r="A86" t="s">
        <v>255</v>
      </c>
      <c r="B86" s="3" t="s">
        <v>128</v>
      </c>
    </row>
    <row r="87" spans="1:3" x14ac:dyDescent="0.25">
      <c r="A87" t="s">
        <v>256</v>
      </c>
      <c r="B87" s="3" t="s">
        <v>128</v>
      </c>
    </row>
    <row r="88" spans="1:3" ht="29.1" customHeight="1" x14ac:dyDescent="0.25">
      <c r="A88" s="57" t="s">
        <v>257</v>
      </c>
      <c r="B88" s="3" t="s">
        <v>128</v>
      </c>
    </row>
    <row r="89" spans="1:3" ht="29.1" customHeight="1" x14ac:dyDescent="0.25">
      <c r="A89" s="57" t="s">
        <v>258</v>
      </c>
      <c r="B89" s="3" t="s">
        <v>128</v>
      </c>
    </row>
    <row r="90" spans="1:3" x14ac:dyDescent="0.25">
      <c r="A90" t="s">
        <v>1258</v>
      </c>
      <c r="B90" s="59" t="s">
        <v>128</v>
      </c>
    </row>
    <row r="91" spans="1:3" ht="43.5" customHeight="1" x14ac:dyDescent="0.25">
      <c r="A91" s="57" t="s">
        <v>260</v>
      </c>
      <c r="B91" s="3" t="s">
        <v>128</v>
      </c>
    </row>
    <row r="92" spans="1:3" x14ac:dyDescent="0.25">
      <c r="B92" s="3"/>
    </row>
    <row r="93" spans="1:3" ht="29.1" customHeight="1" x14ac:dyDescent="0.25">
      <c r="A93" s="57" t="s">
        <v>261</v>
      </c>
      <c r="B93" s="3" t="s">
        <v>128</v>
      </c>
    </row>
    <row r="94" spans="1:3" ht="29.1" customHeight="1" x14ac:dyDescent="0.25">
      <c r="A94" s="57" t="s">
        <v>262</v>
      </c>
      <c r="B94" t="s">
        <v>128</v>
      </c>
    </row>
    <row r="95" spans="1:3" ht="29.1" customHeight="1" x14ac:dyDescent="0.25">
      <c r="A95" s="57" t="s">
        <v>263</v>
      </c>
      <c r="B95" s="3" t="s">
        <v>128</v>
      </c>
    </row>
    <row r="96" spans="1:3" ht="29.1" customHeight="1" x14ac:dyDescent="0.25">
      <c r="A96" s="57" t="s">
        <v>264</v>
      </c>
      <c r="B96" s="3" t="s">
        <v>128</v>
      </c>
    </row>
    <row r="98" spans="1:4" ht="69.95" customHeight="1" x14ac:dyDescent="0.25">
      <c r="A98" s="76" t="s">
        <v>274</v>
      </c>
      <c r="B98" s="76" t="s">
        <v>275</v>
      </c>
      <c r="C98" s="76" t="s">
        <v>5</v>
      </c>
      <c r="D98" s="76" t="s">
        <v>6</v>
      </c>
    </row>
    <row r="99" spans="1:4" ht="69.95" customHeight="1" x14ac:dyDescent="0.25">
      <c r="A99" s="76" t="s">
        <v>2402</v>
      </c>
      <c r="B99" s="76"/>
      <c r="C99" s="76" t="s">
        <v>80</v>
      </c>
      <c r="D9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21"/>
  <sheetViews>
    <sheetView showGridLines="0" workbookViewId="0">
      <pane ySplit="4" topLeftCell="A99" activePane="bottomLeft" state="frozen"/>
      <selection pane="bottomLeft" activeCell="A118" sqref="A11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2403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2404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1891</v>
      </c>
      <c r="B8" s="32" t="s">
        <v>1892</v>
      </c>
      <c r="C8" s="32" t="s">
        <v>1893</v>
      </c>
      <c r="D8" s="14">
        <v>360000</v>
      </c>
      <c r="E8" s="15">
        <v>4471.74</v>
      </c>
      <c r="F8" s="16">
        <v>4.5900000000000003E-2</v>
      </c>
      <c r="G8" s="16"/>
    </row>
    <row r="9" spans="1:8" x14ac:dyDescent="0.25">
      <c r="A9" s="13" t="s">
        <v>2270</v>
      </c>
      <c r="B9" s="32" t="s">
        <v>2271</v>
      </c>
      <c r="C9" s="32" t="s">
        <v>1184</v>
      </c>
      <c r="D9" s="14">
        <v>252478</v>
      </c>
      <c r="E9" s="15">
        <v>3474.6</v>
      </c>
      <c r="F9" s="16">
        <v>3.5700000000000003E-2</v>
      </c>
      <c r="G9" s="16"/>
    </row>
    <row r="10" spans="1:8" x14ac:dyDescent="0.25">
      <c r="A10" s="13" t="s">
        <v>2405</v>
      </c>
      <c r="B10" s="32" t="s">
        <v>2406</v>
      </c>
      <c r="C10" s="32" t="s">
        <v>1244</v>
      </c>
      <c r="D10" s="14">
        <v>732000</v>
      </c>
      <c r="E10" s="15">
        <v>3330.23</v>
      </c>
      <c r="F10" s="16">
        <v>3.4200000000000001E-2</v>
      </c>
      <c r="G10" s="16"/>
    </row>
    <row r="11" spans="1:8" x14ac:dyDescent="0.25">
      <c r="A11" s="13" t="s">
        <v>2407</v>
      </c>
      <c r="B11" s="32" t="s">
        <v>2408</v>
      </c>
      <c r="C11" s="32" t="s">
        <v>1181</v>
      </c>
      <c r="D11" s="14">
        <v>325000</v>
      </c>
      <c r="E11" s="15">
        <v>3321.18</v>
      </c>
      <c r="F11" s="16">
        <v>3.4099999999999998E-2</v>
      </c>
      <c r="G11" s="16"/>
    </row>
    <row r="12" spans="1:8" x14ac:dyDescent="0.25">
      <c r="A12" s="13" t="s">
        <v>2409</v>
      </c>
      <c r="B12" s="32" t="s">
        <v>2410</v>
      </c>
      <c r="C12" s="32" t="s">
        <v>1237</v>
      </c>
      <c r="D12" s="14">
        <v>280409</v>
      </c>
      <c r="E12" s="15">
        <v>3073.84</v>
      </c>
      <c r="F12" s="16">
        <v>3.1600000000000003E-2</v>
      </c>
      <c r="G12" s="16"/>
    </row>
    <row r="13" spans="1:8" x14ac:dyDescent="0.25">
      <c r="A13" s="13" t="s">
        <v>2411</v>
      </c>
      <c r="B13" s="32" t="s">
        <v>2412</v>
      </c>
      <c r="C13" s="32" t="s">
        <v>2380</v>
      </c>
      <c r="D13" s="14">
        <v>99815</v>
      </c>
      <c r="E13" s="15">
        <v>2990.31</v>
      </c>
      <c r="F13" s="16">
        <v>3.0700000000000002E-2</v>
      </c>
      <c r="G13" s="16"/>
    </row>
    <row r="14" spans="1:8" x14ac:dyDescent="0.25">
      <c r="A14" s="13" t="s">
        <v>2000</v>
      </c>
      <c r="B14" s="32" t="s">
        <v>2001</v>
      </c>
      <c r="C14" s="32" t="s">
        <v>1275</v>
      </c>
      <c r="D14" s="14">
        <v>2175000</v>
      </c>
      <c r="E14" s="15">
        <v>2955.17</v>
      </c>
      <c r="F14" s="16">
        <v>3.0300000000000001E-2</v>
      </c>
      <c r="G14" s="16"/>
    </row>
    <row r="15" spans="1:8" x14ac:dyDescent="0.25">
      <c r="A15" s="13" t="s">
        <v>2266</v>
      </c>
      <c r="B15" s="32" t="s">
        <v>2267</v>
      </c>
      <c r="C15" s="32" t="s">
        <v>1290</v>
      </c>
      <c r="D15" s="14">
        <v>940000</v>
      </c>
      <c r="E15" s="15">
        <v>2928.57</v>
      </c>
      <c r="F15" s="16">
        <v>3.0099999999999998E-2</v>
      </c>
      <c r="G15" s="16"/>
    </row>
    <row r="16" spans="1:8" x14ac:dyDescent="0.25">
      <c r="A16" s="13" t="s">
        <v>2081</v>
      </c>
      <c r="B16" s="32" t="s">
        <v>2082</v>
      </c>
      <c r="C16" s="32" t="s">
        <v>1398</v>
      </c>
      <c r="D16" s="14">
        <v>182809</v>
      </c>
      <c r="E16" s="15">
        <v>2900.45</v>
      </c>
      <c r="F16" s="16">
        <v>2.98E-2</v>
      </c>
      <c r="G16" s="16"/>
    </row>
    <row r="17" spans="1:7" x14ac:dyDescent="0.25">
      <c r="A17" s="13" t="s">
        <v>1867</v>
      </c>
      <c r="B17" s="32" t="s">
        <v>1868</v>
      </c>
      <c r="C17" s="32" t="s">
        <v>1218</v>
      </c>
      <c r="D17" s="14">
        <v>220000</v>
      </c>
      <c r="E17" s="15">
        <v>2690.49</v>
      </c>
      <c r="F17" s="16">
        <v>2.76E-2</v>
      </c>
      <c r="G17" s="16"/>
    </row>
    <row r="18" spans="1:7" x14ac:dyDescent="0.25">
      <c r="A18" s="13" t="s">
        <v>2413</v>
      </c>
      <c r="B18" s="32" t="s">
        <v>2414</v>
      </c>
      <c r="C18" s="32" t="s">
        <v>1218</v>
      </c>
      <c r="D18" s="14">
        <v>150000</v>
      </c>
      <c r="E18" s="15">
        <v>2594.48</v>
      </c>
      <c r="F18" s="16">
        <v>2.6599999999999999E-2</v>
      </c>
      <c r="G18" s="16"/>
    </row>
    <row r="19" spans="1:7" x14ac:dyDescent="0.25">
      <c r="A19" s="13" t="s">
        <v>2046</v>
      </c>
      <c r="B19" s="32" t="s">
        <v>2047</v>
      </c>
      <c r="C19" s="32" t="s">
        <v>1893</v>
      </c>
      <c r="D19" s="14">
        <v>40000</v>
      </c>
      <c r="E19" s="15">
        <v>2394.98</v>
      </c>
      <c r="F19" s="16">
        <v>2.46E-2</v>
      </c>
      <c r="G19" s="16"/>
    </row>
    <row r="20" spans="1:7" x14ac:dyDescent="0.25">
      <c r="A20" s="13" t="s">
        <v>1910</v>
      </c>
      <c r="B20" s="32" t="s">
        <v>1911</v>
      </c>
      <c r="C20" s="32" t="s">
        <v>1215</v>
      </c>
      <c r="D20" s="14">
        <v>1851960</v>
      </c>
      <c r="E20" s="15">
        <v>2311.9899999999998</v>
      </c>
      <c r="F20" s="16">
        <v>2.3699999999999999E-2</v>
      </c>
      <c r="G20" s="16"/>
    </row>
    <row r="21" spans="1:7" x14ac:dyDescent="0.25">
      <c r="A21" s="13" t="s">
        <v>2040</v>
      </c>
      <c r="B21" s="32" t="s">
        <v>2041</v>
      </c>
      <c r="C21" s="32" t="s">
        <v>1275</v>
      </c>
      <c r="D21" s="14">
        <v>359787</v>
      </c>
      <c r="E21" s="15">
        <v>2305.52</v>
      </c>
      <c r="F21" s="16">
        <v>2.3699999999999999E-2</v>
      </c>
      <c r="G21" s="16"/>
    </row>
    <row r="22" spans="1:7" x14ac:dyDescent="0.25">
      <c r="A22" s="13" t="s">
        <v>2415</v>
      </c>
      <c r="B22" s="32" t="s">
        <v>2416</v>
      </c>
      <c r="C22" s="32" t="s">
        <v>1237</v>
      </c>
      <c r="D22" s="14">
        <v>200000</v>
      </c>
      <c r="E22" s="15">
        <v>2270.9</v>
      </c>
      <c r="F22" s="16">
        <v>2.3300000000000001E-2</v>
      </c>
      <c r="G22" s="16"/>
    </row>
    <row r="23" spans="1:7" x14ac:dyDescent="0.25">
      <c r="A23" s="13" t="s">
        <v>2013</v>
      </c>
      <c r="B23" s="32" t="s">
        <v>2014</v>
      </c>
      <c r="C23" s="32" t="s">
        <v>1207</v>
      </c>
      <c r="D23" s="14">
        <v>280000</v>
      </c>
      <c r="E23" s="15">
        <v>2247.56</v>
      </c>
      <c r="F23" s="16">
        <v>2.3099999999999999E-2</v>
      </c>
      <c r="G23" s="16"/>
    </row>
    <row r="24" spans="1:7" x14ac:dyDescent="0.25">
      <c r="A24" s="13" t="s">
        <v>1912</v>
      </c>
      <c r="B24" s="32" t="s">
        <v>1913</v>
      </c>
      <c r="C24" s="32" t="s">
        <v>1378</v>
      </c>
      <c r="D24" s="14">
        <v>6000000</v>
      </c>
      <c r="E24" s="15">
        <v>2221.1999999999998</v>
      </c>
      <c r="F24" s="16">
        <v>2.2800000000000001E-2</v>
      </c>
      <c r="G24" s="16"/>
    </row>
    <row r="25" spans="1:7" x14ac:dyDescent="0.25">
      <c r="A25" s="13" t="s">
        <v>2083</v>
      </c>
      <c r="B25" s="32" t="s">
        <v>2084</v>
      </c>
      <c r="C25" s="32" t="s">
        <v>1378</v>
      </c>
      <c r="D25" s="14">
        <v>235000</v>
      </c>
      <c r="E25" s="15">
        <v>2205.48</v>
      </c>
      <c r="F25" s="16">
        <v>2.2599999999999999E-2</v>
      </c>
      <c r="G25" s="16"/>
    </row>
    <row r="26" spans="1:7" x14ac:dyDescent="0.25">
      <c r="A26" s="13" t="s">
        <v>2417</v>
      </c>
      <c r="B26" s="32" t="s">
        <v>2418</v>
      </c>
      <c r="C26" s="32" t="s">
        <v>1195</v>
      </c>
      <c r="D26" s="14">
        <v>110000</v>
      </c>
      <c r="E26" s="15">
        <v>2108.21</v>
      </c>
      <c r="F26" s="16">
        <v>2.1600000000000001E-2</v>
      </c>
      <c r="G26" s="16"/>
    </row>
    <row r="27" spans="1:7" x14ac:dyDescent="0.25">
      <c r="A27" s="13" t="s">
        <v>2419</v>
      </c>
      <c r="B27" s="32" t="s">
        <v>2420</v>
      </c>
      <c r="C27" s="32" t="s">
        <v>1275</v>
      </c>
      <c r="D27" s="14">
        <v>465000</v>
      </c>
      <c r="E27" s="15">
        <v>2012.29</v>
      </c>
      <c r="F27" s="16">
        <v>2.07E-2</v>
      </c>
      <c r="G27" s="16"/>
    </row>
    <row r="28" spans="1:7" x14ac:dyDescent="0.25">
      <c r="A28" s="13" t="s">
        <v>2173</v>
      </c>
      <c r="B28" s="32" t="s">
        <v>2174</v>
      </c>
      <c r="C28" s="32" t="s">
        <v>2102</v>
      </c>
      <c r="D28" s="14">
        <v>280000</v>
      </c>
      <c r="E28" s="15">
        <v>1942.78</v>
      </c>
      <c r="F28" s="16">
        <v>1.9900000000000001E-2</v>
      </c>
      <c r="G28" s="16"/>
    </row>
    <row r="29" spans="1:7" x14ac:dyDescent="0.25">
      <c r="A29" s="13" t="s">
        <v>2421</v>
      </c>
      <c r="B29" s="32" t="s">
        <v>2422</v>
      </c>
      <c r="C29" s="32" t="s">
        <v>1275</v>
      </c>
      <c r="D29" s="14">
        <v>700000</v>
      </c>
      <c r="E29" s="15">
        <v>1920.1</v>
      </c>
      <c r="F29" s="16">
        <v>1.9699999999999999E-2</v>
      </c>
      <c r="G29" s="16"/>
    </row>
    <row r="30" spans="1:7" x14ac:dyDescent="0.25">
      <c r="A30" s="13" t="s">
        <v>2036</v>
      </c>
      <c r="B30" s="32" t="s">
        <v>2037</v>
      </c>
      <c r="C30" s="32" t="s">
        <v>1181</v>
      </c>
      <c r="D30" s="14">
        <v>90000</v>
      </c>
      <c r="E30" s="15">
        <v>1914.75</v>
      </c>
      <c r="F30" s="16">
        <v>1.9699999999999999E-2</v>
      </c>
      <c r="G30" s="16"/>
    </row>
    <row r="31" spans="1:7" x14ac:dyDescent="0.25">
      <c r="A31" s="13" t="s">
        <v>2073</v>
      </c>
      <c r="B31" s="32" t="s">
        <v>2074</v>
      </c>
      <c r="C31" s="32" t="s">
        <v>1351</v>
      </c>
      <c r="D31" s="14">
        <v>384598</v>
      </c>
      <c r="E31" s="15">
        <v>1810.5</v>
      </c>
      <c r="F31" s="16">
        <v>1.8599999999999998E-2</v>
      </c>
      <c r="G31" s="16"/>
    </row>
    <row r="32" spans="1:7" x14ac:dyDescent="0.25">
      <c r="A32" s="13" t="s">
        <v>1996</v>
      </c>
      <c r="B32" s="32" t="s">
        <v>1997</v>
      </c>
      <c r="C32" s="32" t="s">
        <v>1181</v>
      </c>
      <c r="D32" s="14">
        <v>70000</v>
      </c>
      <c r="E32" s="15">
        <v>1792.84</v>
      </c>
      <c r="F32" s="16">
        <v>1.84E-2</v>
      </c>
      <c r="G32" s="16"/>
    </row>
    <row r="33" spans="1:7" x14ac:dyDescent="0.25">
      <c r="A33" s="13" t="s">
        <v>2423</v>
      </c>
      <c r="B33" s="32" t="s">
        <v>2424</v>
      </c>
      <c r="C33" s="32" t="s">
        <v>2102</v>
      </c>
      <c r="D33" s="14">
        <v>400000</v>
      </c>
      <c r="E33" s="15">
        <v>1697.6</v>
      </c>
      <c r="F33" s="16">
        <v>1.7399999999999999E-2</v>
      </c>
      <c r="G33" s="16"/>
    </row>
    <row r="34" spans="1:7" x14ac:dyDescent="0.25">
      <c r="A34" s="13" t="s">
        <v>2425</v>
      </c>
      <c r="B34" s="32" t="s">
        <v>2426</v>
      </c>
      <c r="C34" s="32" t="s">
        <v>1181</v>
      </c>
      <c r="D34" s="14">
        <v>325000</v>
      </c>
      <c r="E34" s="15">
        <v>1688.05</v>
      </c>
      <c r="F34" s="16">
        <v>1.7299999999999999E-2</v>
      </c>
      <c r="G34" s="16"/>
    </row>
    <row r="35" spans="1:7" x14ac:dyDescent="0.25">
      <c r="A35" s="13" t="s">
        <v>2427</v>
      </c>
      <c r="B35" s="32" t="s">
        <v>2428</v>
      </c>
      <c r="C35" s="32" t="s">
        <v>1395</v>
      </c>
      <c r="D35" s="14">
        <v>240000</v>
      </c>
      <c r="E35" s="15">
        <v>1637.4</v>
      </c>
      <c r="F35" s="16">
        <v>1.6799999999999999E-2</v>
      </c>
      <c r="G35" s="16"/>
    </row>
    <row r="36" spans="1:7" x14ac:dyDescent="0.25">
      <c r="A36" s="13" t="s">
        <v>2429</v>
      </c>
      <c r="B36" s="32" t="s">
        <v>2430</v>
      </c>
      <c r="C36" s="32" t="s">
        <v>1234</v>
      </c>
      <c r="D36" s="14">
        <v>470000</v>
      </c>
      <c r="E36" s="15">
        <v>1611.16</v>
      </c>
      <c r="F36" s="16">
        <v>1.6500000000000001E-2</v>
      </c>
      <c r="G36" s="16"/>
    </row>
    <row r="37" spans="1:7" x14ac:dyDescent="0.25">
      <c r="A37" s="13" t="s">
        <v>2431</v>
      </c>
      <c r="B37" s="32" t="s">
        <v>2432</v>
      </c>
      <c r="C37" s="32" t="s">
        <v>1237</v>
      </c>
      <c r="D37" s="14">
        <v>333227</v>
      </c>
      <c r="E37" s="15">
        <v>1516.35</v>
      </c>
      <c r="F37" s="16">
        <v>1.5599999999999999E-2</v>
      </c>
      <c r="G37" s="16"/>
    </row>
    <row r="38" spans="1:7" x14ac:dyDescent="0.25">
      <c r="A38" s="13" t="s">
        <v>1918</v>
      </c>
      <c r="B38" s="32" t="s">
        <v>1919</v>
      </c>
      <c r="C38" s="32" t="s">
        <v>1201</v>
      </c>
      <c r="D38" s="14">
        <v>394706</v>
      </c>
      <c r="E38" s="15">
        <v>1350.68</v>
      </c>
      <c r="F38" s="16">
        <v>1.3899999999999999E-2</v>
      </c>
      <c r="G38" s="16"/>
    </row>
    <row r="39" spans="1:7" x14ac:dyDescent="0.25">
      <c r="A39" s="13" t="s">
        <v>2433</v>
      </c>
      <c r="B39" s="32" t="s">
        <v>2434</v>
      </c>
      <c r="C39" s="32" t="s">
        <v>1398</v>
      </c>
      <c r="D39" s="14">
        <v>700000</v>
      </c>
      <c r="E39" s="15">
        <v>1280.93</v>
      </c>
      <c r="F39" s="16">
        <v>1.32E-2</v>
      </c>
      <c r="G39" s="16"/>
    </row>
    <row r="40" spans="1:7" x14ac:dyDescent="0.25">
      <c r="A40" s="13" t="s">
        <v>2435</v>
      </c>
      <c r="B40" s="32" t="s">
        <v>2436</v>
      </c>
      <c r="C40" s="32" t="s">
        <v>1416</v>
      </c>
      <c r="D40" s="14">
        <v>110000</v>
      </c>
      <c r="E40" s="15">
        <v>1280.1300000000001</v>
      </c>
      <c r="F40" s="16">
        <v>1.3100000000000001E-2</v>
      </c>
      <c r="G40" s="16"/>
    </row>
    <row r="41" spans="1:7" x14ac:dyDescent="0.25">
      <c r="A41" s="13" t="s">
        <v>2437</v>
      </c>
      <c r="B41" s="32" t="s">
        <v>2438</v>
      </c>
      <c r="C41" s="32" t="s">
        <v>1181</v>
      </c>
      <c r="D41" s="14">
        <v>91852</v>
      </c>
      <c r="E41" s="15">
        <v>1253.78</v>
      </c>
      <c r="F41" s="16">
        <v>1.29E-2</v>
      </c>
      <c r="G41" s="16"/>
    </row>
    <row r="42" spans="1:7" x14ac:dyDescent="0.25">
      <c r="A42" s="13" t="s">
        <v>2439</v>
      </c>
      <c r="B42" s="32" t="s">
        <v>2440</v>
      </c>
      <c r="C42" s="32" t="s">
        <v>1231</v>
      </c>
      <c r="D42" s="14">
        <v>156000</v>
      </c>
      <c r="E42" s="15">
        <v>1232.6300000000001</v>
      </c>
      <c r="F42" s="16">
        <v>1.2699999999999999E-2</v>
      </c>
      <c r="G42" s="16"/>
    </row>
    <row r="43" spans="1:7" x14ac:dyDescent="0.25">
      <c r="A43" s="13" t="s">
        <v>2441</v>
      </c>
      <c r="B43" s="32" t="s">
        <v>2442</v>
      </c>
      <c r="C43" s="32" t="s">
        <v>1398</v>
      </c>
      <c r="D43" s="14">
        <v>700000</v>
      </c>
      <c r="E43" s="15">
        <v>1230.32</v>
      </c>
      <c r="F43" s="16">
        <v>1.26E-2</v>
      </c>
      <c r="G43" s="16"/>
    </row>
    <row r="44" spans="1:7" x14ac:dyDescent="0.25">
      <c r="A44" s="13" t="s">
        <v>1916</v>
      </c>
      <c r="B44" s="32" t="s">
        <v>1917</v>
      </c>
      <c r="C44" s="32" t="s">
        <v>1231</v>
      </c>
      <c r="D44" s="14">
        <v>180000</v>
      </c>
      <c r="E44" s="15">
        <v>1226.1600000000001</v>
      </c>
      <c r="F44" s="16">
        <v>1.26E-2</v>
      </c>
      <c r="G44" s="16"/>
    </row>
    <row r="45" spans="1:7" x14ac:dyDescent="0.25">
      <c r="A45" s="13" t="s">
        <v>2002</v>
      </c>
      <c r="B45" s="32" t="s">
        <v>2003</v>
      </c>
      <c r="C45" s="32" t="s">
        <v>1244</v>
      </c>
      <c r="D45" s="14">
        <v>508382</v>
      </c>
      <c r="E45" s="15">
        <v>1147.98</v>
      </c>
      <c r="F45" s="16">
        <v>1.18E-2</v>
      </c>
      <c r="G45" s="16"/>
    </row>
    <row r="46" spans="1:7" x14ac:dyDescent="0.25">
      <c r="A46" s="13" t="s">
        <v>2443</v>
      </c>
      <c r="B46" s="32" t="s">
        <v>2444</v>
      </c>
      <c r="C46" s="32" t="s">
        <v>1378</v>
      </c>
      <c r="D46" s="14">
        <v>60000</v>
      </c>
      <c r="E46" s="15">
        <v>1065.0899999999999</v>
      </c>
      <c r="F46" s="16">
        <v>1.09E-2</v>
      </c>
      <c r="G46" s="16"/>
    </row>
    <row r="47" spans="1:7" x14ac:dyDescent="0.25">
      <c r="A47" s="13" t="s">
        <v>2445</v>
      </c>
      <c r="B47" s="32" t="s">
        <v>2446</v>
      </c>
      <c r="C47" s="32" t="s">
        <v>1267</v>
      </c>
      <c r="D47" s="14">
        <v>230000</v>
      </c>
      <c r="E47" s="15">
        <v>1030.17</v>
      </c>
      <c r="F47" s="16">
        <v>1.06E-2</v>
      </c>
      <c r="G47" s="16"/>
    </row>
    <row r="48" spans="1:7" x14ac:dyDescent="0.25">
      <c r="A48" s="13" t="s">
        <v>1922</v>
      </c>
      <c r="B48" s="32" t="s">
        <v>1923</v>
      </c>
      <c r="C48" s="32" t="s">
        <v>1351</v>
      </c>
      <c r="D48" s="14">
        <v>290000</v>
      </c>
      <c r="E48" s="15">
        <v>1003.11</v>
      </c>
      <c r="F48" s="16">
        <v>1.03E-2</v>
      </c>
      <c r="G48" s="16"/>
    </row>
    <row r="49" spans="1:7" x14ac:dyDescent="0.25">
      <c r="A49" s="13" t="s">
        <v>2447</v>
      </c>
      <c r="B49" s="32" t="s">
        <v>2448</v>
      </c>
      <c r="C49" s="32" t="s">
        <v>1395</v>
      </c>
      <c r="D49" s="14">
        <v>60000</v>
      </c>
      <c r="E49" s="15">
        <v>907.56</v>
      </c>
      <c r="F49" s="16">
        <v>9.2999999999999992E-3</v>
      </c>
      <c r="G49" s="16"/>
    </row>
    <row r="50" spans="1:7" x14ac:dyDescent="0.25">
      <c r="A50" s="13" t="s">
        <v>2449</v>
      </c>
      <c r="B50" s="32" t="s">
        <v>2450</v>
      </c>
      <c r="C50" s="32" t="s">
        <v>1192</v>
      </c>
      <c r="D50" s="14">
        <v>255654</v>
      </c>
      <c r="E50" s="15">
        <v>904.25</v>
      </c>
      <c r="F50" s="16">
        <v>9.2999999999999992E-3</v>
      </c>
      <c r="G50" s="16"/>
    </row>
    <row r="51" spans="1:7" x14ac:dyDescent="0.25">
      <c r="A51" s="13" t="s">
        <v>2451</v>
      </c>
      <c r="B51" s="32" t="s">
        <v>2452</v>
      </c>
      <c r="C51" s="32" t="s">
        <v>1207</v>
      </c>
      <c r="D51" s="14">
        <v>193696</v>
      </c>
      <c r="E51" s="15">
        <v>856.52</v>
      </c>
      <c r="F51" s="16">
        <v>8.8000000000000005E-3</v>
      </c>
      <c r="G51" s="16"/>
    </row>
    <row r="52" spans="1:7" x14ac:dyDescent="0.25">
      <c r="A52" s="13" t="s">
        <v>1998</v>
      </c>
      <c r="B52" s="32" t="s">
        <v>1999</v>
      </c>
      <c r="C52" s="32" t="s">
        <v>1218</v>
      </c>
      <c r="D52" s="14">
        <v>30958</v>
      </c>
      <c r="E52" s="15">
        <v>825.88</v>
      </c>
      <c r="F52" s="16">
        <v>8.5000000000000006E-3</v>
      </c>
      <c r="G52" s="16"/>
    </row>
    <row r="53" spans="1:7" x14ac:dyDescent="0.25">
      <c r="A53" s="13" t="s">
        <v>2161</v>
      </c>
      <c r="B53" s="32" t="s">
        <v>2162</v>
      </c>
      <c r="C53" s="32" t="s">
        <v>1295</v>
      </c>
      <c r="D53" s="14">
        <v>240000</v>
      </c>
      <c r="E53" s="15">
        <v>819.84</v>
      </c>
      <c r="F53" s="16">
        <v>8.3999999999999995E-3</v>
      </c>
      <c r="G53" s="16"/>
    </row>
    <row r="54" spans="1:7" x14ac:dyDescent="0.25">
      <c r="A54" s="13" t="s">
        <v>2453</v>
      </c>
      <c r="B54" s="32" t="s">
        <v>2454</v>
      </c>
      <c r="C54" s="32" t="s">
        <v>1234</v>
      </c>
      <c r="D54" s="14">
        <v>135686</v>
      </c>
      <c r="E54" s="15">
        <v>808.62</v>
      </c>
      <c r="F54" s="16">
        <v>8.3000000000000001E-3</v>
      </c>
      <c r="G54" s="16"/>
    </row>
    <row r="55" spans="1:7" x14ac:dyDescent="0.25">
      <c r="A55" s="13" t="s">
        <v>2455</v>
      </c>
      <c r="B55" s="32" t="s">
        <v>2456</v>
      </c>
      <c r="C55" s="32" t="s">
        <v>1893</v>
      </c>
      <c r="D55" s="14">
        <v>128062</v>
      </c>
      <c r="E55" s="15">
        <v>802.82</v>
      </c>
      <c r="F55" s="16">
        <v>8.2000000000000007E-3</v>
      </c>
      <c r="G55" s="16"/>
    </row>
    <row r="56" spans="1:7" x14ac:dyDescent="0.25">
      <c r="A56" s="13" t="s">
        <v>2457</v>
      </c>
      <c r="B56" s="32" t="s">
        <v>2458</v>
      </c>
      <c r="C56" s="32" t="s">
        <v>1275</v>
      </c>
      <c r="D56" s="14">
        <v>654598</v>
      </c>
      <c r="E56" s="15">
        <v>751.35</v>
      </c>
      <c r="F56" s="16">
        <v>7.7000000000000002E-3</v>
      </c>
      <c r="G56" s="16"/>
    </row>
    <row r="57" spans="1:7" x14ac:dyDescent="0.25">
      <c r="A57" s="13" t="s">
        <v>2459</v>
      </c>
      <c r="B57" s="32" t="s">
        <v>2460</v>
      </c>
      <c r="C57" s="32" t="s">
        <v>1181</v>
      </c>
      <c r="D57" s="14">
        <v>122193</v>
      </c>
      <c r="E57" s="15">
        <v>739.39</v>
      </c>
      <c r="F57" s="16">
        <v>7.6E-3</v>
      </c>
      <c r="G57" s="16"/>
    </row>
    <row r="58" spans="1:7" x14ac:dyDescent="0.25">
      <c r="A58" s="13" t="s">
        <v>2461</v>
      </c>
      <c r="B58" s="32" t="s">
        <v>2462</v>
      </c>
      <c r="C58" s="32" t="s">
        <v>1398</v>
      </c>
      <c r="D58" s="14">
        <v>194480</v>
      </c>
      <c r="E58" s="15">
        <v>697.99</v>
      </c>
      <c r="F58" s="16">
        <v>7.1999999999999998E-3</v>
      </c>
      <c r="G58" s="16"/>
    </row>
    <row r="59" spans="1:7" x14ac:dyDescent="0.25">
      <c r="A59" s="13" t="s">
        <v>2463</v>
      </c>
      <c r="B59" s="32" t="s">
        <v>2464</v>
      </c>
      <c r="C59" s="32" t="s">
        <v>1398</v>
      </c>
      <c r="D59" s="14">
        <v>527037</v>
      </c>
      <c r="E59" s="15">
        <v>547.42999999999995</v>
      </c>
      <c r="F59" s="16">
        <v>5.5999999999999999E-3</v>
      </c>
      <c r="G59" s="16"/>
    </row>
    <row r="60" spans="1:7" x14ac:dyDescent="0.25">
      <c r="A60" s="13" t="s">
        <v>2465</v>
      </c>
      <c r="B60" s="32" t="s">
        <v>2466</v>
      </c>
      <c r="C60" s="32" t="s">
        <v>2380</v>
      </c>
      <c r="D60" s="14">
        <v>150000</v>
      </c>
      <c r="E60" s="15">
        <v>422.48</v>
      </c>
      <c r="F60" s="16">
        <v>4.3E-3</v>
      </c>
      <c r="G60" s="16"/>
    </row>
    <row r="61" spans="1:7" x14ac:dyDescent="0.25">
      <c r="A61" s="13" t="s">
        <v>2467</v>
      </c>
      <c r="B61" s="32" t="s">
        <v>2468</v>
      </c>
      <c r="C61" s="32" t="s">
        <v>1201</v>
      </c>
      <c r="D61" s="14">
        <v>4177</v>
      </c>
      <c r="E61" s="15">
        <v>63.88</v>
      </c>
      <c r="F61" s="16">
        <v>6.9999999999999999E-4</v>
      </c>
      <c r="G61" s="16"/>
    </row>
    <row r="62" spans="1:7" x14ac:dyDescent="0.25">
      <c r="A62" s="13" t="s">
        <v>2469</v>
      </c>
      <c r="B62" s="32" t="s">
        <v>2470</v>
      </c>
      <c r="C62" s="32" t="s">
        <v>1231</v>
      </c>
      <c r="D62" s="14">
        <v>6395</v>
      </c>
      <c r="E62" s="15">
        <v>27.71</v>
      </c>
      <c r="F62" s="16">
        <v>2.9999999999999997E-4</v>
      </c>
      <c r="G62" s="16"/>
    </row>
    <row r="63" spans="1:7" x14ac:dyDescent="0.25">
      <c r="A63" s="17" t="s">
        <v>131</v>
      </c>
      <c r="B63" s="33"/>
      <c r="C63" s="33"/>
      <c r="D63" s="20"/>
      <c r="E63" s="38">
        <v>94617.42</v>
      </c>
      <c r="F63" s="39">
        <v>0.97140000000000004</v>
      </c>
      <c r="G63" s="23"/>
    </row>
    <row r="64" spans="1:7" x14ac:dyDescent="0.25">
      <c r="A64" s="17" t="s">
        <v>1257</v>
      </c>
      <c r="B64" s="32"/>
      <c r="C64" s="32"/>
      <c r="D64" s="14"/>
      <c r="E64" s="15"/>
      <c r="F64" s="16"/>
      <c r="G64" s="16"/>
    </row>
    <row r="65" spans="1:7" x14ac:dyDescent="0.25">
      <c r="A65" s="17" t="s">
        <v>131</v>
      </c>
      <c r="B65" s="32"/>
      <c r="C65" s="32"/>
      <c r="D65" s="14"/>
      <c r="E65" s="40" t="s">
        <v>128</v>
      </c>
      <c r="F65" s="41" t="s">
        <v>128</v>
      </c>
      <c r="G65" s="16"/>
    </row>
    <row r="66" spans="1:7" x14ac:dyDescent="0.25">
      <c r="A66" s="25" t="s">
        <v>143</v>
      </c>
      <c r="B66" s="34"/>
      <c r="C66" s="34"/>
      <c r="D66" s="26"/>
      <c r="E66" s="29">
        <v>94617.42</v>
      </c>
      <c r="F66" s="30">
        <v>0.97140000000000004</v>
      </c>
      <c r="G66" s="23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17" t="s">
        <v>1623</v>
      </c>
      <c r="B68" s="32"/>
      <c r="C68" s="32"/>
      <c r="D68" s="14"/>
      <c r="E68" s="15"/>
      <c r="F68" s="16"/>
      <c r="G68" s="16"/>
    </row>
    <row r="69" spans="1:7" x14ac:dyDescent="0.25">
      <c r="A69" s="17" t="s">
        <v>1624</v>
      </c>
      <c r="B69" s="32"/>
      <c r="C69" s="32"/>
      <c r="D69" s="14"/>
      <c r="E69" s="15"/>
      <c r="F69" s="16"/>
      <c r="G69" s="16"/>
    </row>
    <row r="70" spans="1:7" x14ac:dyDescent="0.25">
      <c r="A70" s="13" t="s">
        <v>1933</v>
      </c>
      <c r="B70" s="32"/>
      <c r="C70" s="32" t="s">
        <v>1934</v>
      </c>
      <c r="D70" s="14">
        <v>7950</v>
      </c>
      <c r="E70" s="15">
        <v>1932.18</v>
      </c>
      <c r="F70" s="16">
        <v>1.9838000000000001E-2</v>
      </c>
      <c r="G70" s="16"/>
    </row>
    <row r="71" spans="1:7" x14ac:dyDescent="0.25">
      <c r="A71" s="17" t="s">
        <v>131</v>
      </c>
      <c r="B71" s="33"/>
      <c r="C71" s="33"/>
      <c r="D71" s="20"/>
      <c r="E71" s="38">
        <v>1932.18</v>
      </c>
      <c r="F71" s="39">
        <v>1.9838000000000001E-2</v>
      </c>
      <c r="G71" s="23"/>
    </row>
    <row r="72" spans="1:7" x14ac:dyDescent="0.25">
      <c r="A72" s="13"/>
      <c r="B72" s="32"/>
      <c r="C72" s="32"/>
      <c r="D72" s="14"/>
      <c r="E72" s="15"/>
      <c r="F72" s="16"/>
      <c r="G72" s="16"/>
    </row>
    <row r="73" spans="1:7" x14ac:dyDescent="0.25">
      <c r="A73" s="13"/>
      <c r="B73" s="32"/>
      <c r="C73" s="32"/>
      <c r="D73" s="14"/>
      <c r="E73" s="15"/>
      <c r="F73" s="16"/>
      <c r="G73" s="16"/>
    </row>
    <row r="74" spans="1:7" x14ac:dyDescent="0.25">
      <c r="A74" s="13"/>
      <c r="B74" s="32"/>
      <c r="C74" s="32"/>
      <c r="D74" s="14"/>
      <c r="E74" s="15"/>
      <c r="F74" s="16"/>
      <c r="G74" s="16"/>
    </row>
    <row r="75" spans="1:7" x14ac:dyDescent="0.25">
      <c r="A75" s="25" t="s">
        <v>143</v>
      </c>
      <c r="B75" s="34"/>
      <c r="C75" s="34"/>
      <c r="D75" s="26"/>
      <c r="E75" s="21">
        <v>1932.18</v>
      </c>
      <c r="F75" s="22">
        <v>1.9838000000000001E-2</v>
      </c>
      <c r="G75" s="23"/>
    </row>
    <row r="76" spans="1:7" x14ac:dyDescent="0.25">
      <c r="A76" s="13"/>
      <c r="B76" s="32"/>
      <c r="C76" s="32"/>
      <c r="D76" s="14"/>
      <c r="E76" s="15"/>
      <c r="F76" s="16"/>
      <c r="G76" s="16"/>
    </row>
    <row r="77" spans="1:7" x14ac:dyDescent="0.25">
      <c r="A77" s="17" t="s">
        <v>144</v>
      </c>
      <c r="B77" s="32"/>
      <c r="C77" s="32"/>
      <c r="D77" s="14"/>
      <c r="E77" s="15"/>
      <c r="F77" s="16"/>
      <c r="G77" s="16"/>
    </row>
    <row r="78" spans="1:7" x14ac:dyDescent="0.25">
      <c r="A78" s="13"/>
      <c r="B78" s="32"/>
      <c r="C78" s="32"/>
      <c r="D78" s="14"/>
      <c r="E78" s="15"/>
      <c r="F78" s="16"/>
      <c r="G78" s="16"/>
    </row>
    <row r="79" spans="1:7" x14ac:dyDescent="0.25">
      <c r="A79" s="17" t="s">
        <v>145</v>
      </c>
      <c r="B79" s="32"/>
      <c r="C79" s="32"/>
      <c r="D79" s="14"/>
      <c r="E79" s="15"/>
      <c r="F79" s="16"/>
      <c r="G79" s="16"/>
    </row>
    <row r="80" spans="1:7" x14ac:dyDescent="0.25">
      <c r="A80" s="13" t="s">
        <v>2004</v>
      </c>
      <c r="B80" s="32" t="s">
        <v>2005</v>
      </c>
      <c r="C80" s="32" t="s">
        <v>135</v>
      </c>
      <c r="D80" s="14">
        <v>300000</v>
      </c>
      <c r="E80" s="15">
        <v>296.49</v>
      </c>
      <c r="F80" s="16">
        <v>3.0000000000000001E-3</v>
      </c>
      <c r="G80" s="16">
        <v>6.4499000000000001E-2</v>
      </c>
    </row>
    <row r="81" spans="1:7" x14ac:dyDescent="0.25">
      <c r="A81" s="17" t="s">
        <v>131</v>
      </c>
      <c r="B81" s="33"/>
      <c r="C81" s="33"/>
      <c r="D81" s="20"/>
      <c r="E81" s="38">
        <v>296.49</v>
      </c>
      <c r="F81" s="39">
        <v>3.0000000000000001E-3</v>
      </c>
      <c r="G81" s="23"/>
    </row>
    <row r="82" spans="1:7" x14ac:dyDescent="0.25">
      <c r="A82" s="13"/>
      <c r="B82" s="32"/>
      <c r="C82" s="32"/>
      <c r="D82" s="14"/>
      <c r="E82" s="15"/>
      <c r="F82" s="16"/>
      <c r="G82" s="16"/>
    </row>
    <row r="83" spans="1:7" x14ac:dyDescent="0.25">
      <c r="A83" s="25" t="s">
        <v>143</v>
      </c>
      <c r="B83" s="34"/>
      <c r="C83" s="34"/>
      <c r="D83" s="26"/>
      <c r="E83" s="21">
        <v>296.49</v>
      </c>
      <c r="F83" s="22">
        <v>3.0000000000000001E-3</v>
      </c>
      <c r="G83" s="23"/>
    </row>
    <row r="84" spans="1:7" x14ac:dyDescent="0.25">
      <c r="A84" s="13"/>
      <c r="B84" s="32"/>
      <c r="C84" s="32"/>
      <c r="D84" s="14"/>
      <c r="E84" s="15"/>
      <c r="F84" s="16"/>
      <c r="G84" s="16"/>
    </row>
    <row r="85" spans="1:7" x14ac:dyDescent="0.25">
      <c r="A85" s="13"/>
      <c r="B85" s="32"/>
      <c r="C85" s="32"/>
      <c r="D85" s="14"/>
      <c r="E85" s="15"/>
      <c r="F85" s="16"/>
      <c r="G85" s="16"/>
    </row>
    <row r="86" spans="1:7" x14ac:dyDescent="0.25">
      <c r="A86" s="17" t="s">
        <v>228</v>
      </c>
      <c r="B86" s="32"/>
      <c r="C86" s="32"/>
      <c r="D86" s="14"/>
      <c r="E86" s="15"/>
      <c r="F86" s="16"/>
      <c r="G86" s="16"/>
    </row>
    <row r="87" spans="1:7" x14ac:dyDescent="0.25">
      <c r="A87" s="13" t="s">
        <v>229</v>
      </c>
      <c r="B87" s="32"/>
      <c r="C87" s="32"/>
      <c r="D87" s="14"/>
      <c r="E87" s="15">
        <v>2599.58</v>
      </c>
      <c r="F87" s="16">
        <v>2.6700000000000002E-2</v>
      </c>
      <c r="G87" s="16">
        <v>6.6422999999999996E-2</v>
      </c>
    </row>
    <row r="88" spans="1:7" x14ac:dyDescent="0.25">
      <c r="A88" s="17" t="s">
        <v>131</v>
      </c>
      <c r="B88" s="33"/>
      <c r="C88" s="33"/>
      <c r="D88" s="20"/>
      <c r="E88" s="38">
        <v>2599.58</v>
      </c>
      <c r="F88" s="39">
        <v>2.6700000000000002E-2</v>
      </c>
      <c r="G88" s="23"/>
    </row>
    <row r="89" spans="1:7" x14ac:dyDescent="0.25">
      <c r="A89" s="13"/>
      <c r="B89" s="32"/>
      <c r="C89" s="32"/>
      <c r="D89" s="14"/>
      <c r="E89" s="15"/>
      <c r="F89" s="16"/>
      <c r="G89" s="16"/>
    </row>
    <row r="90" spans="1:7" x14ac:dyDescent="0.25">
      <c r="A90" s="25" t="s">
        <v>143</v>
      </c>
      <c r="B90" s="34"/>
      <c r="C90" s="34"/>
      <c r="D90" s="26"/>
      <c r="E90" s="21">
        <v>2599.58</v>
      </c>
      <c r="F90" s="22">
        <v>2.6700000000000002E-2</v>
      </c>
      <c r="G90" s="23"/>
    </row>
    <row r="91" spans="1:7" x14ac:dyDescent="0.25">
      <c r="A91" s="13" t="s">
        <v>230</v>
      </c>
      <c r="B91" s="32"/>
      <c r="C91" s="32"/>
      <c r="D91" s="14"/>
      <c r="E91" s="15">
        <v>0.94614770000000004</v>
      </c>
      <c r="F91" s="16">
        <v>9.0000000000000002E-6</v>
      </c>
      <c r="G91" s="16"/>
    </row>
    <row r="92" spans="1:7" x14ac:dyDescent="0.25">
      <c r="A92" s="13" t="s">
        <v>231</v>
      </c>
      <c r="B92" s="32"/>
      <c r="C92" s="32"/>
      <c r="D92" s="14"/>
      <c r="E92" s="37">
        <v>-119.8761477</v>
      </c>
      <c r="F92" s="36">
        <v>-1.109E-3</v>
      </c>
      <c r="G92" s="16">
        <v>6.6421999999999995E-2</v>
      </c>
    </row>
    <row r="93" spans="1:7" x14ac:dyDescent="0.25">
      <c r="A93" s="27" t="s">
        <v>232</v>
      </c>
      <c r="B93" s="35"/>
      <c r="C93" s="35"/>
      <c r="D93" s="28"/>
      <c r="E93" s="29">
        <v>97394.559999999998</v>
      </c>
      <c r="F93" s="30">
        <v>1</v>
      </c>
      <c r="G93" s="30"/>
    </row>
    <row r="95" spans="1:7" x14ac:dyDescent="0.25">
      <c r="A95" s="1" t="s">
        <v>1863</v>
      </c>
    </row>
    <row r="98" spans="1:3" x14ac:dyDescent="0.25">
      <c r="A98" s="1" t="s">
        <v>235</v>
      </c>
    </row>
    <row r="99" spans="1:3" x14ac:dyDescent="0.25">
      <c r="A99" s="57" t="s">
        <v>236</v>
      </c>
      <c r="B99" s="3" t="s">
        <v>128</v>
      </c>
    </row>
    <row r="100" spans="1:3" x14ac:dyDescent="0.25">
      <c r="A100" t="s">
        <v>237</v>
      </c>
    </row>
    <row r="101" spans="1:3" x14ac:dyDescent="0.25">
      <c r="A101" t="s">
        <v>238</v>
      </c>
      <c r="B101" t="s">
        <v>239</v>
      </c>
      <c r="C101" t="s">
        <v>239</v>
      </c>
    </row>
    <row r="102" spans="1:3" x14ac:dyDescent="0.25">
      <c r="B102" s="58">
        <v>45596</v>
      </c>
      <c r="C102" s="58">
        <v>45625</v>
      </c>
    </row>
    <row r="103" spans="1:3" x14ac:dyDescent="0.25">
      <c r="A103" t="s">
        <v>244</v>
      </c>
      <c r="B103">
        <v>28.207799999999999</v>
      </c>
      <c r="C103">
        <v>29.3795</v>
      </c>
    </row>
    <row r="104" spans="1:3" x14ac:dyDescent="0.25">
      <c r="A104" t="s">
        <v>245</v>
      </c>
      <c r="B104">
        <v>28.207899999999999</v>
      </c>
      <c r="C104">
        <v>29.3796</v>
      </c>
    </row>
    <row r="105" spans="1:3" x14ac:dyDescent="0.25">
      <c r="A105" t="s">
        <v>688</v>
      </c>
      <c r="B105">
        <v>26.587</v>
      </c>
      <c r="C105">
        <v>27.663699999999999</v>
      </c>
    </row>
    <row r="106" spans="1:3" x14ac:dyDescent="0.25">
      <c r="A106" t="s">
        <v>689</v>
      </c>
      <c r="B106">
        <v>26.585699999999999</v>
      </c>
      <c r="C106">
        <v>27.662299999999998</v>
      </c>
    </row>
    <row r="108" spans="1:3" x14ac:dyDescent="0.25">
      <c r="A108" t="s">
        <v>255</v>
      </c>
      <c r="B108" s="3" t="s">
        <v>128</v>
      </c>
    </row>
    <row r="109" spans="1:3" x14ac:dyDescent="0.25">
      <c r="A109" t="s">
        <v>256</v>
      </c>
      <c r="B109" s="3" t="s">
        <v>128</v>
      </c>
    </row>
    <row r="110" spans="1:3" ht="29.1" customHeight="1" x14ac:dyDescent="0.25">
      <c r="A110" s="57" t="s">
        <v>257</v>
      </c>
      <c r="B110" s="3" t="s">
        <v>128</v>
      </c>
    </row>
    <row r="111" spans="1:3" ht="29.1" customHeight="1" x14ac:dyDescent="0.25">
      <c r="A111" s="57" t="s">
        <v>258</v>
      </c>
      <c r="B111" s="3" t="s">
        <v>128</v>
      </c>
    </row>
    <row r="112" spans="1:3" x14ac:dyDescent="0.25">
      <c r="A112" t="s">
        <v>1258</v>
      </c>
      <c r="B112" s="59">
        <v>1.0269999999999999</v>
      </c>
    </row>
    <row r="113" spans="1:4" ht="43.5" customHeight="1" x14ac:dyDescent="0.25">
      <c r="A113" s="57" t="s">
        <v>260</v>
      </c>
      <c r="B113" s="3">
        <v>1932.1799249999999</v>
      </c>
    </row>
    <row r="114" spans="1:4" x14ac:dyDescent="0.25">
      <c r="B114" s="3"/>
    </row>
    <row r="115" spans="1:4" ht="29.1" customHeight="1" x14ac:dyDescent="0.25">
      <c r="A115" s="57" t="s">
        <v>261</v>
      </c>
      <c r="B115" s="3" t="s">
        <v>128</v>
      </c>
    </row>
    <row r="116" spans="1:4" ht="29.1" customHeight="1" x14ac:dyDescent="0.25">
      <c r="A116" s="57" t="s">
        <v>262</v>
      </c>
      <c r="B116" t="s">
        <v>128</v>
      </c>
    </row>
    <row r="117" spans="1:4" ht="29.1" customHeight="1" x14ac:dyDescent="0.25">
      <c r="A117" s="57" t="s">
        <v>263</v>
      </c>
      <c r="B117" s="3" t="s">
        <v>128</v>
      </c>
    </row>
    <row r="118" spans="1:4" ht="29.1" customHeight="1" x14ac:dyDescent="0.25">
      <c r="A118" s="57" t="s">
        <v>264</v>
      </c>
      <c r="B118" s="3" t="s">
        <v>128</v>
      </c>
    </row>
    <row r="120" spans="1:4" ht="69.95" customHeight="1" x14ac:dyDescent="0.25">
      <c r="A120" s="76" t="s">
        <v>274</v>
      </c>
      <c r="B120" s="76" t="s">
        <v>275</v>
      </c>
      <c r="C120" s="76" t="s">
        <v>5</v>
      </c>
      <c r="D120" s="76" t="s">
        <v>6</v>
      </c>
    </row>
    <row r="121" spans="1:4" ht="69.95" customHeight="1" x14ac:dyDescent="0.25">
      <c r="A121" s="76" t="s">
        <v>2471</v>
      </c>
      <c r="B121" s="76"/>
      <c r="C121" s="76" t="s">
        <v>83</v>
      </c>
      <c r="D12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8"/>
  <sheetViews>
    <sheetView showGridLines="0" workbookViewId="0">
      <pane ySplit="4" topLeftCell="A36" activePane="bottomLeft" state="frozen"/>
      <selection pane="bottomLeft" activeCell="B55" sqref="B5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2472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2473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1268</v>
      </c>
      <c r="B8" s="32" t="s">
        <v>1269</v>
      </c>
      <c r="C8" s="32" t="s">
        <v>1187</v>
      </c>
      <c r="D8" s="14">
        <v>18030</v>
      </c>
      <c r="E8" s="15">
        <v>323.83</v>
      </c>
      <c r="F8" s="16">
        <v>0.29349999999999998</v>
      </c>
      <c r="G8" s="16"/>
    </row>
    <row r="9" spans="1:8" x14ac:dyDescent="0.25">
      <c r="A9" s="13" t="s">
        <v>1185</v>
      </c>
      <c r="B9" s="32" t="s">
        <v>1186</v>
      </c>
      <c r="C9" s="32" t="s">
        <v>1187</v>
      </c>
      <c r="D9" s="14">
        <v>20796</v>
      </c>
      <c r="E9" s="15">
        <v>270.37</v>
      </c>
      <c r="F9" s="16">
        <v>0.245</v>
      </c>
      <c r="G9" s="16"/>
    </row>
    <row r="10" spans="1:8" x14ac:dyDescent="0.25">
      <c r="A10" s="13" t="s">
        <v>1227</v>
      </c>
      <c r="B10" s="32" t="s">
        <v>1228</v>
      </c>
      <c r="C10" s="32" t="s">
        <v>1187</v>
      </c>
      <c r="D10" s="14">
        <v>13454</v>
      </c>
      <c r="E10" s="15">
        <v>112.87</v>
      </c>
      <c r="F10" s="16">
        <v>0.1023</v>
      </c>
      <c r="G10" s="16"/>
    </row>
    <row r="11" spans="1:8" x14ac:dyDescent="0.25">
      <c r="A11" s="13" t="s">
        <v>1305</v>
      </c>
      <c r="B11" s="32" t="s">
        <v>1306</v>
      </c>
      <c r="C11" s="32" t="s">
        <v>1187</v>
      </c>
      <c r="D11" s="14">
        <v>5610</v>
      </c>
      <c r="E11" s="15">
        <v>99.03</v>
      </c>
      <c r="F11" s="16">
        <v>8.9700000000000002E-2</v>
      </c>
      <c r="G11" s="16"/>
    </row>
    <row r="12" spans="1:8" x14ac:dyDescent="0.25">
      <c r="A12" s="13" t="s">
        <v>1240</v>
      </c>
      <c r="B12" s="32" t="s">
        <v>1241</v>
      </c>
      <c r="C12" s="32" t="s">
        <v>1187</v>
      </c>
      <c r="D12" s="14">
        <v>8379</v>
      </c>
      <c r="E12" s="15">
        <v>95.21</v>
      </c>
      <c r="F12" s="16">
        <v>8.6300000000000002E-2</v>
      </c>
      <c r="G12" s="16"/>
    </row>
    <row r="13" spans="1:8" x14ac:dyDescent="0.25">
      <c r="A13" s="13" t="s">
        <v>1278</v>
      </c>
      <c r="B13" s="32" t="s">
        <v>1279</v>
      </c>
      <c r="C13" s="32" t="s">
        <v>1187</v>
      </c>
      <c r="D13" s="14">
        <v>4361</v>
      </c>
      <c r="E13" s="15">
        <v>43.43</v>
      </c>
      <c r="F13" s="16">
        <v>3.9399999999999998E-2</v>
      </c>
      <c r="G13" s="16"/>
    </row>
    <row r="14" spans="1:8" x14ac:dyDescent="0.25">
      <c r="A14" s="13" t="s">
        <v>1405</v>
      </c>
      <c r="B14" s="32" t="s">
        <v>1406</v>
      </c>
      <c r="C14" s="32" t="s">
        <v>1187</v>
      </c>
      <c r="D14" s="14">
        <v>16174</v>
      </c>
      <c r="E14" s="15">
        <v>34.090000000000003</v>
      </c>
      <c r="F14" s="16">
        <v>3.09E-2</v>
      </c>
      <c r="G14" s="16"/>
    </row>
    <row r="15" spans="1:8" x14ac:dyDescent="0.25">
      <c r="A15" s="13" t="s">
        <v>1280</v>
      </c>
      <c r="B15" s="32" t="s">
        <v>1281</v>
      </c>
      <c r="C15" s="32" t="s">
        <v>1187</v>
      </c>
      <c r="D15" s="14">
        <v>12311</v>
      </c>
      <c r="E15" s="15">
        <v>30.33</v>
      </c>
      <c r="F15" s="16">
        <v>2.75E-2</v>
      </c>
      <c r="G15" s="16"/>
    </row>
    <row r="16" spans="1:8" x14ac:dyDescent="0.25">
      <c r="A16" s="13" t="s">
        <v>2195</v>
      </c>
      <c r="B16" s="32" t="s">
        <v>2196</v>
      </c>
      <c r="C16" s="32" t="s">
        <v>1187</v>
      </c>
      <c r="D16" s="14">
        <v>43544</v>
      </c>
      <c r="E16" s="15">
        <v>27.9</v>
      </c>
      <c r="F16" s="16">
        <v>2.53E-2</v>
      </c>
      <c r="G16" s="16"/>
    </row>
    <row r="17" spans="1:7" x14ac:dyDescent="0.25">
      <c r="A17" s="13" t="s">
        <v>1354</v>
      </c>
      <c r="B17" s="32" t="s">
        <v>1355</v>
      </c>
      <c r="C17" s="32" t="s">
        <v>1187</v>
      </c>
      <c r="D17" s="14">
        <v>22237</v>
      </c>
      <c r="E17" s="15">
        <v>22.68</v>
      </c>
      <c r="F17" s="16">
        <v>2.06E-2</v>
      </c>
      <c r="G17" s="16"/>
    </row>
    <row r="18" spans="1:7" x14ac:dyDescent="0.25">
      <c r="A18" s="13" t="s">
        <v>1575</v>
      </c>
      <c r="B18" s="32" t="s">
        <v>1576</v>
      </c>
      <c r="C18" s="32" t="s">
        <v>1187</v>
      </c>
      <c r="D18" s="14">
        <v>3700</v>
      </c>
      <c r="E18" s="15">
        <v>21.58</v>
      </c>
      <c r="F18" s="16">
        <v>1.9599999999999999E-2</v>
      </c>
      <c r="G18" s="16"/>
    </row>
    <row r="19" spans="1:7" x14ac:dyDescent="0.25">
      <c r="A19" s="13" t="s">
        <v>1282</v>
      </c>
      <c r="B19" s="32" t="s">
        <v>1283</v>
      </c>
      <c r="C19" s="32" t="s">
        <v>1187</v>
      </c>
      <c r="D19" s="14">
        <v>19590</v>
      </c>
      <c r="E19" s="15">
        <v>20.55</v>
      </c>
      <c r="F19" s="16">
        <v>1.8599999999999998E-2</v>
      </c>
      <c r="G19" s="16"/>
    </row>
    <row r="20" spans="1:7" x14ac:dyDescent="0.25">
      <c r="A20" s="17" t="s">
        <v>131</v>
      </c>
      <c r="B20" s="33"/>
      <c r="C20" s="33"/>
      <c r="D20" s="20"/>
      <c r="E20" s="38">
        <v>1101.8699999999999</v>
      </c>
      <c r="F20" s="39">
        <v>0.99870000000000003</v>
      </c>
      <c r="G20" s="23"/>
    </row>
    <row r="21" spans="1:7" x14ac:dyDescent="0.25">
      <c r="A21" s="17" t="s">
        <v>1257</v>
      </c>
      <c r="B21" s="32"/>
      <c r="C21" s="32"/>
      <c r="D21" s="14"/>
      <c r="E21" s="15"/>
      <c r="F21" s="16"/>
      <c r="G21" s="16"/>
    </row>
    <row r="22" spans="1:7" x14ac:dyDescent="0.25">
      <c r="A22" s="17" t="s">
        <v>131</v>
      </c>
      <c r="B22" s="32"/>
      <c r="C22" s="32"/>
      <c r="D22" s="14"/>
      <c r="E22" s="40" t="s">
        <v>128</v>
      </c>
      <c r="F22" s="41" t="s">
        <v>128</v>
      </c>
      <c r="G22" s="16"/>
    </row>
    <row r="23" spans="1:7" x14ac:dyDescent="0.25">
      <c r="A23" s="25" t="s">
        <v>143</v>
      </c>
      <c r="B23" s="34"/>
      <c r="C23" s="34"/>
      <c r="D23" s="26"/>
      <c r="E23" s="29">
        <v>1101.8699999999999</v>
      </c>
      <c r="F23" s="30">
        <v>0.99870000000000003</v>
      </c>
      <c r="G23" s="23"/>
    </row>
    <row r="24" spans="1:7" x14ac:dyDescent="0.25">
      <c r="A24" s="13"/>
      <c r="B24" s="32"/>
      <c r="C24" s="32"/>
      <c r="D24" s="14"/>
      <c r="E24" s="15"/>
      <c r="F24" s="16"/>
      <c r="G24" s="16"/>
    </row>
    <row r="25" spans="1:7" x14ac:dyDescent="0.25">
      <c r="A25" s="13"/>
      <c r="B25" s="32"/>
      <c r="C25" s="32"/>
      <c r="D25" s="14"/>
      <c r="E25" s="15"/>
      <c r="F25" s="16"/>
      <c r="G25" s="16"/>
    </row>
    <row r="26" spans="1:7" x14ac:dyDescent="0.25">
      <c r="A26" s="17" t="s">
        <v>228</v>
      </c>
      <c r="B26" s="32"/>
      <c r="C26" s="32"/>
      <c r="D26" s="14"/>
      <c r="E26" s="15"/>
      <c r="F26" s="16"/>
      <c r="G26" s="16"/>
    </row>
    <row r="27" spans="1:7" x14ac:dyDescent="0.25">
      <c r="A27" s="13" t="s">
        <v>229</v>
      </c>
      <c r="B27" s="32"/>
      <c r="C27" s="32"/>
      <c r="D27" s="14"/>
      <c r="E27" s="15">
        <v>4</v>
      </c>
      <c r="F27" s="16">
        <v>3.5999999999999999E-3</v>
      </c>
      <c r="G27" s="16">
        <v>6.6422999999999996E-2</v>
      </c>
    </row>
    <row r="28" spans="1:7" x14ac:dyDescent="0.25">
      <c r="A28" s="17" t="s">
        <v>131</v>
      </c>
      <c r="B28" s="33"/>
      <c r="C28" s="33"/>
      <c r="D28" s="20"/>
      <c r="E28" s="38">
        <v>4</v>
      </c>
      <c r="F28" s="39">
        <v>3.5999999999999999E-3</v>
      </c>
      <c r="G28" s="23"/>
    </row>
    <row r="29" spans="1:7" x14ac:dyDescent="0.25">
      <c r="A29" s="13"/>
      <c r="B29" s="32"/>
      <c r="C29" s="32"/>
      <c r="D29" s="14"/>
      <c r="E29" s="15"/>
      <c r="F29" s="16"/>
      <c r="G29" s="16"/>
    </row>
    <row r="30" spans="1:7" x14ac:dyDescent="0.25">
      <c r="A30" s="25" t="s">
        <v>143</v>
      </c>
      <c r="B30" s="34"/>
      <c r="C30" s="34"/>
      <c r="D30" s="26"/>
      <c r="E30" s="21">
        <v>4</v>
      </c>
      <c r="F30" s="22">
        <v>3.5999999999999999E-3</v>
      </c>
      <c r="G30" s="23"/>
    </row>
    <row r="31" spans="1:7" x14ac:dyDescent="0.25">
      <c r="A31" s="13" t="s">
        <v>230</v>
      </c>
      <c r="B31" s="32"/>
      <c r="C31" s="32"/>
      <c r="D31" s="14"/>
      <c r="E31" s="15">
        <v>1.4551E-3</v>
      </c>
      <c r="F31" s="16">
        <v>9.9999999999999995E-7</v>
      </c>
      <c r="G31" s="16"/>
    </row>
    <row r="32" spans="1:7" x14ac:dyDescent="0.25">
      <c r="A32" s="13" t="s">
        <v>231</v>
      </c>
      <c r="B32" s="32"/>
      <c r="C32" s="32"/>
      <c r="D32" s="14"/>
      <c r="E32" s="37">
        <v>-2.4214551000000002</v>
      </c>
      <c r="F32" s="36">
        <v>-2.3010000000000001E-3</v>
      </c>
      <c r="G32" s="16">
        <v>6.6422999999999996E-2</v>
      </c>
    </row>
    <row r="33" spans="1:7" x14ac:dyDescent="0.25">
      <c r="A33" s="27" t="s">
        <v>232</v>
      </c>
      <c r="B33" s="35"/>
      <c r="C33" s="35"/>
      <c r="D33" s="28"/>
      <c r="E33" s="29">
        <v>1103.45</v>
      </c>
      <c r="F33" s="30">
        <v>1</v>
      </c>
      <c r="G33" s="30"/>
    </row>
    <row r="38" spans="1:7" x14ac:dyDescent="0.25">
      <c r="A38" s="1" t="s">
        <v>235</v>
      </c>
    </row>
    <row r="39" spans="1:7" x14ac:dyDescent="0.25">
      <c r="A39" s="57" t="s">
        <v>236</v>
      </c>
      <c r="B39" s="3" t="s">
        <v>128</v>
      </c>
    </row>
    <row r="40" spans="1:7" x14ac:dyDescent="0.25">
      <c r="A40" t="s">
        <v>237</v>
      </c>
    </row>
    <row r="41" spans="1:7" x14ac:dyDescent="0.25">
      <c r="A41" t="s">
        <v>238</v>
      </c>
      <c r="B41" t="s">
        <v>239</v>
      </c>
      <c r="C41" t="s">
        <v>239</v>
      </c>
    </row>
    <row r="42" spans="1:7" x14ac:dyDescent="0.25">
      <c r="B42" s="58">
        <v>45596</v>
      </c>
      <c r="C42" s="58">
        <v>45625</v>
      </c>
    </row>
    <row r="43" spans="1:7" x14ac:dyDescent="0.25">
      <c r="A43" t="s">
        <v>736</v>
      </c>
      <c r="B43">
        <v>51.436</v>
      </c>
      <c r="C43">
        <v>52.0137</v>
      </c>
    </row>
    <row r="45" spans="1:7" x14ac:dyDescent="0.25">
      <c r="A45" t="s">
        <v>255</v>
      </c>
      <c r="B45" s="3" t="s">
        <v>128</v>
      </c>
    </row>
    <row r="46" spans="1:7" x14ac:dyDescent="0.25">
      <c r="A46" t="s">
        <v>256</v>
      </c>
      <c r="B46" s="3" t="s">
        <v>128</v>
      </c>
    </row>
    <row r="47" spans="1:7" ht="29.1" customHeight="1" x14ac:dyDescent="0.25">
      <c r="A47" s="57" t="s">
        <v>257</v>
      </c>
      <c r="B47" s="3" t="s">
        <v>128</v>
      </c>
    </row>
    <row r="48" spans="1:7" ht="29.1" customHeight="1" x14ac:dyDescent="0.25">
      <c r="A48" s="57" t="s">
        <v>258</v>
      </c>
      <c r="B48" s="3" t="s">
        <v>128</v>
      </c>
    </row>
    <row r="49" spans="1:4" x14ac:dyDescent="0.25">
      <c r="A49" t="s">
        <v>1258</v>
      </c>
      <c r="B49" s="59">
        <v>1.1063000000000001</v>
      </c>
    </row>
    <row r="50" spans="1:4" ht="43.5" customHeight="1" x14ac:dyDescent="0.25">
      <c r="A50" s="57" t="s">
        <v>260</v>
      </c>
      <c r="B50" s="3" t="s">
        <v>128</v>
      </c>
    </row>
    <row r="51" spans="1:4" x14ac:dyDescent="0.25">
      <c r="B51" s="3"/>
    </row>
    <row r="52" spans="1:4" ht="29.1" customHeight="1" x14ac:dyDescent="0.25">
      <c r="A52" s="57" t="s">
        <v>261</v>
      </c>
      <c r="B52" s="3" t="s">
        <v>128</v>
      </c>
    </row>
    <row r="53" spans="1:4" ht="29.1" customHeight="1" x14ac:dyDescent="0.25">
      <c r="A53" s="57" t="s">
        <v>262</v>
      </c>
      <c r="B53" t="s">
        <v>128</v>
      </c>
    </row>
    <row r="54" spans="1:4" ht="29.1" customHeight="1" x14ac:dyDescent="0.25">
      <c r="A54" s="57" t="s">
        <v>263</v>
      </c>
      <c r="B54" s="3" t="s">
        <v>128</v>
      </c>
    </row>
    <row r="55" spans="1:4" ht="29.1" customHeight="1" x14ac:dyDescent="0.25">
      <c r="A55" s="57" t="s">
        <v>264</v>
      </c>
      <c r="B55" s="3" t="s">
        <v>128</v>
      </c>
    </row>
    <row r="57" spans="1:4" ht="69.95" customHeight="1" x14ac:dyDescent="0.25">
      <c r="A57" s="76" t="s">
        <v>274</v>
      </c>
      <c r="B57" s="76" t="s">
        <v>275</v>
      </c>
      <c r="C57" s="76" t="s">
        <v>5</v>
      </c>
      <c r="D57" s="76" t="s">
        <v>6</v>
      </c>
    </row>
    <row r="58" spans="1:4" ht="69.95" customHeight="1" x14ac:dyDescent="0.25">
      <c r="A58" s="76" t="s">
        <v>2474</v>
      </c>
      <c r="B58" s="76"/>
      <c r="C58" s="76" t="s">
        <v>85</v>
      </c>
      <c r="D5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99"/>
  <sheetViews>
    <sheetView showGridLines="0" workbookViewId="0">
      <pane ySplit="4" topLeftCell="A77" activePane="bottomLeft" state="frozen"/>
      <selection pane="bottomLeft" activeCell="A96" sqref="A9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2475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2476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1270</v>
      </c>
      <c r="B8" s="32" t="s">
        <v>1271</v>
      </c>
      <c r="C8" s="32" t="s">
        <v>1272</v>
      </c>
      <c r="D8" s="14">
        <v>9631</v>
      </c>
      <c r="E8" s="15">
        <v>431.17</v>
      </c>
      <c r="F8" s="16">
        <v>4.4999999999999998E-2</v>
      </c>
      <c r="G8" s="16"/>
    </row>
    <row r="9" spans="1:8" x14ac:dyDescent="0.25">
      <c r="A9" s="13" t="s">
        <v>1366</v>
      </c>
      <c r="B9" s="32" t="s">
        <v>1367</v>
      </c>
      <c r="C9" s="32" t="s">
        <v>1181</v>
      </c>
      <c r="D9" s="14">
        <v>6437</v>
      </c>
      <c r="E9" s="15">
        <v>397.34</v>
      </c>
      <c r="F9" s="16">
        <v>4.1500000000000002E-2</v>
      </c>
      <c r="G9" s="16"/>
    </row>
    <row r="10" spans="1:8" x14ac:dyDescent="0.25">
      <c r="A10" s="13" t="s">
        <v>1262</v>
      </c>
      <c r="B10" s="32" t="s">
        <v>1263</v>
      </c>
      <c r="C10" s="32" t="s">
        <v>1264</v>
      </c>
      <c r="D10" s="14">
        <v>85954</v>
      </c>
      <c r="E10" s="15">
        <v>389.8</v>
      </c>
      <c r="F10" s="16">
        <v>4.07E-2</v>
      </c>
      <c r="G10" s="16"/>
    </row>
    <row r="11" spans="1:8" x14ac:dyDescent="0.25">
      <c r="A11" s="13" t="s">
        <v>1293</v>
      </c>
      <c r="B11" s="32" t="s">
        <v>1294</v>
      </c>
      <c r="C11" s="32" t="s">
        <v>1295</v>
      </c>
      <c r="D11" s="14">
        <v>8767</v>
      </c>
      <c r="E11" s="15">
        <v>383.9</v>
      </c>
      <c r="F11" s="16">
        <v>4.0099999999999997E-2</v>
      </c>
      <c r="G11" s="16"/>
    </row>
    <row r="12" spans="1:8" x14ac:dyDescent="0.25">
      <c r="A12" s="13" t="s">
        <v>1311</v>
      </c>
      <c r="B12" s="32" t="s">
        <v>1312</v>
      </c>
      <c r="C12" s="32" t="s">
        <v>1275</v>
      </c>
      <c r="D12" s="14">
        <v>73733</v>
      </c>
      <c r="E12" s="15">
        <v>365.2</v>
      </c>
      <c r="F12" s="16">
        <v>3.8100000000000002E-2</v>
      </c>
      <c r="G12" s="16"/>
    </row>
    <row r="13" spans="1:8" x14ac:dyDescent="0.25">
      <c r="A13" s="13" t="s">
        <v>1452</v>
      </c>
      <c r="B13" s="32" t="s">
        <v>1453</v>
      </c>
      <c r="C13" s="32" t="s">
        <v>1215</v>
      </c>
      <c r="D13" s="14">
        <v>85604</v>
      </c>
      <c r="E13" s="15">
        <v>354.53</v>
      </c>
      <c r="F13" s="16">
        <v>3.6999999999999998E-2</v>
      </c>
      <c r="G13" s="16"/>
    </row>
    <row r="14" spans="1:8" x14ac:dyDescent="0.25">
      <c r="A14" s="13" t="s">
        <v>1216</v>
      </c>
      <c r="B14" s="32" t="s">
        <v>1217</v>
      </c>
      <c r="C14" s="32" t="s">
        <v>1218</v>
      </c>
      <c r="D14" s="14">
        <v>4478</v>
      </c>
      <c r="E14" s="15">
        <v>338.57</v>
      </c>
      <c r="F14" s="16">
        <v>3.5400000000000001E-2</v>
      </c>
      <c r="G14" s="16"/>
    </row>
    <row r="15" spans="1:8" x14ac:dyDescent="0.25">
      <c r="A15" s="13" t="s">
        <v>1273</v>
      </c>
      <c r="B15" s="32" t="s">
        <v>1274</v>
      </c>
      <c r="C15" s="32" t="s">
        <v>1275</v>
      </c>
      <c r="D15" s="14">
        <v>63252</v>
      </c>
      <c r="E15" s="15">
        <v>336.88</v>
      </c>
      <c r="F15" s="16">
        <v>3.5200000000000002E-2</v>
      </c>
      <c r="G15" s="16"/>
    </row>
    <row r="16" spans="1:8" x14ac:dyDescent="0.25">
      <c r="A16" s="13" t="s">
        <v>1557</v>
      </c>
      <c r="B16" s="32" t="s">
        <v>1558</v>
      </c>
      <c r="C16" s="32" t="s">
        <v>1351</v>
      </c>
      <c r="D16" s="14">
        <v>3953</v>
      </c>
      <c r="E16" s="15">
        <v>326.33</v>
      </c>
      <c r="F16" s="16">
        <v>3.4099999999999998E-2</v>
      </c>
      <c r="G16" s="16"/>
    </row>
    <row r="17" spans="1:7" x14ac:dyDescent="0.25">
      <c r="A17" s="13" t="s">
        <v>1223</v>
      </c>
      <c r="B17" s="32" t="s">
        <v>1224</v>
      </c>
      <c r="C17" s="32" t="s">
        <v>1195</v>
      </c>
      <c r="D17" s="14">
        <v>11911</v>
      </c>
      <c r="E17" s="15">
        <v>289.97000000000003</v>
      </c>
      <c r="F17" s="16">
        <v>3.0300000000000001E-2</v>
      </c>
      <c r="G17" s="16"/>
    </row>
    <row r="18" spans="1:7" x14ac:dyDescent="0.25">
      <c r="A18" s="13" t="s">
        <v>1358</v>
      </c>
      <c r="B18" s="32" t="s">
        <v>1359</v>
      </c>
      <c r="C18" s="32" t="s">
        <v>1267</v>
      </c>
      <c r="D18" s="14">
        <v>4687</v>
      </c>
      <c r="E18" s="15">
        <v>289.3</v>
      </c>
      <c r="F18" s="16">
        <v>3.0200000000000001E-2</v>
      </c>
      <c r="G18" s="16"/>
    </row>
    <row r="19" spans="1:7" x14ac:dyDescent="0.25">
      <c r="A19" s="13" t="s">
        <v>1485</v>
      </c>
      <c r="B19" s="32" t="s">
        <v>1486</v>
      </c>
      <c r="C19" s="32" t="s">
        <v>1411</v>
      </c>
      <c r="D19" s="14">
        <v>136951</v>
      </c>
      <c r="E19" s="15">
        <v>273.16000000000003</v>
      </c>
      <c r="F19" s="16">
        <v>2.8500000000000001E-2</v>
      </c>
      <c r="G19" s="16"/>
    </row>
    <row r="20" spans="1:7" x14ac:dyDescent="0.25">
      <c r="A20" s="13" t="s">
        <v>1313</v>
      </c>
      <c r="B20" s="32" t="s">
        <v>1314</v>
      </c>
      <c r="C20" s="32" t="s">
        <v>1315</v>
      </c>
      <c r="D20" s="14">
        <v>32495</v>
      </c>
      <c r="E20" s="15">
        <v>267.42</v>
      </c>
      <c r="F20" s="16">
        <v>2.7900000000000001E-2</v>
      </c>
      <c r="G20" s="16"/>
    </row>
    <row r="21" spans="1:7" x14ac:dyDescent="0.25">
      <c r="A21" s="13" t="s">
        <v>1548</v>
      </c>
      <c r="B21" s="32" t="s">
        <v>1549</v>
      </c>
      <c r="C21" s="32" t="s">
        <v>1210</v>
      </c>
      <c r="D21" s="14">
        <v>189981</v>
      </c>
      <c r="E21" s="15">
        <v>263.37</v>
      </c>
      <c r="F21" s="16">
        <v>2.75E-2</v>
      </c>
      <c r="G21" s="16"/>
    </row>
    <row r="22" spans="1:7" x14ac:dyDescent="0.25">
      <c r="A22" s="13" t="s">
        <v>1384</v>
      </c>
      <c r="B22" s="32" t="s">
        <v>1385</v>
      </c>
      <c r="C22" s="32" t="s">
        <v>1275</v>
      </c>
      <c r="D22" s="14">
        <v>21135</v>
      </c>
      <c r="E22" s="15">
        <v>260.8</v>
      </c>
      <c r="F22" s="16">
        <v>2.7199999999999998E-2</v>
      </c>
      <c r="G22" s="16"/>
    </row>
    <row r="23" spans="1:7" x14ac:dyDescent="0.25">
      <c r="A23" s="13" t="s">
        <v>1513</v>
      </c>
      <c r="B23" s="32" t="s">
        <v>1514</v>
      </c>
      <c r="C23" s="32" t="s">
        <v>1333</v>
      </c>
      <c r="D23" s="14">
        <v>7756</v>
      </c>
      <c r="E23" s="15">
        <v>237.81</v>
      </c>
      <c r="F23" s="16">
        <v>2.4799999999999999E-2</v>
      </c>
      <c r="G23" s="16"/>
    </row>
    <row r="24" spans="1:7" x14ac:dyDescent="0.25">
      <c r="A24" s="13" t="s">
        <v>1407</v>
      </c>
      <c r="B24" s="32" t="s">
        <v>1408</v>
      </c>
      <c r="C24" s="32" t="s">
        <v>1204</v>
      </c>
      <c r="D24" s="14">
        <v>19083</v>
      </c>
      <c r="E24" s="15">
        <v>237.52</v>
      </c>
      <c r="F24" s="16">
        <v>2.4799999999999999E-2</v>
      </c>
      <c r="G24" s="16"/>
    </row>
    <row r="25" spans="1:7" x14ac:dyDescent="0.25">
      <c r="A25" s="13" t="s">
        <v>1280</v>
      </c>
      <c r="B25" s="32" t="s">
        <v>1281</v>
      </c>
      <c r="C25" s="32" t="s">
        <v>1187</v>
      </c>
      <c r="D25" s="14">
        <v>94462</v>
      </c>
      <c r="E25" s="15">
        <v>232.75</v>
      </c>
      <c r="F25" s="16">
        <v>2.4299999999999999E-2</v>
      </c>
      <c r="G25" s="16"/>
    </row>
    <row r="26" spans="1:7" x14ac:dyDescent="0.25">
      <c r="A26" s="13" t="s">
        <v>1456</v>
      </c>
      <c r="B26" s="32" t="s">
        <v>1457</v>
      </c>
      <c r="C26" s="32" t="s">
        <v>1244</v>
      </c>
      <c r="D26" s="14">
        <v>141518</v>
      </c>
      <c r="E26" s="15">
        <v>229.91</v>
      </c>
      <c r="F26" s="16">
        <v>2.4E-2</v>
      </c>
      <c r="G26" s="16"/>
    </row>
    <row r="27" spans="1:7" x14ac:dyDescent="0.25">
      <c r="A27" s="13" t="s">
        <v>1328</v>
      </c>
      <c r="B27" s="32" t="s">
        <v>1329</v>
      </c>
      <c r="C27" s="32" t="s">
        <v>1330</v>
      </c>
      <c r="D27" s="14">
        <v>14956</v>
      </c>
      <c r="E27" s="15">
        <v>228.69</v>
      </c>
      <c r="F27" s="16">
        <v>2.3900000000000001E-2</v>
      </c>
      <c r="G27" s="16"/>
    </row>
    <row r="28" spans="1:7" x14ac:dyDescent="0.25">
      <c r="A28" s="13" t="s">
        <v>1232</v>
      </c>
      <c r="B28" s="32" t="s">
        <v>1233</v>
      </c>
      <c r="C28" s="32" t="s">
        <v>1234</v>
      </c>
      <c r="D28" s="14">
        <v>12062</v>
      </c>
      <c r="E28" s="15">
        <v>224.58</v>
      </c>
      <c r="F28" s="16">
        <v>2.35E-2</v>
      </c>
      <c r="G28" s="16"/>
    </row>
    <row r="29" spans="1:7" x14ac:dyDescent="0.25">
      <c r="A29" s="13" t="s">
        <v>1421</v>
      </c>
      <c r="B29" s="32" t="s">
        <v>1422</v>
      </c>
      <c r="C29" s="32" t="s">
        <v>1231</v>
      </c>
      <c r="D29" s="14">
        <v>12823</v>
      </c>
      <c r="E29" s="15">
        <v>220.3</v>
      </c>
      <c r="F29" s="16">
        <v>2.3E-2</v>
      </c>
      <c r="G29" s="16"/>
    </row>
    <row r="30" spans="1:7" x14ac:dyDescent="0.25">
      <c r="A30" s="13" t="s">
        <v>1530</v>
      </c>
      <c r="B30" s="32" t="s">
        <v>1531</v>
      </c>
      <c r="C30" s="32" t="s">
        <v>1351</v>
      </c>
      <c r="D30" s="14">
        <v>73881</v>
      </c>
      <c r="E30" s="15">
        <v>206.69</v>
      </c>
      <c r="F30" s="16">
        <v>2.1600000000000001E-2</v>
      </c>
      <c r="G30" s="16"/>
    </row>
    <row r="31" spans="1:7" x14ac:dyDescent="0.25">
      <c r="A31" s="13" t="s">
        <v>1450</v>
      </c>
      <c r="B31" s="32" t="s">
        <v>1451</v>
      </c>
      <c r="C31" s="32" t="s">
        <v>1218</v>
      </c>
      <c r="D31" s="14">
        <v>2655</v>
      </c>
      <c r="E31" s="15">
        <v>197.03</v>
      </c>
      <c r="F31" s="16">
        <v>2.06E-2</v>
      </c>
      <c r="G31" s="16"/>
    </row>
    <row r="32" spans="1:7" x14ac:dyDescent="0.25">
      <c r="A32" s="13" t="s">
        <v>1920</v>
      </c>
      <c r="B32" s="32" t="s">
        <v>1921</v>
      </c>
      <c r="C32" s="32" t="s">
        <v>1198</v>
      </c>
      <c r="D32" s="14">
        <v>682</v>
      </c>
      <c r="E32" s="15">
        <v>177.84</v>
      </c>
      <c r="F32" s="16">
        <v>1.8599999999999998E-2</v>
      </c>
      <c r="G32" s="16"/>
    </row>
    <row r="33" spans="1:7" x14ac:dyDescent="0.25">
      <c r="A33" s="13" t="s">
        <v>1446</v>
      </c>
      <c r="B33" s="32" t="s">
        <v>1447</v>
      </c>
      <c r="C33" s="32" t="s">
        <v>1302</v>
      </c>
      <c r="D33" s="14">
        <v>19238</v>
      </c>
      <c r="E33" s="15">
        <v>174.38</v>
      </c>
      <c r="F33" s="16">
        <v>1.8200000000000001E-2</v>
      </c>
      <c r="G33" s="16"/>
    </row>
    <row r="34" spans="1:7" x14ac:dyDescent="0.25">
      <c r="A34" s="13" t="s">
        <v>1354</v>
      </c>
      <c r="B34" s="32" t="s">
        <v>1355</v>
      </c>
      <c r="C34" s="32" t="s">
        <v>1187</v>
      </c>
      <c r="D34" s="14">
        <v>170721</v>
      </c>
      <c r="E34" s="15">
        <v>174.15</v>
      </c>
      <c r="F34" s="16">
        <v>1.8200000000000001E-2</v>
      </c>
      <c r="G34" s="16"/>
    </row>
    <row r="35" spans="1:7" x14ac:dyDescent="0.25">
      <c r="A35" s="13" t="s">
        <v>1341</v>
      </c>
      <c r="B35" s="32" t="s">
        <v>1342</v>
      </c>
      <c r="C35" s="32" t="s">
        <v>1218</v>
      </c>
      <c r="D35" s="14">
        <v>65091</v>
      </c>
      <c r="E35" s="15">
        <v>163.44</v>
      </c>
      <c r="F35" s="16">
        <v>1.7100000000000001E-2</v>
      </c>
      <c r="G35" s="16"/>
    </row>
    <row r="36" spans="1:7" x14ac:dyDescent="0.25">
      <c r="A36" s="13" t="s">
        <v>1360</v>
      </c>
      <c r="B36" s="32" t="s">
        <v>1361</v>
      </c>
      <c r="C36" s="32" t="s">
        <v>1198</v>
      </c>
      <c r="D36" s="14">
        <v>30578</v>
      </c>
      <c r="E36" s="15">
        <v>162.52000000000001</v>
      </c>
      <c r="F36" s="16">
        <v>1.7000000000000001E-2</v>
      </c>
      <c r="G36" s="16"/>
    </row>
    <row r="37" spans="1:7" x14ac:dyDescent="0.25">
      <c r="A37" s="13" t="s">
        <v>1550</v>
      </c>
      <c r="B37" s="32" t="s">
        <v>1551</v>
      </c>
      <c r="C37" s="32" t="s">
        <v>1204</v>
      </c>
      <c r="D37" s="14">
        <v>29912</v>
      </c>
      <c r="E37" s="15">
        <v>157.68</v>
      </c>
      <c r="F37" s="16">
        <v>1.6500000000000001E-2</v>
      </c>
      <c r="G37" s="16"/>
    </row>
    <row r="38" spans="1:7" x14ac:dyDescent="0.25">
      <c r="A38" s="13" t="s">
        <v>1282</v>
      </c>
      <c r="B38" s="32" t="s">
        <v>1283</v>
      </c>
      <c r="C38" s="32" t="s">
        <v>1187</v>
      </c>
      <c r="D38" s="14">
        <v>150130</v>
      </c>
      <c r="E38" s="15">
        <v>157.49</v>
      </c>
      <c r="F38" s="16">
        <v>1.6400000000000001E-2</v>
      </c>
      <c r="G38" s="16"/>
    </row>
    <row r="39" spans="1:7" x14ac:dyDescent="0.25">
      <c r="A39" s="13" t="s">
        <v>1238</v>
      </c>
      <c r="B39" s="32" t="s">
        <v>1239</v>
      </c>
      <c r="C39" s="32" t="s">
        <v>1181</v>
      </c>
      <c r="D39" s="14">
        <v>4682</v>
      </c>
      <c r="E39" s="15">
        <v>155.63999999999999</v>
      </c>
      <c r="F39" s="16">
        <v>1.6299999999999999E-2</v>
      </c>
      <c r="G39" s="16"/>
    </row>
    <row r="40" spans="1:7" x14ac:dyDescent="0.25">
      <c r="A40" s="13" t="s">
        <v>1242</v>
      </c>
      <c r="B40" s="32" t="s">
        <v>1243</v>
      </c>
      <c r="C40" s="32" t="s">
        <v>1244</v>
      </c>
      <c r="D40" s="14">
        <v>439</v>
      </c>
      <c r="E40" s="15">
        <v>153.5</v>
      </c>
      <c r="F40" s="16">
        <v>1.6E-2</v>
      </c>
      <c r="G40" s="16"/>
    </row>
    <row r="41" spans="1:7" x14ac:dyDescent="0.25">
      <c r="A41" s="13" t="s">
        <v>1491</v>
      </c>
      <c r="B41" s="32" t="s">
        <v>1492</v>
      </c>
      <c r="C41" s="32" t="s">
        <v>1234</v>
      </c>
      <c r="D41" s="14">
        <v>19669</v>
      </c>
      <c r="E41" s="15">
        <v>137.61000000000001</v>
      </c>
      <c r="F41" s="16">
        <v>1.44E-2</v>
      </c>
      <c r="G41" s="16"/>
    </row>
    <row r="42" spans="1:7" x14ac:dyDescent="0.25">
      <c r="A42" s="13" t="s">
        <v>1434</v>
      </c>
      <c r="B42" s="32" t="s">
        <v>1435</v>
      </c>
      <c r="C42" s="32" t="s">
        <v>1275</v>
      </c>
      <c r="D42" s="14">
        <v>38908</v>
      </c>
      <c r="E42" s="15">
        <v>127.75</v>
      </c>
      <c r="F42" s="16">
        <v>1.3299999999999999E-2</v>
      </c>
      <c r="G42" s="16"/>
    </row>
    <row r="43" spans="1:7" x14ac:dyDescent="0.25">
      <c r="A43" s="13" t="s">
        <v>1396</v>
      </c>
      <c r="B43" s="32" t="s">
        <v>1397</v>
      </c>
      <c r="C43" s="32" t="s">
        <v>1398</v>
      </c>
      <c r="D43" s="14">
        <v>15276</v>
      </c>
      <c r="E43" s="15">
        <v>124.64</v>
      </c>
      <c r="F43" s="16">
        <v>1.2999999999999999E-2</v>
      </c>
      <c r="G43" s="16"/>
    </row>
    <row r="44" spans="1:7" x14ac:dyDescent="0.25">
      <c r="A44" s="13" t="s">
        <v>1255</v>
      </c>
      <c r="B44" s="32" t="s">
        <v>1256</v>
      </c>
      <c r="C44" s="32" t="s">
        <v>1181</v>
      </c>
      <c r="D44" s="14">
        <v>12674</v>
      </c>
      <c r="E44" s="15">
        <v>122.42</v>
      </c>
      <c r="F44" s="16">
        <v>1.2800000000000001E-2</v>
      </c>
      <c r="G44" s="16"/>
    </row>
    <row r="45" spans="1:7" x14ac:dyDescent="0.25">
      <c r="A45" s="13" t="s">
        <v>1552</v>
      </c>
      <c r="B45" s="32" t="s">
        <v>1553</v>
      </c>
      <c r="C45" s="32" t="s">
        <v>1330</v>
      </c>
      <c r="D45" s="14">
        <v>14310</v>
      </c>
      <c r="E45" s="15">
        <v>88.89</v>
      </c>
      <c r="F45" s="16">
        <v>9.2999999999999992E-3</v>
      </c>
      <c r="G45" s="16"/>
    </row>
    <row r="46" spans="1:7" x14ac:dyDescent="0.25">
      <c r="A46" s="13" t="s">
        <v>1593</v>
      </c>
      <c r="B46" s="32" t="s">
        <v>1594</v>
      </c>
      <c r="C46" s="32" t="s">
        <v>1351</v>
      </c>
      <c r="D46" s="14">
        <v>1754</v>
      </c>
      <c r="E46" s="15">
        <v>65.069999999999993</v>
      </c>
      <c r="F46" s="16">
        <v>6.7999999999999996E-3</v>
      </c>
      <c r="G46" s="16"/>
    </row>
    <row r="47" spans="1:7" x14ac:dyDescent="0.25">
      <c r="A47" s="13" t="s">
        <v>2239</v>
      </c>
      <c r="B47" s="32" t="s">
        <v>2240</v>
      </c>
      <c r="C47" s="32" t="s">
        <v>1215</v>
      </c>
      <c r="D47" s="14">
        <v>10359</v>
      </c>
      <c r="E47" s="15">
        <v>57.47</v>
      </c>
      <c r="F47" s="16">
        <v>6.0000000000000001E-3</v>
      </c>
      <c r="G47" s="16"/>
    </row>
    <row r="48" spans="1:7" x14ac:dyDescent="0.25">
      <c r="A48" s="13" t="s">
        <v>2241</v>
      </c>
      <c r="B48" s="32" t="s">
        <v>2242</v>
      </c>
      <c r="C48" s="32" t="s">
        <v>1215</v>
      </c>
      <c r="D48" s="14">
        <v>4243</v>
      </c>
      <c r="E48" s="15">
        <v>56.17</v>
      </c>
      <c r="F48" s="16">
        <v>5.8999999999999999E-3</v>
      </c>
      <c r="G48" s="16"/>
    </row>
    <row r="49" spans="1:7" x14ac:dyDescent="0.25">
      <c r="A49" s="13" t="s">
        <v>2245</v>
      </c>
      <c r="B49" s="32" t="s">
        <v>2246</v>
      </c>
      <c r="C49" s="32" t="s">
        <v>1275</v>
      </c>
      <c r="D49" s="14">
        <v>513</v>
      </c>
      <c r="E49" s="15">
        <v>53.7</v>
      </c>
      <c r="F49" s="16">
        <v>5.5999999999999999E-3</v>
      </c>
      <c r="G49" s="16"/>
    </row>
    <row r="50" spans="1:7" x14ac:dyDescent="0.25">
      <c r="A50" s="13" t="s">
        <v>1591</v>
      </c>
      <c r="B50" s="32" t="s">
        <v>1592</v>
      </c>
      <c r="C50" s="32" t="s">
        <v>1215</v>
      </c>
      <c r="D50" s="14">
        <v>6323</v>
      </c>
      <c r="E50" s="15">
        <v>41.39</v>
      </c>
      <c r="F50" s="16">
        <v>4.3E-3</v>
      </c>
      <c r="G50" s="16"/>
    </row>
    <row r="51" spans="1:7" x14ac:dyDescent="0.25">
      <c r="A51" s="13" t="s">
        <v>1581</v>
      </c>
      <c r="B51" s="32" t="s">
        <v>1582</v>
      </c>
      <c r="C51" s="32" t="s">
        <v>1315</v>
      </c>
      <c r="D51" s="14">
        <v>3295</v>
      </c>
      <c r="E51" s="15">
        <v>41.29</v>
      </c>
      <c r="F51" s="16">
        <v>4.3E-3</v>
      </c>
      <c r="G51" s="16"/>
    </row>
    <row r="52" spans="1:7" x14ac:dyDescent="0.25">
      <c r="A52" s="13" t="s">
        <v>1565</v>
      </c>
      <c r="B52" s="32" t="s">
        <v>1566</v>
      </c>
      <c r="C52" s="32" t="s">
        <v>1215</v>
      </c>
      <c r="D52" s="14">
        <v>4306</v>
      </c>
      <c r="E52" s="15">
        <v>36.19</v>
      </c>
      <c r="F52" s="16">
        <v>3.8E-3</v>
      </c>
      <c r="G52" s="16"/>
    </row>
    <row r="53" spans="1:7" x14ac:dyDescent="0.25">
      <c r="A53" s="13" t="s">
        <v>2278</v>
      </c>
      <c r="B53" s="32" t="s">
        <v>2279</v>
      </c>
      <c r="C53" s="32" t="s">
        <v>1275</v>
      </c>
      <c r="D53" s="14">
        <v>21167</v>
      </c>
      <c r="E53" s="15">
        <v>31.61</v>
      </c>
      <c r="F53" s="16">
        <v>3.3E-3</v>
      </c>
      <c r="G53" s="16"/>
    </row>
    <row r="54" spans="1:7" x14ac:dyDescent="0.25">
      <c r="A54" s="13" t="s">
        <v>2282</v>
      </c>
      <c r="B54" s="32" t="s">
        <v>2283</v>
      </c>
      <c r="C54" s="32" t="s">
        <v>1215</v>
      </c>
      <c r="D54" s="14">
        <v>37308</v>
      </c>
      <c r="E54" s="15">
        <v>30.38</v>
      </c>
      <c r="F54" s="16">
        <v>3.2000000000000002E-3</v>
      </c>
      <c r="G54" s="16"/>
    </row>
    <row r="55" spans="1:7" x14ac:dyDescent="0.25">
      <c r="A55" s="13" t="s">
        <v>1546</v>
      </c>
      <c r="B55" s="32" t="s">
        <v>1547</v>
      </c>
      <c r="C55" s="32" t="s">
        <v>1187</v>
      </c>
      <c r="D55" s="14">
        <v>22888</v>
      </c>
      <c r="E55" s="15">
        <v>27.84</v>
      </c>
      <c r="F55" s="16">
        <v>2.8999999999999998E-3</v>
      </c>
      <c r="G55" s="16"/>
    </row>
    <row r="56" spans="1:7" x14ac:dyDescent="0.25">
      <c r="A56" s="13" t="s">
        <v>1585</v>
      </c>
      <c r="B56" s="32" t="s">
        <v>1586</v>
      </c>
      <c r="C56" s="32" t="s">
        <v>1411</v>
      </c>
      <c r="D56" s="14">
        <v>3285</v>
      </c>
      <c r="E56" s="15">
        <v>26.69</v>
      </c>
      <c r="F56" s="16">
        <v>2.8E-3</v>
      </c>
      <c r="G56" s="16"/>
    </row>
    <row r="57" spans="1:7" x14ac:dyDescent="0.25">
      <c r="A57" s="13" t="s">
        <v>1417</v>
      </c>
      <c r="B57" s="32" t="s">
        <v>1418</v>
      </c>
      <c r="C57" s="32" t="s">
        <v>1234</v>
      </c>
      <c r="D57" s="14">
        <v>2629</v>
      </c>
      <c r="E57" s="15">
        <v>25.91</v>
      </c>
      <c r="F57" s="16">
        <v>2.7000000000000001E-3</v>
      </c>
      <c r="G57" s="16"/>
    </row>
    <row r="58" spans="1:7" x14ac:dyDescent="0.25">
      <c r="A58" s="17" t="s">
        <v>131</v>
      </c>
      <c r="B58" s="33"/>
      <c r="C58" s="33"/>
      <c r="D58" s="20"/>
      <c r="E58" s="38">
        <v>9554.68</v>
      </c>
      <c r="F58" s="39">
        <v>0.99790000000000001</v>
      </c>
      <c r="G58" s="23"/>
    </row>
    <row r="59" spans="1:7" x14ac:dyDescent="0.25">
      <c r="A59" s="17" t="s">
        <v>1257</v>
      </c>
      <c r="B59" s="32"/>
      <c r="C59" s="32"/>
      <c r="D59" s="14"/>
      <c r="E59" s="15"/>
      <c r="F59" s="16"/>
      <c r="G59" s="16"/>
    </row>
    <row r="60" spans="1:7" x14ac:dyDescent="0.25">
      <c r="A60" s="17" t="s">
        <v>131</v>
      </c>
      <c r="B60" s="32"/>
      <c r="C60" s="32"/>
      <c r="D60" s="14"/>
      <c r="E60" s="40" t="s">
        <v>128</v>
      </c>
      <c r="F60" s="41" t="s">
        <v>128</v>
      </c>
      <c r="G60" s="16"/>
    </row>
    <row r="61" spans="1:7" x14ac:dyDescent="0.25">
      <c r="A61" s="25" t="s">
        <v>143</v>
      </c>
      <c r="B61" s="34"/>
      <c r="C61" s="34"/>
      <c r="D61" s="26"/>
      <c r="E61" s="29">
        <v>9554.68</v>
      </c>
      <c r="F61" s="30">
        <v>0.99790000000000001</v>
      </c>
      <c r="G61" s="23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228</v>
      </c>
      <c r="B64" s="32"/>
      <c r="C64" s="32"/>
      <c r="D64" s="14"/>
      <c r="E64" s="15"/>
      <c r="F64" s="16"/>
      <c r="G64" s="16"/>
    </row>
    <row r="65" spans="1:7" x14ac:dyDescent="0.25">
      <c r="A65" s="13" t="s">
        <v>229</v>
      </c>
      <c r="B65" s="32"/>
      <c r="C65" s="32"/>
      <c r="D65" s="14"/>
      <c r="E65" s="15">
        <v>62.87</v>
      </c>
      <c r="F65" s="16">
        <v>6.6E-3</v>
      </c>
      <c r="G65" s="16">
        <v>6.6422999999999996E-2</v>
      </c>
    </row>
    <row r="66" spans="1:7" x14ac:dyDescent="0.25">
      <c r="A66" s="17" t="s">
        <v>131</v>
      </c>
      <c r="B66" s="33"/>
      <c r="C66" s="33"/>
      <c r="D66" s="20"/>
      <c r="E66" s="38">
        <v>62.87</v>
      </c>
      <c r="F66" s="39">
        <v>6.6E-3</v>
      </c>
      <c r="G66" s="23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25" t="s">
        <v>143</v>
      </c>
      <c r="B68" s="34"/>
      <c r="C68" s="34"/>
      <c r="D68" s="26"/>
      <c r="E68" s="21">
        <v>62.87</v>
      </c>
      <c r="F68" s="22">
        <v>6.6E-3</v>
      </c>
      <c r="G68" s="23"/>
    </row>
    <row r="69" spans="1:7" x14ac:dyDescent="0.25">
      <c r="A69" s="13" t="s">
        <v>230</v>
      </c>
      <c r="B69" s="32"/>
      <c r="C69" s="32"/>
      <c r="D69" s="14"/>
      <c r="E69" s="15">
        <v>2.28807E-2</v>
      </c>
      <c r="F69" s="16">
        <v>1.9999999999999999E-6</v>
      </c>
      <c r="G69" s="16"/>
    </row>
    <row r="70" spans="1:7" x14ac:dyDescent="0.25">
      <c r="A70" s="13" t="s">
        <v>231</v>
      </c>
      <c r="B70" s="32"/>
      <c r="C70" s="32"/>
      <c r="D70" s="14"/>
      <c r="E70" s="37">
        <v>-43.842880700000002</v>
      </c>
      <c r="F70" s="36">
        <v>-4.5019999999999999E-3</v>
      </c>
      <c r="G70" s="16">
        <v>6.6421999999999995E-2</v>
      </c>
    </row>
    <row r="71" spans="1:7" x14ac:dyDescent="0.25">
      <c r="A71" s="27" t="s">
        <v>232</v>
      </c>
      <c r="B71" s="35"/>
      <c r="C71" s="35"/>
      <c r="D71" s="28"/>
      <c r="E71" s="29">
        <v>9573.73</v>
      </c>
      <c r="F71" s="30">
        <v>1</v>
      </c>
      <c r="G71" s="30"/>
    </row>
    <row r="76" spans="1:7" x14ac:dyDescent="0.25">
      <c r="A76" s="1" t="s">
        <v>235</v>
      </c>
    </row>
    <row r="77" spans="1:7" x14ac:dyDescent="0.25">
      <c r="A77" s="57" t="s">
        <v>236</v>
      </c>
      <c r="B77" s="3" t="s">
        <v>128</v>
      </c>
    </row>
    <row r="78" spans="1:7" x14ac:dyDescent="0.25">
      <c r="A78" t="s">
        <v>237</v>
      </c>
    </row>
    <row r="79" spans="1:7" x14ac:dyDescent="0.25">
      <c r="A79" t="s">
        <v>238</v>
      </c>
      <c r="B79" t="s">
        <v>239</v>
      </c>
      <c r="C79" t="s">
        <v>239</v>
      </c>
    </row>
    <row r="80" spans="1:7" x14ac:dyDescent="0.25">
      <c r="B80" s="58">
        <v>45596</v>
      </c>
      <c r="C80" s="58">
        <v>45625</v>
      </c>
    </row>
    <row r="81" spans="1:3" x14ac:dyDescent="0.25">
      <c r="A81" t="s">
        <v>734</v>
      </c>
      <c r="B81">
        <v>16.1265</v>
      </c>
      <c r="C81">
        <v>16.3245</v>
      </c>
    </row>
    <row r="82" spans="1:3" x14ac:dyDescent="0.25">
      <c r="A82" t="s">
        <v>245</v>
      </c>
      <c r="B82">
        <v>16.126000000000001</v>
      </c>
      <c r="C82">
        <v>16.324000000000002</v>
      </c>
    </row>
    <row r="83" spans="1:3" x14ac:dyDescent="0.25">
      <c r="A83" t="s">
        <v>736</v>
      </c>
      <c r="B83">
        <v>15.8956</v>
      </c>
      <c r="C83">
        <v>16.081900000000001</v>
      </c>
    </row>
    <row r="84" spans="1:3" x14ac:dyDescent="0.25">
      <c r="A84" t="s">
        <v>689</v>
      </c>
      <c r="B84">
        <v>15.8956</v>
      </c>
      <c r="C84">
        <v>16.081800000000001</v>
      </c>
    </row>
    <row r="86" spans="1:3" x14ac:dyDescent="0.25">
      <c r="A86" t="s">
        <v>255</v>
      </c>
      <c r="B86" s="3" t="s">
        <v>128</v>
      </c>
    </row>
    <row r="87" spans="1:3" x14ac:dyDescent="0.25">
      <c r="A87" t="s">
        <v>256</v>
      </c>
      <c r="B87" s="3" t="s">
        <v>128</v>
      </c>
    </row>
    <row r="88" spans="1:3" ht="29.1" customHeight="1" x14ac:dyDescent="0.25">
      <c r="A88" s="57" t="s">
        <v>257</v>
      </c>
      <c r="B88" s="3" t="s">
        <v>128</v>
      </c>
    </row>
    <row r="89" spans="1:3" ht="29.1" customHeight="1" x14ac:dyDescent="0.25">
      <c r="A89" s="57" t="s">
        <v>258</v>
      </c>
      <c r="B89" s="3" t="s">
        <v>128</v>
      </c>
    </row>
    <row r="90" spans="1:3" x14ac:dyDescent="0.25">
      <c r="A90" t="s">
        <v>1258</v>
      </c>
      <c r="B90" s="59">
        <v>0.47460000000000002</v>
      </c>
    </row>
    <row r="91" spans="1:3" ht="43.5" customHeight="1" x14ac:dyDescent="0.25">
      <c r="A91" s="57" t="s">
        <v>260</v>
      </c>
      <c r="B91" s="3" t="s">
        <v>128</v>
      </c>
    </row>
    <row r="92" spans="1:3" x14ac:dyDescent="0.25">
      <c r="B92" s="3"/>
    </row>
    <row r="93" spans="1:3" ht="29.1" customHeight="1" x14ac:dyDescent="0.25">
      <c r="A93" s="57" t="s">
        <v>261</v>
      </c>
      <c r="B93" s="3" t="s">
        <v>128</v>
      </c>
    </row>
    <row r="94" spans="1:3" ht="29.1" customHeight="1" x14ac:dyDescent="0.25">
      <c r="A94" s="57" t="s">
        <v>262</v>
      </c>
      <c r="B94" t="s">
        <v>128</v>
      </c>
    </row>
    <row r="95" spans="1:3" ht="29.1" customHeight="1" x14ac:dyDescent="0.25">
      <c r="A95" s="57" t="s">
        <v>263</v>
      </c>
      <c r="B95" s="3" t="s">
        <v>128</v>
      </c>
    </row>
    <row r="96" spans="1:3" ht="29.1" customHeight="1" x14ac:dyDescent="0.25">
      <c r="A96" s="57" t="s">
        <v>264</v>
      </c>
      <c r="B96" s="3" t="s">
        <v>128</v>
      </c>
    </row>
    <row r="98" spans="1:4" ht="69.95" customHeight="1" x14ac:dyDescent="0.25">
      <c r="A98" s="76" t="s">
        <v>274</v>
      </c>
      <c r="B98" s="76" t="s">
        <v>275</v>
      </c>
      <c r="C98" s="76" t="s">
        <v>5</v>
      </c>
      <c r="D98" s="76" t="s">
        <v>6</v>
      </c>
    </row>
    <row r="99" spans="1:4" ht="69.95" customHeight="1" x14ac:dyDescent="0.25">
      <c r="A99" s="76" t="s">
        <v>2477</v>
      </c>
      <c r="B99" s="76"/>
      <c r="C99" s="76" t="s">
        <v>2478</v>
      </c>
      <c r="D9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171"/>
  <sheetViews>
    <sheetView showGridLines="0" workbookViewId="0">
      <pane ySplit="4" topLeftCell="A149" activePane="bottomLeft" state="frozen"/>
      <selection pane="bottomLeft" activeCell="A168" sqref="A16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2479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2480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1185</v>
      </c>
      <c r="B8" s="32" t="s">
        <v>1186</v>
      </c>
      <c r="C8" s="32" t="s">
        <v>1187</v>
      </c>
      <c r="D8" s="14">
        <v>1053865</v>
      </c>
      <c r="E8" s="15">
        <v>13701.3</v>
      </c>
      <c r="F8" s="16">
        <v>6.0400000000000002E-2</v>
      </c>
      <c r="G8" s="16"/>
    </row>
    <row r="9" spans="1:8" x14ac:dyDescent="0.25">
      <c r="A9" s="13" t="s">
        <v>1268</v>
      </c>
      <c r="B9" s="32" t="s">
        <v>1269</v>
      </c>
      <c r="C9" s="32" t="s">
        <v>1187</v>
      </c>
      <c r="D9" s="14">
        <v>585382</v>
      </c>
      <c r="E9" s="15">
        <v>10513.75</v>
      </c>
      <c r="F9" s="16">
        <v>4.6399999999999997E-2</v>
      </c>
      <c r="G9" s="16"/>
    </row>
    <row r="10" spans="1:8" x14ac:dyDescent="0.25">
      <c r="A10" s="13" t="s">
        <v>1182</v>
      </c>
      <c r="B10" s="32" t="s">
        <v>1183</v>
      </c>
      <c r="C10" s="32" t="s">
        <v>1184</v>
      </c>
      <c r="D10" s="14">
        <v>411537</v>
      </c>
      <c r="E10" s="15">
        <v>6696.32</v>
      </c>
      <c r="F10" s="16">
        <v>2.9499999999999998E-2</v>
      </c>
      <c r="G10" s="16"/>
    </row>
    <row r="11" spans="1:8" x14ac:dyDescent="0.25">
      <c r="A11" s="13" t="s">
        <v>1213</v>
      </c>
      <c r="B11" s="32" t="s">
        <v>1214</v>
      </c>
      <c r="C11" s="32" t="s">
        <v>1215</v>
      </c>
      <c r="D11" s="14">
        <v>1714490</v>
      </c>
      <c r="E11" s="15">
        <v>6234.74</v>
      </c>
      <c r="F11" s="16">
        <v>2.75E-2</v>
      </c>
      <c r="G11" s="16"/>
    </row>
    <row r="12" spans="1:8" x14ac:dyDescent="0.25">
      <c r="A12" s="13" t="s">
        <v>1179</v>
      </c>
      <c r="B12" s="32" t="s">
        <v>1180</v>
      </c>
      <c r="C12" s="32" t="s">
        <v>1181</v>
      </c>
      <c r="D12" s="14">
        <v>322658</v>
      </c>
      <c r="E12" s="15">
        <v>5746.22</v>
      </c>
      <c r="F12" s="16">
        <v>2.53E-2</v>
      </c>
      <c r="G12" s="16"/>
    </row>
    <row r="13" spans="1:8" x14ac:dyDescent="0.25">
      <c r="A13" s="13" t="s">
        <v>1265</v>
      </c>
      <c r="B13" s="32" t="s">
        <v>1266</v>
      </c>
      <c r="C13" s="32" t="s">
        <v>1267</v>
      </c>
      <c r="D13" s="14">
        <v>269725</v>
      </c>
      <c r="E13" s="15">
        <v>5011.09</v>
      </c>
      <c r="F13" s="16">
        <v>2.2100000000000002E-2</v>
      </c>
      <c r="G13" s="16"/>
    </row>
    <row r="14" spans="1:8" x14ac:dyDescent="0.25">
      <c r="A14" s="13" t="s">
        <v>1208</v>
      </c>
      <c r="B14" s="32" t="s">
        <v>1209</v>
      </c>
      <c r="C14" s="32" t="s">
        <v>1210</v>
      </c>
      <c r="D14" s="14">
        <v>374886</v>
      </c>
      <c r="E14" s="15">
        <v>4844.28</v>
      </c>
      <c r="F14" s="16">
        <v>2.1399999999999999E-2</v>
      </c>
      <c r="G14" s="16"/>
    </row>
    <row r="15" spans="1:8" x14ac:dyDescent="0.25">
      <c r="A15" s="13" t="s">
        <v>1432</v>
      </c>
      <c r="B15" s="32" t="s">
        <v>1433</v>
      </c>
      <c r="C15" s="32" t="s">
        <v>1267</v>
      </c>
      <c r="D15" s="14">
        <v>256869</v>
      </c>
      <c r="E15" s="15">
        <v>4747.07</v>
      </c>
      <c r="F15" s="16">
        <v>2.0899999999999998E-2</v>
      </c>
      <c r="G15" s="16"/>
    </row>
    <row r="16" spans="1:8" x14ac:dyDescent="0.25">
      <c r="A16" s="13" t="s">
        <v>1219</v>
      </c>
      <c r="B16" s="32" t="s">
        <v>1220</v>
      </c>
      <c r="C16" s="32" t="s">
        <v>1195</v>
      </c>
      <c r="D16" s="14">
        <v>39525</v>
      </c>
      <c r="E16" s="15">
        <v>4377.08</v>
      </c>
      <c r="F16" s="16">
        <v>1.9300000000000001E-2</v>
      </c>
      <c r="G16" s="16"/>
    </row>
    <row r="17" spans="1:7" x14ac:dyDescent="0.25">
      <c r="A17" s="13" t="s">
        <v>1199</v>
      </c>
      <c r="B17" s="32" t="s">
        <v>1200</v>
      </c>
      <c r="C17" s="32" t="s">
        <v>1201</v>
      </c>
      <c r="D17" s="14">
        <v>105183</v>
      </c>
      <c r="E17" s="15">
        <v>3917.86</v>
      </c>
      <c r="F17" s="16">
        <v>1.7299999999999999E-2</v>
      </c>
      <c r="G17" s="16"/>
    </row>
    <row r="18" spans="1:7" x14ac:dyDescent="0.25">
      <c r="A18" s="13" t="s">
        <v>1227</v>
      </c>
      <c r="B18" s="32" t="s">
        <v>1228</v>
      </c>
      <c r="C18" s="32" t="s">
        <v>1187</v>
      </c>
      <c r="D18" s="14">
        <v>462664</v>
      </c>
      <c r="E18" s="15">
        <v>3881.52</v>
      </c>
      <c r="F18" s="16">
        <v>1.7100000000000001E-2</v>
      </c>
      <c r="G18" s="16"/>
    </row>
    <row r="19" spans="1:7" x14ac:dyDescent="0.25">
      <c r="A19" s="13" t="s">
        <v>1190</v>
      </c>
      <c r="B19" s="32" t="s">
        <v>1191</v>
      </c>
      <c r="C19" s="32" t="s">
        <v>1192</v>
      </c>
      <c r="D19" s="14">
        <v>770186</v>
      </c>
      <c r="E19" s="15">
        <v>3671.86</v>
      </c>
      <c r="F19" s="16">
        <v>1.6199999999999999E-2</v>
      </c>
      <c r="G19" s="16"/>
    </row>
    <row r="20" spans="1:7" x14ac:dyDescent="0.25">
      <c r="A20" s="13" t="s">
        <v>1240</v>
      </c>
      <c r="B20" s="32" t="s">
        <v>1241</v>
      </c>
      <c r="C20" s="32" t="s">
        <v>1187</v>
      </c>
      <c r="D20" s="14">
        <v>307605</v>
      </c>
      <c r="E20" s="15">
        <v>3495.32</v>
      </c>
      <c r="F20" s="16">
        <v>1.54E-2</v>
      </c>
      <c r="G20" s="16"/>
    </row>
    <row r="21" spans="1:7" x14ac:dyDescent="0.25">
      <c r="A21" s="13" t="s">
        <v>1291</v>
      </c>
      <c r="B21" s="32" t="s">
        <v>1292</v>
      </c>
      <c r="C21" s="32" t="s">
        <v>1267</v>
      </c>
      <c r="D21" s="14">
        <v>76846</v>
      </c>
      <c r="E21" s="15">
        <v>3281.98</v>
      </c>
      <c r="F21" s="16">
        <v>1.4500000000000001E-2</v>
      </c>
      <c r="G21" s="16"/>
    </row>
    <row r="22" spans="1:7" x14ac:dyDescent="0.25">
      <c r="A22" s="13" t="s">
        <v>1188</v>
      </c>
      <c r="B22" s="32" t="s">
        <v>1189</v>
      </c>
      <c r="C22" s="32" t="s">
        <v>1181</v>
      </c>
      <c r="D22" s="14">
        <v>139111</v>
      </c>
      <c r="E22" s="15">
        <v>2852.82</v>
      </c>
      <c r="F22" s="16">
        <v>1.26E-2</v>
      </c>
      <c r="G22" s="16"/>
    </row>
    <row r="23" spans="1:7" x14ac:dyDescent="0.25">
      <c r="A23" s="13" t="s">
        <v>1250</v>
      </c>
      <c r="B23" s="32" t="s">
        <v>1251</v>
      </c>
      <c r="C23" s="32" t="s">
        <v>1252</v>
      </c>
      <c r="D23" s="14">
        <v>1009187</v>
      </c>
      <c r="E23" s="15">
        <v>2590.58</v>
      </c>
      <c r="F23" s="16">
        <v>1.14E-2</v>
      </c>
      <c r="G23" s="16"/>
    </row>
    <row r="24" spans="1:7" x14ac:dyDescent="0.25">
      <c r="A24" s="13" t="s">
        <v>1319</v>
      </c>
      <c r="B24" s="32" t="s">
        <v>1320</v>
      </c>
      <c r="C24" s="32" t="s">
        <v>1231</v>
      </c>
      <c r="D24" s="14">
        <v>16151</v>
      </c>
      <c r="E24" s="15">
        <v>2553.0500000000002</v>
      </c>
      <c r="F24" s="16">
        <v>1.1299999999999999E-2</v>
      </c>
      <c r="G24" s="16"/>
    </row>
    <row r="25" spans="1:7" x14ac:dyDescent="0.25">
      <c r="A25" s="13" t="s">
        <v>1245</v>
      </c>
      <c r="B25" s="32" t="s">
        <v>1246</v>
      </c>
      <c r="C25" s="32" t="s">
        <v>1195</v>
      </c>
      <c r="D25" s="14">
        <v>313792</v>
      </c>
      <c r="E25" s="15">
        <v>2467.8200000000002</v>
      </c>
      <c r="F25" s="16">
        <v>1.09E-2</v>
      </c>
      <c r="G25" s="16"/>
    </row>
    <row r="26" spans="1:7" x14ac:dyDescent="0.25">
      <c r="A26" s="13" t="s">
        <v>1479</v>
      </c>
      <c r="B26" s="32" t="s">
        <v>1480</v>
      </c>
      <c r="C26" s="32" t="s">
        <v>1195</v>
      </c>
      <c r="D26" s="14">
        <v>50787</v>
      </c>
      <c r="E26" s="15">
        <v>2418.3200000000002</v>
      </c>
      <c r="F26" s="16">
        <v>1.0699999999999999E-2</v>
      </c>
      <c r="G26" s="16"/>
    </row>
    <row r="27" spans="1:7" x14ac:dyDescent="0.25">
      <c r="A27" s="13" t="s">
        <v>1963</v>
      </c>
      <c r="B27" s="32" t="s">
        <v>1964</v>
      </c>
      <c r="C27" s="32" t="s">
        <v>1556</v>
      </c>
      <c r="D27" s="14">
        <v>122842</v>
      </c>
      <c r="E27" s="15">
        <v>2326.5</v>
      </c>
      <c r="F27" s="16">
        <v>1.03E-2</v>
      </c>
      <c r="G27" s="16"/>
    </row>
    <row r="28" spans="1:7" x14ac:dyDescent="0.25">
      <c r="A28" s="13" t="s">
        <v>1536</v>
      </c>
      <c r="B28" s="32" t="s">
        <v>1537</v>
      </c>
      <c r="C28" s="32" t="s">
        <v>1275</v>
      </c>
      <c r="D28" s="14">
        <v>938106</v>
      </c>
      <c r="E28" s="15">
        <v>2238.41</v>
      </c>
      <c r="F28" s="16">
        <v>9.9000000000000008E-3</v>
      </c>
      <c r="G28" s="16"/>
    </row>
    <row r="29" spans="1:7" x14ac:dyDescent="0.25">
      <c r="A29" s="13" t="s">
        <v>1515</v>
      </c>
      <c r="B29" s="32" t="s">
        <v>1516</v>
      </c>
      <c r="C29" s="32" t="s">
        <v>1275</v>
      </c>
      <c r="D29" s="14">
        <v>138297</v>
      </c>
      <c r="E29" s="15">
        <v>2185.02</v>
      </c>
      <c r="F29" s="16">
        <v>9.5999999999999992E-3</v>
      </c>
      <c r="G29" s="16"/>
    </row>
    <row r="30" spans="1:7" x14ac:dyDescent="0.25">
      <c r="A30" s="13" t="s">
        <v>1428</v>
      </c>
      <c r="B30" s="32" t="s">
        <v>1429</v>
      </c>
      <c r="C30" s="32" t="s">
        <v>1181</v>
      </c>
      <c r="D30" s="14">
        <v>137651</v>
      </c>
      <c r="E30" s="15">
        <v>2111.4299999999998</v>
      </c>
      <c r="F30" s="16">
        <v>9.2999999999999992E-3</v>
      </c>
      <c r="G30" s="16"/>
    </row>
    <row r="31" spans="1:7" x14ac:dyDescent="0.25">
      <c r="A31" s="13" t="s">
        <v>1423</v>
      </c>
      <c r="B31" s="32" t="s">
        <v>1424</v>
      </c>
      <c r="C31" s="32" t="s">
        <v>1234</v>
      </c>
      <c r="D31" s="14">
        <v>290380</v>
      </c>
      <c r="E31" s="15">
        <v>1909.97</v>
      </c>
      <c r="F31" s="16">
        <v>8.3999999999999995E-3</v>
      </c>
      <c r="G31" s="16"/>
    </row>
    <row r="32" spans="1:7" x14ac:dyDescent="0.25">
      <c r="A32" s="13" t="s">
        <v>1356</v>
      </c>
      <c r="B32" s="32" t="s">
        <v>1357</v>
      </c>
      <c r="C32" s="32" t="s">
        <v>1267</v>
      </c>
      <c r="D32" s="14">
        <v>31991</v>
      </c>
      <c r="E32" s="15">
        <v>1889.28</v>
      </c>
      <c r="F32" s="16">
        <v>8.3000000000000001E-3</v>
      </c>
      <c r="G32" s="16"/>
    </row>
    <row r="33" spans="1:7" x14ac:dyDescent="0.25">
      <c r="A33" s="13" t="s">
        <v>1347</v>
      </c>
      <c r="B33" s="32" t="s">
        <v>1348</v>
      </c>
      <c r="C33" s="32" t="s">
        <v>1275</v>
      </c>
      <c r="D33" s="14">
        <v>27221</v>
      </c>
      <c r="E33" s="15">
        <v>1790.03</v>
      </c>
      <c r="F33" s="16">
        <v>7.9000000000000008E-3</v>
      </c>
      <c r="G33" s="16"/>
    </row>
    <row r="34" spans="1:7" x14ac:dyDescent="0.25">
      <c r="A34" s="13" t="s">
        <v>1293</v>
      </c>
      <c r="B34" s="32" t="s">
        <v>1294</v>
      </c>
      <c r="C34" s="32" t="s">
        <v>1295</v>
      </c>
      <c r="D34" s="14">
        <v>40563</v>
      </c>
      <c r="E34" s="15">
        <v>1776.21</v>
      </c>
      <c r="F34" s="16">
        <v>7.7999999999999996E-3</v>
      </c>
      <c r="G34" s="16"/>
    </row>
    <row r="35" spans="1:7" x14ac:dyDescent="0.25">
      <c r="A35" s="13" t="s">
        <v>1223</v>
      </c>
      <c r="B35" s="32" t="s">
        <v>1224</v>
      </c>
      <c r="C35" s="32" t="s">
        <v>1195</v>
      </c>
      <c r="D35" s="14">
        <v>70932</v>
      </c>
      <c r="E35" s="15">
        <v>1726.8</v>
      </c>
      <c r="F35" s="16">
        <v>7.6E-3</v>
      </c>
      <c r="G35" s="16"/>
    </row>
    <row r="36" spans="1:7" x14ac:dyDescent="0.25">
      <c r="A36" s="13" t="s">
        <v>1887</v>
      </c>
      <c r="B36" s="32" t="s">
        <v>1888</v>
      </c>
      <c r="C36" s="32" t="s">
        <v>1215</v>
      </c>
      <c r="D36" s="14">
        <v>111317</v>
      </c>
      <c r="E36" s="15">
        <v>1681.67</v>
      </c>
      <c r="F36" s="16">
        <v>7.4000000000000003E-3</v>
      </c>
      <c r="G36" s="16"/>
    </row>
    <row r="37" spans="1:7" x14ac:dyDescent="0.25">
      <c r="A37" s="13" t="s">
        <v>1296</v>
      </c>
      <c r="B37" s="32" t="s">
        <v>1297</v>
      </c>
      <c r="C37" s="32" t="s">
        <v>1237</v>
      </c>
      <c r="D37" s="14">
        <v>23033</v>
      </c>
      <c r="E37" s="15">
        <v>1680.93</v>
      </c>
      <c r="F37" s="16">
        <v>7.4000000000000003E-3</v>
      </c>
      <c r="G37" s="16"/>
    </row>
    <row r="38" spans="1:7" x14ac:dyDescent="0.25">
      <c r="A38" s="13" t="s">
        <v>1364</v>
      </c>
      <c r="B38" s="32" t="s">
        <v>1365</v>
      </c>
      <c r="C38" s="32" t="s">
        <v>1195</v>
      </c>
      <c r="D38" s="14">
        <v>33345</v>
      </c>
      <c r="E38" s="15">
        <v>1611.18</v>
      </c>
      <c r="F38" s="16">
        <v>7.1000000000000004E-3</v>
      </c>
      <c r="G38" s="16"/>
    </row>
    <row r="39" spans="1:7" x14ac:dyDescent="0.25">
      <c r="A39" s="13" t="s">
        <v>1211</v>
      </c>
      <c r="B39" s="32" t="s">
        <v>1212</v>
      </c>
      <c r="C39" s="32" t="s">
        <v>1181</v>
      </c>
      <c r="D39" s="14">
        <v>130106</v>
      </c>
      <c r="E39" s="15">
        <v>1564.26</v>
      </c>
      <c r="F39" s="16">
        <v>6.8999999999999999E-3</v>
      </c>
      <c r="G39" s="16"/>
    </row>
    <row r="40" spans="1:7" x14ac:dyDescent="0.25">
      <c r="A40" s="13" t="s">
        <v>1193</v>
      </c>
      <c r="B40" s="32" t="s">
        <v>1194</v>
      </c>
      <c r="C40" s="32" t="s">
        <v>1195</v>
      </c>
      <c r="D40" s="14">
        <v>16748</v>
      </c>
      <c r="E40" s="15">
        <v>1512.96</v>
      </c>
      <c r="F40" s="16">
        <v>6.7000000000000002E-3</v>
      </c>
      <c r="G40" s="16"/>
    </row>
    <row r="41" spans="1:7" x14ac:dyDescent="0.25">
      <c r="A41" s="13" t="s">
        <v>1456</v>
      </c>
      <c r="B41" s="32" t="s">
        <v>1457</v>
      </c>
      <c r="C41" s="32" t="s">
        <v>1244</v>
      </c>
      <c r="D41" s="14">
        <v>888089</v>
      </c>
      <c r="E41" s="15">
        <v>1442.79</v>
      </c>
      <c r="F41" s="16">
        <v>6.4000000000000003E-3</v>
      </c>
      <c r="G41" s="16"/>
    </row>
    <row r="42" spans="1:7" x14ac:dyDescent="0.25">
      <c r="A42" s="13" t="s">
        <v>1386</v>
      </c>
      <c r="B42" s="32" t="s">
        <v>1387</v>
      </c>
      <c r="C42" s="32" t="s">
        <v>1388</v>
      </c>
      <c r="D42" s="14">
        <v>345912</v>
      </c>
      <c r="E42" s="15">
        <v>1440.38</v>
      </c>
      <c r="F42" s="16">
        <v>6.4000000000000003E-3</v>
      </c>
      <c r="G42" s="16"/>
    </row>
    <row r="43" spans="1:7" x14ac:dyDescent="0.25">
      <c r="A43" s="13" t="s">
        <v>1871</v>
      </c>
      <c r="B43" s="32" t="s">
        <v>1872</v>
      </c>
      <c r="C43" s="32" t="s">
        <v>1244</v>
      </c>
      <c r="D43" s="14">
        <v>286309</v>
      </c>
      <c r="E43" s="15">
        <v>1418.8</v>
      </c>
      <c r="F43" s="16">
        <v>6.3E-3</v>
      </c>
      <c r="G43" s="16"/>
    </row>
    <row r="44" spans="1:7" x14ac:dyDescent="0.25">
      <c r="A44" s="13" t="s">
        <v>1873</v>
      </c>
      <c r="B44" s="32" t="s">
        <v>1874</v>
      </c>
      <c r="C44" s="32" t="s">
        <v>1275</v>
      </c>
      <c r="D44" s="14">
        <v>85947</v>
      </c>
      <c r="E44" s="15">
        <v>1402.48</v>
      </c>
      <c r="F44" s="16">
        <v>6.1999999999999998E-3</v>
      </c>
      <c r="G44" s="16"/>
    </row>
    <row r="45" spans="1:7" x14ac:dyDescent="0.25">
      <c r="A45" s="13" t="s">
        <v>1238</v>
      </c>
      <c r="B45" s="32" t="s">
        <v>1239</v>
      </c>
      <c r="C45" s="32" t="s">
        <v>1181</v>
      </c>
      <c r="D45" s="14">
        <v>41452</v>
      </c>
      <c r="E45" s="15">
        <v>1377.95</v>
      </c>
      <c r="F45" s="16">
        <v>6.1000000000000004E-3</v>
      </c>
      <c r="G45" s="16"/>
    </row>
    <row r="46" spans="1:7" x14ac:dyDescent="0.25">
      <c r="A46" s="13" t="s">
        <v>1975</v>
      </c>
      <c r="B46" s="32" t="s">
        <v>1976</v>
      </c>
      <c r="C46" s="32" t="s">
        <v>1333</v>
      </c>
      <c r="D46" s="14">
        <v>12650</v>
      </c>
      <c r="E46" s="15">
        <v>1351.17</v>
      </c>
      <c r="F46" s="16">
        <v>6.0000000000000001E-3</v>
      </c>
      <c r="G46" s="16"/>
    </row>
    <row r="47" spans="1:7" x14ac:dyDescent="0.25">
      <c r="A47" s="13" t="s">
        <v>2046</v>
      </c>
      <c r="B47" s="32" t="s">
        <v>2047</v>
      </c>
      <c r="C47" s="32" t="s">
        <v>1893</v>
      </c>
      <c r="D47" s="14">
        <v>22536</v>
      </c>
      <c r="E47" s="15">
        <v>1349.33</v>
      </c>
      <c r="F47" s="16">
        <v>6.0000000000000001E-3</v>
      </c>
      <c r="G47" s="16"/>
    </row>
    <row r="48" spans="1:7" x14ac:dyDescent="0.25">
      <c r="A48" s="13" t="s">
        <v>1255</v>
      </c>
      <c r="B48" s="32" t="s">
        <v>1256</v>
      </c>
      <c r="C48" s="32" t="s">
        <v>1181</v>
      </c>
      <c r="D48" s="14">
        <v>138997</v>
      </c>
      <c r="E48" s="15">
        <v>1342.64</v>
      </c>
      <c r="F48" s="16">
        <v>5.8999999999999999E-3</v>
      </c>
      <c r="G48" s="16"/>
    </row>
    <row r="49" spans="1:7" x14ac:dyDescent="0.25">
      <c r="A49" s="13" t="s">
        <v>1307</v>
      </c>
      <c r="B49" s="32" t="s">
        <v>1308</v>
      </c>
      <c r="C49" s="32" t="s">
        <v>1210</v>
      </c>
      <c r="D49" s="14">
        <v>458145</v>
      </c>
      <c r="E49" s="15">
        <v>1338.24</v>
      </c>
      <c r="F49" s="16">
        <v>5.8999999999999999E-3</v>
      </c>
      <c r="G49" s="16"/>
    </row>
    <row r="50" spans="1:7" x14ac:dyDescent="0.25">
      <c r="A50" s="13" t="s">
        <v>1324</v>
      </c>
      <c r="B50" s="32" t="s">
        <v>1325</v>
      </c>
      <c r="C50" s="32" t="s">
        <v>1192</v>
      </c>
      <c r="D50" s="14">
        <v>53147</v>
      </c>
      <c r="E50" s="15">
        <v>1326.63</v>
      </c>
      <c r="F50" s="16">
        <v>5.8999999999999999E-3</v>
      </c>
      <c r="G50" s="16"/>
    </row>
    <row r="51" spans="1:7" x14ac:dyDescent="0.25">
      <c r="A51" s="13" t="s">
        <v>1393</v>
      </c>
      <c r="B51" s="32" t="s">
        <v>1394</v>
      </c>
      <c r="C51" s="32" t="s">
        <v>1395</v>
      </c>
      <c r="D51" s="14">
        <v>19114</v>
      </c>
      <c r="E51" s="15">
        <v>1305.28</v>
      </c>
      <c r="F51" s="16">
        <v>5.7999999999999996E-3</v>
      </c>
      <c r="G51" s="16"/>
    </row>
    <row r="52" spans="1:7" x14ac:dyDescent="0.25">
      <c r="A52" s="13" t="s">
        <v>1298</v>
      </c>
      <c r="B52" s="32" t="s">
        <v>1299</v>
      </c>
      <c r="C52" s="32" t="s">
        <v>1181</v>
      </c>
      <c r="D52" s="14">
        <v>103090</v>
      </c>
      <c r="E52" s="15">
        <v>1301.6099999999999</v>
      </c>
      <c r="F52" s="16">
        <v>5.7000000000000002E-3</v>
      </c>
      <c r="G52" s="16"/>
    </row>
    <row r="53" spans="1:7" x14ac:dyDescent="0.25">
      <c r="A53" s="13" t="s">
        <v>1448</v>
      </c>
      <c r="B53" s="32" t="s">
        <v>1449</v>
      </c>
      <c r="C53" s="32" t="s">
        <v>1215</v>
      </c>
      <c r="D53" s="14">
        <v>388811</v>
      </c>
      <c r="E53" s="15">
        <v>1280.74</v>
      </c>
      <c r="F53" s="16">
        <v>5.5999999999999999E-3</v>
      </c>
      <c r="G53" s="16"/>
    </row>
    <row r="54" spans="1:7" x14ac:dyDescent="0.25">
      <c r="A54" s="13" t="s">
        <v>1971</v>
      </c>
      <c r="B54" s="32" t="s">
        <v>1972</v>
      </c>
      <c r="C54" s="32" t="s">
        <v>1416</v>
      </c>
      <c r="D54" s="14">
        <v>183747</v>
      </c>
      <c r="E54" s="15">
        <v>1259.5899999999999</v>
      </c>
      <c r="F54" s="16">
        <v>5.5999999999999999E-3</v>
      </c>
      <c r="G54" s="16"/>
    </row>
    <row r="55" spans="1:7" x14ac:dyDescent="0.25">
      <c r="A55" s="13" t="s">
        <v>1530</v>
      </c>
      <c r="B55" s="32" t="s">
        <v>1531</v>
      </c>
      <c r="C55" s="32" t="s">
        <v>1351</v>
      </c>
      <c r="D55" s="14">
        <v>432638</v>
      </c>
      <c r="E55" s="15">
        <v>1210.3499999999999</v>
      </c>
      <c r="F55" s="16">
        <v>5.3E-3</v>
      </c>
      <c r="G55" s="16"/>
    </row>
    <row r="56" spans="1:7" x14ac:dyDescent="0.25">
      <c r="A56" s="13" t="s">
        <v>1889</v>
      </c>
      <c r="B56" s="32" t="s">
        <v>1890</v>
      </c>
      <c r="C56" s="32" t="s">
        <v>1218</v>
      </c>
      <c r="D56" s="14">
        <v>68166</v>
      </c>
      <c r="E56" s="15">
        <v>1197.1300000000001</v>
      </c>
      <c r="F56" s="16">
        <v>5.3E-3</v>
      </c>
      <c r="G56" s="16"/>
    </row>
    <row r="57" spans="1:7" x14ac:dyDescent="0.25">
      <c r="A57" s="13" t="s">
        <v>1278</v>
      </c>
      <c r="B57" s="32" t="s">
        <v>1279</v>
      </c>
      <c r="C57" s="32" t="s">
        <v>1187</v>
      </c>
      <c r="D57" s="14">
        <v>120089</v>
      </c>
      <c r="E57" s="15">
        <v>1195.9100000000001</v>
      </c>
      <c r="F57" s="16">
        <v>5.3E-3</v>
      </c>
      <c r="G57" s="16"/>
    </row>
    <row r="58" spans="1:7" x14ac:dyDescent="0.25">
      <c r="A58" s="13" t="s">
        <v>1883</v>
      </c>
      <c r="B58" s="32" t="s">
        <v>1884</v>
      </c>
      <c r="C58" s="32" t="s">
        <v>1198</v>
      </c>
      <c r="D58" s="14">
        <v>319574</v>
      </c>
      <c r="E58" s="15">
        <v>1169</v>
      </c>
      <c r="F58" s="16">
        <v>5.1999999999999998E-3</v>
      </c>
      <c r="G58" s="16"/>
    </row>
    <row r="59" spans="1:7" x14ac:dyDescent="0.25">
      <c r="A59" s="13" t="s">
        <v>1339</v>
      </c>
      <c r="B59" s="32" t="s">
        <v>1340</v>
      </c>
      <c r="C59" s="32" t="s">
        <v>1318</v>
      </c>
      <c r="D59" s="14">
        <v>174569</v>
      </c>
      <c r="E59" s="15">
        <v>1145.52</v>
      </c>
      <c r="F59" s="16">
        <v>5.1000000000000004E-3</v>
      </c>
      <c r="G59" s="16"/>
    </row>
    <row r="60" spans="1:7" x14ac:dyDescent="0.25">
      <c r="A60" s="13" t="s">
        <v>1205</v>
      </c>
      <c r="B60" s="32" t="s">
        <v>1206</v>
      </c>
      <c r="C60" s="32" t="s">
        <v>1207</v>
      </c>
      <c r="D60" s="14">
        <v>23053</v>
      </c>
      <c r="E60" s="15">
        <v>1139.08</v>
      </c>
      <c r="F60" s="16">
        <v>5.0000000000000001E-3</v>
      </c>
      <c r="G60" s="16"/>
    </row>
    <row r="61" spans="1:7" x14ac:dyDescent="0.25">
      <c r="A61" s="13" t="s">
        <v>1202</v>
      </c>
      <c r="B61" s="32" t="s">
        <v>1203</v>
      </c>
      <c r="C61" s="32" t="s">
        <v>1204</v>
      </c>
      <c r="D61" s="14">
        <v>39361</v>
      </c>
      <c r="E61" s="15">
        <v>1137.43</v>
      </c>
      <c r="F61" s="16">
        <v>5.0000000000000001E-3</v>
      </c>
      <c r="G61" s="16"/>
    </row>
    <row r="62" spans="1:7" x14ac:dyDescent="0.25">
      <c r="A62" s="13" t="s">
        <v>1894</v>
      </c>
      <c r="B62" s="32" t="s">
        <v>1895</v>
      </c>
      <c r="C62" s="32" t="s">
        <v>1315</v>
      </c>
      <c r="D62" s="14">
        <v>68214</v>
      </c>
      <c r="E62" s="15">
        <v>1129.79</v>
      </c>
      <c r="F62" s="16">
        <v>5.0000000000000001E-3</v>
      </c>
      <c r="G62" s="16"/>
    </row>
    <row r="63" spans="1:7" x14ac:dyDescent="0.25">
      <c r="A63" s="13" t="s">
        <v>1276</v>
      </c>
      <c r="B63" s="32" t="s">
        <v>1277</v>
      </c>
      <c r="C63" s="32" t="s">
        <v>1195</v>
      </c>
      <c r="D63" s="14">
        <v>37652</v>
      </c>
      <c r="E63" s="15">
        <v>1116.8</v>
      </c>
      <c r="F63" s="16">
        <v>4.8999999999999998E-3</v>
      </c>
      <c r="G63" s="16"/>
    </row>
    <row r="64" spans="1:7" x14ac:dyDescent="0.25">
      <c r="A64" s="13" t="s">
        <v>1577</v>
      </c>
      <c r="B64" s="32" t="s">
        <v>1578</v>
      </c>
      <c r="C64" s="32" t="s">
        <v>1231</v>
      </c>
      <c r="D64" s="14">
        <v>148442</v>
      </c>
      <c r="E64" s="15">
        <v>1075.3900000000001</v>
      </c>
      <c r="F64" s="16">
        <v>4.7000000000000002E-3</v>
      </c>
      <c r="G64" s="16"/>
    </row>
    <row r="65" spans="1:7" x14ac:dyDescent="0.25">
      <c r="A65" s="13" t="s">
        <v>1389</v>
      </c>
      <c r="B65" s="32" t="s">
        <v>1390</v>
      </c>
      <c r="C65" s="32" t="s">
        <v>1351</v>
      </c>
      <c r="D65" s="14">
        <v>15773</v>
      </c>
      <c r="E65" s="15">
        <v>1071.8399999999999</v>
      </c>
      <c r="F65" s="16">
        <v>4.7000000000000002E-3</v>
      </c>
      <c r="G65" s="16"/>
    </row>
    <row r="66" spans="1:7" x14ac:dyDescent="0.25">
      <c r="A66" s="13" t="s">
        <v>1891</v>
      </c>
      <c r="B66" s="32" t="s">
        <v>1892</v>
      </c>
      <c r="C66" s="32" t="s">
        <v>1893</v>
      </c>
      <c r="D66" s="14">
        <v>84531</v>
      </c>
      <c r="E66" s="15">
        <v>1050</v>
      </c>
      <c r="F66" s="16">
        <v>4.5999999999999999E-3</v>
      </c>
      <c r="G66" s="16"/>
    </row>
    <row r="67" spans="1:7" x14ac:dyDescent="0.25">
      <c r="A67" s="13" t="s">
        <v>2481</v>
      </c>
      <c r="B67" s="32" t="s">
        <v>2482</v>
      </c>
      <c r="C67" s="32" t="s">
        <v>1231</v>
      </c>
      <c r="D67" s="14">
        <v>90019</v>
      </c>
      <c r="E67" s="15">
        <v>1036.43</v>
      </c>
      <c r="F67" s="16">
        <v>4.5999999999999999E-3</v>
      </c>
      <c r="G67" s="16"/>
    </row>
    <row r="68" spans="1:7" x14ac:dyDescent="0.25">
      <c r="A68" s="13" t="s">
        <v>1414</v>
      </c>
      <c r="B68" s="32" t="s">
        <v>1415</v>
      </c>
      <c r="C68" s="32" t="s">
        <v>1416</v>
      </c>
      <c r="D68" s="14">
        <v>24560</v>
      </c>
      <c r="E68" s="15">
        <v>1032.56</v>
      </c>
      <c r="F68" s="16">
        <v>4.5999999999999999E-3</v>
      </c>
      <c r="G68" s="16"/>
    </row>
    <row r="69" spans="1:7" x14ac:dyDescent="0.25">
      <c r="A69" s="13" t="s">
        <v>2169</v>
      </c>
      <c r="B69" s="32" t="s">
        <v>2170</v>
      </c>
      <c r="C69" s="32" t="s">
        <v>1249</v>
      </c>
      <c r="D69" s="14">
        <v>128584</v>
      </c>
      <c r="E69" s="15">
        <v>1017.68</v>
      </c>
      <c r="F69" s="16">
        <v>4.4999999999999997E-3</v>
      </c>
      <c r="G69" s="16"/>
    </row>
    <row r="70" spans="1:7" x14ac:dyDescent="0.25">
      <c r="A70" s="13" t="s">
        <v>2431</v>
      </c>
      <c r="B70" s="32" t="s">
        <v>2432</v>
      </c>
      <c r="C70" s="32" t="s">
        <v>1237</v>
      </c>
      <c r="D70" s="14">
        <v>214339</v>
      </c>
      <c r="E70" s="15">
        <v>975.35</v>
      </c>
      <c r="F70" s="16">
        <v>4.3E-3</v>
      </c>
      <c r="G70" s="16"/>
    </row>
    <row r="71" spans="1:7" x14ac:dyDescent="0.25">
      <c r="A71" s="13" t="s">
        <v>1593</v>
      </c>
      <c r="B71" s="32" t="s">
        <v>1594</v>
      </c>
      <c r="C71" s="32" t="s">
        <v>1351</v>
      </c>
      <c r="D71" s="14">
        <v>22969</v>
      </c>
      <c r="E71" s="15">
        <v>852.06</v>
      </c>
      <c r="F71" s="16">
        <v>3.8E-3</v>
      </c>
      <c r="G71" s="16"/>
    </row>
    <row r="72" spans="1:7" x14ac:dyDescent="0.25">
      <c r="A72" s="13" t="s">
        <v>2423</v>
      </c>
      <c r="B72" s="32" t="s">
        <v>2424</v>
      </c>
      <c r="C72" s="32" t="s">
        <v>2102</v>
      </c>
      <c r="D72" s="14">
        <v>200079</v>
      </c>
      <c r="E72" s="15">
        <v>849.14</v>
      </c>
      <c r="F72" s="16">
        <v>3.7000000000000002E-3</v>
      </c>
      <c r="G72" s="16"/>
    </row>
    <row r="73" spans="1:7" x14ac:dyDescent="0.25">
      <c r="A73" s="13" t="s">
        <v>1528</v>
      </c>
      <c r="B73" s="32" t="s">
        <v>1529</v>
      </c>
      <c r="C73" s="32" t="s">
        <v>1234</v>
      </c>
      <c r="D73" s="14">
        <v>73486</v>
      </c>
      <c r="E73" s="15">
        <v>833.29</v>
      </c>
      <c r="F73" s="16">
        <v>3.7000000000000002E-3</v>
      </c>
      <c r="G73" s="16"/>
    </row>
    <row r="74" spans="1:7" x14ac:dyDescent="0.25">
      <c r="A74" s="13" t="s">
        <v>2081</v>
      </c>
      <c r="B74" s="32" t="s">
        <v>2082</v>
      </c>
      <c r="C74" s="32" t="s">
        <v>1398</v>
      </c>
      <c r="D74" s="14">
        <v>52187</v>
      </c>
      <c r="E74" s="15">
        <v>828</v>
      </c>
      <c r="F74" s="16">
        <v>3.7000000000000002E-3</v>
      </c>
      <c r="G74" s="16"/>
    </row>
    <row r="75" spans="1:7" x14ac:dyDescent="0.25">
      <c r="A75" s="13" t="s">
        <v>1900</v>
      </c>
      <c r="B75" s="32" t="s">
        <v>1901</v>
      </c>
      <c r="C75" s="32" t="s">
        <v>1244</v>
      </c>
      <c r="D75" s="14">
        <v>15676</v>
      </c>
      <c r="E75" s="15">
        <v>799.37</v>
      </c>
      <c r="F75" s="16">
        <v>3.5000000000000001E-3</v>
      </c>
      <c r="G75" s="16"/>
    </row>
    <row r="76" spans="1:7" x14ac:dyDescent="0.25">
      <c r="A76" s="13" t="s">
        <v>2073</v>
      </c>
      <c r="B76" s="32" t="s">
        <v>2074</v>
      </c>
      <c r="C76" s="32" t="s">
        <v>1351</v>
      </c>
      <c r="D76" s="14">
        <v>154356</v>
      </c>
      <c r="E76" s="15">
        <v>726.63</v>
      </c>
      <c r="F76" s="16">
        <v>3.2000000000000002E-3</v>
      </c>
      <c r="G76" s="16"/>
    </row>
    <row r="77" spans="1:7" x14ac:dyDescent="0.25">
      <c r="A77" s="13" t="s">
        <v>2173</v>
      </c>
      <c r="B77" s="32" t="s">
        <v>2174</v>
      </c>
      <c r="C77" s="32" t="s">
        <v>2102</v>
      </c>
      <c r="D77" s="14">
        <v>103165</v>
      </c>
      <c r="E77" s="15">
        <v>715.81</v>
      </c>
      <c r="F77" s="16">
        <v>3.2000000000000002E-3</v>
      </c>
      <c r="G77" s="16"/>
    </row>
    <row r="78" spans="1:7" x14ac:dyDescent="0.25">
      <c r="A78" s="13" t="s">
        <v>1284</v>
      </c>
      <c r="B78" s="32" t="s">
        <v>1285</v>
      </c>
      <c r="C78" s="32" t="s">
        <v>1272</v>
      </c>
      <c r="D78" s="14">
        <v>226222</v>
      </c>
      <c r="E78" s="15">
        <v>696.76</v>
      </c>
      <c r="F78" s="16">
        <v>3.0999999999999999E-3</v>
      </c>
      <c r="G78" s="16"/>
    </row>
    <row r="79" spans="1:7" x14ac:dyDescent="0.25">
      <c r="A79" s="13" t="s">
        <v>1229</v>
      </c>
      <c r="B79" s="32" t="s">
        <v>1230</v>
      </c>
      <c r="C79" s="32" t="s">
        <v>1231</v>
      </c>
      <c r="D79" s="14">
        <v>20635</v>
      </c>
      <c r="E79" s="15">
        <v>670.43</v>
      </c>
      <c r="F79" s="16">
        <v>3.0000000000000001E-3</v>
      </c>
      <c r="G79" s="16"/>
    </row>
    <row r="80" spans="1:7" x14ac:dyDescent="0.25">
      <c r="A80" s="13" t="s">
        <v>1270</v>
      </c>
      <c r="B80" s="32" t="s">
        <v>1271</v>
      </c>
      <c r="C80" s="32" t="s">
        <v>1272</v>
      </c>
      <c r="D80" s="14">
        <v>14467</v>
      </c>
      <c r="E80" s="15">
        <v>647.66999999999996</v>
      </c>
      <c r="F80" s="16">
        <v>2.8999999999999998E-3</v>
      </c>
      <c r="G80" s="16"/>
    </row>
    <row r="81" spans="1:7" x14ac:dyDescent="0.25">
      <c r="A81" s="13" t="s">
        <v>1877</v>
      </c>
      <c r="B81" s="32" t="s">
        <v>1878</v>
      </c>
      <c r="C81" s="32" t="s">
        <v>1351</v>
      </c>
      <c r="D81" s="14">
        <v>111011</v>
      </c>
      <c r="E81" s="15">
        <v>631.65</v>
      </c>
      <c r="F81" s="16">
        <v>2.8E-3</v>
      </c>
      <c r="G81" s="16"/>
    </row>
    <row r="82" spans="1:7" x14ac:dyDescent="0.25">
      <c r="A82" s="13" t="s">
        <v>2015</v>
      </c>
      <c r="B82" s="32" t="s">
        <v>2016</v>
      </c>
      <c r="C82" s="32" t="s">
        <v>1275</v>
      </c>
      <c r="D82" s="14">
        <v>57497</v>
      </c>
      <c r="E82" s="15">
        <v>604.95000000000005</v>
      </c>
      <c r="F82" s="16">
        <v>2.7000000000000001E-3</v>
      </c>
      <c r="G82" s="16"/>
    </row>
    <row r="83" spans="1:7" x14ac:dyDescent="0.25">
      <c r="A83" s="13" t="s">
        <v>1403</v>
      </c>
      <c r="B83" s="32" t="s">
        <v>1404</v>
      </c>
      <c r="C83" s="32" t="s">
        <v>1302</v>
      </c>
      <c r="D83" s="14">
        <v>353100</v>
      </c>
      <c r="E83" s="15">
        <v>510.37</v>
      </c>
      <c r="F83" s="16">
        <v>2.3E-3</v>
      </c>
      <c r="G83" s="16"/>
    </row>
    <row r="84" spans="1:7" x14ac:dyDescent="0.25">
      <c r="A84" s="13" t="s">
        <v>1196</v>
      </c>
      <c r="B84" s="32" t="s">
        <v>1197</v>
      </c>
      <c r="C84" s="32" t="s">
        <v>1198</v>
      </c>
      <c r="D84" s="14">
        <v>3471</v>
      </c>
      <c r="E84" s="15">
        <v>388.83</v>
      </c>
      <c r="F84" s="16">
        <v>1.6999999999999999E-3</v>
      </c>
      <c r="G84" s="16"/>
    </row>
    <row r="85" spans="1:7" x14ac:dyDescent="0.25">
      <c r="A85" s="13" t="s">
        <v>1875</v>
      </c>
      <c r="B85" s="32" t="s">
        <v>1876</v>
      </c>
      <c r="C85" s="32" t="s">
        <v>1198</v>
      </c>
      <c r="D85" s="14">
        <v>22308</v>
      </c>
      <c r="E85" s="15">
        <v>48.41</v>
      </c>
      <c r="F85" s="16">
        <v>2.0000000000000001E-4</v>
      </c>
      <c r="G85" s="16"/>
    </row>
    <row r="86" spans="1:7" x14ac:dyDescent="0.25">
      <c r="A86" s="13" t="s">
        <v>1904</v>
      </c>
      <c r="B86" s="32" t="s">
        <v>1905</v>
      </c>
      <c r="C86" s="32" t="s">
        <v>1315</v>
      </c>
      <c r="D86" s="14">
        <v>10400</v>
      </c>
      <c r="E86" s="15">
        <v>30.06</v>
      </c>
      <c r="F86" s="16">
        <v>1E-4</v>
      </c>
      <c r="G86" s="16"/>
    </row>
    <row r="87" spans="1:7" x14ac:dyDescent="0.25">
      <c r="A87" s="17" t="s">
        <v>131</v>
      </c>
      <c r="B87" s="33"/>
      <c r="C87" s="33"/>
      <c r="D87" s="20"/>
      <c r="E87" s="38">
        <v>165478.95000000001</v>
      </c>
      <c r="F87" s="39">
        <v>0.73029999999999995</v>
      </c>
      <c r="G87" s="23"/>
    </row>
    <row r="88" spans="1:7" x14ac:dyDescent="0.25">
      <c r="A88" s="17" t="s">
        <v>1257</v>
      </c>
      <c r="B88" s="32"/>
      <c r="C88" s="32"/>
      <c r="D88" s="14"/>
      <c r="E88" s="15"/>
      <c r="F88" s="16"/>
      <c r="G88" s="16"/>
    </row>
    <row r="89" spans="1:7" x14ac:dyDescent="0.25">
      <c r="A89" s="17" t="s">
        <v>131</v>
      </c>
      <c r="B89" s="32"/>
      <c r="C89" s="32"/>
      <c r="D89" s="14"/>
      <c r="E89" s="40" t="s">
        <v>128</v>
      </c>
      <c r="F89" s="41" t="s">
        <v>128</v>
      </c>
      <c r="G89" s="16"/>
    </row>
    <row r="90" spans="1:7" x14ac:dyDescent="0.25">
      <c r="A90" s="25" t="s">
        <v>143</v>
      </c>
      <c r="B90" s="34"/>
      <c r="C90" s="34"/>
      <c r="D90" s="26"/>
      <c r="E90" s="29">
        <v>165478.95000000001</v>
      </c>
      <c r="F90" s="30">
        <v>0.73029999999999995</v>
      </c>
      <c r="G90" s="23"/>
    </row>
    <row r="91" spans="1:7" x14ac:dyDescent="0.25">
      <c r="A91" s="13"/>
      <c r="B91" s="32"/>
      <c r="C91" s="32"/>
      <c r="D91" s="14"/>
      <c r="E91" s="15"/>
      <c r="F91" s="16"/>
      <c r="G91" s="16"/>
    </row>
    <row r="92" spans="1:7" x14ac:dyDescent="0.25">
      <c r="A92" s="17" t="s">
        <v>129</v>
      </c>
      <c r="B92" s="32"/>
      <c r="C92" s="32"/>
      <c r="D92" s="14"/>
      <c r="E92" s="15"/>
      <c r="F92" s="16"/>
      <c r="G92" s="16"/>
    </row>
    <row r="93" spans="1:7" x14ac:dyDescent="0.25">
      <c r="A93" s="17" t="s">
        <v>278</v>
      </c>
      <c r="B93" s="32"/>
      <c r="C93" s="32"/>
      <c r="D93" s="14"/>
      <c r="E93" s="15"/>
      <c r="F93" s="16"/>
      <c r="G93" s="16"/>
    </row>
    <row r="94" spans="1:7" x14ac:dyDescent="0.25">
      <c r="A94" s="13" t="s">
        <v>714</v>
      </c>
      <c r="B94" s="32" t="s">
        <v>715</v>
      </c>
      <c r="C94" s="32" t="s">
        <v>284</v>
      </c>
      <c r="D94" s="14">
        <v>7500000</v>
      </c>
      <c r="E94" s="15">
        <v>7442.24</v>
      </c>
      <c r="F94" s="16">
        <v>3.2800000000000003E-2</v>
      </c>
      <c r="G94" s="16">
        <v>7.9500000000000001E-2</v>
      </c>
    </row>
    <row r="95" spans="1:7" x14ac:dyDescent="0.25">
      <c r="A95" s="13" t="s">
        <v>1948</v>
      </c>
      <c r="B95" s="32" t="s">
        <v>1949</v>
      </c>
      <c r="C95" s="32" t="s">
        <v>295</v>
      </c>
      <c r="D95" s="14">
        <v>2500000</v>
      </c>
      <c r="E95" s="15">
        <v>2514.5700000000002</v>
      </c>
      <c r="F95" s="16">
        <v>1.11E-2</v>
      </c>
      <c r="G95" s="16">
        <v>7.9047999999999993E-2</v>
      </c>
    </row>
    <row r="96" spans="1:7" x14ac:dyDescent="0.25">
      <c r="A96" s="13" t="s">
        <v>1021</v>
      </c>
      <c r="B96" s="32" t="s">
        <v>1022</v>
      </c>
      <c r="C96" s="32" t="s">
        <v>295</v>
      </c>
      <c r="D96" s="14">
        <v>2500000</v>
      </c>
      <c r="E96" s="15">
        <v>2496.2399999999998</v>
      </c>
      <c r="F96" s="16">
        <v>1.0999999999999999E-2</v>
      </c>
      <c r="G96" s="16">
        <v>7.7100000000000002E-2</v>
      </c>
    </row>
    <row r="97" spans="1:7" x14ac:dyDescent="0.25">
      <c r="A97" s="13" t="s">
        <v>819</v>
      </c>
      <c r="B97" s="32" t="s">
        <v>820</v>
      </c>
      <c r="C97" s="32" t="s">
        <v>284</v>
      </c>
      <c r="D97" s="14">
        <v>2000000</v>
      </c>
      <c r="E97" s="15">
        <v>1996.03</v>
      </c>
      <c r="F97" s="16">
        <v>8.8000000000000005E-3</v>
      </c>
      <c r="G97" s="16">
        <v>7.5999999999999998E-2</v>
      </c>
    </row>
    <row r="98" spans="1:7" x14ac:dyDescent="0.25">
      <c r="A98" s="17" t="s">
        <v>131</v>
      </c>
      <c r="B98" s="33"/>
      <c r="C98" s="33"/>
      <c r="D98" s="20"/>
      <c r="E98" s="38">
        <v>14449.08</v>
      </c>
      <c r="F98" s="39">
        <v>6.3700000000000007E-2</v>
      </c>
      <c r="G98" s="23"/>
    </row>
    <row r="99" spans="1:7" x14ac:dyDescent="0.25">
      <c r="A99" s="13"/>
      <c r="B99" s="32"/>
      <c r="C99" s="32"/>
      <c r="D99" s="14"/>
      <c r="E99" s="15"/>
      <c r="F99" s="16"/>
      <c r="G99" s="16"/>
    </row>
    <row r="100" spans="1:7" x14ac:dyDescent="0.25">
      <c r="A100" s="17" t="s">
        <v>132</v>
      </c>
      <c r="B100" s="32"/>
      <c r="C100" s="32"/>
      <c r="D100" s="14"/>
      <c r="E100" s="15"/>
      <c r="F100" s="16"/>
      <c r="G100" s="16"/>
    </row>
    <row r="101" spans="1:7" x14ac:dyDescent="0.25">
      <c r="A101" s="13" t="s">
        <v>668</v>
      </c>
      <c r="B101" s="32" t="s">
        <v>669</v>
      </c>
      <c r="C101" s="32" t="s">
        <v>135</v>
      </c>
      <c r="D101" s="14">
        <v>12500000</v>
      </c>
      <c r="E101" s="15">
        <v>12838.85</v>
      </c>
      <c r="F101" s="16">
        <v>5.6599999999999998E-2</v>
      </c>
      <c r="G101" s="16">
        <v>6.9361999999999993E-2</v>
      </c>
    </row>
    <row r="102" spans="1:7" x14ac:dyDescent="0.25">
      <c r="A102" s="13" t="s">
        <v>629</v>
      </c>
      <c r="B102" s="32" t="s">
        <v>630</v>
      </c>
      <c r="C102" s="32" t="s">
        <v>135</v>
      </c>
      <c r="D102" s="14">
        <v>7500000</v>
      </c>
      <c r="E102" s="15">
        <v>7383.79</v>
      </c>
      <c r="F102" s="16">
        <v>3.2599999999999997E-2</v>
      </c>
      <c r="G102" s="16">
        <v>6.9323999999999997E-2</v>
      </c>
    </row>
    <row r="103" spans="1:7" x14ac:dyDescent="0.25">
      <c r="A103" s="13" t="s">
        <v>488</v>
      </c>
      <c r="B103" s="32" t="s">
        <v>489</v>
      </c>
      <c r="C103" s="32" t="s">
        <v>135</v>
      </c>
      <c r="D103" s="14">
        <v>3500000</v>
      </c>
      <c r="E103" s="15">
        <v>3550.48</v>
      </c>
      <c r="F103" s="16">
        <v>1.5699999999999999E-2</v>
      </c>
      <c r="G103" s="16">
        <v>6.8242999999999998E-2</v>
      </c>
    </row>
    <row r="104" spans="1:7" x14ac:dyDescent="0.25">
      <c r="A104" s="17" t="s">
        <v>131</v>
      </c>
      <c r="B104" s="33"/>
      <c r="C104" s="33"/>
      <c r="D104" s="20"/>
      <c r="E104" s="38">
        <v>23773.119999999999</v>
      </c>
      <c r="F104" s="39">
        <v>0.10489999999999999</v>
      </c>
      <c r="G104" s="23"/>
    </row>
    <row r="105" spans="1:7" x14ac:dyDescent="0.25">
      <c r="A105" s="13"/>
      <c r="B105" s="32"/>
      <c r="C105" s="32"/>
      <c r="D105" s="14"/>
      <c r="E105" s="15"/>
      <c r="F105" s="16"/>
      <c r="G105" s="16"/>
    </row>
    <row r="106" spans="1:7" x14ac:dyDescent="0.25">
      <c r="A106" s="17" t="s">
        <v>141</v>
      </c>
      <c r="B106" s="32"/>
      <c r="C106" s="32"/>
      <c r="D106" s="14"/>
      <c r="E106" s="15"/>
      <c r="F106" s="16"/>
      <c r="G106" s="16"/>
    </row>
    <row r="107" spans="1:7" x14ac:dyDescent="0.25">
      <c r="A107" s="17" t="s">
        <v>131</v>
      </c>
      <c r="B107" s="32"/>
      <c r="C107" s="32"/>
      <c r="D107" s="14"/>
      <c r="E107" s="40" t="s">
        <v>128</v>
      </c>
      <c r="F107" s="41" t="s">
        <v>128</v>
      </c>
      <c r="G107" s="16"/>
    </row>
    <row r="108" spans="1:7" x14ac:dyDescent="0.25">
      <c r="A108" s="13"/>
      <c r="B108" s="32"/>
      <c r="C108" s="32"/>
      <c r="D108" s="14"/>
      <c r="E108" s="15"/>
      <c r="F108" s="16"/>
      <c r="G108" s="16"/>
    </row>
    <row r="109" spans="1:7" x14ac:dyDescent="0.25">
      <c r="A109" s="17" t="s">
        <v>142</v>
      </c>
      <c r="B109" s="32"/>
      <c r="C109" s="32"/>
      <c r="D109" s="14"/>
      <c r="E109" s="15"/>
      <c r="F109" s="16"/>
      <c r="G109" s="16"/>
    </row>
    <row r="110" spans="1:7" x14ac:dyDescent="0.25">
      <c r="A110" s="17" t="s">
        <v>131</v>
      </c>
      <c r="B110" s="32"/>
      <c r="C110" s="32"/>
      <c r="D110" s="14"/>
      <c r="E110" s="40" t="s">
        <v>128</v>
      </c>
      <c r="F110" s="41" t="s">
        <v>128</v>
      </c>
      <c r="G110" s="16"/>
    </row>
    <row r="111" spans="1:7" x14ac:dyDescent="0.25">
      <c r="A111" s="13"/>
      <c r="B111" s="32"/>
      <c r="C111" s="32"/>
      <c r="D111" s="14"/>
      <c r="E111" s="15"/>
      <c r="F111" s="16"/>
      <c r="G111" s="16"/>
    </row>
    <row r="112" spans="1:7" x14ac:dyDescent="0.25">
      <c r="A112" s="25" t="s">
        <v>143</v>
      </c>
      <c r="B112" s="34"/>
      <c r="C112" s="34"/>
      <c r="D112" s="26"/>
      <c r="E112" s="21">
        <v>38222.199999999997</v>
      </c>
      <c r="F112" s="22">
        <v>0.1686</v>
      </c>
      <c r="G112" s="23"/>
    </row>
    <row r="113" spans="1:7" x14ac:dyDescent="0.25">
      <c r="A113" s="13"/>
      <c r="B113" s="32"/>
      <c r="C113" s="32"/>
      <c r="D113" s="14"/>
      <c r="E113" s="15"/>
      <c r="F113" s="16"/>
      <c r="G113" s="16"/>
    </row>
    <row r="114" spans="1:7" x14ac:dyDescent="0.25">
      <c r="A114" s="17" t="s">
        <v>144</v>
      </c>
      <c r="B114" s="32"/>
      <c r="C114" s="32"/>
      <c r="D114" s="14"/>
      <c r="E114" s="15"/>
      <c r="F114" s="16"/>
      <c r="G114" s="16"/>
    </row>
    <row r="115" spans="1:7" x14ac:dyDescent="0.25">
      <c r="A115" s="17" t="s">
        <v>152</v>
      </c>
      <c r="B115" s="32"/>
      <c r="C115" s="32"/>
      <c r="D115" s="14"/>
      <c r="E115" s="15"/>
      <c r="F115" s="16"/>
      <c r="G115" s="16"/>
    </row>
    <row r="116" spans="1:7" x14ac:dyDescent="0.25">
      <c r="A116" s="13" t="s">
        <v>2179</v>
      </c>
      <c r="B116" s="32" t="s">
        <v>2180</v>
      </c>
      <c r="C116" s="32" t="s">
        <v>155</v>
      </c>
      <c r="D116" s="14">
        <v>15000000</v>
      </c>
      <c r="E116" s="15">
        <v>14763.77</v>
      </c>
      <c r="F116" s="16">
        <v>6.5100000000000005E-2</v>
      </c>
      <c r="G116" s="16">
        <v>7.2103E-2</v>
      </c>
    </row>
    <row r="117" spans="1:7" x14ac:dyDescent="0.25">
      <c r="A117" s="17" t="s">
        <v>131</v>
      </c>
      <c r="B117" s="33"/>
      <c r="C117" s="33"/>
      <c r="D117" s="20"/>
      <c r="E117" s="38">
        <v>14763.77</v>
      </c>
      <c r="F117" s="39">
        <v>6.5100000000000005E-2</v>
      </c>
      <c r="G117" s="23"/>
    </row>
    <row r="118" spans="1:7" x14ac:dyDescent="0.25">
      <c r="A118" s="13"/>
      <c r="B118" s="32"/>
      <c r="C118" s="32"/>
      <c r="D118" s="14"/>
      <c r="E118" s="15"/>
      <c r="F118" s="16"/>
      <c r="G118" s="16"/>
    </row>
    <row r="119" spans="1:7" x14ac:dyDescent="0.25">
      <c r="A119" s="25" t="s">
        <v>143</v>
      </c>
      <c r="B119" s="34"/>
      <c r="C119" s="34"/>
      <c r="D119" s="26"/>
      <c r="E119" s="21">
        <v>14763.77</v>
      </c>
      <c r="F119" s="22">
        <v>6.5100000000000005E-2</v>
      </c>
      <c r="G119" s="23"/>
    </row>
    <row r="120" spans="1:7" x14ac:dyDescent="0.25">
      <c r="A120" s="13"/>
      <c r="B120" s="32"/>
      <c r="C120" s="32"/>
      <c r="D120" s="14"/>
      <c r="E120" s="15"/>
      <c r="F120" s="16"/>
      <c r="G120" s="16"/>
    </row>
    <row r="121" spans="1:7" x14ac:dyDescent="0.25">
      <c r="A121" s="13"/>
      <c r="B121" s="32"/>
      <c r="C121" s="32"/>
      <c r="D121" s="14"/>
      <c r="E121" s="15"/>
      <c r="F121" s="16"/>
      <c r="G121" s="16"/>
    </row>
    <row r="122" spans="1:7" x14ac:dyDescent="0.25">
      <c r="A122" s="17" t="s">
        <v>899</v>
      </c>
      <c r="B122" s="32"/>
      <c r="C122" s="32"/>
      <c r="D122" s="14"/>
      <c r="E122" s="15"/>
      <c r="F122" s="16"/>
      <c r="G122" s="16"/>
    </row>
    <row r="123" spans="1:7" x14ac:dyDescent="0.25">
      <c r="A123" s="13" t="s">
        <v>2342</v>
      </c>
      <c r="B123" s="32" t="s">
        <v>2343</v>
      </c>
      <c r="C123" s="32"/>
      <c r="D123" s="14">
        <v>14999250.037</v>
      </c>
      <c r="E123" s="15">
        <v>1500.52</v>
      </c>
      <c r="F123" s="16">
        <v>6.6E-3</v>
      </c>
      <c r="G123" s="16"/>
    </row>
    <row r="124" spans="1:7" x14ac:dyDescent="0.25">
      <c r="A124" s="13" t="s">
        <v>2483</v>
      </c>
      <c r="B124" s="32" t="s">
        <v>2484</v>
      </c>
      <c r="C124" s="32"/>
      <c r="D124" s="14">
        <v>1634279.088</v>
      </c>
      <c r="E124" s="15">
        <v>229.41</v>
      </c>
      <c r="F124" s="16">
        <v>1E-3</v>
      </c>
      <c r="G124" s="16"/>
    </row>
    <row r="125" spans="1:7" x14ac:dyDescent="0.25">
      <c r="A125" s="13" t="s">
        <v>1857</v>
      </c>
      <c r="B125" s="32" t="s">
        <v>1858</v>
      </c>
      <c r="C125" s="32"/>
      <c r="D125" s="14">
        <v>3.5000000000000001E-3</v>
      </c>
      <c r="E125" s="15">
        <v>0</v>
      </c>
      <c r="F125" s="16">
        <v>0</v>
      </c>
      <c r="G125" s="16"/>
    </row>
    <row r="126" spans="1:7" x14ac:dyDescent="0.25">
      <c r="A126" s="13"/>
      <c r="B126" s="32"/>
      <c r="C126" s="32"/>
      <c r="D126" s="14"/>
      <c r="E126" s="15"/>
      <c r="F126" s="16"/>
      <c r="G126" s="16"/>
    </row>
    <row r="127" spans="1:7" x14ac:dyDescent="0.25">
      <c r="A127" s="25" t="s">
        <v>143</v>
      </c>
      <c r="B127" s="34"/>
      <c r="C127" s="34"/>
      <c r="D127" s="26"/>
      <c r="E127" s="21">
        <v>1729.93</v>
      </c>
      <c r="F127" s="22">
        <v>7.6E-3</v>
      </c>
      <c r="G127" s="23"/>
    </row>
    <row r="128" spans="1:7" x14ac:dyDescent="0.25">
      <c r="A128" s="13"/>
      <c r="B128" s="32"/>
      <c r="C128" s="32"/>
      <c r="D128" s="14"/>
      <c r="E128" s="15"/>
      <c r="F128" s="16"/>
      <c r="G128" s="16"/>
    </row>
    <row r="129" spans="1:7" x14ac:dyDescent="0.25">
      <c r="A129" s="17" t="s">
        <v>228</v>
      </c>
      <c r="B129" s="32"/>
      <c r="C129" s="32"/>
      <c r="D129" s="14"/>
      <c r="E129" s="15"/>
      <c r="F129" s="16"/>
      <c r="G129" s="16"/>
    </row>
    <row r="130" spans="1:7" x14ac:dyDescent="0.25">
      <c r="A130" s="13" t="s">
        <v>229</v>
      </c>
      <c r="B130" s="32"/>
      <c r="C130" s="32"/>
      <c r="D130" s="14"/>
      <c r="E130" s="15">
        <v>5563.96</v>
      </c>
      <c r="F130" s="16">
        <v>2.4500000000000001E-2</v>
      </c>
      <c r="G130" s="16">
        <v>6.6422999999999996E-2</v>
      </c>
    </row>
    <row r="131" spans="1:7" x14ac:dyDescent="0.25">
      <c r="A131" s="17" t="s">
        <v>131</v>
      </c>
      <c r="B131" s="33"/>
      <c r="C131" s="33"/>
      <c r="D131" s="20"/>
      <c r="E131" s="38">
        <v>5563.96</v>
      </c>
      <c r="F131" s="39">
        <v>2.4500000000000001E-2</v>
      </c>
      <c r="G131" s="23"/>
    </row>
    <row r="132" spans="1:7" x14ac:dyDescent="0.25">
      <c r="A132" s="13"/>
      <c r="B132" s="32"/>
      <c r="C132" s="32"/>
      <c r="D132" s="14"/>
      <c r="E132" s="15"/>
      <c r="F132" s="16"/>
      <c r="G132" s="16"/>
    </row>
    <row r="133" spans="1:7" x14ac:dyDescent="0.25">
      <c r="A133" s="25" t="s">
        <v>143</v>
      </c>
      <c r="B133" s="34"/>
      <c r="C133" s="34"/>
      <c r="D133" s="26"/>
      <c r="E133" s="21">
        <v>5563.96</v>
      </c>
      <c r="F133" s="22">
        <v>2.4500000000000001E-2</v>
      </c>
      <c r="G133" s="23"/>
    </row>
    <row r="134" spans="1:7" x14ac:dyDescent="0.25">
      <c r="A134" s="13" t="s">
        <v>230</v>
      </c>
      <c r="B134" s="32"/>
      <c r="C134" s="32"/>
      <c r="D134" s="14"/>
      <c r="E134" s="15">
        <v>968.56680559999995</v>
      </c>
      <c r="F134" s="16">
        <v>4.2709999999999996E-3</v>
      </c>
      <c r="G134" s="16"/>
    </row>
    <row r="135" spans="1:7" x14ac:dyDescent="0.25">
      <c r="A135" s="13" t="s">
        <v>231</v>
      </c>
      <c r="B135" s="32"/>
      <c r="C135" s="32"/>
      <c r="D135" s="14"/>
      <c r="E135" s="15">
        <v>11.6531944</v>
      </c>
      <c r="F135" s="36">
        <v>-3.7100000000000002E-4</v>
      </c>
      <c r="G135" s="16">
        <v>6.6421999999999995E-2</v>
      </c>
    </row>
    <row r="136" spans="1:7" x14ac:dyDescent="0.25">
      <c r="A136" s="27" t="s">
        <v>232</v>
      </c>
      <c r="B136" s="35"/>
      <c r="C136" s="35"/>
      <c r="D136" s="28"/>
      <c r="E136" s="29">
        <v>226739.03</v>
      </c>
      <c r="F136" s="30">
        <v>1</v>
      </c>
      <c r="G136" s="30"/>
    </row>
    <row r="138" spans="1:7" x14ac:dyDescent="0.25">
      <c r="A138" s="1" t="s">
        <v>233</v>
      </c>
    </row>
    <row r="139" spans="1:7" x14ac:dyDescent="0.25">
      <c r="A139" s="1" t="s">
        <v>234</v>
      </c>
    </row>
    <row r="141" spans="1:7" x14ac:dyDescent="0.25">
      <c r="A141" s="1" t="s">
        <v>235</v>
      </c>
    </row>
    <row r="142" spans="1:7" x14ac:dyDescent="0.25">
      <c r="A142" s="57" t="s">
        <v>236</v>
      </c>
      <c r="B142" s="3" t="s">
        <v>128</v>
      </c>
    </row>
    <row r="143" spans="1:7" x14ac:dyDescent="0.25">
      <c r="A143" t="s">
        <v>237</v>
      </c>
    </row>
    <row r="144" spans="1:7" x14ac:dyDescent="0.25">
      <c r="A144" t="s">
        <v>238</v>
      </c>
      <c r="B144" t="s">
        <v>239</v>
      </c>
      <c r="C144" t="s">
        <v>239</v>
      </c>
    </row>
    <row r="145" spans="1:4" x14ac:dyDescent="0.25">
      <c r="B145" s="58">
        <v>45596</v>
      </c>
      <c r="C145" s="58">
        <v>45625</v>
      </c>
    </row>
    <row r="146" spans="1:4" x14ac:dyDescent="0.25">
      <c r="A146" t="s">
        <v>244</v>
      </c>
      <c r="B146">
        <v>69.260000000000005</v>
      </c>
      <c r="C146">
        <v>69.260000000000005</v>
      </c>
    </row>
    <row r="147" spans="1:4" x14ac:dyDescent="0.25">
      <c r="A147" t="s">
        <v>245</v>
      </c>
      <c r="B147">
        <v>33.9</v>
      </c>
      <c r="C147">
        <v>33.729999999999997</v>
      </c>
    </row>
    <row r="148" spans="1:4" x14ac:dyDescent="0.25">
      <c r="A148" t="s">
        <v>2006</v>
      </c>
      <c r="B148">
        <v>60.17</v>
      </c>
      <c r="C148">
        <v>60.09</v>
      </c>
    </row>
    <row r="149" spans="1:4" x14ac:dyDescent="0.25">
      <c r="A149" t="s">
        <v>2007</v>
      </c>
      <c r="B149">
        <v>61.32</v>
      </c>
      <c r="C149">
        <v>61.24</v>
      </c>
    </row>
    <row r="150" spans="1:4" x14ac:dyDescent="0.25">
      <c r="A150" t="s">
        <v>688</v>
      </c>
      <c r="B150">
        <v>60.81</v>
      </c>
      <c r="C150">
        <v>60.73</v>
      </c>
    </row>
    <row r="151" spans="1:4" x14ac:dyDescent="0.25">
      <c r="A151" t="s">
        <v>689</v>
      </c>
      <c r="B151">
        <v>28.24</v>
      </c>
      <c r="C151">
        <v>28.03</v>
      </c>
    </row>
    <row r="153" spans="1:4" x14ac:dyDescent="0.25">
      <c r="A153" t="s">
        <v>692</v>
      </c>
    </row>
    <row r="155" spans="1:4" x14ac:dyDescent="0.25">
      <c r="A155" s="60" t="s">
        <v>693</v>
      </c>
      <c r="B155" s="60" t="s">
        <v>694</v>
      </c>
      <c r="C155" s="60" t="s">
        <v>695</v>
      </c>
      <c r="D155" s="60" t="s">
        <v>696</v>
      </c>
    </row>
    <row r="156" spans="1:4" x14ac:dyDescent="0.25">
      <c r="A156" s="60" t="s">
        <v>2485</v>
      </c>
      <c r="B156" s="60"/>
      <c r="C156" s="60">
        <v>0.17</v>
      </c>
      <c r="D156" s="60">
        <v>0.17</v>
      </c>
    </row>
    <row r="157" spans="1:4" x14ac:dyDescent="0.25">
      <c r="A157" s="60" t="s">
        <v>2486</v>
      </c>
      <c r="B157" s="60"/>
      <c r="C157" s="60">
        <v>0.17</v>
      </c>
      <c r="D157" s="60">
        <v>0.17</v>
      </c>
    </row>
    <row r="159" spans="1:4" x14ac:dyDescent="0.25">
      <c r="A159" t="s">
        <v>256</v>
      </c>
      <c r="B159" s="3" t="s">
        <v>128</v>
      </c>
    </row>
    <row r="160" spans="1:4" ht="29.1" customHeight="1" x14ac:dyDescent="0.25">
      <c r="A160" s="57" t="s">
        <v>257</v>
      </c>
      <c r="B160" s="3" t="s">
        <v>128</v>
      </c>
    </row>
    <row r="161" spans="1:4" ht="29.1" customHeight="1" x14ac:dyDescent="0.25">
      <c r="A161" s="57" t="s">
        <v>258</v>
      </c>
      <c r="B161" s="3" t="s">
        <v>128</v>
      </c>
    </row>
    <row r="162" spans="1:4" x14ac:dyDescent="0.25">
      <c r="A162" t="s">
        <v>1258</v>
      </c>
      <c r="B162" s="59">
        <v>1.0662</v>
      </c>
    </row>
    <row r="163" spans="1:4" ht="43.5" customHeight="1" x14ac:dyDescent="0.25">
      <c r="A163" s="57" t="s">
        <v>260</v>
      </c>
      <c r="B163" s="3" t="s">
        <v>128</v>
      </c>
    </row>
    <row r="164" spans="1:4" x14ac:dyDescent="0.25">
      <c r="B164" s="3"/>
    </row>
    <row r="165" spans="1:4" ht="29.1" customHeight="1" x14ac:dyDescent="0.25">
      <c r="A165" s="57" t="s">
        <v>261</v>
      </c>
      <c r="B165" s="3" t="s">
        <v>128</v>
      </c>
    </row>
    <row r="166" spans="1:4" ht="29.1" customHeight="1" x14ac:dyDescent="0.25">
      <c r="A166" s="57" t="s">
        <v>262</v>
      </c>
      <c r="B166" t="s">
        <v>128</v>
      </c>
    </row>
    <row r="167" spans="1:4" ht="29.1" customHeight="1" x14ac:dyDescent="0.25">
      <c r="A167" s="57" t="s">
        <v>263</v>
      </c>
      <c r="B167" s="3" t="s">
        <v>128</v>
      </c>
    </row>
    <row r="168" spans="1:4" ht="29.1" customHeight="1" x14ac:dyDescent="0.25">
      <c r="A168" s="57" t="s">
        <v>264</v>
      </c>
      <c r="B168" s="3" t="s">
        <v>128</v>
      </c>
    </row>
    <row r="170" spans="1:4" ht="69.95" customHeight="1" x14ac:dyDescent="0.25">
      <c r="A170" s="76" t="s">
        <v>274</v>
      </c>
      <c r="B170" s="76" t="s">
        <v>275</v>
      </c>
      <c r="C170" s="76" t="s">
        <v>5</v>
      </c>
      <c r="D170" s="76" t="s">
        <v>6</v>
      </c>
    </row>
    <row r="171" spans="1:4" ht="69.95" customHeight="1" x14ac:dyDescent="0.25">
      <c r="A171" s="76" t="s">
        <v>2487</v>
      </c>
      <c r="B171" s="76"/>
      <c r="C171" s="76" t="s">
        <v>89</v>
      </c>
      <c r="D17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299"/>
  <sheetViews>
    <sheetView showGridLines="0" workbookViewId="0">
      <pane ySplit="4" topLeftCell="A277" activePane="bottomLeft" state="frozen"/>
      <selection pane="bottomLeft" activeCell="B296" sqref="B29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2488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2489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1499</v>
      </c>
      <c r="B8" s="32" t="s">
        <v>1500</v>
      </c>
      <c r="C8" s="32" t="s">
        <v>1416</v>
      </c>
      <c r="D8" s="14">
        <v>2549</v>
      </c>
      <c r="E8" s="15">
        <v>157.66</v>
      </c>
      <c r="F8" s="16">
        <v>1.6400000000000001E-2</v>
      </c>
      <c r="G8" s="16"/>
    </row>
    <row r="9" spans="1:8" x14ac:dyDescent="0.25">
      <c r="A9" s="13" t="s">
        <v>1465</v>
      </c>
      <c r="B9" s="32" t="s">
        <v>1466</v>
      </c>
      <c r="C9" s="32" t="s">
        <v>1416</v>
      </c>
      <c r="D9" s="14">
        <v>8900</v>
      </c>
      <c r="E9" s="15">
        <v>145.91</v>
      </c>
      <c r="F9" s="16">
        <v>1.52E-2</v>
      </c>
      <c r="G9" s="16"/>
    </row>
    <row r="10" spans="1:8" x14ac:dyDescent="0.25">
      <c r="A10" s="13" t="s">
        <v>1463</v>
      </c>
      <c r="B10" s="32" t="s">
        <v>1464</v>
      </c>
      <c r="C10" s="32" t="s">
        <v>1231</v>
      </c>
      <c r="D10" s="14">
        <v>32167</v>
      </c>
      <c r="E10" s="15">
        <v>131.79</v>
      </c>
      <c r="F10" s="16">
        <v>1.37E-2</v>
      </c>
      <c r="G10" s="16"/>
    </row>
    <row r="11" spans="1:8" x14ac:dyDescent="0.25">
      <c r="A11" s="13" t="s">
        <v>1969</v>
      </c>
      <c r="B11" s="32" t="s">
        <v>1970</v>
      </c>
      <c r="C11" s="32" t="s">
        <v>1231</v>
      </c>
      <c r="D11" s="14">
        <v>6481</v>
      </c>
      <c r="E11" s="15">
        <v>120.1</v>
      </c>
      <c r="F11" s="16">
        <v>1.2500000000000001E-2</v>
      </c>
      <c r="G11" s="16"/>
    </row>
    <row r="12" spans="1:8" x14ac:dyDescent="0.25">
      <c r="A12" s="13" t="s">
        <v>1544</v>
      </c>
      <c r="B12" s="32" t="s">
        <v>1545</v>
      </c>
      <c r="C12" s="32" t="s">
        <v>1416</v>
      </c>
      <c r="D12" s="14">
        <v>2389</v>
      </c>
      <c r="E12" s="15">
        <v>117.74</v>
      </c>
      <c r="F12" s="16">
        <v>1.2200000000000001E-2</v>
      </c>
      <c r="G12" s="16"/>
    </row>
    <row r="13" spans="1:8" x14ac:dyDescent="0.25">
      <c r="A13" s="13" t="s">
        <v>1475</v>
      </c>
      <c r="B13" s="32" t="s">
        <v>1476</v>
      </c>
      <c r="C13" s="32" t="s">
        <v>1181</v>
      </c>
      <c r="D13" s="14">
        <v>7530</v>
      </c>
      <c r="E13" s="15">
        <v>115.11</v>
      </c>
      <c r="F13" s="16">
        <v>1.2E-2</v>
      </c>
      <c r="G13" s="16"/>
    </row>
    <row r="14" spans="1:8" x14ac:dyDescent="0.25">
      <c r="A14" s="13" t="s">
        <v>1362</v>
      </c>
      <c r="B14" s="32" t="s">
        <v>1363</v>
      </c>
      <c r="C14" s="32" t="s">
        <v>1181</v>
      </c>
      <c r="D14" s="14">
        <v>19673</v>
      </c>
      <c r="E14" s="15">
        <v>111.58</v>
      </c>
      <c r="F14" s="16">
        <v>1.1599999999999999E-2</v>
      </c>
      <c r="G14" s="16"/>
    </row>
    <row r="15" spans="1:8" x14ac:dyDescent="0.25">
      <c r="A15" s="13" t="s">
        <v>2361</v>
      </c>
      <c r="B15" s="32" t="s">
        <v>2362</v>
      </c>
      <c r="C15" s="32" t="s">
        <v>1416</v>
      </c>
      <c r="D15" s="14">
        <v>9772</v>
      </c>
      <c r="E15" s="15">
        <v>108.96</v>
      </c>
      <c r="F15" s="16">
        <v>1.1299999999999999E-2</v>
      </c>
      <c r="G15" s="16"/>
    </row>
    <row r="16" spans="1:8" x14ac:dyDescent="0.25">
      <c r="A16" s="13" t="s">
        <v>1316</v>
      </c>
      <c r="B16" s="32" t="s">
        <v>1317</v>
      </c>
      <c r="C16" s="32" t="s">
        <v>1318</v>
      </c>
      <c r="D16" s="14">
        <v>44805</v>
      </c>
      <c r="E16" s="15">
        <v>108.49</v>
      </c>
      <c r="F16" s="16">
        <v>1.1299999999999999E-2</v>
      </c>
      <c r="G16" s="16"/>
    </row>
    <row r="17" spans="1:7" x14ac:dyDescent="0.25">
      <c r="A17" s="13" t="s">
        <v>1989</v>
      </c>
      <c r="B17" s="32" t="s">
        <v>1990</v>
      </c>
      <c r="C17" s="32" t="s">
        <v>1330</v>
      </c>
      <c r="D17" s="14">
        <v>3905</v>
      </c>
      <c r="E17" s="15">
        <v>95.98</v>
      </c>
      <c r="F17" s="16">
        <v>0.01</v>
      </c>
      <c r="G17" s="16"/>
    </row>
    <row r="18" spans="1:7" x14ac:dyDescent="0.25">
      <c r="A18" s="13" t="s">
        <v>2023</v>
      </c>
      <c r="B18" s="32" t="s">
        <v>2024</v>
      </c>
      <c r="C18" s="32" t="s">
        <v>1187</v>
      </c>
      <c r="D18" s="14">
        <v>39257</v>
      </c>
      <c r="E18" s="15">
        <v>92.87</v>
      </c>
      <c r="F18" s="16">
        <v>9.5999999999999992E-3</v>
      </c>
      <c r="G18" s="16"/>
    </row>
    <row r="19" spans="1:7" x14ac:dyDescent="0.25">
      <c r="A19" s="13" t="s">
        <v>1869</v>
      </c>
      <c r="B19" s="32" t="s">
        <v>1870</v>
      </c>
      <c r="C19" s="32" t="s">
        <v>1315</v>
      </c>
      <c r="D19" s="14">
        <v>6901</v>
      </c>
      <c r="E19" s="15">
        <v>85.63</v>
      </c>
      <c r="F19" s="16">
        <v>8.8999999999999999E-3</v>
      </c>
      <c r="G19" s="16"/>
    </row>
    <row r="20" spans="1:7" x14ac:dyDescent="0.25">
      <c r="A20" s="13" t="s">
        <v>2355</v>
      </c>
      <c r="B20" s="32" t="s">
        <v>2356</v>
      </c>
      <c r="C20" s="32" t="s">
        <v>1218</v>
      </c>
      <c r="D20" s="14">
        <v>845</v>
      </c>
      <c r="E20" s="15">
        <v>85.36</v>
      </c>
      <c r="F20" s="16">
        <v>8.8999999999999999E-3</v>
      </c>
      <c r="G20" s="16"/>
    </row>
    <row r="21" spans="1:7" x14ac:dyDescent="0.25">
      <c r="A21" s="13" t="s">
        <v>1505</v>
      </c>
      <c r="B21" s="32" t="s">
        <v>1506</v>
      </c>
      <c r="C21" s="32" t="s">
        <v>1416</v>
      </c>
      <c r="D21" s="14">
        <v>2891</v>
      </c>
      <c r="E21" s="15">
        <v>83.76</v>
      </c>
      <c r="F21" s="16">
        <v>8.6999999999999994E-3</v>
      </c>
      <c r="G21" s="16"/>
    </row>
    <row r="22" spans="1:7" x14ac:dyDescent="0.25">
      <c r="A22" s="13" t="s">
        <v>2077</v>
      </c>
      <c r="B22" s="32" t="s">
        <v>2078</v>
      </c>
      <c r="C22" s="32" t="s">
        <v>1181</v>
      </c>
      <c r="D22" s="14">
        <v>6347</v>
      </c>
      <c r="E22" s="15">
        <v>82.88</v>
      </c>
      <c r="F22" s="16">
        <v>8.6E-3</v>
      </c>
      <c r="G22" s="16"/>
    </row>
    <row r="23" spans="1:7" x14ac:dyDescent="0.25">
      <c r="A23" s="13" t="s">
        <v>1983</v>
      </c>
      <c r="B23" s="32" t="s">
        <v>1984</v>
      </c>
      <c r="C23" s="32" t="s">
        <v>1181</v>
      </c>
      <c r="D23" s="14">
        <v>30772</v>
      </c>
      <c r="E23" s="15">
        <v>82.7</v>
      </c>
      <c r="F23" s="16">
        <v>8.6E-3</v>
      </c>
      <c r="G23" s="16"/>
    </row>
    <row r="24" spans="1:7" x14ac:dyDescent="0.25">
      <c r="A24" s="13" t="s">
        <v>2046</v>
      </c>
      <c r="B24" s="32" t="s">
        <v>2047</v>
      </c>
      <c r="C24" s="32" t="s">
        <v>1893</v>
      </c>
      <c r="D24" s="14">
        <v>1352</v>
      </c>
      <c r="E24" s="15">
        <v>80.95</v>
      </c>
      <c r="F24" s="16">
        <v>8.3999999999999995E-3</v>
      </c>
      <c r="G24" s="16"/>
    </row>
    <row r="25" spans="1:7" x14ac:dyDescent="0.25">
      <c r="A25" s="13" t="s">
        <v>1873</v>
      </c>
      <c r="B25" s="32" t="s">
        <v>1874</v>
      </c>
      <c r="C25" s="32" t="s">
        <v>1275</v>
      </c>
      <c r="D25" s="14">
        <v>4911</v>
      </c>
      <c r="E25" s="15">
        <v>80.14</v>
      </c>
      <c r="F25" s="16">
        <v>8.3000000000000001E-3</v>
      </c>
      <c r="G25" s="16"/>
    </row>
    <row r="26" spans="1:7" x14ac:dyDescent="0.25">
      <c r="A26" s="13" t="s">
        <v>2359</v>
      </c>
      <c r="B26" s="32" t="s">
        <v>2360</v>
      </c>
      <c r="C26" s="32" t="s">
        <v>1244</v>
      </c>
      <c r="D26" s="14">
        <v>6121</v>
      </c>
      <c r="E26" s="15">
        <v>78.39</v>
      </c>
      <c r="F26" s="16">
        <v>8.0999999999999996E-3</v>
      </c>
      <c r="G26" s="16"/>
    </row>
    <row r="27" spans="1:7" x14ac:dyDescent="0.25">
      <c r="A27" s="13" t="s">
        <v>1601</v>
      </c>
      <c r="B27" s="32" t="s">
        <v>1602</v>
      </c>
      <c r="C27" s="32" t="s">
        <v>1378</v>
      </c>
      <c r="D27" s="14">
        <v>4221</v>
      </c>
      <c r="E27" s="15">
        <v>78.23</v>
      </c>
      <c r="F27" s="16">
        <v>8.0999999999999996E-3</v>
      </c>
      <c r="G27" s="16"/>
    </row>
    <row r="28" spans="1:7" x14ac:dyDescent="0.25">
      <c r="A28" s="13" t="s">
        <v>1561</v>
      </c>
      <c r="B28" s="32" t="s">
        <v>1562</v>
      </c>
      <c r="C28" s="32" t="s">
        <v>1201</v>
      </c>
      <c r="D28" s="14">
        <v>24509</v>
      </c>
      <c r="E28" s="15">
        <v>75.900000000000006</v>
      </c>
      <c r="F28" s="16">
        <v>7.9000000000000008E-3</v>
      </c>
      <c r="G28" s="16"/>
    </row>
    <row r="29" spans="1:7" x14ac:dyDescent="0.25">
      <c r="A29" s="13" t="s">
        <v>2090</v>
      </c>
      <c r="B29" s="32" t="s">
        <v>2091</v>
      </c>
      <c r="C29" s="32" t="s">
        <v>1395</v>
      </c>
      <c r="D29" s="14">
        <v>12265</v>
      </c>
      <c r="E29" s="15">
        <v>72.31</v>
      </c>
      <c r="F29" s="16">
        <v>7.4999999999999997E-3</v>
      </c>
      <c r="G29" s="16"/>
    </row>
    <row r="30" spans="1:7" x14ac:dyDescent="0.25">
      <c r="A30" s="13" t="s">
        <v>2490</v>
      </c>
      <c r="B30" s="32" t="s">
        <v>2491</v>
      </c>
      <c r="C30" s="32" t="s">
        <v>2492</v>
      </c>
      <c r="D30" s="14">
        <v>2613</v>
      </c>
      <c r="E30" s="15">
        <v>71.930000000000007</v>
      </c>
      <c r="F30" s="16">
        <v>7.4999999999999997E-3</v>
      </c>
      <c r="G30" s="16"/>
    </row>
    <row r="31" spans="1:7" x14ac:dyDescent="0.25">
      <c r="A31" s="13" t="s">
        <v>1613</v>
      </c>
      <c r="B31" s="32" t="s">
        <v>1614</v>
      </c>
      <c r="C31" s="32" t="s">
        <v>1275</v>
      </c>
      <c r="D31" s="14">
        <v>5989</v>
      </c>
      <c r="E31" s="15">
        <v>70.97</v>
      </c>
      <c r="F31" s="16">
        <v>7.4000000000000003E-3</v>
      </c>
      <c r="G31" s="16"/>
    </row>
    <row r="32" spans="1:7" x14ac:dyDescent="0.25">
      <c r="A32" s="13" t="s">
        <v>2493</v>
      </c>
      <c r="B32" s="32" t="s">
        <v>2494</v>
      </c>
      <c r="C32" s="32" t="s">
        <v>1237</v>
      </c>
      <c r="D32" s="14">
        <v>10781</v>
      </c>
      <c r="E32" s="15">
        <v>68.98</v>
      </c>
      <c r="F32" s="16">
        <v>7.1999999999999998E-3</v>
      </c>
      <c r="G32" s="16"/>
    </row>
    <row r="33" spans="1:7" x14ac:dyDescent="0.25">
      <c r="A33" s="13" t="s">
        <v>2357</v>
      </c>
      <c r="B33" s="32" t="s">
        <v>2358</v>
      </c>
      <c r="C33" s="32" t="s">
        <v>1416</v>
      </c>
      <c r="D33" s="14">
        <v>7302</v>
      </c>
      <c r="E33" s="15">
        <v>67.12</v>
      </c>
      <c r="F33" s="16">
        <v>7.0000000000000001E-3</v>
      </c>
      <c r="G33" s="16"/>
    </row>
    <row r="34" spans="1:7" x14ac:dyDescent="0.25">
      <c r="A34" s="13" t="s">
        <v>2435</v>
      </c>
      <c r="B34" s="32" t="s">
        <v>2436</v>
      </c>
      <c r="C34" s="32" t="s">
        <v>1416</v>
      </c>
      <c r="D34" s="14">
        <v>5748</v>
      </c>
      <c r="E34" s="15">
        <v>66.89</v>
      </c>
      <c r="F34" s="16">
        <v>7.0000000000000001E-3</v>
      </c>
      <c r="G34" s="16"/>
    </row>
    <row r="35" spans="1:7" x14ac:dyDescent="0.25">
      <c r="A35" s="13" t="s">
        <v>1454</v>
      </c>
      <c r="B35" s="32" t="s">
        <v>1455</v>
      </c>
      <c r="C35" s="32" t="s">
        <v>1416</v>
      </c>
      <c r="D35" s="14">
        <v>37861</v>
      </c>
      <c r="E35" s="15">
        <v>66.709999999999994</v>
      </c>
      <c r="F35" s="16">
        <v>6.8999999999999999E-3</v>
      </c>
      <c r="G35" s="16"/>
    </row>
    <row r="36" spans="1:7" x14ac:dyDescent="0.25">
      <c r="A36" s="13" t="s">
        <v>1477</v>
      </c>
      <c r="B36" s="32" t="s">
        <v>1478</v>
      </c>
      <c r="C36" s="32" t="s">
        <v>1187</v>
      </c>
      <c r="D36" s="14">
        <v>36017</v>
      </c>
      <c r="E36" s="15">
        <v>64.66</v>
      </c>
      <c r="F36" s="16">
        <v>6.7000000000000002E-3</v>
      </c>
      <c r="G36" s="16"/>
    </row>
    <row r="37" spans="1:7" x14ac:dyDescent="0.25">
      <c r="A37" s="13" t="s">
        <v>1507</v>
      </c>
      <c r="B37" s="32" t="s">
        <v>1508</v>
      </c>
      <c r="C37" s="32" t="s">
        <v>1198</v>
      </c>
      <c r="D37" s="14">
        <v>6344</v>
      </c>
      <c r="E37" s="15">
        <v>64.38</v>
      </c>
      <c r="F37" s="16">
        <v>6.7000000000000002E-3</v>
      </c>
      <c r="G37" s="16"/>
    </row>
    <row r="38" spans="1:7" x14ac:dyDescent="0.25">
      <c r="A38" s="13" t="s">
        <v>2098</v>
      </c>
      <c r="B38" s="32" t="s">
        <v>2099</v>
      </c>
      <c r="C38" s="32" t="s">
        <v>1201</v>
      </c>
      <c r="D38" s="14">
        <v>6030</v>
      </c>
      <c r="E38" s="15">
        <v>63.57</v>
      </c>
      <c r="F38" s="16">
        <v>6.6E-3</v>
      </c>
      <c r="G38" s="16"/>
    </row>
    <row r="39" spans="1:7" x14ac:dyDescent="0.25">
      <c r="A39" s="13" t="s">
        <v>2495</v>
      </c>
      <c r="B39" s="32" t="s">
        <v>2496</v>
      </c>
      <c r="C39" s="32" t="s">
        <v>1333</v>
      </c>
      <c r="D39" s="14">
        <v>11922</v>
      </c>
      <c r="E39" s="15">
        <v>62.84</v>
      </c>
      <c r="F39" s="16">
        <v>6.4999999999999997E-3</v>
      </c>
      <c r="G39" s="16"/>
    </row>
    <row r="40" spans="1:7" x14ac:dyDescent="0.25">
      <c r="A40" s="13" t="s">
        <v>2497</v>
      </c>
      <c r="B40" s="32" t="s">
        <v>2498</v>
      </c>
      <c r="C40" s="32" t="s">
        <v>1181</v>
      </c>
      <c r="D40" s="14">
        <v>4528</v>
      </c>
      <c r="E40" s="15">
        <v>62.28</v>
      </c>
      <c r="F40" s="16">
        <v>6.4999999999999997E-3</v>
      </c>
      <c r="G40" s="16"/>
    </row>
    <row r="41" spans="1:7" x14ac:dyDescent="0.25">
      <c r="A41" s="13" t="s">
        <v>2499</v>
      </c>
      <c r="B41" s="32" t="s">
        <v>2500</v>
      </c>
      <c r="C41" s="32" t="s">
        <v>1218</v>
      </c>
      <c r="D41" s="14">
        <v>32445</v>
      </c>
      <c r="E41" s="15">
        <v>61.98</v>
      </c>
      <c r="F41" s="16">
        <v>6.4000000000000003E-3</v>
      </c>
      <c r="G41" s="16"/>
    </row>
    <row r="42" spans="1:7" x14ac:dyDescent="0.25">
      <c r="A42" s="13" t="s">
        <v>2042</v>
      </c>
      <c r="B42" s="32" t="s">
        <v>2043</v>
      </c>
      <c r="C42" s="32" t="s">
        <v>1181</v>
      </c>
      <c r="D42" s="14">
        <v>3567</v>
      </c>
      <c r="E42" s="15">
        <v>61.9</v>
      </c>
      <c r="F42" s="16">
        <v>6.4000000000000003E-3</v>
      </c>
      <c r="G42" s="16"/>
    </row>
    <row r="43" spans="1:7" x14ac:dyDescent="0.25">
      <c r="A43" s="13" t="s">
        <v>1438</v>
      </c>
      <c r="B43" s="32" t="s">
        <v>1439</v>
      </c>
      <c r="C43" s="32" t="s">
        <v>1333</v>
      </c>
      <c r="D43" s="14">
        <v>1737</v>
      </c>
      <c r="E43" s="15">
        <v>60.93</v>
      </c>
      <c r="F43" s="16">
        <v>6.3E-3</v>
      </c>
      <c r="G43" s="16"/>
    </row>
    <row r="44" spans="1:7" x14ac:dyDescent="0.25">
      <c r="A44" s="13" t="s">
        <v>2501</v>
      </c>
      <c r="B44" s="32" t="s">
        <v>2502</v>
      </c>
      <c r="C44" s="32" t="s">
        <v>1267</v>
      </c>
      <c r="D44" s="14">
        <v>9727</v>
      </c>
      <c r="E44" s="15">
        <v>60.88</v>
      </c>
      <c r="F44" s="16">
        <v>6.3E-3</v>
      </c>
      <c r="G44" s="16"/>
    </row>
    <row r="45" spans="1:7" x14ac:dyDescent="0.25">
      <c r="A45" s="13" t="s">
        <v>2503</v>
      </c>
      <c r="B45" s="32" t="s">
        <v>2504</v>
      </c>
      <c r="C45" s="32" t="s">
        <v>1201</v>
      </c>
      <c r="D45" s="14">
        <v>5261</v>
      </c>
      <c r="E45" s="15">
        <v>59.98</v>
      </c>
      <c r="F45" s="16">
        <v>6.1999999999999998E-3</v>
      </c>
      <c r="G45" s="16"/>
    </row>
    <row r="46" spans="1:7" x14ac:dyDescent="0.25">
      <c r="A46" s="13" t="s">
        <v>2505</v>
      </c>
      <c r="B46" s="32" t="s">
        <v>2506</v>
      </c>
      <c r="C46" s="32" t="s">
        <v>1427</v>
      </c>
      <c r="D46" s="14">
        <v>46178</v>
      </c>
      <c r="E46" s="15">
        <v>59.64</v>
      </c>
      <c r="F46" s="16">
        <v>6.1999999999999998E-3</v>
      </c>
      <c r="G46" s="16"/>
    </row>
    <row r="47" spans="1:7" x14ac:dyDescent="0.25">
      <c r="A47" s="13" t="s">
        <v>2507</v>
      </c>
      <c r="B47" s="32" t="s">
        <v>2508</v>
      </c>
      <c r="C47" s="32" t="s">
        <v>2102</v>
      </c>
      <c r="D47" s="14">
        <v>29707</v>
      </c>
      <c r="E47" s="15">
        <v>58.71</v>
      </c>
      <c r="F47" s="16">
        <v>6.1000000000000004E-3</v>
      </c>
      <c r="G47" s="16"/>
    </row>
    <row r="48" spans="1:7" x14ac:dyDescent="0.25">
      <c r="A48" s="13" t="s">
        <v>1331</v>
      </c>
      <c r="B48" s="32" t="s">
        <v>1332</v>
      </c>
      <c r="C48" s="32" t="s">
        <v>1333</v>
      </c>
      <c r="D48" s="14">
        <v>796</v>
      </c>
      <c r="E48" s="15">
        <v>58.07</v>
      </c>
      <c r="F48" s="16">
        <v>6.0000000000000001E-3</v>
      </c>
      <c r="G48" s="16"/>
    </row>
    <row r="49" spans="1:7" x14ac:dyDescent="0.25">
      <c r="A49" s="13" t="s">
        <v>1532</v>
      </c>
      <c r="B49" s="32" t="s">
        <v>1533</v>
      </c>
      <c r="C49" s="32" t="s">
        <v>1184</v>
      </c>
      <c r="D49" s="14">
        <v>44819</v>
      </c>
      <c r="E49" s="15">
        <v>57.86</v>
      </c>
      <c r="F49" s="16">
        <v>6.0000000000000001E-3</v>
      </c>
      <c r="G49" s="16"/>
    </row>
    <row r="50" spans="1:7" x14ac:dyDescent="0.25">
      <c r="A50" s="13" t="s">
        <v>2025</v>
      </c>
      <c r="B50" s="32" t="s">
        <v>2026</v>
      </c>
      <c r="C50" s="32" t="s">
        <v>1231</v>
      </c>
      <c r="D50" s="14">
        <v>3115</v>
      </c>
      <c r="E50" s="15">
        <v>57.6</v>
      </c>
      <c r="F50" s="16">
        <v>6.0000000000000001E-3</v>
      </c>
      <c r="G50" s="16"/>
    </row>
    <row r="51" spans="1:7" x14ac:dyDescent="0.25">
      <c r="A51" s="13" t="s">
        <v>2134</v>
      </c>
      <c r="B51" s="32" t="s">
        <v>2135</v>
      </c>
      <c r="C51" s="32" t="s">
        <v>2102</v>
      </c>
      <c r="D51" s="14">
        <v>15709</v>
      </c>
      <c r="E51" s="15">
        <v>57.6</v>
      </c>
      <c r="F51" s="16">
        <v>6.0000000000000001E-3</v>
      </c>
      <c r="G51" s="16"/>
    </row>
    <row r="52" spans="1:7" x14ac:dyDescent="0.25">
      <c r="A52" s="13" t="s">
        <v>2059</v>
      </c>
      <c r="B52" s="32" t="s">
        <v>2060</v>
      </c>
      <c r="C52" s="32" t="s">
        <v>1231</v>
      </c>
      <c r="D52" s="14">
        <v>944</v>
      </c>
      <c r="E52" s="15">
        <v>57.25</v>
      </c>
      <c r="F52" s="16">
        <v>5.8999999999999999E-3</v>
      </c>
      <c r="G52" s="16"/>
    </row>
    <row r="53" spans="1:7" x14ac:dyDescent="0.25">
      <c r="A53" s="13" t="s">
        <v>2509</v>
      </c>
      <c r="B53" s="32" t="s">
        <v>2510</v>
      </c>
      <c r="C53" s="32" t="s">
        <v>1411</v>
      </c>
      <c r="D53" s="14">
        <v>6282</v>
      </c>
      <c r="E53" s="15">
        <v>57.04</v>
      </c>
      <c r="F53" s="16">
        <v>5.8999999999999999E-3</v>
      </c>
      <c r="G53" s="16"/>
    </row>
    <row r="54" spans="1:7" x14ac:dyDescent="0.25">
      <c r="A54" s="13" t="s">
        <v>2511</v>
      </c>
      <c r="B54" s="32" t="s">
        <v>2512</v>
      </c>
      <c r="C54" s="32" t="s">
        <v>1275</v>
      </c>
      <c r="D54" s="14">
        <v>33495</v>
      </c>
      <c r="E54" s="15">
        <v>56.23</v>
      </c>
      <c r="F54" s="16">
        <v>5.7999999999999996E-3</v>
      </c>
      <c r="G54" s="16"/>
    </row>
    <row r="55" spans="1:7" x14ac:dyDescent="0.25">
      <c r="A55" s="13" t="s">
        <v>1569</v>
      </c>
      <c r="B55" s="32" t="s">
        <v>1570</v>
      </c>
      <c r="C55" s="32" t="s">
        <v>1395</v>
      </c>
      <c r="D55" s="14">
        <v>1840</v>
      </c>
      <c r="E55" s="15">
        <v>55.25</v>
      </c>
      <c r="F55" s="16">
        <v>5.7000000000000002E-3</v>
      </c>
      <c r="G55" s="16"/>
    </row>
    <row r="56" spans="1:7" x14ac:dyDescent="0.25">
      <c r="A56" s="13" t="s">
        <v>1587</v>
      </c>
      <c r="B56" s="32" t="s">
        <v>1588</v>
      </c>
      <c r="C56" s="32" t="s">
        <v>1215</v>
      </c>
      <c r="D56" s="14">
        <v>31514</v>
      </c>
      <c r="E56" s="15">
        <v>54.83</v>
      </c>
      <c r="F56" s="16">
        <v>5.7000000000000002E-3</v>
      </c>
      <c r="G56" s="16"/>
    </row>
    <row r="57" spans="1:7" x14ac:dyDescent="0.25">
      <c r="A57" s="13" t="s">
        <v>1889</v>
      </c>
      <c r="B57" s="32" t="s">
        <v>1890</v>
      </c>
      <c r="C57" s="32" t="s">
        <v>1218</v>
      </c>
      <c r="D57" s="14">
        <v>3120</v>
      </c>
      <c r="E57" s="15">
        <v>54.79</v>
      </c>
      <c r="F57" s="16">
        <v>5.7000000000000002E-3</v>
      </c>
      <c r="G57" s="16"/>
    </row>
    <row r="58" spans="1:7" x14ac:dyDescent="0.25">
      <c r="A58" s="13" t="s">
        <v>1425</v>
      </c>
      <c r="B58" s="32" t="s">
        <v>1426</v>
      </c>
      <c r="C58" s="32" t="s">
        <v>1427</v>
      </c>
      <c r="D58" s="14">
        <v>3548</v>
      </c>
      <c r="E58" s="15">
        <v>54.64</v>
      </c>
      <c r="F58" s="16">
        <v>5.7000000000000002E-3</v>
      </c>
      <c r="G58" s="16"/>
    </row>
    <row r="59" spans="1:7" x14ac:dyDescent="0.25">
      <c r="A59" s="13" t="s">
        <v>2513</v>
      </c>
      <c r="B59" s="32" t="s">
        <v>2514</v>
      </c>
      <c r="C59" s="32" t="s">
        <v>1295</v>
      </c>
      <c r="D59" s="14">
        <v>4955</v>
      </c>
      <c r="E59" s="15">
        <v>54.55</v>
      </c>
      <c r="F59" s="16">
        <v>5.7000000000000002E-3</v>
      </c>
      <c r="G59" s="16"/>
    </row>
    <row r="60" spans="1:7" x14ac:dyDescent="0.25">
      <c r="A60" s="13" t="s">
        <v>2167</v>
      </c>
      <c r="B60" s="32" t="s">
        <v>2168</v>
      </c>
      <c r="C60" s="32" t="s">
        <v>1395</v>
      </c>
      <c r="D60" s="14">
        <v>10684</v>
      </c>
      <c r="E60" s="15">
        <v>53.41</v>
      </c>
      <c r="F60" s="16">
        <v>5.5999999999999999E-3</v>
      </c>
      <c r="G60" s="16"/>
    </row>
    <row r="61" spans="1:7" x14ac:dyDescent="0.25">
      <c r="A61" s="13" t="s">
        <v>2515</v>
      </c>
      <c r="B61" s="32" t="s">
        <v>2516</v>
      </c>
      <c r="C61" s="32" t="s">
        <v>2517</v>
      </c>
      <c r="D61" s="14">
        <v>1900</v>
      </c>
      <c r="E61" s="15">
        <v>52.87</v>
      </c>
      <c r="F61" s="16">
        <v>5.4999999999999997E-3</v>
      </c>
      <c r="G61" s="16"/>
    </row>
    <row r="62" spans="1:7" x14ac:dyDescent="0.25">
      <c r="A62" s="13" t="s">
        <v>2363</v>
      </c>
      <c r="B62" s="32" t="s">
        <v>2364</v>
      </c>
      <c r="C62" s="32" t="s">
        <v>1201</v>
      </c>
      <c r="D62" s="14">
        <v>51733</v>
      </c>
      <c r="E62" s="15">
        <v>51.33</v>
      </c>
      <c r="F62" s="16">
        <v>5.3E-3</v>
      </c>
      <c r="G62" s="16"/>
    </row>
    <row r="63" spans="1:7" x14ac:dyDescent="0.25">
      <c r="A63" s="13" t="s">
        <v>2518</v>
      </c>
      <c r="B63" s="32" t="s">
        <v>2519</v>
      </c>
      <c r="C63" s="32" t="s">
        <v>1378</v>
      </c>
      <c r="D63" s="14">
        <v>3150</v>
      </c>
      <c r="E63" s="15">
        <v>51.01</v>
      </c>
      <c r="F63" s="16">
        <v>5.3E-3</v>
      </c>
      <c r="G63" s="16"/>
    </row>
    <row r="64" spans="1:7" x14ac:dyDescent="0.25">
      <c r="A64" s="13" t="s">
        <v>2520</v>
      </c>
      <c r="B64" s="32" t="s">
        <v>2521</v>
      </c>
      <c r="C64" s="32" t="s">
        <v>1411</v>
      </c>
      <c r="D64" s="14">
        <v>14387</v>
      </c>
      <c r="E64" s="15">
        <v>50.95</v>
      </c>
      <c r="F64" s="16">
        <v>5.3E-3</v>
      </c>
      <c r="G64" s="16"/>
    </row>
    <row r="65" spans="1:7" x14ac:dyDescent="0.25">
      <c r="A65" s="13" t="s">
        <v>2126</v>
      </c>
      <c r="B65" s="32" t="s">
        <v>2127</v>
      </c>
      <c r="C65" s="32" t="s">
        <v>1893</v>
      </c>
      <c r="D65" s="14">
        <v>6159</v>
      </c>
      <c r="E65" s="15">
        <v>50.73</v>
      </c>
      <c r="F65" s="16">
        <v>5.3E-3</v>
      </c>
      <c r="G65" s="16"/>
    </row>
    <row r="66" spans="1:7" x14ac:dyDescent="0.25">
      <c r="A66" s="13" t="s">
        <v>2522</v>
      </c>
      <c r="B66" s="32" t="s">
        <v>2523</v>
      </c>
      <c r="C66" s="32" t="s">
        <v>1237</v>
      </c>
      <c r="D66" s="14">
        <v>6525</v>
      </c>
      <c r="E66" s="15">
        <v>50.55</v>
      </c>
      <c r="F66" s="16">
        <v>5.3E-3</v>
      </c>
      <c r="G66" s="16"/>
    </row>
    <row r="67" spans="1:7" x14ac:dyDescent="0.25">
      <c r="A67" s="13" t="s">
        <v>2105</v>
      </c>
      <c r="B67" s="32" t="s">
        <v>2106</v>
      </c>
      <c r="C67" s="32" t="s">
        <v>2107</v>
      </c>
      <c r="D67" s="14">
        <v>3815</v>
      </c>
      <c r="E67" s="15">
        <v>50.36</v>
      </c>
      <c r="F67" s="16">
        <v>5.1999999999999998E-3</v>
      </c>
      <c r="G67" s="16"/>
    </row>
    <row r="68" spans="1:7" x14ac:dyDescent="0.25">
      <c r="A68" s="13" t="s">
        <v>2021</v>
      </c>
      <c r="B68" s="32" t="s">
        <v>2022</v>
      </c>
      <c r="C68" s="32" t="s">
        <v>1231</v>
      </c>
      <c r="D68" s="14">
        <v>4160</v>
      </c>
      <c r="E68" s="15">
        <v>50.21</v>
      </c>
      <c r="F68" s="16">
        <v>5.1999999999999998E-3</v>
      </c>
      <c r="G68" s="16"/>
    </row>
    <row r="69" spans="1:7" x14ac:dyDescent="0.25">
      <c r="A69" s="13" t="s">
        <v>2524</v>
      </c>
      <c r="B69" s="32" t="s">
        <v>2525</v>
      </c>
      <c r="C69" s="32" t="s">
        <v>1244</v>
      </c>
      <c r="D69" s="14">
        <v>5129</v>
      </c>
      <c r="E69" s="15">
        <v>49.56</v>
      </c>
      <c r="F69" s="16">
        <v>5.1000000000000004E-3</v>
      </c>
      <c r="G69" s="16"/>
    </row>
    <row r="70" spans="1:7" x14ac:dyDescent="0.25">
      <c r="A70" s="13" t="s">
        <v>2526</v>
      </c>
      <c r="B70" s="32" t="s">
        <v>2527</v>
      </c>
      <c r="C70" s="32" t="s">
        <v>1275</v>
      </c>
      <c r="D70" s="14">
        <v>11560</v>
      </c>
      <c r="E70" s="15">
        <v>48.6</v>
      </c>
      <c r="F70" s="16">
        <v>5.0000000000000001E-3</v>
      </c>
      <c r="G70" s="16"/>
    </row>
    <row r="71" spans="1:7" x14ac:dyDescent="0.25">
      <c r="A71" s="13" t="s">
        <v>2365</v>
      </c>
      <c r="B71" s="32" t="s">
        <v>2366</v>
      </c>
      <c r="C71" s="32" t="s">
        <v>1210</v>
      </c>
      <c r="D71" s="14">
        <v>24179</v>
      </c>
      <c r="E71" s="15">
        <v>48.53</v>
      </c>
      <c r="F71" s="16">
        <v>5.0000000000000001E-3</v>
      </c>
      <c r="G71" s="16"/>
    </row>
    <row r="72" spans="1:7" x14ac:dyDescent="0.25">
      <c r="A72" s="13" t="s">
        <v>2019</v>
      </c>
      <c r="B72" s="32" t="s">
        <v>2020</v>
      </c>
      <c r="C72" s="32" t="s">
        <v>1893</v>
      </c>
      <c r="D72" s="14">
        <v>4004</v>
      </c>
      <c r="E72" s="15">
        <v>48.27</v>
      </c>
      <c r="F72" s="16">
        <v>5.0000000000000001E-3</v>
      </c>
      <c r="G72" s="16"/>
    </row>
    <row r="73" spans="1:7" x14ac:dyDescent="0.25">
      <c r="A73" s="13" t="s">
        <v>1509</v>
      </c>
      <c r="B73" s="32" t="s">
        <v>1510</v>
      </c>
      <c r="C73" s="32" t="s">
        <v>1267</v>
      </c>
      <c r="D73" s="14">
        <v>8166</v>
      </c>
      <c r="E73" s="15">
        <v>48.23</v>
      </c>
      <c r="F73" s="16">
        <v>5.0000000000000001E-3</v>
      </c>
      <c r="G73" s="16"/>
    </row>
    <row r="74" spans="1:7" x14ac:dyDescent="0.25">
      <c r="A74" s="13" t="s">
        <v>2528</v>
      </c>
      <c r="B74" s="32" t="s">
        <v>2529</v>
      </c>
      <c r="C74" s="32" t="s">
        <v>1275</v>
      </c>
      <c r="D74" s="14">
        <v>2861</v>
      </c>
      <c r="E74" s="15">
        <v>47.87</v>
      </c>
      <c r="F74" s="16">
        <v>5.0000000000000001E-3</v>
      </c>
      <c r="G74" s="16"/>
    </row>
    <row r="75" spans="1:7" x14ac:dyDescent="0.25">
      <c r="A75" s="13" t="s">
        <v>2530</v>
      </c>
      <c r="B75" s="32" t="s">
        <v>2531</v>
      </c>
      <c r="C75" s="32" t="s">
        <v>1181</v>
      </c>
      <c r="D75" s="14">
        <v>3790</v>
      </c>
      <c r="E75" s="15">
        <v>46.78</v>
      </c>
      <c r="F75" s="16">
        <v>4.8999999999999998E-3</v>
      </c>
      <c r="G75" s="16"/>
    </row>
    <row r="76" spans="1:7" x14ac:dyDescent="0.25">
      <c r="A76" s="13" t="s">
        <v>2532</v>
      </c>
      <c r="B76" s="32" t="s">
        <v>2533</v>
      </c>
      <c r="C76" s="32" t="s">
        <v>1237</v>
      </c>
      <c r="D76" s="14">
        <v>4154</v>
      </c>
      <c r="E76" s="15">
        <v>46.6</v>
      </c>
      <c r="F76" s="16">
        <v>4.7999999999999996E-3</v>
      </c>
      <c r="G76" s="16"/>
    </row>
    <row r="77" spans="1:7" x14ac:dyDescent="0.25">
      <c r="A77" s="13" t="s">
        <v>2534</v>
      </c>
      <c r="B77" s="32" t="s">
        <v>2535</v>
      </c>
      <c r="C77" s="32" t="s">
        <v>1333</v>
      </c>
      <c r="D77" s="14">
        <v>3368</v>
      </c>
      <c r="E77" s="15">
        <v>46.31</v>
      </c>
      <c r="F77" s="16">
        <v>4.7999999999999996E-3</v>
      </c>
      <c r="G77" s="16"/>
    </row>
    <row r="78" spans="1:7" x14ac:dyDescent="0.25">
      <c r="A78" s="13" t="s">
        <v>1497</v>
      </c>
      <c r="B78" s="32" t="s">
        <v>1498</v>
      </c>
      <c r="C78" s="32" t="s">
        <v>1187</v>
      </c>
      <c r="D78" s="14">
        <v>29731</v>
      </c>
      <c r="E78" s="15">
        <v>46.08</v>
      </c>
      <c r="F78" s="16">
        <v>4.7999999999999996E-3</v>
      </c>
      <c r="G78" s="16"/>
    </row>
    <row r="79" spans="1:7" x14ac:dyDescent="0.25">
      <c r="A79" s="13" t="s">
        <v>2536</v>
      </c>
      <c r="B79" s="32" t="s">
        <v>2537</v>
      </c>
      <c r="C79" s="32" t="s">
        <v>1275</v>
      </c>
      <c r="D79" s="14">
        <v>5100</v>
      </c>
      <c r="E79" s="15">
        <v>45.48</v>
      </c>
      <c r="F79" s="16">
        <v>4.7000000000000002E-3</v>
      </c>
      <c r="G79" s="16"/>
    </row>
    <row r="80" spans="1:7" x14ac:dyDescent="0.25">
      <c r="A80" s="13" t="s">
        <v>1372</v>
      </c>
      <c r="B80" s="32" t="s">
        <v>1373</v>
      </c>
      <c r="C80" s="32" t="s">
        <v>1318</v>
      </c>
      <c r="D80" s="14">
        <v>16398</v>
      </c>
      <c r="E80" s="15">
        <v>45.26</v>
      </c>
      <c r="F80" s="16">
        <v>4.7000000000000002E-3</v>
      </c>
      <c r="G80" s="16"/>
    </row>
    <row r="81" spans="1:7" x14ac:dyDescent="0.25">
      <c r="A81" s="13" t="s">
        <v>1489</v>
      </c>
      <c r="B81" s="32" t="s">
        <v>1490</v>
      </c>
      <c r="C81" s="32" t="s">
        <v>1333</v>
      </c>
      <c r="D81" s="14">
        <v>10072</v>
      </c>
      <c r="E81" s="15">
        <v>45.15</v>
      </c>
      <c r="F81" s="16">
        <v>4.7000000000000002E-3</v>
      </c>
      <c r="G81" s="16"/>
    </row>
    <row r="82" spans="1:7" x14ac:dyDescent="0.25">
      <c r="A82" s="13" t="s">
        <v>1540</v>
      </c>
      <c r="B82" s="32" t="s">
        <v>1541</v>
      </c>
      <c r="C82" s="32" t="s">
        <v>1231</v>
      </c>
      <c r="D82" s="14">
        <v>3192</v>
      </c>
      <c r="E82" s="15">
        <v>45.03</v>
      </c>
      <c r="F82" s="16">
        <v>4.7000000000000002E-3</v>
      </c>
      <c r="G82" s="16"/>
    </row>
    <row r="83" spans="1:7" x14ac:dyDescent="0.25">
      <c r="A83" s="13" t="s">
        <v>2538</v>
      </c>
      <c r="B83" s="32" t="s">
        <v>2539</v>
      </c>
      <c r="C83" s="32" t="s">
        <v>1315</v>
      </c>
      <c r="D83" s="14">
        <v>6671</v>
      </c>
      <c r="E83" s="15">
        <v>44.93</v>
      </c>
      <c r="F83" s="16">
        <v>4.7000000000000002E-3</v>
      </c>
      <c r="G83" s="16"/>
    </row>
    <row r="84" spans="1:7" x14ac:dyDescent="0.25">
      <c r="A84" s="13" t="s">
        <v>2120</v>
      </c>
      <c r="B84" s="32" t="s">
        <v>2121</v>
      </c>
      <c r="C84" s="32" t="s">
        <v>1237</v>
      </c>
      <c r="D84" s="14">
        <v>1296</v>
      </c>
      <c r="E84" s="15">
        <v>44.49</v>
      </c>
      <c r="F84" s="16">
        <v>4.5999999999999999E-3</v>
      </c>
      <c r="G84" s="16"/>
    </row>
    <row r="85" spans="1:7" x14ac:dyDescent="0.25">
      <c r="A85" s="13" t="s">
        <v>2540</v>
      </c>
      <c r="B85" s="32" t="s">
        <v>2541</v>
      </c>
      <c r="C85" s="32" t="s">
        <v>1215</v>
      </c>
      <c r="D85" s="14">
        <v>238279</v>
      </c>
      <c r="E85" s="15">
        <v>43.99</v>
      </c>
      <c r="F85" s="16">
        <v>4.5999999999999999E-3</v>
      </c>
      <c r="G85" s="16"/>
    </row>
    <row r="86" spans="1:7" x14ac:dyDescent="0.25">
      <c r="A86" s="13" t="s">
        <v>2027</v>
      </c>
      <c r="B86" s="32" t="s">
        <v>2028</v>
      </c>
      <c r="C86" s="32" t="s">
        <v>1351</v>
      </c>
      <c r="D86" s="14">
        <v>3046</v>
      </c>
      <c r="E86" s="15">
        <v>43.69</v>
      </c>
      <c r="F86" s="16">
        <v>4.4999999999999997E-3</v>
      </c>
      <c r="G86" s="16"/>
    </row>
    <row r="87" spans="1:7" x14ac:dyDescent="0.25">
      <c r="A87" s="13" t="s">
        <v>2542</v>
      </c>
      <c r="B87" s="32" t="s">
        <v>2543</v>
      </c>
      <c r="C87" s="32" t="s">
        <v>1237</v>
      </c>
      <c r="D87" s="14">
        <v>3783</v>
      </c>
      <c r="E87" s="15">
        <v>43.5</v>
      </c>
      <c r="F87" s="16">
        <v>4.4999999999999997E-3</v>
      </c>
      <c r="G87" s="16"/>
    </row>
    <row r="88" spans="1:7" x14ac:dyDescent="0.25">
      <c r="A88" s="13" t="s">
        <v>2544</v>
      </c>
      <c r="B88" s="32" t="s">
        <v>2545</v>
      </c>
      <c r="C88" s="32" t="s">
        <v>1383</v>
      </c>
      <c r="D88" s="14">
        <v>5064</v>
      </c>
      <c r="E88" s="15">
        <v>43.43</v>
      </c>
      <c r="F88" s="16">
        <v>4.4999999999999997E-3</v>
      </c>
      <c r="G88" s="16"/>
    </row>
    <row r="89" spans="1:7" x14ac:dyDescent="0.25">
      <c r="A89" s="13" t="s">
        <v>2038</v>
      </c>
      <c r="B89" s="32" t="s">
        <v>2039</v>
      </c>
      <c r="C89" s="32" t="s">
        <v>1267</v>
      </c>
      <c r="D89" s="14">
        <v>5717</v>
      </c>
      <c r="E89" s="15">
        <v>43.4</v>
      </c>
      <c r="F89" s="16">
        <v>4.4999999999999997E-3</v>
      </c>
      <c r="G89" s="16"/>
    </row>
    <row r="90" spans="1:7" x14ac:dyDescent="0.25">
      <c r="A90" s="13" t="s">
        <v>2374</v>
      </c>
      <c r="B90" s="32" t="s">
        <v>2375</v>
      </c>
      <c r="C90" s="32" t="s">
        <v>1395</v>
      </c>
      <c r="D90" s="14">
        <v>3393</v>
      </c>
      <c r="E90" s="15">
        <v>42.98</v>
      </c>
      <c r="F90" s="16">
        <v>4.4999999999999997E-3</v>
      </c>
      <c r="G90" s="16"/>
    </row>
    <row r="91" spans="1:7" x14ac:dyDescent="0.25">
      <c r="A91" s="13" t="s">
        <v>2071</v>
      </c>
      <c r="B91" s="32" t="s">
        <v>2072</v>
      </c>
      <c r="C91" s="32" t="s">
        <v>1218</v>
      </c>
      <c r="D91" s="14">
        <v>5582</v>
      </c>
      <c r="E91" s="15">
        <v>42.85</v>
      </c>
      <c r="F91" s="16">
        <v>4.4999999999999997E-3</v>
      </c>
      <c r="G91" s="16"/>
    </row>
    <row r="92" spans="1:7" x14ac:dyDescent="0.25">
      <c r="A92" s="13" t="s">
        <v>1481</v>
      </c>
      <c r="B92" s="32" t="s">
        <v>1482</v>
      </c>
      <c r="C92" s="32" t="s">
        <v>1275</v>
      </c>
      <c r="D92" s="14">
        <v>27198</v>
      </c>
      <c r="E92" s="15">
        <v>42.5</v>
      </c>
      <c r="F92" s="16">
        <v>4.4000000000000003E-3</v>
      </c>
      <c r="G92" s="16"/>
    </row>
    <row r="93" spans="1:7" x14ac:dyDescent="0.25">
      <c r="A93" s="13" t="s">
        <v>1542</v>
      </c>
      <c r="B93" s="32" t="s">
        <v>1543</v>
      </c>
      <c r="C93" s="32" t="s">
        <v>1181</v>
      </c>
      <c r="D93" s="14">
        <v>7235</v>
      </c>
      <c r="E93" s="15">
        <v>42.27</v>
      </c>
      <c r="F93" s="16">
        <v>4.4000000000000003E-3</v>
      </c>
      <c r="G93" s="16"/>
    </row>
    <row r="94" spans="1:7" x14ac:dyDescent="0.25">
      <c r="A94" s="13" t="s">
        <v>2546</v>
      </c>
      <c r="B94" s="32" t="s">
        <v>2547</v>
      </c>
      <c r="C94" s="32" t="s">
        <v>2255</v>
      </c>
      <c r="D94" s="14">
        <v>6896</v>
      </c>
      <c r="E94" s="15">
        <v>42.13</v>
      </c>
      <c r="F94" s="16">
        <v>4.4000000000000003E-3</v>
      </c>
      <c r="G94" s="16"/>
    </row>
    <row r="95" spans="1:7" x14ac:dyDescent="0.25">
      <c r="A95" s="13" t="s">
        <v>2548</v>
      </c>
      <c r="B95" s="32" t="s">
        <v>2549</v>
      </c>
      <c r="C95" s="32" t="s">
        <v>1275</v>
      </c>
      <c r="D95" s="14">
        <v>6202</v>
      </c>
      <c r="E95" s="15">
        <v>40.67</v>
      </c>
      <c r="F95" s="16">
        <v>4.1999999999999997E-3</v>
      </c>
      <c r="G95" s="16"/>
    </row>
    <row r="96" spans="1:7" x14ac:dyDescent="0.25">
      <c r="A96" s="13" t="s">
        <v>2550</v>
      </c>
      <c r="B96" s="32" t="s">
        <v>2551</v>
      </c>
      <c r="C96" s="32" t="s">
        <v>1398</v>
      </c>
      <c r="D96" s="14">
        <v>10681</v>
      </c>
      <c r="E96" s="15">
        <v>40.520000000000003</v>
      </c>
      <c r="F96" s="16">
        <v>4.1999999999999997E-3</v>
      </c>
      <c r="G96" s="16"/>
    </row>
    <row r="97" spans="1:7" x14ac:dyDescent="0.25">
      <c r="A97" s="13" t="s">
        <v>2552</v>
      </c>
      <c r="B97" s="32" t="s">
        <v>2553</v>
      </c>
      <c r="C97" s="32" t="s">
        <v>1460</v>
      </c>
      <c r="D97" s="14">
        <v>955</v>
      </c>
      <c r="E97" s="15">
        <v>40.49</v>
      </c>
      <c r="F97" s="16">
        <v>4.1999999999999997E-3</v>
      </c>
      <c r="G97" s="16"/>
    </row>
    <row r="98" spans="1:7" x14ac:dyDescent="0.25">
      <c r="A98" s="13" t="s">
        <v>2554</v>
      </c>
      <c r="B98" s="32" t="s">
        <v>2555</v>
      </c>
      <c r="C98" s="32" t="s">
        <v>1181</v>
      </c>
      <c r="D98" s="14">
        <v>759</v>
      </c>
      <c r="E98" s="15">
        <v>40.33</v>
      </c>
      <c r="F98" s="16">
        <v>4.1999999999999997E-3</v>
      </c>
      <c r="G98" s="16"/>
    </row>
    <row r="99" spans="1:7" x14ac:dyDescent="0.25">
      <c r="A99" s="13" t="s">
        <v>2556</v>
      </c>
      <c r="B99" s="32" t="s">
        <v>2557</v>
      </c>
      <c r="C99" s="32" t="s">
        <v>1204</v>
      </c>
      <c r="D99" s="14">
        <v>407</v>
      </c>
      <c r="E99" s="15">
        <v>39.94</v>
      </c>
      <c r="F99" s="16">
        <v>4.1000000000000003E-3</v>
      </c>
      <c r="G99" s="16"/>
    </row>
    <row r="100" spans="1:7" x14ac:dyDescent="0.25">
      <c r="A100" s="13" t="s">
        <v>2558</v>
      </c>
      <c r="B100" s="32" t="s">
        <v>2559</v>
      </c>
      <c r="C100" s="32" t="s">
        <v>1395</v>
      </c>
      <c r="D100" s="14">
        <v>2491</v>
      </c>
      <c r="E100" s="15">
        <v>39.590000000000003</v>
      </c>
      <c r="F100" s="16">
        <v>4.1000000000000003E-3</v>
      </c>
      <c r="G100" s="16"/>
    </row>
    <row r="101" spans="1:7" x14ac:dyDescent="0.25">
      <c r="A101" s="13" t="s">
        <v>1444</v>
      </c>
      <c r="B101" s="32" t="s">
        <v>1445</v>
      </c>
      <c r="C101" s="32" t="s">
        <v>1383</v>
      </c>
      <c r="D101" s="14">
        <v>7570</v>
      </c>
      <c r="E101" s="15">
        <v>39.01</v>
      </c>
      <c r="F101" s="16">
        <v>4.1000000000000003E-3</v>
      </c>
      <c r="G101" s="16"/>
    </row>
    <row r="102" spans="1:7" x14ac:dyDescent="0.25">
      <c r="A102" s="13" t="s">
        <v>2367</v>
      </c>
      <c r="B102" s="32" t="s">
        <v>2368</v>
      </c>
      <c r="C102" s="32" t="s">
        <v>2369</v>
      </c>
      <c r="D102" s="14">
        <v>680</v>
      </c>
      <c r="E102" s="15">
        <v>38.58</v>
      </c>
      <c r="F102" s="16">
        <v>4.0000000000000001E-3</v>
      </c>
      <c r="G102" s="16"/>
    </row>
    <row r="103" spans="1:7" x14ac:dyDescent="0.25">
      <c r="A103" s="13" t="s">
        <v>2560</v>
      </c>
      <c r="B103" s="32" t="s">
        <v>2561</v>
      </c>
      <c r="C103" s="32" t="s">
        <v>1333</v>
      </c>
      <c r="D103" s="14">
        <v>8784</v>
      </c>
      <c r="E103" s="15">
        <v>38.11</v>
      </c>
      <c r="F103" s="16">
        <v>4.0000000000000001E-3</v>
      </c>
      <c r="G103" s="16"/>
    </row>
    <row r="104" spans="1:7" x14ac:dyDescent="0.25">
      <c r="A104" s="13" t="s">
        <v>2562</v>
      </c>
      <c r="B104" s="32" t="s">
        <v>2563</v>
      </c>
      <c r="C104" s="32" t="s">
        <v>1237</v>
      </c>
      <c r="D104" s="14">
        <v>14188</v>
      </c>
      <c r="E104" s="15">
        <v>38.090000000000003</v>
      </c>
      <c r="F104" s="16">
        <v>4.0000000000000001E-3</v>
      </c>
      <c r="G104" s="16"/>
    </row>
    <row r="105" spans="1:7" x14ac:dyDescent="0.25">
      <c r="A105" s="13" t="s">
        <v>2564</v>
      </c>
      <c r="B105" s="32" t="s">
        <v>2565</v>
      </c>
      <c r="C105" s="32" t="s">
        <v>1231</v>
      </c>
      <c r="D105" s="14">
        <v>9119</v>
      </c>
      <c r="E105" s="15">
        <v>38.020000000000003</v>
      </c>
      <c r="F105" s="16">
        <v>4.0000000000000001E-3</v>
      </c>
      <c r="G105" s="16"/>
    </row>
    <row r="106" spans="1:7" x14ac:dyDescent="0.25">
      <c r="A106" s="13" t="s">
        <v>2566</v>
      </c>
      <c r="B106" s="32" t="s">
        <v>2567</v>
      </c>
      <c r="C106" s="32" t="s">
        <v>1244</v>
      </c>
      <c r="D106" s="14">
        <v>5500</v>
      </c>
      <c r="E106" s="15">
        <v>37.65</v>
      </c>
      <c r="F106" s="16">
        <v>3.8999999999999998E-3</v>
      </c>
      <c r="G106" s="16"/>
    </row>
    <row r="107" spans="1:7" x14ac:dyDescent="0.25">
      <c r="A107" s="13" t="s">
        <v>2568</v>
      </c>
      <c r="B107" s="32" t="s">
        <v>2569</v>
      </c>
      <c r="C107" s="32" t="s">
        <v>2102</v>
      </c>
      <c r="D107" s="14">
        <v>1067</v>
      </c>
      <c r="E107" s="15">
        <v>37.21</v>
      </c>
      <c r="F107" s="16">
        <v>3.8999999999999998E-3</v>
      </c>
      <c r="G107" s="16"/>
    </row>
    <row r="108" spans="1:7" x14ac:dyDescent="0.25">
      <c r="A108" s="13" t="s">
        <v>2570</v>
      </c>
      <c r="B108" s="32" t="s">
        <v>2571</v>
      </c>
      <c r="C108" s="32" t="s">
        <v>1272</v>
      </c>
      <c r="D108" s="14">
        <v>1478</v>
      </c>
      <c r="E108" s="15">
        <v>37</v>
      </c>
      <c r="F108" s="16">
        <v>3.8E-3</v>
      </c>
      <c r="G108" s="16"/>
    </row>
    <row r="109" spans="1:7" x14ac:dyDescent="0.25">
      <c r="A109" s="13" t="s">
        <v>2572</v>
      </c>
      <c r="B109" s="32" t="s">
        <v>2573</v>
      </c>
      <c r="C109" s="32" t="s">
        <v>1201</v>
      </c>
      <c r="D109" s="14">
        <v>2505</v>
      </c>
      <c r="E109" s="15">
        <v>36.92</v>
      </c>
      <c r="F109" s="16">
        <v>3.8E-3</v>
      </c>
      <c r="G109" s="16"/>
    </row>
    <row r="110" spans="1:7" x14ac:dyDescent="0.25">
      <c r="A110" s="13" t="s">
        <v>2574</v>
      </c>
      <c r="B110" s="32" t="s">
        <v>2575</v>
      </c>
      <c r="C110" s="32" t="s">
        <v>1267</v>
      </c>
      <c r="D110" s="14">
        <v>3120</v>
      </c>
      <c r="E110" s="15">
        <v>36.83</v>
      </c>
      <c r="F110" s="16">
        <v>3.8E-3</v>
      </c>
      <c r="G110" s="16"/>
    </row>
    <row r="111" spans="1:7" x14ac:dyDescent="0.25">
      <c r="A111" s="13" t="s">
        <v>2576</v>
      </c>
      <c r="B111" s="32" t="s">
        <v>2577</v>
      </c>
      <c r="C111" s="32" t="s">
        <v>1416</v>
      </c>
      <c r="D111" s="14">
        <v>881</v>
      </c>
      <c r="E111" s="15">
        <v>36.61</v>
      </c>
      <c r="F111" s="16">
        <v>3.8E-3</v>
      </c>
      <c r="G111" s="16"/>
    </row>
    <row r="112" spans="1:7" x14ac:dyDescent="0.25">
      <c r="A112" s="13" t="s">
        <v>2372</v>
      </c>
      <c r="B112" s="32" t="s">
        <v>2373</v>
      </c>
      <c r="C112" s="32" t="s">
        <v>1416</v>
      </c>
      <c r="D112" s="14">
        <v>4115</v>
      </c>
      <c r="E112" s="15">
        <v>35.909999999999997</v>
      </c>
      <c r="F112" s="16">
        <v>3.7000000000000002E-3</v>
      </c>
      <c r="G112" s="16"/>
    </row>
    <row r="113" spans="1:7" x14ac:dyDescent="0.25">
      <c r="A113" s="13" t="s">
        <v>1517</v>
      </c>
      <c r="B113" s="32" t="s">
        <v>1518</v>
      </c>
      <c r="C113" s="32" t="s">
        <v>1351</v>
      </c>
      <c r="D113" s="14">
        <v>1523</v>
      </c>
      <c r="E113" s="15">
        <v>35.71</v>
      </c>
      <c r="F113" s="16">
        <v>3.7000000000000002E-3</v>
      </c>
      <c r="G113" s="16"/>
    </row>
    <row r="114" spans="1:7" x14ac:dyDescent="0.25">
      <c r="A114" s="13" t="s">
        <v>2578</v>
      </c>
      <c r="B114" s="32" t="s">
        <v>2579</v>
      </c>
      <c r="C114" s="32" t="s">
        <v>1237</v>
      </c>
      <c r="D114" s="14">
        <v>11572</v>
      </c>
      <c r="E114" s="15">
        <v>35.65</v>
      </c>
      <c r="F114" s="16">
        <v>3.7000000000000002E-3</v>
      </c>
      <c r="G114" s="16"/>
    </row>
    <row r="115" spans="1:7" x14ac:dyDescent="0.25">
      <c r="A115" s="13" t="s">
        <v>2580</v>
      </c>
      <c r="B115" s="32" t="s">
        <v>2581</v>
      </c>
      <c r="C115" s="32" t="s">
        <v>1398</v>
      </c>
      <c r="D115" s="14">
        <v>10915</v>
      </c>
      <c r="E115" s="15">
        <v>35.6</v>
      </c>
      <c r="F115" s="16">
        <v>3.7000000000000002E-3</v>
      </c>
      <c r="G115" s="16"/>
    </row>
    <row r="116" spans="1:7" x14ac:dyDescent="0.25">
      <c r="A116" s="13" t="s">
        <v>2582</v>
      </c>
      <c r="B116" s="32" t="s">
        <v>2583</v>
      </c>
      <c r="C116" s="32" t="s">
        <v>1187</v>
      </c>
      <c r="D116" s="14">
        <v>56793</v>
      </c>
      <c r="E116" s="15">
        <v>35.4</v>
      </c>
      <c r="F116" s="16">
        <v>3.7000000000000002E-3</v>
      </c>
      <c r="G116" s="16"/>
    </row>
    <row r="117" spans="1:7" x14ac:dyDescent="0.25">
      <c r="A117" s="13" t="s">
        <v>2584</v>
      </c>
      <c r="B117" s="32" t="s">
        <v>2585</v>
      </c>
      <c r="C117" s="32" t="s">
        <v>1244</v>
      </c>
      <c r="D117" s="14">
        <v>5630</v>
      </c>
      <c r="E117" s="15">
        <v>35.11</v>
      </c>
      <c r="F117" s="16">
        <v>3.5999999999999999E-3</v>
      </c>
      <c r="G117" s="16"/>
    </row>
    <row r="118" spans="1:7" x14ac:dyDescent="0.25">
      <c r="A118" s="13" t="s">
        <v>2036</v>
      </c>
      <c r="B118" s="32" t="s">
        <v>2037</v>
      </c>
      <c r="C118" s="32" t="s">
        <v>1181</v>
      </c>
      <c r="D118" s="14">
        <v>1650</v>
      </c>
      <c r="E118" s="15">
        <v>35.1</v>
      </c>
      <c r="F118" s="16">
        <v>3.5999999999999999E-3</v>
      </c>
      <c r="G118" s="16"/>
    </row>
    <row r="119" spans="1:7" x14ac:dyDescent="0.25">
      <c r="A119" s="13" t="s">
        <v>2052</v>
      </c>
      <c r="B119" s="32" t="s">
        <v>2053</v>
      </c>
      <c r="C119" s="32" t="s">
        <v>1275</v>
      </c>
      <c r="D119" s="14">
        <v>4225</v>
      </c>
      <c r="E119" s="15">
        <v>34.81</v>
      </c>
      <c r="F119" s="16">
        <v>3.5999999999999999E-3</v>
      </c>
      <c r="G119" s="16"/>
    </row>
    <row r="120" spans="1:7" x14ac:dyDescent="0.25">
      <c r="A120" s="13" t="s">
        <v>2586</v>
      </c>
      <c r="B120" s="32" t="s">
        <v>2587</v>
      </c>
      <c r="C120" s="32" t="s">
        <v>1181</v>
      </c>
      <c r="D120" s="14">
        <v>2391</v>
      </c>
      <c r="E120" s="15">
        <v>34.43</v>
      </c>
      <c r="F120" s="16">
        <v>3.5999999999999999E-3</v>
      </c>
      <c r="G120" s="16"/>
    </row>
    <row r="121" spans="1:7" x14ac:dyDescent="0.25">
      <c r="A121" s="13" t="s">
        <v>2588</v>
      </c>
      <c r="B121" s="32" t="s">
        <v>2589</v>
      </c>
      <c r="C121" s="32" t="s">
        <v>1333</v>
      </c>
      <c r="D121" s="14">
        <v>570</v>
      </c>
      <c r="E121" s="15">
        <v>34.299999999999997</v>
      </c>
      <c r="F121" s="16">
        <v>3.5999999999999999E-3</v>
      </c>
      <c r="G121" s="16"/>
    </row>
    <row r="122" spans="1:7" x14ac:dyDescent="0.25">
      <c r="A122" s="13" t="s">
        <v>2370</v>
      </c>
      <c r="B122" s="32" t="s">
        <v>2371</v>
      </c>
      <c r="C122" s="32" t="s">
        <v>1201</v>
      </c>
      <c r="D122" s="14">
        <v>16290</v>
      </c>
      <c r="E122" s="15">
        <v>34.17</v>
      </c>
      <c r="F122" s="16">
        <v>3.5999999999999999E-3</v>
      </c>
      <c r="G122" s="16"/>
    </row>
    <row r="123" spans="1:7" x14ac:dyDescent="0.25">
      <c r="A123" s="13" t="s">
        <v>1409</v>
      </c>
      <c r="B123" s="32" t="s">
        <v>1410</v>
      </c>
      <c r="C123" s="32" t="s">
        <v>1411</v>
      </c>
      <c r="D123" s="14">
        <v>2846</v>
      </c>
      <c r="E123" s="15">
        <v>33.92</v>
      </c>
      <c r="F123" s="16">
        <v>3.5000000000000001E-3</v>
      </c>
      <c r="G123" s="16"/>
    </row>
    <row r="124" spans="1:7" x14ac:dyDescent="0.25">
      <c r="A124" s="13" t="s">
        <v>2590</v>
      </c>
      <c r="B124" s="32" t="s">
        <v>2591</v>
      </c>
      <c r="C124" s="32" t="s">
        <v>1383</v>
      </c>
      <c r="D124" s="14">
        <v>6144</v>
      </c>
      <c r="E124" s="15">
        <v>33.89</v>
      </c>
      <c r="F124" s="16">
        <v>3.5000000000000001E-3</v>
      </c>
      <c r="G124" s="16"/>
    </row>
    <row r="125" spans="1:7" x14ac:dyDescent="0.25">
      <c r="A125" s="13" t="s">
        <v>2592</v>
      </c>
      <c r="B125" s="32" t="s">
        <v>2593</v>
      </c>
      <c r="C125" s="32" t="s">
        <v>1249</v>
      </c>
      <c r="D125" s="14">
        <v>5731</v>
      </c>
      <c r="E125" s="15">
        <v>33.53</v>
      </c>
      <c r="F125" s="16">
        <v>3.5000000000000001E-3</v>
      </c>
      <c r="G125" s="16"/>
    </row>
    <row r="126" spans="1:7" x14ac:dyDescent="0.25">
      <c r="A126" s="13" t="s">
        <v>1906</v>
      </c>
      <c r="B126" s="32" t="s">
        <v>1907</v>
      </c>
      <c r="C126" s="32" t="s">
        <v>1893</v>
      </c>
      <c r="D126" s="14">
        <v>6783</v>
      </c>
      <c r="E126" s="15">
        <v>33.29</v>
      </c>
      <c r="F126" s="16">
        <v>3.5000000000000001E-3</v>
      </c>
      <c r="G126" s="16"/>
    </row>
    <row r="127" spans="1:7" x14ac:dyDescent="0.25">
      <c r="A127" s="13" t="s">
        <v>2594</v>
      </c>
      <c r="B127" s="32" t="s">
        <v>2595</v>
      </c>
      <c r="C127" s="32" t="s">
        <v>1398</v>
      </c>
      <c r="D127" s="14">
        <v>20070</v>
      </c>
      <c r="E127" s="15">
        <v>33.159999999999997</v>
      </c>
      <c r="F127" s="16">
        <v>3.3999999999999998E-3</v>
      </c>
      <c r="G127" s="16"/>
    </row>
    <row r="128" spans="1:7" x14ac:dyDescent="0.25">
      <c r="A128" s="13" t="s">
        <v>2596</v>
      </c>
      <c r="B128" s="32" t="s">
        <v>2597</v>
      </c>
      <c r="C128" s="32" t="s">
        <v>1195</v>
      </c>
      <c r="D128" s="14">
        <v>2044</v>
      </c>
      <c r="E128" s="15">
        <v>32.630000000000003</v>
      </c>
      <c r="F128" s="16">
        <v>3.3999999999999998E-3</v>
      </c>
      <c r="G128" s="16"/>
    </row>
    <row r="129" spans="1:7" x14ac:dyDescent="0.25">
      <c r="A129" s="13" t="s">
        <v>2598</v>
      </c>
      <c r="B129" s="32" t="s">
        <v>2599</v>
      </c>
      <c r="C129" s="32" t="s">
        <v>1187</v>
      </c>
      <c r="D129" s="14">
        <v>91579</v>
      </c>
      <c r="E129" s="15">
        <v>32.619999999999997</v>
      </c>
      <c r="F129" s="16">
        <v>3.3999999999999998E-3</v>
      </c>
      <c r="G129" s="16"/>
    </row>
    <row r="130" spans="1:7" x14ac:dyDescent="0.25">
      <c r="A130" s="13" t="s">
        <v>2600</v>
      </c>
      <c r="B130" s="32" t="s">
        <v>2601</v>
      </c>
      <c r="C130" s="32" t="s">
        <v>1244</v>
      </c>
      <c r="D130" s="14">
        <v>1053</v>
      </c>
      <c r="E130" s="15">
        <v>32.409999999999997</v>
      </c>
      <c r="F130" s="16">
        <v>3.3999999999999998E-3</v>
      </c>
      <c r="G130" s="16"/>
    </row>
    <row r="131" spans="1:7" x14ac:dyDescent="0.25">
      <c r="A131" s="13" t="s">
        <v>2602</v>
      </c>
      <c r="B131" s="32" t="s">
        <v>2603</v>
      </c>
      <c r="C131" s="32" t="s">
        <v>1267</v>
      </c>
      <c r="D131" s="14">
        <v>4485</v>
      </c>
      <c r="E131" s="15">
        <v>32.159999999999997</v>
      </c>
      <c r="F131" s="16">
        <v>3.3E-3</v>
      </c>
      <c r="G131" s="16"/>
    </row>
    <row r="132" spans="1:7" x14ac:dyDescent="0.25">
      <c r="A132" s="13" t="s">
        <v>2604</v>
      </c>
      <c r="B132" s="32" t="s">
        <v>2605</v>
      </c>
      <c r="C132" s="32" t="s">
        <v>1398</v>
      </c>
      <c r="D132" s="14">
        <v>24622</v>
      </c>
      <c r="E132" s="15">
        <v>32.15</v>
      </c>
      <c r="F132" s="16">
        <v>3.3E-3</v>
      </c>
      <c r="G132" s="16"/>
    </row>
    <row r="133" spans="1:7" x14ac:dyDescent="0.25">
      <c r="A133" s="13" t="s">
        <v>2606</v>
      </c>
      <c r="B133" s="32" t="s">
        <v>2607</v>
      </c>
      <c r="C133" s="32" t="s">
        <v>1237</v>
      </c>
      <c r="D133" s="14">
        <v>8427</v>
      </c>
      <c r="E133" s="15">
        <v>31.99</v>
      </c>
      <c r="F133" s="16">
        <v>3.3E-3</v>
      </c>
      <c r="G133" s="16"/>
    </row>
    <row r="134" spans="1:7" x14ac:dyDescent="0.25">
      <c r="A134" s="13" t="s">
        <v>2608</v>
      </c>
      <c r="B134" s="32" t="s">
        <v>2609</v>
      </c>
      <c r="C134" s="32" t="s">
        <v>1275</v>
      </c>
      <c r="D134" s="14">
        <v>9900</v>
      </c>
      <c r="E134" s="15">
        <v>31.68</v>
      </c>
      <c r="F134" s="16">
        <v>3.3E-3</v>
      </c>
      <c r="G134" s="16"/>
    </row>
    <row r="135" spans="1:7" x14ac:dyDescent="0.25">
      <c r="A135" s="13" t="s">
        <v>2347</v>
      </c>
      <c r="B135" s="32" t="s">
        <v>2348</v>
      </c>
      <c r="C135" s="32" t="s">
        <v>1398</v>
      </c>
      <c r="D135" s="14">
        <v>3548</v>
      </c>
      <c r="E135" s="15">
        <v>31.58</v>
      </c>
      <c r="F135" s="16">
        <v>3.3E-3</v>
      </c>
      <c r="G135" s="16"/>
    </row>
    <row r="136" spans="1:7" x14ac:dyDescent="0.25">
      <c r="A136" s="13" t="s">
        <v>1900</v>
      </c>
      <c r="B136" s="32" t="s">
        <v>1901</v>
      </c>
      <c r="C136" s="32" t="s">
        <v>1244</v>
      </c>
      <c r="D136" s="14">
        <v>613</v>
      </c>
      <c r="E136" s="15">
        <v>31.26</v>
      </c>
      <c r="F136" s="16">
        <v>3.2000000000000002E-3</v>
      </c>
      <c r="G136" s="16"/>
    </row>
    <row r="137" spans="1:7" x14ac:dyDescent="0.25">
      <c r="A137" s="13" t="s">
        <v>2610</v>
      </c>
      <c r="B137" s="32" t="s">
        <v>2611</v>
      </c>
      <c r="C137" s="32" t="s">
        <v>1416</v>
      </c>
      <c r="D137" s="14">
        <v>3610</v>
      </c>
      <c r="E137" s="15">
        <v>31.23</v>
      </c>
      <c r="F137" s="16">
        <v>3.2000000000000002E-3</v>
      </c>
      <c r="G137" s="16"/>
    </row>
    <row r="138" spans="1:7" x14ac:dyDescent="0.25">
      <c r="A138" s="13" t="s">
        <v>2429</v>
      </c>
      <c r="B138" s="32" t="s">
        <v>2430</v>
      </c>
      <c r="C138" s="32" t="s">
        <v>1234</v>
      </c>
      <c r="D138" s="14">
        <v>9014</v>
      </c>
      <c r="E138" s="15">
        <v>30.9</v>
      </c>
      <c r="F138" s="16">
        <v>3.2000000000000002E-3</v>
      </c>
      <c r="G138" s="16"/>
    </row>
    <row r="139" spans="1:7" x14ac:dyDescent="0.25">
      <c r="A139" s="13" t="s">
        <v>2612</v>
      </c>
      <c r="B139" s="32" t="s">
        <v>2613</v>
      </c>
      <c r="C139" s="32" t="s">
        <v>1237</v>
      </c>
      <c r="D139" s="14">
        <v>258</v>
      </c>
      <c r="E139" s="15">
        <v>30.88</v>
      </c>
      <c r="F139" s="16">
        <v>3.2000000000000002E-3</v>
      </c>
      <c r="G139" s="16"/>
    </row>
    <row r="140" spans="1:7" x14ac:dyDescent="0.25">
      <c r="A140" s="13" t="s">
        <v>2017</v>
      </c>
      <c r="B140" s="32" t="s">
        <v>2018</v>
      </c>
      <c r="C140" s="32" t="s">
        <v>1181</v>
      </c>
      <c r="D140" s="14">
        <v>2798</v>
      </c>
      <c r="E140" s="15">
        <v>30.56</v>
      </c>
      <c r="F140" s="16">
        <v>3.2000000000000002E-3</v>
      </c>
      <c r="G140" s="16"/>
    </row>
    <row r="141" spans="1:7" x14ac:dyDescent="0.25">
      <c r="A141" s="13" t="s">
        <v>2614</v>
      </c>
      <c r="B141" s="32" t="s">
        <v>2615</v>
      </c>
      <c r="C141" s="32" t="s">
        <v>1244</v>
      </c>
      <c r="D141" s="14">
        <v>6355</v>
      </c>
      <c r="E141" s="15">
        <v>30.52</v>
      </c>
      <c r="F141" s="16">
        <v>3.2000000000000002E-3</v>
      </c>
      <c r="G141" s="16"/>
    </row>
    <row r="142" spans="1:7" x14ac:dyDescent="0.25">
      <c r="A142" s="13" t="s">
        <v>2616</v>
      </c>
      <c r="B142" s="32" t="s">
        <v>2617</v>
      </c>
      <c r="C142" s="32" t="s">
        <v>1315</v>
      </c>
      <c r="D142" s="14">
        <v>1792</v>
      </c>
      <c r="E142" s="15">
        <v>29.91</v>
      </c>
      <c r="F142" s="16">
        <v>3.0999999999999999E-3</v>
      </c>
      <c r="G142" s="16"/>
    </row>
    <row r="143" spans="1:7" x14ac:dyDescent="0.25">
      <c r="A143" s="13" t="s">
        <v>2618</v>
      </c>
      <c r="B143" s="32" t="s">
        <v>2619</v>
      </c>
      <c r="C143" s="32" t="s">
        <v>1416</v>
      </c>
      <c r="D143" s="14">
        <v>450</v>
      </c>
      <c r="E143" s="15">
        <v>29.54</v>
      </c>
      <c r="F143" s="16">
        <v>3.0999999999999999E-3</v>
      </c>
      <c r="G143" s="16"/>
    </row>
    <row r="144" spans="1:7" x14ac:dyDescent="0.25">
      <c r="A144" s="13" t="s">
        <v>2620</v>
      </c>
      <c r="B144" s="32" t="s">
        <v>2621</v>
      </c>
      <c r="C144" s="32" t="s">
        <v>1267</v>
      </c>
      <c r="D144" s="14">
        <v>4043</v>
      </c>
      <c r="E144" s="15">
        <v>29.24</v>
      </c>
      <c r="F144" s="16">
        <v>3.0000000000000001E-3</v>
      </c>
      <c r="G144" s="16"/>
    </row>
    <row r="145" spans="1:7" x14ac:dyDescent="0.25">
      <c r="A145" s="13" t="s">
        <v>2622</v>
      </c>
      <c r="B145" s="32" t="s">
        <v>2623</v>
      </c>
      <c r="C145" s="32" t="s">
        <v>1237</v>
      </c>
      <c r="D145" s="14">
        <v>3499</v>
      </c>
      <c r="E145" s="15">
        <v>29.2</v>
      </c>
      <c r="F145" s="16">
        <v>3.0000000000000001E-3</v>
      </c>
      <c r="G145" s="16"/>
    </row>
    <row r="146" spans="1:7" x14ac:dyDescent="0.25">
      <c r="A146" s="13" t="s">
        <v>2044</v>
      </c>
      <c r="B146" s="32" t="s">
        <v>2045</v>
      </c>
      <c r="C146" s="32" t="s">
        <v>1333</v>
      </c>
      <c r="D146" s="14">
        <v>3708</v>
      </c>
      <c r="E146" s="15">
        <v>29.09</v>
      </c>
      <c r="F146" s="16">
        <v>3.0000000000000001E-3</v>
      </c>
      <c r="G146" s="16"/>
    </row>
    <row r="147" spans="1:7" x14ac:dyDescent="0.25">
      <c r="A147" s="13" t="s">
        <v>2624</v>
      </c>
      <c r="B147" s="32" t="s">
        <v>2625</v>
      </c>
      <c r="C147" s="32" t="s">
        <v>1181</v>
      </c>
      <c r="D147" s="14">
        <v>455</v>
      </c>
      <c r="E147" s="15">
        <v>29.08</v>
      </c>
      <c r="F147" s="16">
        <v>3.0000000000000001E-3</v>
      </c>
      <c r="G147" s="16"/>
    </row>
    <row r="148" spans="1:7" x14ac:dyDescent="0.25">
      <c r="A148" s="13" t="s">
        <v>2626</v>
      </c>
      <c r="B148" s="32" t="s">
        <v>2627</v>
      </c>
      <c r="C148" s="32" t="s">
        <v>1237</v>
      </c>
      <c r="D148" s="14">
        <v>1265</v>
      </c>
      <c r="E148" s="15">
        <v>28.84</v>
      </c>
      <c r="F148" s="16">
        <v>3.0000000000000001E-3</v>
      </c>
      <c r="G148" s="16"/>
    </row>
    <row r="149" spans="1:7" x14ac:dyDescent="0.25">
      <c r="A149" s="13" t="s">
        <v>2378</v>
      </c>
      <c r="B149" s="32" t="s">
        <v>2379</v>
      </c>
      <c r="C149" s="32" t="s">
        <v>2380</v>
      </c>
      <c r="D149" s="14">
        <v>6804</v>
      </c>
      <c r="E149" s="15">
        <v>28.58</v>
      </c>
      <c r="F149" s="16">
        <v>3.0000000000000001E-3</v>
      </c>
      <c r="G149" s="16"/>
    </row>
    <row r="150" spans="1:7" x14ac:dyDescent="0.25">
      <c r="A150" s="13" t="s">
        <v>2169</v>
      </c>
      <c r="B150" s="32" t="s">
        <v>2170</v>
      </c>
      <c r="C150" s="32" t="s">
        <v>1249</v>
      </c>
      <c r="D150" s="14">
        <v>3581</v>
      </c>
      <c r="E150" s="15">
        <v>28.34</v>
      </c>
      <c r="F150" s="16">
        <v>2.8999999999999998E-3</v>
      </c>
      <c r="G150" s="16"/>
    </row>
    <row r="151" spans="1:7" x14ac:dyDescent="0.25">
      <c r="A151" s="13" t="s">
        <v>2628</v>
      </c>
      <c r="B151" s="32" t="s">
        <v>2629</v>
      </c>
      <c r="C151" s="32" t="s">
        <v>1231</v>
      </c>
      <c r="D151" s="14">
        <v>10075</v>
      </c>
      <c r="E151" s="15">
        <v>28.31</v>
      </c>
      <c r="F151" s="16">
        <v>2.8999999999999998E-3</v>
      </c>
      <c r="G151" s="16"/>
    </row>
    <row r="152" spans="1:7" x14ac:dyDescent="0.25">
      <c r="A152" s="13" t="s">
        <v>1571</v>
      </c>
      <c r="B152" s="32" t="s">
        <v>1572</v>
      </c>
      <c r="C152" s="32" t="s">
        <v>1395</v>
      </c>
      <c r="D152" s="14">
        <v>1293</v>
      </c>
      <c r="E152" s="15">
        <v>27.69</v>
      </c>
      <c r="F152" s="16">
        <v>2.8999999999999998E-3</v>
      </c>
      <c r="G152" s="16"/>
    </row>
    <row r="153" spans="1:7" x14ac:dyDescent="0.25">
      <c r="A153" s="13" t="s">
        <v>2122</v>
      </c>
      <c r="B153" s="32" t="s">
        <v>2123</v>
      </c>
      <c r="C153" s="32" t="s">
        <v>1395</v>
      </c>
      <c r="D153" s="14">
        <v>2368</v>
      </c>
      <c r="E153" s="15">
        <v>27.63</v>
      </c>
      <c r="F153" s="16">
        <v>2.8999999999999998E-3</v>
      </c>
      <c r="G153" s="16"/>
    </row>
    <row r="154" spans="1:7" x14ac:dyDescent="0.25">
      <c r="A154" s="13" t="s">
        <v>2383</v>
      </c>
      <c r="B154" s="32" t="s">
        <v>2384</v>
      </c>
      <c r="C154" s="32" t="s">
        <v>1201</v>
      </c>
      <c r="D154" s="14">
        <v>13692</v>
      </c>
      <c r="E154" s="15">
        <v>27.57</v>
      </c>
      <c r="F154" s="16">
        <v>2.8999999999999998E-3</v>
      </c>
      <c r="G154" s="16"/>
    </row>
    <row r="155" spans="1:7" x14ac:dyDescent="0.25">
      <c r="A155" s="13" t="s">
        <v>2630</v>
      </c>
      <c r="B155" s="32" t="s">
        <v>2631</v>
      </c>
      <c r="C155" s="32" t="s">
        <v>1275</v>
      </c>
      <c r="D155" s="14">
        <v>20114</v>
      </c>
      <c r="E155" s="15">
        <v>27.45</v>
      </c>
      <c r="F155" s="16">
        <v>2.8999999999999998E-3</v>
      </c>
      <c r="G155" s="16"/>
    </row>
    <row r="156" spans="1:7" x14ac:dyDescent="0.25">
      <c r="A156" s="13" t="s">
        <v>2632</v>
      </c>
      <c r="B156" s="32" t="s">
        <v>2633</v>
      </c>
      <c r="C156" s="32" t="s">
        <v>1315</v>
      </c>
      <c r="D156" s="14">
        <v>1669</v>
      </c>
      <c r="E156" s="15">
        <v>27.4</v>
      </c>
      <c r="F156" s="16">
        <v>2.8E-3</v>
      </c>
      <c r="G156" s="16"/>
    </row>
    <row r="157" spans="1:7" x14ac:dyDescent="0.25">
      <c r="A157" s="13" t="s">
        <v>2130</v>
      </c>
      <c r="B157" s="32" t="s">
        <v>2131</v>
      </c>
      <c r="C157" s="32" t="s">
        <v>1460</v>
      </c>
      <c r="D157" s="14">
        <v>2057</v>
      </c>
      <c r="E157" s="15">
        <v>26.91</v>
      </c>
      <c r="F157" s="16">
        <v>2.8E-3</v>
      </c>
      <c r="G157" s="16"/>
    </row>
    <row r="158" spans="1:7" x14ac:dyDescent="0.25">
      <c r="A158" s="13" t="s">
        <v>2634</v>
      </c>
      <c r="B158" s="32" t="s">
        <v>2635</v>
      </c>
      <c r="C158" s="32" t="s">
        <v>1201</v>
      </c>
      <c r="D158" s="14">
        <v>5506</v>
      </c>
      <c r="E158" s="15">
        <v>26.78</v>
      </c>
      <c r="F158" s="16">
        <v>2.8E-3</v>
      </c>
      <c r="G158" s="16"/>
    </row>
    <row r="159" spans="1:7" x14ac:dyDescent="0.25">
      <c r="A159" s="13" t="s">
        <v>1501</v>
      </c>
      <c r="B159" s="32" t="s">
        <v>1502</v>
      </c>
      <c r="C159" s="32" t="s">
        <v>1333</v>
      </c>
      <c r="D159" s="14">
        <v>4175</v>
      </c>
      <c r="E159" s="15">
        <v>26.67</v>
      </c>
      <c r="F159" s="16">
        <v>2.8E-3</v>
      </c>
      <c r="G159" s="16"/>
    </row>
    <row r="160" spans="1:7" x14ac:dyDescent="0.25">
      <c r="A160" s="13" t="s">
        <v>2636</v>
      </c>
      <c r="B160" s="32" t="s">
        <v>2637</v>
      </c>
      <c r="C160" s="32" t="s">
        <v>1416</v>
      </c>
      <c r="D160" s="14">
        <v>2043</v>
      </c>
      <c r="E160" s="15">
        <v>26.54</v>
      </c>
      <c r="F160" s="16">
        <v>2.8E-3</v>
      </c>
      <c r="G160" s="16"/>
    </row>
    <row r="161" spans="1:7" x14ac:dyDescent="0.25">
      <c r="A161" s="13" t="s">
        <v>2638</v>
      </c>
      <c r="B161" s="32" t="s">
        <v>2639</v>
      </c>
      <c r="C161" s="32" t="s">
        <v>1302</v>
      </c>
      <c r="D161" s="14">
        <v>57564</v>
      </c>
      <c r="E161" s="15">
        <v>26.47</v>
      </c>
      <c r="F161" s="16">
        <v>2.8E-3</v>
      </c>
      <c r="G161" s="16"/>
    </row>
    <row r="162" spans="1:7" x14ac:dyDescent="0.25">
      <c r="A162" s="13" t="s">
        <v>2640</v>
      </c>
      <c r="B162" s="32" t="s">
        <v>2641</v>
      </c>
      <c r="C162" s="32" t="s">
        <v>1315</v>
      </c>
      <c r="D162" s="14">
        <v>1958</v>
      </c>
      <c r="E162" s="15">
        <v>26.38</v>
      </c>
      <c r="F162" s="16">
        <v>2.7000000000000001E-3</v>
      </c>
      <c r="G162" s="16"/>
    </row>
    <row r="163" spans="1:7" x14ac:dyDescent="0.25">
      <c r="A163" s="13" t="s">
        <v>2642</v>
      </c>
      <c r="B163" s="32" t="s">
        <v>2643</v>
      </c>
      <c r="C163" s="32" t="s">
        <v>1275</v>
      </c>
      <c r="D163" s="14">
        <v>12439</v>
      </c>
      <c r="E163" s="15">
        <v>25.98</v>
      </c>
      <c r="F163" s="16">
        <v>2.7000000000000001E-3</v>
      </c>
      <c r="G163" s="16"/>
    </row>
    <row r="164" spans="1:7" x14ac:dyDescent="0.25">
      <c r="A164" s="13" t="s">
        <v>2644</v>
      </c>
      <c r="B164" s="32" t="s">
        <v>2645</v>
      </c>
      <c r="C164" s="32" t="s">
        <v>1893</v>
      </c>
      <c r="D164" s="14">
        <v>4408</v>
      </c>
      <c r="E164" s="15">
        <v>25.78</v>
      </c>
      <c r="F164" s="16">
        <v>2.7000000000000001E-3</v>
      </c>
      <c r="G164" s="16"/>
    </row>
    <row r="165" spans="1:7" x14ac:dyDescent="0.25">
      <c r="A165" s="13" t="s">
        <v>2646</v>
      </c>
      <c r="B165" s="32" t="s">
        <v>2647</v>
      </c>
      <c r="C165" s="32" t="s">
        <v>1427</v>
      </c>
      <c r="D165" s="14">
        <v>32683</v>
      </c>
      <c r="E165" s="15">
        <v>25.77</v>
      </c>
      <c r="F165" s="16">
        <v>2.7000000000000001E-3</v>
      </c>
      <c r="G165" s="16"/>
    </row>
    <row r="166" spans="1:7" x14ac:dyDescent="0.25">
      <c r="A166" s="13" t="s">
        <v>2648</v>
      </c>
      <c r="B166" s="32" t="s">
        <v>2649</v>
      </c>
      <c r="C166" s="32" t="s">
        <v>1244</v>
      </c>
      <c r="D166" s="14">
        <v>6733</v>
      </c>
      <c r="E166" s="15">
        <v>25.72</v>
      </c>
      <c r="F166" s="16">
        <v>2.7000000000000001E-3</v>
      </c>
      <c r="G166" s="16"/>
    </row>
    <row r="167" spans="1:7" x14ac:dyDescent="0.25">
      <c r="A167" s="13" t="s">
        <v>2096</v>
      </c>
      <c r="B167" s="32" t="s">
        <v>2097</v>
      </c>
      <c r="C167" s="32" t="s">
        <v>1398</v>
      </c>
      <c r="D167" s="14">
        <v>3391</v>
      </c>
      <c r="E167" s="15">
        <v>25.69</v>
      </c>
      <c r="F167" s="16">
        <v>2.7000000000000001E-3</v>
      </c>
      <c r="G167" s="16"/>
    </row>
    <row r="168" spans="1:7" x14ac:dyDescent="0.25">
      <c r="A168" s="13" t="s">
        <v>2650</v>
      </c>
      <c r="B168" s="32" t="s">
        <v>2651</v>
      </c>
      <c r="C168" s="32" t="s">
        <v>1290</v>
      </c>
      <c r="D168" s="14">
        <v>13556</v>
      </c>
      <c r="E168" s="15">
        <v>25.43</v>
      </c>
      <c r="F168" s="16">
        <v>2.5999999999999999E-3</v>
      </c>
      <c r="G168" s="16"/>
    </row>
    <row r="169" spans="1:7" x14ac:dyDescent="0.25">
      <c r="A169" s="13" t="s">
        <v>2652</v>
      </c>
      <c r="B169" s="32" t="s">
        <v>2653</v>
      </c>
      <c r="C169" s="32" t="s">
        <v>1267</v>
      </c>
      <c r="D169" s="14">
        <v>3593</v>
      </c>
      <c r="E169" s="15">
        <v>25.21</v>
      </c>
      <c r="F169" s="16">
        <v>2.5999999999999999E-3</v>
      </c>
      <c r="G169" s="16"/>
    </row>
    <row r="170" spans="1:7" x14ac:dyDescent="0.25">
      <c r="A170" s="13" t="s">
        <v>2013</v>
      </c>
      <c r="B170" s="32" t="s">
        <v>2014</v>
      </c>
      <c r="C170" s="32" t="s">
        <v>1207</v>
      </c>
      <c r="D170" s="14">
        <v>3121</v>
      </c>
      <c r="E170" s="15">
        <v>25.05</v>
      </c>
      <c r="F170" s="16">
        <v>2.5999999999999999E-3</v>
      </c>
      <c r="G170" s="16"/>
    </row>
    <row r="171" spans="1:7" x14ac:dyDescent="0.25">
      <c r="A171" s="13" t="s">
        <v>2654</v>
      </c>
      <c r="B171" s="32" t="s">
        <v>2655</v>
      </c>
      <c r="C171" s="32" t="s">
        <v>1383</v>
      </c>
      <c r="D171" s="14">
        <v>11151</v>
      </c>
      <c r="E171" s="15">
        <v>24.99</v>
      </c>
      <c r="F171" s="16">
        <v>2.5999999999999999E-3</v>
      </c>
      <c r="G171" s="16"/>
    </row>
    <row r="172" spans="1:7" x14ac:dyDescent="0.25">
      <c r="A172" s="13" t="s">
        <v>2015</v>
      </c>
      <c r="B172" s="32" t="s">
        <v>2016</v>
      </c>
      <c r="C172" s="32" t="s">
        <v>1275</v>
      </c>
      <c r="D172" s="14">
        <v>2350</v>
      </c>
      <c r="E172" s="15">
        <v>24.73</v>
      </c>
      <c r="F172" s="16">
        <v>2.5999999999999999E-3</v>
      </c>
      <c r="G172" s="16"/>
    </row>
    <row r="173" spans="1:7" x14ac:dyDescent="0.25">
      <c r="A173" s="13" t="s">
        <v>2381</v>
      </c>
      <c r="B173" s="32" t="s">
        <v>2382</v>
      </c>
      <c r="C173" s="32" t="s">
        <v>1272</v>
      </c>
      <c r="D173" s="14">
        <v>1463</v>
      </c>
      <c r="E173" s="15">
        <v>24.57</v>
      </c>
      <c r="F173" s="16">
        <v>2.5999999999999999E-3</v>
      </c>
      <c r="G173" s="16"/>
    </row>
    <row r="174" spans="1:7" x14ac:dyDescent="0.25">
      <c r="A174" s="13" t="s">
        <v>2656</v>
      </c>
      <c r="B174" s="32" t="s">
        <v>2657</v>
      </c>
      <c r="C174" s="32" t="s">
        <v>1527</v>
      </c>
      <c r="D174" s="14">
        <v>5130</v>
      </c>
      <c r="E174" s="15">
        <v>24.42</v>
      </c>
      <c r="F174" s="16">
        <v>2.5000000000000001E-3</v>
      </c>
      <c r="G174" s="16"/>
    </row>
    <row r="175" spans="1:7" x14ac:dyDescent="0.25">
      <c r="A175" s="13" t="s">
        <v>2658</v>
      </c>
      <c r="B175" s="32" t="s">
        <v>2659</v>
      </c>
      <c r="C175" s="32" t="s">
        <v>1218</v>
      </c>
      <c r="D175" s="14">
        <v>2922</v>
      </c>
      <c r="E175" s="15">
        <v>24.27</v>
      </c>
      <c r="F175" s="16">
        <v>2.5000000000000001E-3</v>
      </c>
      <c r="G175" s="16"/>
    </row>
    <row r="176" spans="1:7" x14ac:dyDescent="0.25">
      <c r="A176" s="13" t="s">
        <v>2118</v>
      </c>
      <c r="B176" s="32" t="s">
        <v>2119</v>
      </c>
      <c r="C176" s="32" t="s">
        <v>1198</v>
      </c>
      <c r="D176" s="14">
        <v>3103</v>
      </c>
      <c r="E176" s="15">
        <v>24.2</v>
      </c>
      <c r="F176" s="16">
        <v>2.5000000000000001E-3</v>
      </c>
      <c r="G176" s="16"/>
    </row>
    <row r="177" spans="1:7" x14ac:dyDescent="0.25">
      <c r="A177" s="13" t="s">
        <v>2660</v>
      </c>
      <c r="B177" s="32" t="s">
        <v>2661</v>
      </c>
      <c r="C177" s="32" t="s">
        <v>1267</v>
      </c>
      <c r="D177" s="14">
        <v>759</v>
      </c>
      <c r="E177" s="15">
        <v>24.08</v>
      </c>
      <c r="F177" s="16">
        <v>2.5000000000000001E-3</v>
      </c>
      <c r="G177" s="16"/>
    </row>
    <row r="178" spans="1:7" x14ac:dyDescent="0.25">
      <c r="A178" s="13" t="s">
        <v>2048</v>
      </c>
      <c r="B178" s="32" t="s">
        <v>2049</v>
      </c>
      <c r="C178" s="32" t="s">
        <v>1275</v>
      </c>
      <c r="D178" s="14">
        <v>2656</v>
      </c>
      <c r="E178" s="15">
        <v>23.96</v>
      </c>
      <c r="F178" s="16">
        <v>2.5000000000000001E-3</v>
      </c>
      <c r="G178" s="16"/>
    </row>
    <row r="179" spans="1:7" x14ac:dyDescent="0.25">
      <c r="A179" s="13" t="s">
        <v>2662</v>
      </c>
      <c r="B179" s="32" t="s">
        <v>2663</v>
      </c>
      <c r="C179" s="32" t="s">
        <v>1333</v>
      </c>
      <c r="D179" s="14">
        <v>1280</v>
      </c>
      <c r="E179" s="15">
        <v>23.88</v>
      </c>
      <c r="F179" s="16">
        <v>2.5000000000000001E-3</v>
      </c>
      <c r="G179" s="16"/>
    </row>
    <row r="180" spans="1:7" x14ac:dyDescent="0.25">
      <c r="A180" s="13" t="s">
        <v>2132</v>
      </c>
      <c r="B180" s="32" t="s">
        <v>2133</v>
      </c>
      <c r="C180" s="32" t="s">
        <v>1201</v>
      </c>
      <c r="D180" s="14">
        <v>7212</v>
      </c>
      <c r="E180" s="15">
        <v>23.57</v>
      </c>
      <c r="F180" s="16">
        <v>2.3999999999999998E-3</v>
      </c>
      <c r="G180" s="16"/>
    </row>
    <row r="181" spans="1:7" x14ac:dyDescent="0.25">
      <c r="A181" s="13" t="s">
        <v>2376</v>
      </c>
      <c r="B181" s="32" t="s">
        <v>2377</v>
      </c>
      <c r="C181" s="32" t="s">
        <v>1237</v>
      </c>
      <c r="D181" s="14">
        <v>12296</v>
      </c>
      <c r="E181" s="15">
        <v>23.16</v>
      </c>
      <c r="F181" s="16">
        <v>2.3999999999999998E-3</v>
      </c>
      <c r="G181" s="16"/>
    </row>
    <row r="182" spans="1:7" x14ac:dyDescent="0.25">
      <c r="A182" s="13" t="s">
        <v>1883</v>
      </c>
      <c r="B182" s="32" t="s">
        <v>1884</v>
      </c>
      <c r="C182" s="32" t="s">
        <v>1198</v>
      </c>
      <c r="D182" s="14">
        <v>6300</v>
      </c>
      <c r="E182" s="15">
        <v>23.05</v>
      </c>
      <c r="F182" s="16">
        <v>2.3999999999999998E-3</v>
      </c>
      <c r="G182" s="16"/>
    </row>
    <row r="183" spans="1:7" x14ac:dyDescent="0.25">
      <c r="A183" s="13" t="s">
        <v>2411</v>
      </c>
      <c r="B183" s="32" t="s">
        <v>2412</v>
      </c>
      <c r="C183" s="32" t="s">
        <v>2380</v>
      </c>
      <c r="D183" s="14">
        <v>761</v>
      </c>
      <c r="E183" s="15">
        <v>22.8</v>
      </c>
      <c r="F183" s="16">
        <v>2.3999999999999998E-3</v>
      </c>
      <c r="G183" s="16"/>
    </row>
    <row r="184" spans="1:7" x14ac:dyDescent="0.25">
      <c r="A184" s="13" t="s">
        <v>2664</v>
      </c>
      <c r="B184" s="32" t="s">
        <v>2665</v>
      </c>
      <c r="C184" s="32" t="s">
        <v>2102</v>
      </c>
      <c r="D184" s="14">
        <v>3206</v>
      </c>
      <c r="E184" s="15">
        <v>22.6</v>
      </c>
      <c r="F184" s="16">
        <v>2.3E-3</v>
      </c>
      <c r="G184" s="16"/>
    </row>
    <row r="185" spans="1:7" x14ac:dyDescent="0.25">
      <c r="A185" s="13" t="s">
        <v>2389</v>
      </c>
      <c r="B185" s="32" t="s">
        <v>2390</v>
      </c>
      <c r="C185" s="32" t="s">
        <v>1398</v>
      </c>
      <c r="D185" s="14">
        <v>5811</v>
      </c>
      <c r="E185" s="15">
        <v>22.57</v>
      </c>
      <c r="F185" s="16">
        <v>2.3E-3</v>
      </c>
      <c r="G185" s="16"/>
    </row>
    <row r="186" spans="1:7" x14ac:dyDescent="0.25">
      <c r="A186" s="13" t="s">
        <v>2666</v>
      </c>
      <c r="B186" s="32" t="s">
        <v>2667</v>
      </c>
      <c r="C186" s="32" t="s">
        <v>1237</v>
      </c>
      <c r="D186" s="14">
        <v>1560</v>
      </c>
      <c r="E186" s="15">
        <v>22.45</v>
      </c>
      <c r="F186" s="16">
        <v>2.3E-3</v>
      </c>
      <c r="G186" s="16"/>
    </row>
    <row r="187" spans="1:7" x14ac:dyDescent="0.25">
      <c r="A187" s="13" t="s">
        <v>2668</v>
      </c>
      <c r="B187" s="32" t="s">
        <v>2669</v>
      </c>
      <c r="C187" s="32" t="s">
        <v>1295</v>
      </c>
      <c r="D187" s="14">
        <v>296</v>
      </c>
      <c r="E187" s="15">
        <v>22.22</v>
      </c>
      <c r="F187" s="16">
        <v>2.3E-3</v>
      </c>
      <c r="G187" s="16"/>
    </row>
    <row r="188" spans="1:7" x14ac:dyDescent="0.25">
      <c r="A188" s="13" t="s">
        <v>2387</v>
      </c>
      <c r="B188" s="32" t="s">
        <v>2388</v>
      </c>
      <c r="C188" s="32" t="s">
        <v>1181</v>
      </c>
      <c r="D188" s="14">
        <v>1009</v>
      </c>
      <c r="E188" s="15">
        <v>22.16</v>
      </c>
      <c r="F188" s="16">
        <v>2.3E-3</v>
      </c>
      <c r="G188" s="16"/>
    </row>
    <row r="189" spans="1:7" x14ac:dyDescent="0.25">
      <c r="A189" s="13" t="s">
        <v>2065</v>
      </c>
      <c r="B189" s="32" t="s">
        <v>2066</v>
      </c>
      <c r="C189" s="32" t="s">
        <v>1231</v>
      </c>
      <c r="D189" s="14">
        <v>3040</v>
      </c>
      <c r="E189" s="15">
        <v>22.04</v>
      </c>
      <c r="F189" s="16">
        <v>2.3E-3</v>
      </c>
      <c r="G189" s="16"/>
    </row>
    <row r="190" spans="1:7" x14ac:dyDescent="0.25">
      <c r="A190" s="13" t="s">
        <v>2385</v>
      </c>
      <c r="B190" s="32" t="s">
        <v>2386</v>
      </c>
      <c r="C190" s="32" t="s">
        <v>1237</v>
      </c>
      <c r="D190" s="14">
        <v>2620</v>
      </c>
      <c r="E190" s="15">
        <v>21.8</v>
      </c>
      <c r="F190" s="16">
        <v>2.3E-3</v>
      </c>
      <c r="G190" s="16"/>
    </row>
    <row r="191" spans="1:7" x14ac:dyDescent="0.25">
      <c r="A191" s="13" t="s">
        <v>2670</v>
      </c>
      <c r="B191" s="32" t="s">
        <v>2671</v>
      </c>
      <c r="C191" s="32" t="s">
        <v>1187</v>
      </c>
      <c r="D191" s="14">
        <v>22277</v>
      </c>
      <c r="E191" s="15">
        <v>21.71</v>
      </c>
      <c r="F191" s="16">
        <v>2.3E-3</v>
      </c>
      <c r="G191" s="16"/>
    </row>
    <row r="192" spans="1:7" x14ac:dyDescent="0.25">
      <c r="A192" s="13" t="s">
        <v>2142</v>
      </c>
      <c r="B192" s="32" t="s">
        <v>2143</v>
      </c>
      <c r="C192" s="32" t="s">
        <v>1231</v>
      </c>
      <c r="D192" s="14">
        <v>288</v>
      </c>
      <c r="E192" s="15">
        <v>21.35</v>
      </c>
      <c r="F192" s="16">
        <v>2.2000000000000001E-3</v>
      </c>
      <c r="G192" s="16"/>
    </row>
    <row r="193" spans="1:7" x14ac:dyDescent="0.25">
      <c r="A193" s="13" t="s">
        <v>2672</v>
      </c>
      <c r="B193" s="32" t="s">
        <v>2673</v>
      </c>
      <c r="C193" s="32" t="s">
        <v>1207</v>
      </c>
      <c r="D193" s="14">
        <v>866</v>
      </c>
      <c r="E193" s="15">
        <v>20.83</v>
      </c>
      <c r="F193" s="16">
        <v>2.2000000000000001E-3</v>
      </c>
      <c r="G193" s="16"/>
    </row>
    <row r="194" spans="1:7" x14ac:dyDescent="0.25">
      <c r="A194" s="13" t="s">
        <v>2674</v>
      </c>
      <c r="B194" s="32" t="s">
        <v>2675</v>
      </c>
      <c r="C194" s="32" t="s">
        <v>1527</v>
      </c>
      <c r="D194" s="14">
        <v>13533</v>
      </c>
      <c r="E194" s="15">
        <v>20.64</v>
      </c>
      <c r="F194" s="16">
        <v>2.0999999999999999E-3</v>
      </c>
      <c r="G194" s="16"/>
    </row>
    <row r="195" spans="1:7" x14ac:dyDescent="0.25">
      <c r="A195" s="13" t="s">
        <v>2676</v>
      </c>
      <c r="B195" s="32" t="s">
        <v>2677</v>
      </c>
      <c r="C195" s="32" t="s">
        <v>1527</v>
      </c>
      <c r="D195" s="14">
        <v>60488</v>
      </c>
      <c r="E195" s="15">
        <v>20.54</v>
      </c>
      <c r="F195" s="16">
        <v>2.0999999999999999E-3</v>
      </c>
      <c r="G195" s="16"/>
    </row>
    <row r="196" spans="1:7" x14ac:dyDescent="0.25">
      <c r="A196" s="13" t="s">
        <v>2678</v>
      </c>
      <c r="B196" s="32" t="s">
        <v>2679</v>
      </c>
      <c r="C196" s="32" t="s">
        <v>1333</v>
      </c>
      <c r="D196" s="14">
        <v>2871</v>
      </c>
      <c r="E196" s="15">
        <v>20.45</v>
      </c>
      <c r="F196" s="16">
        <v>2.0999999999999999E-3</v>
      </c>
      <c r="G196" s="16"/>
    </row>
    <row r="197" spans="1:7" x14ac:dyDescent="0.25">
      <c r="A197" s="13" t="s">
        <v>2680</v>
      </c>
      <c r="B197" s="32" t="s">
        <v>2681</v>
      </c>
      <c r="C197" s="32" t="s">
        <v>1275</v>
      </c>
      <c r="D197" s="14">
        <v>31868</v>
      </c>
      <c r="E197" s="15">
        <v>20.350000000000001</v>
      </c>
      <c r="F197" s="16">
        <v>2.0999999999999999E-3</v>
      </c>
      <c r="G197" s="16"/>
    </row>
    <row r="198" spans="1:7" x14ac:dyDescent="0.25">
      <c r="A198" s="13" t="s">
        <v>2682</v>
      </c>
      <c r="B198" s="32" t="s">
        <v>2683</v>
      </c>
      <c r="C198" s="32" t="s">
        <v>1181</v>
      </c>
      <c r="D198" s="14">
        <v>308</v>
      </c>
      <c r="E198" s="15">
        <v>20.22</v>
      </c>
      <c r="F198" s="16">
        <v>2.0999999999999999E-3</v>
      </c>
      <c r="G198" s="16"/>
    </row>
    <row r="199" spans="1:7" x14ac:dyDescent="0.25">
      <c r="A199" s="13" t="s">
        <v>2684</v>
      </c>
      <c r="B199" s="32" t="s">
        <v>2685</v>
      </c>
      <c r="C199" s="32" t="s">
        <v>1201</v>
      </c>
      <c r="D199" s="14">
        <v>1224</v>
      </c>
      <c r="E199" s="15">
        <v>20.02</v>
      </c>
      <c r="F199" s="16">
        <v>2.0999999999999999E-3</v>
      </c>
      <c r="G199" s="16"/>
    </row>
    <row r="200" spans="1:7" x14ac:dyDescent="0.25">
      <c r="A200" s="13" t="s">
        <v>2686</v>
      </c>
      <c r="B200" s="32" t="s">
        <v>2687</v>
      </c>
      <c r="C200" s="32" t="s">
        <v>1333</v>
      </c>
      <c r="D200" s="14">
        <v>384</v>
      </c>
      <c r="E200" s="15">
        <v>19.96</v>
      </c>
      <c r="F200" s="16">
        <v>2.0999999999999999E-3</v>
      </c>
      <c r="G200" s="16"/>
    </row>
    <row r="201" spans="1:7" x14ac:dyDescent="0.25">
      <c r="A201" s="13" t="s">
        <v>1871</v>
      </c>
      <c r="B201" s="32" t="s">
        <v>1872</v>
      </c>
      <c r="C201" s="32" t="s">
        <v>1244</v>
      </c>
      <c r="D201" s="14">
        <v>4009</v>
      </c>
      <c r="E201" s="15">
        <v>19.87</v>
      </c>
      <c r="F201" s="16">
        <v>2.0999999999999999E-3</v>
      </c>
      <c r="G201" s="16"/>
    </row>
    <row r="202" spans="1:7" x14ac:dyDescent="0.25">
      <c r="A202" s="13" t="s">
        <v>2688</v>
      </c>
      <c r="B202" s="32" t="s">
        <v>2689</v>
      </c>
      <c r="C202" s="32" t="s">
        <v>1295</v>
      </c>
      <c r="D202" s="14">
        <v>8449</v>
      </c>
      <c r="E202" s="15">
        <v>19.84</v>
      </c>
      <c r="F202" s="16">
        <v>2.0999999999999999E-3</v>
      </c>
      <c r="G202" s="16"/>
    </row>
    <row r="203" spans="1:7" x14ac:dyDescent="0.25">
      <c r="A203" s="13" t="s">
        <v>2690</v>
      </c>
      <c r="B203" s="32" t="s">
        <v>2691</v>
      </c>
      <c r="C203" s="32" t="s">
        <v>1184</v>
      </c>
      <c r="D203" s="14">
        <v>25113</v>
      </c>
      <c r="E203" s="15">
        <v>19.77</v>
      </c>
      <c r="F203" s="16">
        <v>2.0999999999999999E-3</v>
      </c>
      <c r="G203" s="16"/>
    </row>
    <row r="204" spans="1:7" x14ac:dyDescent="0.25">
      <c r="A204" s="13" t="s">
        <v>2692</v>
      </c>
      <c r="B204" s="32" t="s">
        <v>2693</v>
      </c>
      <c r="C204" s="32" t="s">
        <v>1378</v>
      </c>
      <c r="D204" s="14">
        <v>705</v>
      </c>
      <c r="E204" s="15">
        <v>19.39</v>
      </c>
      <c r="F204" s="16">
        <v>2E-3</v>
      </c>
      <c r="G204" s="16"/>
    </row>
    <row r="205" spans="1:7" x14ac:dyDescent="0.25">
      <c r="A205" s="13" t="s">
        <v>2694</v>
      </c>
      <c r="B205" s="32" t="s">
        <v>2695</v>
      </c>
      <c r="C205" s="32" t="s">
        <v>1427</v>
      </c>
      <c r="D205" s="14">
        <v>3803</v>
      </c>
      <c r="E205" s="15">
        <v>19.350000000000001</v>
      </c>
      <c r="F205" s="16">
        <v>2E-3</v>
      </c>
      <c r="G205" s="16"/>
    </row>
    <row r="206" spans="1:7" x14ac:dyDescent="0.25">
      <c r="A206" s="13" t="s">
        <v>2393</v>
      </c>
      <c r="B206" s="32" t="s">
        <v>2394</v>
      </c>
      <c r="C206" s="32" t="s">
        <v>1201</v>
      </c>
      <c r="D206" s="14">
        <v>6693</v>
      </c>
      <c r="E206" s="15">
        <v>19.059999999999999</v>
      </c>
      <c r="F206" s="16">
        <v>2E-3</v>
      </c>
      <c r="G206" s="16"/>
    </row>
    <row r="207" spans="1:7" x14ac:dyDescent="0.25">
      <c r="A207" s="13" t="s">
        <v>1891</v>
      </c>
      <c r="B207" s="32" t="s">
        <v>1892</v>
      </c>
      <c r="C207" s="32" t="s">
        <v>1893</v>
      </c>
      <c r="D207" s="14">
        <v>1514</v>
      </c>
      <c r="E207" s="15">
        <v>18.809999999999999</v>
      </c>
      <c r="F207" s="16">
        <v>2E-3</v>
      </c>
      <c r="G207" s="16"/>
    </row>
    <row r="208" spans="1:7" x14ac:dyDescent="0.25">
      <c r="A208" s="13" t="s">
        <v>2696</v>
      </c>
      <c r="B208" s="32" t="s">
        <v>2697</v>
      </c>
      <c r="C208" s="32" t="s">
        <v>1315</v>
      </c>
      <c r="D208" s="14">
        <v>3766</v>
      </c>
      <c r="E208" s="15">
        <v>18.64</v>
      </c>
      <c r="F208" s="16">
        <v>1.9E-3</v>
      </c>
      <c r="G208" s="16"/>
    </row>
    <row r="209" spans="1:7" x14ac:dyDescent="0.25">
      <c r="A209" s="13" t="s">
        <v>2698</v>
      </c>
      <c r="B209" s="32" t="s">
        <v>2699</v>
      </c>
      <c r="C209" s="32" t="s">
        <v>1237</v>
      </c>
      <c r="D209" s="14">
        <v>4213</v>
      </c>
      <c r="E209" s="15">
        <v>18.63</v>
      </c>
      <c r="F209" s="16">
        <v>1.9E-3</v>
      </c>
      <c r="G209" s="16"/>
    </row>
    <row r="210" spans="1:7" x14ac:dyDescent="0.25">
      <c r="A210" s="13" t="s">
        <v>2700</v>
      </c>
      <c r="B210" s="32" t="s">
        <v>2701</v>
      </c>
      <c r="C210" s="32" t="s">
        <v>1184</v>
      </c>
      <c r="D210" s="14">
        <v>4366</v>
      </c>
      <c r="E210" s="15">
        <v>17.899999999999999</v>
      </c>
      <c r="F210" s="16">
        <v>1.9E-3</v>
      </c>
      <c r="G210" s="16"/>
    </row>
    <row r="211" spans="1:7" x14ac:dyDescent="0.25">
      <c r="A211" s="13" t="s">
        <v>2702</v>
      </c>
      <c r="B211" s="32" t="s">
        <v>2703</v>
      </c>
      <c r="C211" s="32" t="s">
        <v>1333</v>
      </c>
      <c r="D211" s="14">
        <v>3565</v>
      </c>
      <c r="E211" s="15">
        <v>17.829999999999998</v>
      </c>
      <c r="F211" s="16">
        <v>1.9E-3</v>
      </c>
      <c r="G211" s="16"/>
    </row>
    <row r="212" spans="1:7" x14ac:dyDescent="0.25">
      <c r="A212" s="13" t="s">
        <v>2419</v>
      </c>
      <c r="B212" s="32" t="s">
        <v>2420</v>
      </c>
      <c r="C212" s="32" t="s">
        <v>1275</v>
      </c>
      <c r="D212" s="14">
        <v>4089</v>
      </c>
      <c r="E212" s="15">
        <v>17.7</v>
      </c>
      <c r="F212" s="16">
        <v>1.8E-3</v>
      </c>
      <c r="G212" s="16"/>
    </row>
    <row r="213" spans="1:7" x14ac:dyDescent="0.25">
      <c r="A213" s="13" t="s">
        <v>2349</v>
      </c>
      <c r="B213" s="32" t="s">
        <v>2350</v>
      </c>
      <c r="C213" s="32" t="s">
        <v>1198</v>
      </c>
      <c r="D213" s="14">
        <v>1419</v>
      </c>
      <c r="E213" s="15">
        <v>17.63</v>
      </c>
      <c r="F213" s="16">
        <v>1.8E-3</v>
      </c>
      <c r="G213" s="16"/>
    </row>
    <row r="214" spans="1:7" x14ac:dyDescent="0.25">
      <c r="A214" s="13" t="s">
        <v>2704</v>
      </c>
      <c r="B214" s="32" t="s">
        <v>2705</v>
      </c>
      <c r="C214" s="32" t="s">
        <v>1198</v>
      </c>
      <c r="D214" s="14">
        <v>5007</v>
      </c>
      <c r="E214" s="15">
        <v>17.559999999999999</v>
      </c>
      <c r="F214" s="16">
        <v>1.8E-3</v>
      </c>
      <c r="G214" s="16"/>
    </row>
    <row r="215" spans="1:7" x14ac:dyDescent="0.25">
      <c r="A215" s="13" t="s">
        <v>2706</v>
      </c>
      <c r="B215" s="32" t="s">
        <v>2707</v>
      </c>
      <c r="C215" s="32" t="s">
        <v>1237</v>
      </c>
      <c r="D215" s="14">
        <v>3334</v>
      </c>
      <c r="E215" s="15">
        <v>17.39</v>
      </c>
      <c r="F215" s="16">
        <v>1.8E-3</v>
      </c>
      <c r="G215" s="16"/>
    </row>
    <row r="216" spans="1:7" x14ac:dyDescent="0.25">
      <c r="A216" s="13" t="s">
        <v>2708</v>
      </c>
      <c r="B216" s="32" t="s">
        <v>2709</v>
      </c>
      <c r="C216" s="32" t="s">
        <v>1231</v>
      </c>
      <c r="D216" s="14">
        <v>3329</v>
      </c>
      <c r="E216" s="15">
        <v>17.14</v>
      </c>
      <c r="F216" s="16">
        <v>1.8E-3</v>
      </c>
      <c r="G216" s="16"/>
    </row>
    <row r="217" spans="1:7" x14ac:dyDescent="0.25">
      <c r="A217" s="13" t="s">
        <v>2439</v>
      </c>
      <c r="B217" s="32" t="s">
        <v>2440</v>
      </c>
      <c r="C217" s="32" t="s">
        <v>1231</v>
      </c>
      <c r="D217" s="14">
        <v>2161</v>
      </c>
      <c r="E217" s="15">
        <v>17.079999999999998</v>
      </c>
      <c r="F217" s="16">
        <v>1.8E-3</v>
      </c>
      <c r="G217" s="16"/>
    </row>
    <row r="218" spans="1:7" x14ac:dyDescent="0.25">
      <c r="A218" s="13" t="s">
        <v>2710</v>
      </c>
      <c r="B218" s="32" t="s">
        <v>2711</v>
      </c>
      <c r="C218" s="32" t="s">
        <v>1249</v>
      </c>
      <c r="D218" s="14">
        <v>4274</v>
      </c>
      <c r="E218" s="15">
        <v>17.059999999999999</v>
      </c>
      <c r="F218" s="16">
        <v>1.8E-3</v>
      </c>
      <c r="G218" s="16"/>
    </row>
    <row r="219" spans="1:7" x14ac:dyDescent="0.25">
      <c r="A219" s="13" t="s">
        <v>2712</v>
      </c>
      <c r="B219" s="32" t="s">
        <v>2713</v>
      </c>
      <c r="C219" s="32" t="s">
        <v>1315</v>
      </c>
      <c r="D219" s="14">
        <v>9830</v>
      </c>
      <c r="E219" s="15">
        <v>17</v>
      </c>
      <c r="F219" s="16">
        <v>1.8E-3</v>
      </c>
      <c r="G219" s="16"/>
    </row>
    <row r="220" spans="1:7" x14ac:dyDescent="0.25">
      <c r="A220" s="13" t="s">
        <v>2714</v>
      </c>
      <c r="B220" s="32" t="s">
        <v>2715</v>
      </c>
      <c r="C220" s="32" t="s">
        <v>1249</v>
      </c>
      <c r="D220" s="14">
        <v>39813</v>
      </c>
      <c r="E220" s="15">
        <v>16.96</v>
      </c>
      <c r="F220" s="16">
        <v>1.8E-3</v>
      </c>
      <c r="G220" s="16"/>
    </row>
    <row r="221" spans="1:7" x14ac:dyDescent="0.25">
      <c r="A221" s="13" t="s">
        <v>2716</v>
      </c>
      <c r="B221" s="32" t="s">
        <v>2717</v>
      </c>
      <c r="C221" s="32" t="s">
        <v>1893</v>
      </c>
      <c r="D221" s="14">
        <v>2978</v>
      </c>
      <c r="E221" s="15">
        <v>16.86</v>
      </c>
      <c r="F221" s="16">
        <v>1.8E-3</v>
      </c>
      <c r="G221" s="16"/>
    </row>
    <row r="222" spans="1:7" x14ac:dyDescent="0.25">
      <c r="A222" s="13" t="s">
        <v>2718</v>
      </c>
      <c r="B222" s="32" t="s">
        <v>2719</v>
      </c>
      <c r="C222" s="32" t="s">
        <v>1187</v>
      </c>
      <c r="D222" s="14">
        <v>30087</v>
      </c>
      <c r="E222" s="15">
        <v>16.82</v>
      </c>
      <c r="F222" s="16">
        <v>1.6999999999999999E-3</v>
      </c>
      <c r="G222" s="16"/>
    </row>
    <row r="223" spans="1:7" x14ac:dyDescent="0.25">
      <c r="A223" s="13" t="s">
        <v>2720</v>
      </c>
      <c r="B223" s="32" t="s">
        <v>2721</v>
      </c>
      <c r="C223" s="32" t="s">
        <v>1201</v>
      </c>
      <c r="D223" s="14">
        <v>5641</v>
      </c>
      <c r="E223" s="15">
        <v>16.7</v>
      </c>
      <c r="F223" s="16">
        <v>1.6999999999999999E-3</v>
      </c>
      <c r="G223" s="16"/>
    </row>
    <row r="224" spans="1:7" x14ac:dyDescent="0.25">
      <c r="A224" s="13" t="s">
        <v>2722</v>
      </c>
      <c r="B224" s="32" t="s">
        <v>2723</v>
      </c>
      <c r="C224" s="32" t="s">
        <v>1231</v>
      </c>
      <c r="D224" s="14">
        <v>6723</v>
      </c>
      <c r="E224" s="15">
        <v>15.98</v>
      </c>
      <c r="F224" s="16">
        <v>1.6999999999999999E-3</v>
      </c>
      <c r="G224" s="16"/>
    </row>
    <row r="225" spans="1:7" x14ac:dyDescent="0.25">
      <c r="A225" s="13" t="s">
        <v>2445</v>
      </c>
      <c r="B225" s="32" t="s">
        <v>2446</v>
      </c>
      <c r="C225" s="32" t="s">
        <v>1267</v>
      </c>
      <c r="D225" s="14">
        <v>3547</v>
      </c>
      <c r="E225" s="15">
        <v>15.89</v>
      </c>
      <c r="F225" s="16">
        <v>1.6999999999999999E-3</v>
      </c>
      <c r="G225" s="16"/>
    </row>
    <row r="226" spans="1:7" x14ac:dyDescent="0.25">
      <c r="A226" s="13" t="s">
        <v>2138</v>
      </c>
      <c r="B226" s="32" t="s">
        <v>2139</v>
      </c>
      <c r="C226" s="32" t="s">
        <v>1237</v>
      </c>
      <c r="D226" s="14">
        <v>3031</v>
      </c>
      <c r="E226" s="15">
        <v>15.79</v>
      </c>
      <c r="F226" s="16">
        <v>1.6000000000000001E-3</v>
      </c>
      <c r="G226" s="16"/>
    </row>
    <row r="227" spans="1:7" x14ac:dyDescent="0.25">
      <c r="A227" s="13" t="s">
        <v>2724</v>
      </c>
      <c r="B227" s="32" t="s">
        <v>2725</v>
      </c>
      <c r="C227" s="32" t="s">
        <v>1244</v>
      </c>
      <c r="D227" s="14">
        <v>1007</v>
      </c>
      <c r="E227" s="15">
        <v>15.79</v>
      </c>
      <c r="F227" s="16">
        <v>1.6000000000000001E-3</v>
      </c>
      <c r="G227" s="16"/>
    </row>
    <row r="228" spans="1:7" x14ac:dyDescent="0.25">
      <c r="A228" s="13" t="s">
        <v>2726</v>
      </c>
      <c r="B228" s="32" t="s">
        <v>2727</v>
      </c>
      <c r="C228" s="32" t="s">
        <v>1204</v>
      </c>
      <c r="D228" s="14">
        <v>5760</v>
      </c>
      <c r="E228" s="15">
        <v>15.2</v>
      </c>
      <c r="F228" s="16">
        <v>1.6000000000000001E-3</v>
      </c>
      <c r="G228" s="16"/>
    </row>
    <row r="229" spans="1:7" x14ac:dyDescent="0.25">
      <c r="A229" s="13" t="s">
        <v>2391</v>
      </c>
      <c r="B229" s="32" t="s">
        <v>2392</v>
      </c>
      <c r="C229" s="32" t="s">
        <v>1210</v>
      </c>
      <c r="D229" s="14">
        <v>2408</v>
      </c>
      <c r="E229" s="15">
        <v>15.09</v>
      </c>
      <c r="F229" s="16">
        <v>1.6000000000000001E-3</v>
      </c>
      <c r="G229" s="16"/>
    </row>
    <row r="230" spans="1:7" x14ac:dyDescent="0.25">
      <c r="A230" s="13" t="s">
        <v>2114</v>
      </c>
      <c r="B230" s="32" t="s">
        <v>2115</v>
      </c>
      <c r="C230" s="32" t="s">
        <v>1333</v>
      </c>
      <c r="D230" s="14">
        <v>1123</v>
      </c>
      <c r="E230" s="15">
        <v>14.42</v>
      </c>
      <c r="F230" s="16">
        <v>1.5E-3</v>
      </c>
      <c r="G230" s="16"/>
    </row>
    <row r="231" spans="1:7" x14ac:dyDescent="0.25">
      <c r="A231" s="13" t="s">
        <v>2395</v>
      </c>
      <c r="B231" s="32" t="s">
        <v>2396</v>
      </c>
      <c r="C231" s="32" t="s">
        <v>1323</v>
      </c>
      <c r="D231" s="14">
        <v>4133</v>
      </c>
      <c r="E231" s="15">
        <v>14.27</v>
      </c>
      <c r="F231" s="16">
        <v>1.5E-3</v>
      </c>
      <c r="G231" s="16"/>
    </row>
    <row r="232" spans="1:7" x14ac:dyDescent="0.25">
      <c r="A232" s="13" t="s">
        <v>2728</v>
      </c>
      <c r="B232" s="32" t="s">
        <v>2729</v>
      </c>
      <c r="C232" s="32" t="s">
        <v>1275</v>
      </c>
      <c r="D232" s="14">
        <v>16322</v>
      </c>
      <c r="E232" s="15">
        <v>14.19</v>
      </c>
      <c r="F232" s="16">
        <v>1.5E-3</v>
      </c>
      <c r="G232" s="16"/>
    </row>
    <row r="233" spans="1:7" x14ac:dyDescent="0.25">
      <c r="A233" s="13" t="s">
        <v>2427</v>
      </c>
      <c r="B233" s="32" t="s">
        <v>2428</v>
      </c>
      <c r="C233" s="32" t="s">
        <v>1395</v>
      </c>
      <c r="D233" s="14">
        <v>2038</v>
      </c>
      <c r="E233" s="15">
        <v>13.9</v>
      </c>
      <c r="F233" s="16">
        <v>1.4E-3</v>
      </c>
      <c r="G233" s="16"/>
    </row>
    <row r="234" spans="1:7" x14ac:dyDescent="0.25">
      <c r="A234" s="13" t="s">
        <v>2730</v>
      </c>
      <c r="B234" s="32" t="s">
        <v>2731</v>
      </c>
      <c r="C234" s="32" t="s">
        <v>2107</v>
      </c>
      <c r="D234" s="14">
        <v>4814</v>
      </c>
      <c r="E234" s="15">
        <v>13.8</v>
      </c>
      <c r="F234" s="16">
        <v>1.4E-3</v>
      </c>
      <c r="G234" s="16"/>
    </row>
    <row r="235" spans="1:7" x14ac:dyDescent="0.25">
      <c r="A235" s="13" t="s">
        <v>2732</v>
      </c>
      <c r="B235" s="32" t="s">
        <v>2733</v>
      </c>
      <c r="C235" s="32" t="s">
        <v>1333</v>
      </c>
      <c r="D235" s="14">
        <v>693</v>
      </c>
      <c r="E235" s="15">
        <v>13.62</v>
      </c>
      <c r="F235" s="16">
        <v>1.4E-3</v>
      </c>
      <c r="G235" s="16"/>
    </row>
    <row r="236" spans="1:7" x14ac:dyDescent="0.25">
      <c r="A236" s="13" t="s">
        <v>2734</v>
      </c>
      <c r="B236" s="32" t="s">
        <v>2735</v>
      </c>
      <c r="C236" s="32" t="s">
        <v>1237</v>
      </c>
      <c r="D236" s="14">
        <v>2094</v>
      </c>
      <c r="E236" s="15">
        <v>13.45</v>
      </c>
      <c r="F236" s="16">
        <v>1.4E-3</v>
      </c>
      <c r="G236" s="16"/>
    </row>
    <row r="237" spans="1:7" x14ac:dyDescent="0.25">
      <c r="A237" s="13" t="s">
        <v>2736</v>
      </c>
      <c r="B237" s="32" t="s">
        <v>2737</v>
      </c>
      <c r="C237" s="32" t="s">
        <v>1527</v>
      </c>
      <c r="D237" s="14">
        <v>62029</v>
      </c>
      <c r="E237" s="15">
        <v>13.2</v>
      </c>
      <c r="F237" s="16">
        <v>1.4E-3</v>
      </c>
      <c r="G237" s="16"/>
    </row>
    <row r="238" spans="1:7" x14ac:dyDescent="0.25">
      <c r="A238" s="13" t="s">
        <v>2415</v>
      </c>
      <c r="B238" s="32" t="s">
        <v>2416</v>
      </c>
      <c r="C238" s="32" t="s">
        <v>1237</v>
      </c>
      <c r="D238" s="14">
        <v>1121</v>
      </c>
      <c r="E238" s="15">
        <v>12.73</v>
      </c>
      <c r="F238" s="16">
        <v>1.2999999999999999E-3</v>
      </c>
      <c r="G238" s="16"/>
    </row>
    <row r="239" spans="1:7" x14ac:dyDescent="0.25">
      <c r="A239" s="13" t="s">
        <v>2738</v>
      </c>
      <c r="B239" s="32" t="s">
        <v>2739</v>
      </c>
      <c r="C239" s="32" t="s">
        <v>1383</v>
      </c>
      <c r="D239" s="14">
        <v>6901</v>
      </c>
      <c r="E239" s="15">
        <v>12.36</v>
      </c>
      <c r="F239" s="16">
        <v>1.2999999999999999E-3</v>
      </c>
      <c r="G239" s="16"/>
    </row>
    <row r="240" spans="1:7" x14ac:dyDescent="0.25">
      <c r="A240" s="13" t="s">
        <v>2740</v>
      </c>
      <c r="B240" s="32" t="s">
        <v>2741</v>
      </c>
      <c r="C240" s="32" t="s">
        <v>1295</v>
      </c>
      <c r="D240" s="14">
        <v>6975</v>
      </c>
      <c r="E240" s="15">
        <v>12.34</v>
      </c>
      <c r="F240" s="16">
        <v>1.2999999999999999E-3</v>
      </c>
      <c r="G240" s="16"/>
    </row>
    <row r="241" spans="1:7" x14ac:dyDescent="0.25">
      <c r="A241" s="13" t="s">
        <v>2742</v>
      </c>
      <c r="B241" s="32" t="s">
        <v>2743</v>
      </c>
      <c r="C241" s="32" t="s">
        <v>1187</v>
      </c>
      <c r="D241" s="14">
        <v>27608</v>
      </c>
      <c r="E241" s="15">
        <v>12.28</v>
      </c>
      <c r="F241" s="16">
        <v>1.2999999999999999E-3</v>
      </c>
      <c r="G241" s="16"/>
    </row>
    <row r="242" spans="1:7" x14ac:dyDescent="0.25">
      <c r="A242" s="13" t="s">
        <v>2744</v>
      </c>
      <c r="B242" s="32" t="s">
        <v>2745</v>
      </c>
      <c r="C242" s="32" t="s">
        <v>1267</v>
      </c>
      <c r="D242" s="14">
        <v>694</v>
      </c>
      <c r="E242" s="15">
        <v>12.16</v>
      </c>
      <c r="F242" s="16">
        <v>1.2999999999999999E-3</v>
      </c>
      <c r="G242" s="16"/>
    </row>
    <row r="243" spans="1:7" x14ac:dyDescent="0.25">
      <c r="A243" s="13" t="s">
        <v>2746</v>
      </c>
      <c r="B243" s="32" t="s">
        <v>2747</v>
      </c>
      <c r="C243" s="32" t="s">
        <v>1351</v>
      </c>
      <c r="D243" s="14">
        <v>1097</v>
      </c>
      <c r="E243" s="15">
        <v>12.13</v>
      </c>
      <c r="F243" s="16">
        <v>1.2999999999999999E-3</v>
      </c>
      <c r="G243" s="16"/>
    </row>
    <row r="244" spans="1:7" x14ac:dyDescent="0.25">
      <c r="A244" s="13" t="s">
        <v>2748</v>
      </c>
      <c r="B244" s="32" t="s">
        <v>2749</v>
      </c>
      <c r="C244" s="32" t="s">
        <v>1207</v>
      </c>
      <c r="D244" s="14">
        <v>1611</v>
      </c>
      <c r="E244" s="15">
        <v>12.09</v>
      </c>
      <c r="F244" s="16">
        <v>1.2999999999999999E-3</v>
      </c>
      <c r="G244" s="16"/>
    </row>
    <row r="245" spans="1:7" x14ac:dyDescent="0.25">
      <c r="A245" s="13" t="s">
        <v>2750</v>
      </c>
      <c r="B245" s="32" t="s">
        <v>2751</v>
      </c>
      <c r="C245" s="32" t="s">
        <v>1207</v>
      </c>
      <c r="D245" s="14">
        <v>2003</v>
      </c>
      <c r="E245" s="15">
        <v>11.74</v>
      </c>
      <c r="F245" s="16">
        <v>1.1999999999999999E-3</v>
      </c>
      <c r="G245" s="16"/>
    </row>
    <row r="246" spans="1:7" x14ac:dyDescent="0.25">
      <c r="A246" s="13" t="s">
        <v>2752</v>
      </c>
      <c r="B246" s="32" t="s">
        <v>2753</v>
      </c>
      <c r="C246" s="32" t="s">
        <v>1351</v>
      </c>
      <c r="D246" s="14">
        <v>17343</v>
      </c>
      <c r="E246" s="15">
        <v>11.43</v>
      </c>
      <c r="F246" s="16">
        <v>1.1999999999999999E-3</v>
      </c>
      <c r="G246" s="16"/>
    </row>
    <row r="247" spans="1:7" x14ac:dyDescent="0.25">
      <c r="A247" s="13" t="s">
        <v>2754</v>
      </c>
      <c r="B247" s="32" t="s">
        <v>2755</v>
      </c>
      <c r="C247" s="32" t="s">
        <v>1231</v>
      </c>
      <c r="D247" s="14">
        <v>3998</v>
      </c>
      <c r="E247" s="15">
        <v>11.39</v>
      </c>
      <c r="F247" s="16">
        <v>1.1999999999999999E-3</v>
      </c>
      <c r="G247" s="16"/>
    </row>
    <row r="248" spans="1:7" x14ac:dyDescent="0.25">
      <c r="A248" s="13" t="s">
        <v>2756</v>
      </c>
      <c r="B248" s="32" t="s">
        <v>2757</v>
      </c>
      <c r="C248" s="32" t="s">
        <v>1333</v>
      </c>
      <c r="D248" s="14">
        <v>539</v>
      </c>
      <c r="E248" s="15">
        <v>11.13</v>
      </c>
      <c r="F248" s="16">
        <v>1.1999999999999999E-3</v>
      </c>
      <c r="G248" s="16"/>
    </row>
    <row r="249" spans="1:7" x14ac:dyDescent="0.25">
      <c r="A249" s="13" t="s">
        <v>2758</v>
      </c>
      <c r="B249" s="32" t="s">
        <v>2759</v>
      </c>
      <c r="C249" s="32" t="s">
        <v>1398</v>
      </c>
      <c r="D249" s="14">
        <v>60023</v>
      </c>
      <c r="E249" s="15">
        <v>10.8</v>
      </c>
      <c r="F249" s="16">
        <v>1.1000000000000001E-3</v>
      </c>
      <c r="G249" s="16"/>
    </row>
    <row r="250" spans="1:7" x14ac:dyDescent="0.25">
      <c r="A250" s="13" t="s">
        <v>2760</v>
      </c>
      <c r="B250" s="32" t="s">
        <v>2761</v>
      </c>
      <c r="C250" s="32" t="s">
        <v>1181</v>
      </c>
      <c r="D250" s="14">
        <v>4975</v>
      </c>
      <c r="E250" s="15">
        <v>10.77</v>
      </c>
      <c r="F250" s="16">
        <v>1.1000000000000001E-3</v>
      </c>
      <c r="G250" s="16"/>
    </row>
    <row r="251" spans="1:7" x14ac:dyDescent="0.25">
      <c r="A251" s="13" t="s">
        <v>2081</v>
      </c>
      <c r="B251" s="32" t="s">
        <v>2082</v>
      </c>
      <c r="C251" s="32" t="s">
        <v>1398</v>
      </c>
      <c r="D251" s="14">
        <v>669</v>
      </c>
      <c r="E251" s="15">
        <v>10.61</v>
      </c>
      <c r="F251" s="16">
        <v>1.1000000000000001E-3</v>
      </c>
      <c r="G251" s="16"/>
    </row>
    <row r="252" spans="1:7" x14ac:dyDescent="0.25">
      <c r="A252" s="13" t="s">
        <v>2762</v>
      </c>
      <c r="B252" s="32" t="s">
        <v>2763</v>
      </c>
      <c r="C252" s="32" t="s">
        <v>1244</v>
      </c>
      <c r="D252" s="14">
        <v>1913</v>
      </c>
      <c r="E252" s="15">
        <v>9.94</v>
      </c>
      <c r="F252" s="16">
        <v>1E-3</v>
      </c>
      <c r="G252" s="16"/>
    </row>
    <row r="253" spans="1:7" x14ac:dyDescent="0.25">
      <c r="A253" s="13" t="s">
        <v>2437</v>
      </c>
      <c r="B253" s="32" t="s">
        <v>2438</v>
      </c>
      <c r="C253" s="32" t="s">
        <v>1181</v>
      </c>
      <c r="D253" s="14">
        <v>681</v>
      </c>
      <c r="E253" s="15">
        <v>9.3000000000000007</v>
      </c>
      <c r="F253" s="16">
        <v>1E-3</v>
      </c>
      <c r="G253" s="16"/>
    </row>
    <row r="254" spans="1:7" x14ac:dyDescent="0.25">
      <c r="A254" s="13" t="s">
        <v>2764</v>
      </c>
      <c r="B254" s="32" t="s">
        <v>2765</v>
      </c>
      <c r="C254" s="32" t="s">
        <v>1249</v>
      </c>
      <c r="D254" s="14">
        <v>6969</v>
      </c>
      <c r="E254" s="15">
        <v>8.66</v>
      </c>
      <c r="F254" s="16">
        <v>8.9999999999999998E-4</v>
      </c>
      <c r="G254" s="16"/>
    </row>
    <row r="255" spans="1:7" x14ac:dyDescent="0.25">
      <c r="A255" s="13" t="s">
        <v>2766</v>
      </c>
      <c r="B255" s="32" t="s">
        <v>2767</v>
      </c>
      <c r="C255" s="32" t="s">
        <v>1184</v>
      </c>
      <c r="D255" s="14">
        <v>533</v>
      </c>
      <c r="E255" s="15">
        <v>7.68</v>
      </c>
      <c r="F255" s="16">
        <v>8.0000000000000004E-4</v>
      </c>
      <c r="G255" s="16"/>
    </row>
    <row r="256" spans="1:7" x14ac:dyDescent="0.25">
      <c r="A256" s="13" t="s">
        <v>2397</v>
      </c>
      <c r="B256" s="32" t="s">
        <v>2398</v>
      </c>
      <c r="C256" s="32" t="s">
        <v>2102</v>
      </c>
      <c r="D256" s="14">
        <v>7565</v>
      </c>
      <c r="E256" s="15">
        <v>5.95</v>
      </c>
      <c r="F256" s="16">
        <v>5.9999999999999995E-4</v>
      </c>
      <c r="G256" s="16"/>
    </row>
    <row r="257" spans="1:7" x14ac:dyDescent="0.25">
      <c r="A257" s="13" t="s">
        <v>2459</v>
      </c>
      <c r="B257" s="32" t="s">
        <v>2460</v>
      </c>
      <c r="C257" s="32" t="s">
        <v>1181</v>
      </c>
      <c r="D257" s="14">
        <v>760</v>
      </c>
      <c r="E257" s="15">
        <v>4.5999999999999996</v>
      </c>
      <c r="F257" s="16">
        <v>5.0000000000000001E-4</v>
      </c>
      <c r="G257" s="16"/>
    </row>
    <row r="258" spans="1:7" x14ac:dyDescent="0.25">
      <c r="A258" s="17" t="s">
        <v>131</v>
      </c>
      <c r="B258" s="33"/>
      <c r="C258" s="33"/>
      <c r="D258" s="20"/>
      <c r="E258" s="38">
        <v>9609.4599999999991</v>
      </c>
      <c r="F258" s="39">
        <v>0.99850000000000005</v>
      </c>
      <c r="G258" s="23"/>
    </row>
    <row r="259" spans="1:7" x14ac:dyDescent="0.25">
      <c r="A259" s="17" t="s">
        <v>1257</v>
      </c>
      <c r="B259" s="32"/>
      <c r="C259" s="32"/>
      <c r="D259" s="14"/>
      <c r="E259" s="15"/>
      <c r="F259" s="16"/>
      <c r="G259" s="16"/>
    </row>
    <row r="260" spans="1:7" x14ac:dyDescent="0.25">
      <c r="A260" s="17" t="s">
        <v>131</v>
      </c>
      <c r="B260" s="32"/>
      <c r="C260" s="32"/>
      <c r="D260" s="14"/>
      <c r="E260" s="40" t="s">
        <v>128</v>
      </c>
      <c r="F260" s="41" t="s">
        <v>128</v>
      </c>
      <c r="G260" s="16"/>
    </row>
    <row r="261" spans="1:7" x14ac:dyDescent="0.25">
      <c r="A261" s="25" t="s">
        <v>143</v>
      </c>
      <c r="B261" s="34"/>
      <c r="C261" s="34"/>
      <c r="D261" s="26"/>
      <c r="E261" s="29">
        <v>9609.4599999999991</v>
      </c>
      <c r="F261" s="30">
        <v>0.99850000000000005</v>
      </c>
      <c r="G261" s="23"/>
    </row>
    <row r="262" spans="1:7" x14ac:dyDescent="0.25">
      <c r="A262" s="13"/>
      <c r="B262" s="32"/>
      <c r="C262" s="32"/>
      <c r="D262" s="14"/>
      <c r="E262" s="15"/>
      <c r="F262" s="16"/>
      <c r="G262" s="16"/>
    </row>
    <row r="263" spans="1:7" x14ac:dyDescent="0.25">
      <c r="A263" s="13"/>
      <c r="B263" s="32"/>
      <c r="C263" s="32"/>
      <c r="D263" s="14"/>
      <c r="E263" s="15"/>
      <c r="F263" s="16"/>
      <c r="G263" s="16"/>
    </row>
    <row r="264" spans="1:7" x14ac:dyDescent="0.25">
      <c r="A264" s="17" t="s">
        <v>228</v>
      </c>
      <c r="B264" s="32"/>
      <c r="C264" s="32"/>
      <c r="D264" s="14"/>
      <c r="E264" s="15"/>
      <c r="F264" s="16"/>
      <c r="G264" s="16"/>
    </row>
    <row r="265" spans="1:7" x14ac:dyDescent="0.25">
      <c r="A265" s="13" t="s">
        <v>229</v>
      </c>
      <c r="B265" s="32"/>
      <c r="C265" s="32"/>
      <c r="D265" s="14"/>
      <c r="E265" s="15">
        <v>34.979999999999997</v>
      </c>
      <c r="F265" s="16">
        <v>3.5999999999999999E-3</v>
      </c>
      <c r="G265" s="16">
        <v>6.6422999999999996E-2</v>
      </c>
    </row>
    <row r="266" spans="1:7" x14ac:dyDescent="0.25">
      <c r="A266" s="17" t="s">
        <v>131</v>
      </c>
      <c r="B266" s="33"/>
      <c r="C266" s="33"/>
      <c r="D266" s="20"/>
      <c r="E266" s="38">
        <v>34.979999999999997</v>
      </c>
      <c r="F266" s="39">
        <v>3.5999999999999999E-3</v>
      </c>
      <c r="G266" s="23"/>
    </row>
    <row r="267" spans="1:7" x14ac:dyDescent="0.25">
      <c r="A267" s="13"/>
      <c r="B267" s="32"/>
      <c r="C267" s="32"/>
      <c r="D267" s="14"/>
      <c r="E267" s="15"/>
      <c r="F267" s="16"/>
      <c r="G267" s="16"/>
    </row>
    <row r="268" spans="1:7" x14ac:dyDescent="0.25">
      <c r="A268" s="25" t="s">
        <v>143</v>
      </c>
      <c r="B268" s="34"/>
      <c r="C268" s="34"/>
      <c r="D268" s="26"/>
      <c r="E268" s="21">
        <v>34.979999999999997</v>
      </c>
      <c r="F268" s="22">
        <v>3.5999999999999999E-3</v>
      </c>
      <c r="G268" s="23"/>
    </row>
    <row r="269" spans="1:7" x14ac:dyDescent="0.25">
      <c r="A269" s="13" t="s">
        <v>230</v>
      </c>
      <c r="B269" s="32"/>
      <c r="C269" s="32"/>
      <c r="D269" s="14"/>
      <c r="E269" s="15">
        <v>1.27317E-2</v>
      </c>
      <c r="F269" s="16">
        <v>9.9999999999999995E-7</v>
      </c>
      <c r="G269" s="16"/>
    </row>
    <row r="270" spans="1:7" x14ac:dyDescent="0.25">
      <c r="A270" s="13" t="s">
        <v>231</v>
      </c>
      <c r="B270" s="32"/>
      <c r="C270" s="32"/>
      <c r="D270" s="14"/>
      <c r="E270" s="37">
        <v>-20.782731699999999</v>
      </c>
      <c r="F270" s="36">
        <v>-2.101E-3</v>
      </c>
      <c r="G270" s="16">
        <v>6.6422999999999996E-2</v>
      </c>
    </row>
    <row r="271" spans="1:7" x14ac:dyDescent="0.25">
      <c r="A271" s="27" t="s">
        <v>232</v>
      </c>
      <c r="B271" s="35"/>
      <c r="C271" s="35"/>
      <c r="D271" s="28"/>
      <c r="E271" s="29">
        <v>9623.67</v>
      </c>
      <c r="F271" s="30">
        <v>1</v>
      </c>
      <c r="G271" s="30"/>
    </row>
    <row r="276" spans="1:3" x14ac:dyDescent="0.25">
      <c r="A276" s="1" t="s">
        <v>235</v>
      </c>
    </row>
    <row r="277" spans="1:3" x14ac:dyDescent="0.25">
      <c r="A277" s="57" t="s">
        <v>236</v>
      </c>
      <c r="B277" s="3" t="s">
        <v>128</v>
      </c>
    </row>
    <row r="278" spans="1:3" x14ac:dyDescent="0.25">
      <c r="A278" t="s">
        <v>237</v>
      </c>
    </row>
    <row r="279" spans="1:3" x14ac:dyDescent="0.25">
      <c r="A279" t="s">
        <v>238</v>
      </c>
      <c r="B279" t="s">
        <v>239</v>
      </c>
      <c r="C279" t="s">
        <v>239</v>
      </c>
    </row>
    <row r="280" spans="1:3" x14ac:dyDescent="0.25">
      <c r="B280" s="58">
        <v>45596</v>
      </c>
      <c r="C280" s="58">
        <v>45625</v>
      </c>
    </row>
    <row r="281" spans="1:3" x14ac:dyDescent="0.25">
      <c r="A281" t="s">
        <v>734</v>
      </c>
      <c r="B281">
        <v>18.416799999999999</v>
      </c>
      <c r="C281">
        <v>18.392600000000002</v>
      </c>
    </row>
    <row r="282" spans="1:3" x14ac:dyDescent="0.25">
      <c r="A282" t="s">
        <v>245</v>
      </c>
      <c r="B282">
        <v>18.417300000000001</v>
      </c>
      <c r="C282">
        <v>18.3931</v>
      </c>
    </row>
    <row r="283" spans="1:3" x14ac:dyDescent="0.25">
      <c r="A283" t="s">
        <v>736</v>
      </c>
      <c r="B283">
        <v>18.172699999999999</v>
      </c>
      <c r="C283">
        <v>18.1387</v>
      </c>
    </row>
    <row r="284" spans="1:3" x14ac:dyDescent="0.25">
      <c r="A284" t="s">
        <v>689</v>
      </c>
      <c r="B284">
        <v>18.172599999999999</v>
      </c>
      <c r="C284">
        <v>18.1386</v>
      </c>
    </row>
    <row r="286" spans="1:3" x14ac:dyDescent="0.25">
      <c r="A286" t="s">
        <v>255</v>
      </c>
      <c r="B286" s="3" t="s">
        <v>128</v>
      </c>
    </row>
    <row r="287" spans="1:3" x14ac:dyDescent="0.25">
      <c r="A287" t="s">
        <v>256</v>
      </c>
      <c r="B287" s="3" t="s">
        <v>128</v>
      </c>
    </row>
    <row r="288" spans="1:3" ht="29.1" customHeight="1" x14ac:dyDescent="0.25">
      <c r="A288" s="57" t="s">
        <v>257</v>
      </c>
      <c r="B288" s="3" t="s">
        <v>128</v>
      </c>
    </row>
    <row r="289" spans="1:4" ht="29.1" customHeight="1" x14ac:dyDescent="0.25">
      <c r="A289" s="57" t="s">
        <v>258</v>
      </c>
      <c r="B289" s="3" t="s">
        <v>128</v>
      </c>
    </row>
    <row r="290" spans="1:4" x14ac:dyDescent="0.25">
      <c r="A290" t="s">
        <v>1258</v>
      </c>
      <c r="B290" s="59">
        <v>0.42399999999999999</v>
      </c>
    </row>
    <row r="291" spans="1:4" ht="43.5" customHeight="1" x14ac:dyDescent="0.25">
      <c r="A291" s="57" t="s">
        <v>260</v>
      </c>
      <c r="B291" s="3" t="s">
        <v>128</v>
      </c>
    </row>
    <row r="292" spans="1:4" x14ac:dyDescent="0.25">
      <c r="B292" s="3"/>
    </row>
    <row r="293" spans="1:4" ht="29.1" customHeight="1" x14ac:dyDescent="0.25">
      <c r="A293" s="57" t="s">
        <v>261</v>
      </c>
      <c r="B293" s="3" t="s">
        <v>128</v>
      </c>
    </row>
    <row r="294" spans="1:4" ht="29.1" customHeight="1" x14ac:dyDescent="0.25">
      <c r="A294" s="57" t="s">
        <v>262</v>
      </c>
      <c r="B294" t="s">
        <v>128</v>
      </c>
    </row>
    <row r="295" spans="1:4" ht="29.1" customHeight="1" x14ac:dyDescent="0.25">
      <c r="A295" s="57" t="s">
        <v>263</v>
      </c>
      <c r="B295" s="3" t="s">
        <v>128</v>
      </c>
    </row>
    <row r="296" spans="1:4" ht="29.1" customHeight="1" x14ac:dyDescent="0.25">
      <c r="A296" s="57" t="s">
        <v>264</v>
      </c>
      <c r="B296" s="3" t="s">
        <v>128</v>
      </c>
    </row>
    <row r="298" spans="1:4" ht="69.95" customHeight="1" x14ac:dyDescent="0.25">
      <c r="A298" s="76" t="s">
        <v>274</v>
      </c>
      <c r="B298" s="76" t="s">
        <v>275</v>
      </c>
      <c r="C298" s="76" t="s">
        <v>5</v>
      </c>
      <c r="D298" s="76" t="s">
        <v>6</v>
      </c>
    </row>
    <row r="299" spans="1:4" ht="69.95" customHeight="1" x14ac:dyDescent="0.25">
      <c r="A299" s="76" t="s">
        <v>2768</v>
      </c>
      <c r="B299" s="76"/>
      <c r="C299" s="76" t="s">
        <v>64</v>
      </c>
      <c r="D29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131"/>
  <sheetViews>
    <sheetView showGridLines="0" workbookViewId="0">
      <pane ySplit="4" topLeftCell="A109" activePane="bottomLeft" state="frozen"/>
      <selection pane="bottomLeft" activeCell="A128" sqref="A12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2769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2770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1356</v>
      </c>
      <c r="B8" s="32" t="s">
        <v>1357</v>
      </c>
      <c r="C8" s="32" t="s">
        <v>1267</v>
      </c>
      <c r="D8" s="14">
        <v>571854</v>
      </c>
      <c r="E8" s="15">
        <v>33771.699999999997</v>
      </c>
      <c r="F8" s="16">
        <v>4.0800000000000003E-2</v>
      </c>
      <c r="G8" s="16"/>
    </row>
    <row r="9" spans="1:8" x14ac:dyDescent="0.25">
      <c r="A9" s="13" t="s">
        <v>1319</v>
      </c>
      <c r="B9" s="32" t="s">
        <v>1320</v>
      </c>
      <c r="C9" s="32" t="s">
        <v>1231</v>
      </c>
      <c r="D9" s="14">
        <v>210748</v>
      </c>
      <c r="E9" s="15">
        <v>33313.78</v>
      </c>
      <c r="F9" s="16">
        <v>4.02E-2</v>
      </c>
      <c r="G9" s="16"/>
    </row>
    <row r="10" spans="1:8" x14ac:dyDescent="0.25">
      <c r="A10" s="13" t="s">
        <v>1188</v>
      </c>
      <c r="B10" s="32" t="s">
        <v>1189</v>
      </c>
      <c r="C10" s="32" t="s">
        <v>1181</v>
      </c>
      <c r="D10" s="14">
        <v>1112780</v>
      </c>
      <c r="E10" s="15">
        <v>22820.34</v>
      </c>
      <c r="F10" s="16">
        <v>2.76E-2</v>
      </c>
      <c r="G10" s="16"/>
    </row>
    <row r="11" spans="1:8" x14ac:dyDescent="0.25">
      <c r="A11" s="13" t="s">
        <v>1963</v>
      </c>
      <c r="B11" s="32" t="s">
        <v>1964</v>
      </c>
      <c r="C11" s="32" t="s">
        <v>1556</v>
      </c>
      <c r="D11" s="14">
        <v>1202006</v>
      </c>
      <c r="E11" s="15">
        <v>22764.79</v>
      </c>
      <c r="F11" s="16">
        <v>2.75E-2</v>
      </c>
      <c r="G11" s="16"/>
    </row>
    <row r="12" spans="1:8" x14ac:dyDescent="0.25">
      <c r="A12" s="13" t="s">
        <v>1405</v>
      </c>
      <c r="B12" s="32" t="s">
        <v>1406</v>
      </c>
      <c r="C12" s="32" t="s">
        <v>1187</v>
      </c>
      <c r="D12" s="14">
        <v>9993757</v>
      </c>
      <c r="E12" s="15">
        <v>21064.84</v>
      </c>
      <c r="F12" s="16">
        <v>2.5399999999999999E-2</v>
      </c>
      <c r="G12" s="16"/>
    </row>
    <row r="13" spans="1:8" x14ac:dyDescent="0.25">
      <c r="A13" s="13" t="s">
        <v>1286</v>
      </c>
      <c r="B13" s="32" t="s">
        <v>1287</v>
      </c>
      <c r="C13" s="32" t="s">
        <v>1267</v>
      </c>
      <c r="D13" s="14">
        <v>239698</v>
      </c>
      <c r="E13" s="15">
        <v>20819.810000000001</v>
      </c>
      <c r="F13" s="16">
        <v>2.5100000000000001E-2</v>
      </c>
      <c r="G13" s="16"/>
    </row>
    <row r="14" spans="1:8" x14ac:dyDescent="0.25">
      <c r="A14" s="13" t="s">
        <v>1975</v>
      </c>
      <c r="B14" s="32" t="s">
        <v>1976</v>
      </c>
      <c r="C14" s="32" t="s">
        <v>1333</v>
      </c>
      <c r="D14" s="14">
        <v>188023</v>
      </c>
      <c r="E14" s="15">
        <v>20083.11</v>
      </c>
      <c r="F14" s="16">
        <v>2.4299999999999999E-2</v>
      </c>
      <c r="G14" s="16"/>
    </row>
    <row r="15" spans="1:8" x14ac:dyDescent="0.25">
      <c r="A15" s="13" t="s">
        <v>1538</v>
      </c>
      <c r="B15" s="32" t="s">
        <v>1539</v>
      </c>
      <c r="C15" s="32" t="s">
        <v>1398</v>
      </c>
      <c r="D15" s="14">
        <v>2505184</v>
      </c>
      <c r="E15" s="15">
        <v>19874.88</v>
      </c>
      <c r="F15" s="16">
        <v>2.4E-2</v>
      </c>
      <c r="G15" s="16"/>
    </row>
    <row r="16" spans="1:8" x14ac:dyDescent="0.25">
      <c r="A16" s="13" t="s">
        <v>1603</v>
      </c>
      <c r="B16" s="32" t="s">
        <v>1604</v>
      </c>
      <c r="C16" s="32" t="s">
        <v>1218</v>
      </c>
      <c r="D16" s="14">
        <v>2546699</v>
      </c>
      <c r="E16" s="15">
        <v>18648.2</v>
      </c>
      <c r="F16" s="16">
        <v>2.2499999999999999E-2</v>
      </c>
      <c r="G16" s="16"/>
    </row>
    <row r="17" spans="1:7" x14ac:dyDescent="0.25">
      <c r="A17" s="13" t="s">
        <v>1994</v>
      </c>
      <c r="B17" s="32" t="s">
        <v>1995</v>
      </c>
      <c r="C17" s="32" t="s">
        <v>1244</v>
      </c>
      <c r="D17" s="14">
        <v>1610208</v>
      </c>
      <c r="E17" s="15">
        <v>16927.310000000001</v>
      </c>
      <c r="F17" s="16">
        <v>2.0400000000000001E-2</v>
      </c>
      <c r="G17" s="16"/>
    </row>
    <row r="18" spans="1:7" x14ac:dyDescent="0.25">
      <c r="A18" s="13" t="s">
        <v>2000</v>
      </c>
      <c r="B18" s="32" t="s">
        <v>2001</v>
      </c>
      <c r="C18" s="32" t="s">
        <v>1275</v>
      </c>
      <c r="D18" s="14">
        <v>11974362</v>
      </c>
      <c r="E18" s="15">
        <v>16269.57</v>
      </c>
      <c r="F18" s="16">
        <v>1.9599999999999999E-2</v>
      </c>
      <c r="G18" s="16"/>
    </row>
    <row r="19" spans="1:7" x14ac:dyDescent="0.25">
      <c r="A19" s="13" t="s">
        <v>1321</v>
      </c>
      <c r="B19" s="32" t="s">
        <v>1322</v>
      </c>
      <c r="C19" s="32" t="s">
        <v>1323</v>
      </c>
      <c r="D19" s="14">
        <v>7026890</v>
      </c>
      <c r="E19" s="15">
        <v>16166.77</v>
      </c>
      <c r="F19" s="16">
        <v>1.95E-2</v>
      </c>
      <c r="G19" s="16"/>
    </row>
    <row r="20" spans="1:7" x14ac:dyDescent="0.25">
      <c r="A20" s="13" t="s">
        <v>1440</v>
      </c>
      <c r="B20" s="32" t="s">
        <v>1441</v>
      </c>
      <c r="C20" s="32" t="s">
        <v>1416</v>
      </c>
      <c r="D20" s="14">
        <v>322121</v>
      </c>
      <c r="E20" s="15">
        <v>15045.47</v>
      </c>
      <c r="F20" s="16">
        <v>1.8200000000000001E-2</v>
      </c>
      <c r="G20" s="16"/>
    </row>
    <row r="21" spans="1:7" x14ac:dyDescent="0.25">
      <c r="A21" s="13" t="s">
        <v>1611</v>
      </c>
      <c r="B21" s="32" t="s">
        <v>1612</v>
      </c>
      <c r="C21" s="32" t="s">
        <v>1181</v>
      </c>
      <c r="D21" s="14">
        <v>952803</v>
      </c>
      <c r="E21" s="15">
        <v>14697.46</v>
      </c>
      <c r="F21" s="16">
        <v>1.77E-2</v>
      </c>
      <c r="G21" s="16"/>
    </row>
    <row r="22" spans="1:7" x14ac:dyDescent="0.25">
      <c r="A22" s="13" t="s">
        <v>1989</v>
      </c>
      <c r="B22" s="32" t="s">
        <v>1990</v>
      </c>
      <c r="C22" s="32" t="s">
        <v>1330</v>
      </c>
      <c r="D22" s="14">
        <v>592439</v>
      </c>
      <c r="E22" s="15">
        <v>14561.26</v>
      </c>
      <c r="F22" s="16">
        <v>1.7600000000000001E-2</v>
      </c>
      <c r="G22" s="16"/>
    </row>
    <row r="23" spans="1:7" x14ac:dyDescent="0.25">
      <c r="A23" s="13" t="s">
        <v>1235</v>
      </c>
      <c r="B23" s="32" t="s">
        <v>1236</v>
      </c>
      <c r="C23" s="32" t="s">
        <v>1237</v>
      </c>
      <c r="D23" s="14">
        <v>403956</v>
      </c>
      <c r="E23" s="15">
        <v>14072.62</v>
      </c>
      <c r="F23" s="16">
        <v>1.7000000000000001E-2</v>
      </c>
      <c r="G23" s="16"/>
    </row>
    <row r="24" spans="1:7" x14ac:dyDescent="0.25">
      <c r="A24" s="13" t="s">
        <v>1389</v>
      </c>
      <c r="B24" s="32" t="s">
        <v>1390</v>
      </c>
      <c r="C24" s="32" t="s">
        <v>1351</v>
      </c>
      <c r="D24" s="14">
        <v>206879</v>
      </c>
      <c r="E24" s="15">
        <v>14058.26</v>
      </c>
      <c r="F24" s="16">
        <v>1.7000000000000001E-2</v>
      </c>
      <c r="G24" s="16"/>
    </row>
    <row r="25" spans="1:7" x14ac:dyDescent="0.25">
      <c r="A25" s="13" t="s">
        <v>2050</v>
      </c>
      <c r="B25" s="32" t="s">
        <v>2051</v>
      </c>
      <c r="C25" s="32" t="s">
        <v>1181</v>
      </c>
      <c r="D25" s="14">
        <v>460784</v>
      </c>
      <c r="E25" s="15">
        <v>13927.43</v>
      </c>
      <c r="F25" s="16">
        <v>1.6799999999999999E-2</v>
      </c>
      <c r="G25" s="16"/>
    </row>
    <row r="26" spans="1:7" x14ac:dyDescent="0.25">
      <c r="A26" s="13" t="s">
        <v>1493</v>
      </c>
      <c r="B26" s="32" t="s">
        <v>1494</v>
      </c>
      <c r="C26" s="32" t="s">
        <v>1315</v>
      </c>
      <c r="D26" s="14">
        <v>497824</v>
      </c>
      <c r="E26" s="15">
        <v>13820.34</v>
      </c>
      <c r="F26" s="16">
        <v>1.67E-2</v>
      </c>
      <c r="G26" s="16"/>
    </row>
    <row r="27" spans="1:7" x14ac:dyDescent="0.25">
      <c r="A27" s="13" t="s">
        <v>1573</v>
      </c>
      <c r="B27" s="32" t="s">
        <v>1574</v>
      </c>
      <c r="C27" s="32" t="s">
        <v>1187</v>
      </c>
      <c r="D27" s="14">
        <v>2366771</v>
      </c>
      <c r="E27" s="15">
        <v>13592.37</v>
      </c>
      <c r="F27" s="16">
        <v>1.6400000000000001E-2</v>
      </c>
      <c r="G27" s="16"/>
    </row>
    <row r="28" spans="1:7" x14ac:dyDescent="0.25">
      <c r="A28" s="13" t="s">
        <v>1499</v>
      </c>
      <c r="B28" s="32" t="s">
        <v>1500</v>
      </c>
      <c r="C28" s="32" t="s">
        <v>1416</v>
      </c>
      <c r="D28" s="14">
        <v>201379</v>
      </c>
      <c r="E28" s="15">
        <v>12456</v>
      </c>
      <c r="F28" s="16">
        <v>1.4999999999999999E-2</v>
      </c>
      <c r="G28" s="16"/>
    </row>
    <row r="29" spans="1:7" x14ac:dyDescent="0.25">
      <c r="A29" s="13" t="s">
        <v>1979</v>
      </c>
      <c r="B29" s="32" t="s">
        <v>1980</v>
      </c>
      <c r="C29" s="32" t="s">
        <v>1237</v>
      </c>
      <c r="D29" s="14">
        <v>288302</v>
      </c>
      <c r="E29" s="15">
        <v>12435.19</v>
      </c>
      <c r="F29" s="16">
        <v>1.4999999999999999E-2</v>
      </c>
      <c r="G29" s="16"/>
    </row>
    <row r="30" spans="1:7" x14ac:dyDescent="0.25">
      <c r="A30" s="13" t="s">
        <v>1591</v>
      </c>
      <c r="B30" s="32" t="s">
        <v>1592</v>
      </c>
      <c r="C30" s="32" t="s">
        <v>1215</v>
      </c>
      <c r="D30" s="14">
        <v>1875511</v>
      </c>
      <c r="E30" s="15">
        <v>12278.03</v>
      </c>
      <c r="F30" s="16">
        <v>1.4800000000000001E-2</v>
      </c>
      <c r="G30" s="16"/>
    </row>
    <row r="31" spans="1:7" x14ac:dyDescent="0.25">
      <c r="A31" s="13" t="s">
        <v>1345</v>
      </c>
      <c r="B31" s="32" t="s">
        <v>1346</v>
      </c>
      <c r="C31" s="32" t="s">
        <v>1267</v>
      </c>
      <c r="D31" s="14">
        <v>400646</v>
      </c>
      <c r="E31" s="15">
        <v>11917.42</v>
      </c>
      <c r="F31" s="16">
        <v>1.44E-2</v>
      </c>
      <c r="G31" s="16"/>
    </row>
    <row r="32" spans="1:7" x14ac:dyDescent="0.25">
      <c r="A32" s="13" t="s">
        <v>1414</v>
      </c>
      <c r="B32" s="32" t="s">
        <v>1415</v>
      </c>
      <c r="C32" s="32" t="s">
        <v>1416</v>
      </c>
      <c r="D32" s="14">
        <v>280719</v>
      </c>
      <c r="E32" s="15">
        <v>11802.13</v>
      </c>
      <c r="F32" s="16">
        <v>1.43E-2</v>
      </c>
      <c r="G32" s="16"/>
    </row>
    <row r="33" spans="1:7" x14ac:dyDescent="0.25">
      <c r="A33" s="13" t="s">
        <v>1523</v>
      </c>
      <c r="B33" s="32" t="s">
        <v>1524</v>
      </c>
      <c r="C33" s="32" t="s">
        <v>1198</v>
      </c>
      <c r="D33" s="14">
        <v>273147</v>
      </c>
      <c r="E33" s="15">
        <v>11685.91</v>
      </c>
      <c r="F33" s="16">
        <v>1.41E-2</v>
      </c>
      <c r="G33" s="16"/>
    </row>
    <row r="34" spans="1:7" x14ac:dyDescent="0.25">
      <c r="A34" s="13" t="s">
        <v>2031</v>
      </c>
      <c r="B34" s="32" t="s">
        <v>2032</v>
      </c>
      <c r="C34" s="32" t="s">
        <v>1244</v>
      </c>
      <c r="D34" s="14">
        <v>496514</v>
      </c>
      <c r="E34" s="15">
        <v>11658.65</v>
      </c>
      <c r="F34" s="16">
        <v>1.41E-2</v>
      </c>
      <c r="G34" s="16"/>
    </row>
    <row r="35" spans="1:7" x14ac:dyDescent="0.25">
      <c r="A35" s="13" t="s">
        <v>2247</v>
      </c>
      <c r="B35" s="32" t="s">
        <v>2248</v>
      </c>
      <c r="C35" s="32" t="s">
        <v>1244</v>
      </c>
      <c r="D35" s="14">
        <v>16623468</v>
      </c>
      <c r="E35" s="15">
        <v>10637.36</v>
      </c>
      <c r="F35" s="16">
        <v>1.2800000000000001E-2</v>
      </c>
      <c r="G35" s="16"/>
    </row>
    <row r="36" spans="1:7" x14ac:dyDescent="0.25">
      <c r="A36" s="13" t="s">
        <v>1973</v>
      </c>
      <c r="B36" s="32" t="s">
        <v>1974</v>
      </c>
      <c r="C36" s="32" t="s">
        <v>1272</v>
      </c>
      <c r="D36" s="14">
        <v>903989</v>
      </c>
      <c r="E36" s="15">
        <v>10395.870000000001</v>
      </c>
      <c r="F36" s="16">
        <v>1.26E-2</v>
      </c>
      <c r="G36" s="16"/>
    </row>
    <row r="37" spans="1:7" x14ac:dyDescent="0.25">
      <c r="A37" s="13" t="s">
        <v>1401</v>
      </c>
      <c r="B37" s="32" t="s">
        <v>1402</v>
      </c>
      <c r="C37" s="32" t="s">
        <v>1249</v>
      </c>
      <c r="D37" s="14">
        <v>1603435</v>
      </c>
      <c r="E37" s="15">
        <v>10341.35</v>
      </c>
      <c r="F37" s="16">
        <v>1.2500000000000001E-2</v>
      </c>
      <c r="G37" s="16"/>
    </row>
    <row r="38" spans="1:7" x14ac:dyDescent="0.25">
      <c r="A38" s="13" t="s">
        <v>1987</v>
      </c>
      <c r="B38" s="32" t="s">
        <v>1988</v>
      </c>
      <c r="C38" s="32" t="s">
        <v>1275</v>
      </c>
      <c r="D38" s="14">
        <v>257468</v>
      </c>
      <c r="E38" s="15">
        <v>10217.36</v>
      </c>
      <c r="F38" s="16">
        <v>1.23E-2</v>
      </c>
      <c r="G38" s="16"/>
    </row>
    <row r="39" spans="1:7" x14ac:dyDescent="0.25">
      <c r="A39" s="13" t="s">
        <v>1525</v>
      </c>
      <c r="B39" s="32" t="s">
        <v>1526</v>
      </c>
      <c r="C39" s="32" t="s">
        <v>1527</v>
      </c>
      <c r="D39" s="14">
        <v>22701</v>
      </c>
      <c r="E39" s="15">
        <v>10134.84</v>
      </c>
      <c r="F39" s="16">
        <v>1.2200000000000001E-2</v>
      </c>
      <c r="G39" s="16"/>
    </row>
    <row r="40" spans="1:7" x14ac:dyDescent="0.25">
      <c r="A40" s="13" t="s">
        <v>1284</v>
      </c>
      <c r="B40" s="32" t="s">
        <v>1285</v>
      </c>
      <c r="C40" s="32" t="s">
        <v>1272</v>
      </c>
      <c r="D40" s="14">
        <v>3290162</v>
      </c>
      <c r="E40" s="15">
        <v>10133.700000000001</v>
      </c>
      <c r="F40" s="16">
        <v>1.2200000000000001E-2</v>
      </c>
      <c r="G40" s="16"/>
    </row>
    <row r="41" spans="1:7" x14ac:dyDescent="0.25">
      <c r="A41" s="13" t="s">
        <v>1341</v>
      </c>
      <c r="B41" s="32" t="s">
        <v>1342</v>
      </c>
      <c r="C41" s="32" t="s">
        <v>1218</v>
      </c>
      <c r="D41" s="14">
        <v>3908999</v>
      </c>
      <c r="E41" s="15">
        <v>9815.11</v>
      </c>
      <c r="F41" s="16">
        <v>1.1900000000000001E-2</v>
      </c>
      <c r="G41" s="16"/>
    </row>
    <row r="42" spans="1:7" x14ac:dyDescent="0.25">
      <c r="A42" s="13" t="s">
        <v>1965</v>
      </c>
      <c r="B42" s="32" t="s">
        <v>1966</v>
      </c>
      <c r="C42" s="32" t="s">
        <v>1395</v>
      </c>
      <c r="D42" s="14">
        <v>1487890</v>
      </c>
      <c r="E42" s="15">
        <v>9808.17</v>
      </c>
      <c r="F42" s="16">
        <v>1.18E-2</v>
      </c>
      <c r="G42" s="16"/>
    </row>
    <row r="43" spans="1:7" x14ac:dyDescent="0.25">
      <c r="A43" s="13" t="s">
        <v>1583</v>
      </c>
      <c r="B43" s="32" t="s">
        <v>1584</v>
      </c>
      <c r="C43" s="32" t="s">
        <v>1244</v>
      </c>
      <c r="D43" s="14">
        <v>352545</v>
      </c>
      <c r="E43" s="15">
        <v>9801.2800000000007</v>
      </c>
      <c r="F43" s="16">
        <v>1.18E-2</v>
      </c>
      <c r="G43" s="16"/>
    </row>
    <row r="44" spans="1:7" x14ac:dyDescent="0.25">
      <c r="A44" s="13" t="s">
        <v>2021</v>
      </c>
      <c r="B44" s="32" t="s">
        <v>2022</v>
      </c>
      <c r="C44" s="32" t="s">
        <v>1231</v>
      </c>
      <c r="D44" s="14">
        <v>802177</v>
      </c>
      <c r="E44" s="15">
        <v>9681.4699999999993</v>
      </c>
      <c r="F44" s="16">
        <v>1.17E-2</v>
      </c>
      <c r="G44" s="16"/>
    </row>
    <row r="45" spans="1:7" x14ac:dyDescent="0.25">
      <c r="A45" s="13" t="s">
        <v>1894</v>
      </c>
      <c r="B45" s="32" t="s">
        <v>1895</v>
      </c>
      <c r="C45" s="32" t="s">
        <v>1315</v>
      </c>
      <c r="D45" s="14">
        <v>583382</v>
      </c>
      <c r="E45" s="15">
        <v>9662.26</v>
      </c>
      <c r="F45" s="16">
        <v>1.17E-2</v>
      </c>
      <c r="G45" s="16"/>
    </row>
    <row r="46" spans="1:7" x14ac:dyDescent="0.25">
      <c r="A46" s="13" t="s">
        <v>2063</v>
      </c>
      <c r="B46" s="32" t="s">
        <v>2064</v>
      </c>
      <c r="C46" s="32" t="s">
        <v>1198</v>
      </c>
      <c r="D46" s="14">
        <v>524958</v>
      </c>
      <c r="E46" s="15">
        <v>9556.07</v>
      </c>
      <c r="F46" s="16">
        <v>1.15E-2</v>
      </c>
      <c r="G46" s="16"/>
    </row>
    <row r="47" spans="1:7" x14ac:dyDescent="0.25">
      <c r="A47" s="13" t="s">
        <v>1609</v>
      </c>
      <c r="B47" s="32" t="s">
        <v>1610</v>
      </c>
      <c r="C47" s="32" t="s">
        <v>1252</v>
      </c>
      <c r="D47" s="14">
        <v>1863356</v>
      </c>
      <c r="E47" s="15">
        <v>9141.6200000000008</v>
      </c>
      <c r="F47" s="16">
        <v>1.0999999999999999E-2</v>
      </c>
      <c r="G47" s="16"/>
    </row>
    <row r="48" spans="1:7" x14ac:dyDescent="0.25">
      <c r="A48" s="13" t="s">
        <v>1619</v>
      </c>
      <c r="B48" s="32" t="s">
        <v>1620</v>
      </c>
      <c r="C48" s="32" t="s">
        <v>1395</v>
      </c>
      <c r="D48" s="14">
        <v>921097</v>
      </c>
      <c r="E48" s="15">
        <v>9024.4500000000007</v>
      </c>
      <c r="F48" s="16">
        <v>1.09E-2</v>
      </c>
      <c r="G48" s="16"/>
    </row>
    <row r="49" spans="1:7" x14ac:dyDescent="0.25">
      <c r="A49" s="13" t="s">
        <v>2199</v>
      </c>
      <c r="B49" s="32" t="s">
        <v>2200</v>
      </c>
      <c r="C49" s="32" t="s">
        <v>1315</v>
      </c>
      <c r="D49" s="14">
        <v>416841</v>
      </c>
      <c r="E49" s="15">
        <v>8367.4599999999991</v>
      </c>
      <c r="F49" s="16">
        <v>1.01E-2</v>
      </c>
      <c r="G49" s="16"/>
    </row>
    <row r="50" spans="1:7" x14ac:dyDescent="0.25">
      <c r="A50" s="13" t="s">
        <v>2013</v>
      </c>
      <c r="B50" s="32" t="s">
        <v>2014</v>
      </c>
      <c r="C50" s="32" t="s">
        <v>1207</v>
      </c>
      <c r="D50" s="14">
        <v>1042246</v>
      </c>
      <c r="E50" s="15">
        <v>8366.11</v>
      </c>
      <c r="F50" s="16">
        <v>1.01E-2</v>
      </c>
      <c r="G50" s="16"/>
    </row>
    <row r="51" spans="1:7" x14ac:dyDescent="0.25">
      <c r="A51" s="13" t="s">
        <v>1908</v>
      </c>
      <c r="B51" s="32" t="s">
        <v>1909</v>
      </c>
      <c r="C51" s="32" t="s">
        <v>1460</v>
      </c>
      <c r="D51" s="14">
        <v>3602000</v>
      </c>
      <c r="E51" s="15">
        <v>8359.52</v>
      </c>
      <c r="F51" s="16">
        <v>1.01E-2</v>
      </c>
      <c r="G51" s="16"/>
    </row>
    <row r="52" spans="1:7" x14ac:dyDescent="0.25">
      <c r="A52" s="13" t="s">
        <v>1370</v>
      </c>
      <c r="B52" s="32" t="s">
        <v>1371</v>
      </c>
      <c r="C52" s="32" t="s">
        <v>1275</v>
      </c>
      <c r="D52" s="14">
        <v>272901</v>
      </c>
      <c r="E52" s="15">
        <v>8240.66</v>
      </c>
      <c r="F52" s="16">
        <v>0.01</v>
      </c>
      <c r="G52" s="16"/>
    </row>
    <row r="53" spans="1:7" x14ac:dyDescent="0.25">
      <c r="A53" s="13" t="s">
        <v>2027</v>
      </c>
      <c r="B53" s="32" t="s">
        <v>2028</v>
      </c>
      <c r="C53" s="32" t="s">
        <v>1351</v>
      </c>
      <c r="D53" s="14">
        <v>567945</v>
      </c>
      <c r="E53" s="15">
        <v>8145.47</v>
      </c>
      <c r="F53" s="16">
        <v>9.7999999999999997E-3</v>
      </c>
      <c r="G53" s="16"/>
    </row>
    <row r="54" spans="1:7" x14ac:dyDescent="0.25">
      <c r="A54" s="13" t="s">
        <v>1579</v>
      </c>
      <c r="B54" s="32" t="s">
        <v>1580</v>
      </c>
      <c r="C54" s="32" t="s">
        <v>1181</v>
      </c>
      <c r="D54" s="14">
        <v>141955</v>
      </c>
      <c r="E54" s="15">
        <v>8009.74</v>
      </c>
      <c r="F54" s="16">
        <v>9.7000000000000003E-3</v>
      </c>
      <c r="G54" s="16"/>
    </row>
    <row r="55" spans="1:7" x14ac:dyDescent="0.25">
      <c r="A55" s="13" t="s">
        <v>1458</v>
      </c>
      <c r="B55" s="32" t="s">
        <v>1459</v>
      </c>
      <c r="C55" s="32" t="s">
        <v>1460</v>
      </c>
      <c r="D55" s="14">
        <v>221076</v>
      </c>
      <c r="E55" s="15">
        <v>7856.82</v>
      </c>
      <c r="F55" s="16">
        <v>9.4999999999999998E-3</v>
      </c>
      <c r="G55" s="16"/>
    </row>
    <row r="56" spans="1:7" x14ac:dyDescent="0.25">
      <c r="A56" s="13" t="s">
        <v>1528</v>
      </c>
      <c r="B56" s="32" t="s">
        <v>1529</v>
      </c>
      <c r="C56" s="32" t="s">
        <v>1234</v>
      </c>
      <c r="D56" s="14">
        <v>692754</v>
      </c>
      <c r="E56" s="15">
        <v>7855.48</v>
      </c>
      <c r="F56" s="16">
        <v>9.4999999999999998E-3</v>
      </c>
      <c r="G56" s="16"/>
    </row>
    <row r="57" spans="1:7" x14ac:dyDescent="0.25">
      <c r="A57" s="13" t="s">
        <v>1559</v>
      </c>
      <c r="B57" s="32" t="s">
        <v>1560</v>
      </c>
      <c r="C57" s="32" t="s">
        <v>1231</v>
      </c>
      <c r="D57" s="14">
        <v>473037</v>
      </c>
      <c r="E57" s="15">
        <v>7844.14</v>
      </c>
      <c r="F57" s="16">
        <v>9.4999999999999998E-3</v>
      </c>
      <c r="G57" s="16"/>
    </row>
    <row r="58" spans="1:7" x14ac:dyDescent="0.25">
      <c r="A58" s="13" t="s">
        <v>2023</v>
      </c>
      <c r="B58" s="32" t="s">
        <v>2024</v>
      </c>
      <c r="C58" s="32" t="s">
        <v>1187</v>
      </c>
      <c r="D58" s="14">
        <v>3220166</v>
      </c>
      <c r="E58" s="15">
        <v>7617.62</v>
      </c>
      <c r="F58" s="16">
        <v>9.1999999999999998E-3</v>
      </c>
      <c r="G58" s="16"/>
    </row>
    <row r="59" spans="1:7" x14ac:dyDescent="0.25">
      <c r="A59" s="13" t="s">
        <v>2025</v>
      </c>
      <c r="B59" s="32" t="s">
        <v>2026</v>
      </c>
      <c r="C59" s="32" t="s">
        <v>1231</v>
      </c>
      <c r="D59" s="14">
        <v>400650</v>
      </c>
      <c r="E59" s="15">
        <v>7408.02</v>
      </c>
      <c r="F59" s="16">
        <v>8.8999999999999999E-3</v>
      </c>
      <c r="G59" s="16"/>
    </row>
    <row r="60" spans="1:7" x14ac:dyDescent="0.25">
      <c r="A60" s="13" t="s">
        <v>2071</v>
      </c>
      <c r="B60" s="32" t="s">
        <v>2072</v>
      </c>
      <c r="C60" s="32" t="s">
        <v>1218</v>
      </c>
      <c r="D60" s="14">
        <v>957991</v>
      </c>
      <c r="E60" s="15">
        <v>7354.02</v>
      </c>
      <c r="F60" s="16">
        <v>8.8999999999999999E-3</v>
      </c>
      <c r="G60" s="16"/>
    </row>
    <row r="61" spans="1:7" x14ac:dyDescent="0.25">
      <c r="A61" s="13" t="s">
        <v>2019</v>
      </c>
      <c r="B61" s="32" t="s">
        <v>2020</v>
      </c>
      <c r="C61" s="32" t="s">
        <v>1893</v>
      </c>
      <c r="D61" s="14">
        <v>600693</v>
      </c>
      <c r="E61" s="15">
        <v>7241.35</v>
      </c>
      <c r="F61" s="16">
        <v>8.6999999999999994E-3</v>
      </c>
      <c r="G61" s="16"/>
    </row>
    <row r="62" spans="1:7" x14ac:dyDescent="0.25">
      <c r="A62" s="13" t="s">
        <v>2017</v>
      </c>
      <c r="B62" s="32" t="s">
        <v>2018</v>
      </c>
      <c r="C62" s="32" t="s">
        <v>1181</v>
      </c>
      <c r="D62" s="14">
        <v>656791</v>
      </c>
      <c r="E62" s="15">
        <v>7173.47</v>
      </c>
      <c r="F62" s="16">
        <v>8.6999999999999994E-3</v>
      </c>
      <c r="G62" s="16"/>
    </row>
    <row r="63" spans="1:7" x14ac:dyDescent="0.25">
      <c r="A63" s="13" t="s">
        <v>1495</v>
      </c>
      <c r="B63" s="32" t="s">
        <v>1496</v>
      </c>
      <c r="C63" s="32" t="s">
        <v>1237</v>
      </c>
      <c r="D63" s="14">
        <v>372319</v>
      </c>
      <c r="E63" s="15">
        <v>6666.37</v>
      </c>
      <c r="F63" s="16">
        <v>8.0999999999999996E-3</v>
      </c>
      <c r="G63" s="16"/>
    </row>
    <row r="64" spans="1:7" x14ac:dyDescent="0.25">
      <c r="A64" s="13" t="s">
        <v>1557</v>
      </c>
      <c r="B64" s="32" t="s">
        <v>1558</v>
      </c>
      <c r="C64" s="32" t="s">
        <v>1351</v>
      </c>
      <c r="D64" s="14">
        <v>80597</v>
      </c>
      <c r="E64" s="15">
        <v>6653.52</v>
      </c>
      <c r="F64" s="16">
        <v>8.0000000000000002E-3</v>
      </c>
      <c r="G64" s="16"/>
    </row>
    <row r="65" spans="1:7" x14ac:dyDescent="0.25">
      <c r="A65" s="13" t="s">
        <v>1384</v>
      </c>
      <c r="B65" s="32" t="s">
        <v>1385</v>
      </c>
      <c r="C65" s="32" t="s">
        <v>1275</v>
      </c>
      <c r="D65" s="14">
        <v>537198</v>
      </c>
      <c r="E65" s="15">
        <v>6628.75</v>
      </c>
      <c r="F65" s="16">
        <v>8.0000000000000002E-3</v>
      </c>
      <c r="G65" s="16"/>
    </row>
    <row r="66" spans="1:7" x14ac:dyDescent="0.25">
      <c r="A66" s="13" t="s">
        <v>1223</v>
      </c>
      <c r="B66" s="32" t="s">
        <v>1224</v>
      </c>
      <c r="C66" s="32" t="s">
        <v>1195</v>
      </c>
      <c r="D66" s="14">
        <v>252887</v>
      </c>
      <c r="E66" s="15">
        <v>6156.41</v>
      </c>
      <c r="F66" s="16">
        <v>7.4000000000000003E-3</v>
      </c>
      <c r="G66" s="16"/>
    </row>
    <row r="67" spans="1:7" x14ac:dyDescent="0.25">
      <c r="A67" s="13" t="s">
        <v>2046</v>
      </c>
      <c r="B67" s="32" t="s">
        <v>2047</v>
      </c>
      <c r="C67" s="32" t="s">
        <v>1893</v>
      </c>
      <c r="D67" s="14">
        <v>93270</v>
      </c>
      <c r="E67" s="15">
        <v>5584.49</v>
      </c>
      <c r="F67" s="16">
        <v>6.7000000000000002E-3</v>
      </c>
      <c r="G67" s="16"/>
    </row>
    <row r="68" spans="1:7" x14ac:dyDescent="0.25">
      <c r="A68" s="13" t="s">
        <v>2036</v>
      </c>
      <c r="B68" s="32" t="s">
        <v>2037</v>
      </c>
      <c r="C68" s="32" t="s">
        <v>1181</v>
      </c>
      <c r="D68" s="14">
        <v>261734</v>
      </c>
      <c r="E68" s="15">
        <v>5568.39</v>
      </c>
      <c r="F68" s="16">
        <v>6.7000000000000002E-3</v>
      </c>
      <c r="G68" s="16"/>
    </row>
    <row r="69" spans="1:7" x14ac:dyDescent="0.25">
      <c r="A69" s="13" t="s">
        <v>1326</v>
      </c>
      <c r="B69" s="32" t="s">
        <v>1327</v>
      </c>
      <c r="C69" s="32" t="s">
        <v>1184</v>
      </c>
      <c r="D69" s="14">
        <v>1382188</v>
      </c>
      <c r="E69" s="15">
        <v>4828.67</v>
      </c>
      <c r="F69" s="16">
        <v>5.7999999999999996E-3</v>
      </c>
      <c r="G69" s="16"/>
    </row>
    <row r="70" spans="1:7" x14ac:dyDescent="0.25">
      <c r="A70" s="13" t="s">
        <v>1379</v>
      </c>
      <c r="B70" s="32" t="s">
        <v>1380</v>
      </c>
      <c r="C70" s="32" t="s">
        <v>1244</v>
      </c>
      <c r="D70" s="14">
        <v>338779</v>
      </c>
      <c r="E70" s="15">
        <v>4513.38</v>
      </c>
      <c r="F70" s="16">
        <v>5.4999999999999997E-3</v>
      </c>
      <c r="G70" s="16"/>
    </row>
    <row r="71" spans="1:7" x14ac:dyDescent="0.25">
      <c r="A71" s="13" t="s">
        <v>1311</v>
      </c>
      <c r="B71" s="32" t="s">
        <v>1312</v>
      </c>
      <c r="C71" s="32" t="s">
        <v>1275</v>
      </c>
      <c r="D71" s="14">
        <v>898813</v>
      </c>
      <c r="E71" s="15">
        <v>4451.82</v>
      </c>
      <c r="F71" s="16">
        <v>5.4000000000000003E-3</v>
      </c>
      <c r="G71" s="16"/>
    </row>
    <row r="72" spans="1:7" x14ac:dyDescent="0.25">
      <c r="A72" s="13" t="s">
        <v>2590</v>
      </c>
      <c r="B72" s="32" t="s">
        <v>2591</v>
      </c>
      <c r="C72" s="32" t="s">
        <v>1383</v>
      </c>
      <c r="D72" s="14">
        <v>770548</v>
      </c>
      <c r="E72" s="15">
        <v>4250.7299999999996</v>
      </c>
      <c r="F72" s="16">
        <v>5.1000000000000004E-3</v>
      </c>
      <c r="G72" s="16"/>
    </row>
    <row r="73" spans="1:7" x14ac:dyDescent="0.25">
      <c r="A73" s="13" t="s">
        <v>1412</v>
      </c>
      <c r="B73" s="32" t="s">
        <v>1413</v>
      </c>
      <c r="C73" s="32" t="s">
        <v>1398</v>
      </c>
      <c r="D73" s="14">
        <v>631502</v>
      </c>
      <c r="E73" s="15">
        <v>4070.35</v>
      </c>
      <c r="F73" s="16">
        <v>4.8999999999999998E-3</v>
      </c>
      <c r="G73" s="16"/>
    </row>
    <row r="74" spans="1:7" x14ac:dyDescent="0.25">
      <c r="A74" s="13" t="s">
        <v>2029</v>
      </c>
      <c r="B74" s="32" t="s">
        <v>2030</v>
      </c>
      <c r="C74" s="32" t="s">
        <v>1201</v>
      </c>
      <c r="D74" s="14">
        <v>139971</v>
      </c>
      <c r="E74" s="15">
        <v>3968.18</v>
      </c>
      <c r="F74" s="16">
        <v>4.7999999999999996E-3</v>
      </c>
      <c r="G74" s="16"/>
    </row>
    <row r="75" spans="1:7" x14ac:dyDescent="0.25">
      <c r="A75" s="13" t="s">
        <v>1605</v>
      </c>
      <c r="B75" s="32" t="s">
        <v>1606</v>
      </c>
      <c r="C75" s="32" t="s">
        <v>1237</v>
      </c>
      <c r="D75" s="14">
        <v>261631</v>
      </c>
      <c r="E75" s="15">
        <v>3967.37</v>
      </c>
      <c r="F75" s="16">
        <v>4.7999999999999996E-3</v>
      </c>
      <c r="G75" s="16"/>
    </row>
    <row r="76" spans="1:7" x14ac:dyDescent="0.25">
      <c r="A76" s="13" t="s">
        <v>2052</v>
      </c>
      <c r="B76" s="32" t="s">
        <v>2053</v>
      </c>
      <c r="C76" s="32" t="s">
        <v>1275</v>
      </c>
      <c r="D76" s="14">
        <v>467808</v>
      </c>
      <c r="E76" s="15">
        <v>3854.5</v>
      </c>
      <c r="F76" s="16">
        <v>4.7000000000000002E-3</v>
      </c>
      <c r="G76" s="16"/>
    </row>
    <row r="77" spans="1:7" x14ac:dyDescent="0.25">
      <c r="A77" s="13" t="s">
        <v>1232</v>
      </c>
      <c r="B77" s="32" t="s">
        <v>1233</v>
      </c>
      <c r="C77" s="32" t="s">
        <v>1234</v>
      </c>
      <c r="D77" s="14">
        <v>202676</v>
      </c>
      <c r="E77" s="15">
        <v>3773.52</v>
      </c>
      <c r="F77" s="16">
        <v>4.5999999999999999E-3</v>
      </c>
      <c r="G77" s="16"/>
    </row>
    <row r="78" spans="1:7" x14ac:dyDescent="0.25">
      <c r="A78" s="13" t="s">
        <v>2015</v>
      </c>
      <c r="B78" s="32" t="s">
        <v>2016</v>
      </c>
      <c r="C78" s="32" t="s">
        <v>1275</v>
      </c>
      <c r="D78" s="14">
        <v>357365</v>
      </c>
      <c r="E78" s="15">
        <v>3760.02</v>
      </c>
      <c r="F78" s="16">
        <v>4.4999999999999997E-3</v>
      </c>
      <c r="G78" s="16"/>
    </row>
    <row r="79" spans="1:7" x14ac:dyDescent="0.25">
      <c r="A79" s="13" t="s">
        <v>2116</v>
      </c>
      <c r="B79" s="32" t="s">
        <v>2117</v>
      </c>
      <c r="C79" s="32" t="s">
        <v>1218</v>
      </c>
      <c r="D79" s="14">
        <v>36552</v>
      </c>
      <c r="E79" s="15">
        <v>3714.1</v>
      </c>
      <c r="F79" s="16">
        <v>4.4999999999999997E-3</v>
      </c>
      <c r="G79" s="16"/>
    </row>
    <row r="80" spans="1:7" x14ac:dyDescent="0.25">
      <c r="A80" s="13" t="s">
        <v>1891</v>
      </c>
      <c r="B80" s="32" t="s">
        <v>1892</v>
      </c>
      <c r="C80" s="32" t="s">
        <v>1893</v>
      </c>
      <c r="D80" s="14">
        <v>294099</v>
      </c>
      <c r="E80" s="15">
        <v>3653.15</v>
      </c>
      <c r="F80" s="16">
        <v>4.4000000000000003E-3</v>
      </c>
      <c r="G80" s="16"/>
    </row>
    <row r="81" spans="1:7" x14ac:dyDescent="0.25">
      <c r="A81" s="13" t="s">
        <v>2270</v>
      </c>
      <c r="B81" s="32" t="s">
        <v>2271</v>
      </c>
      <c r="C81" s="32" t="s">
        <v>1184</v>
      </c>
      <c r="D81" s="14">
        <v>264370</v>
      </c>
      <c r="E81" s="15">
        <v>3638.26</v>
      </c>
      <c r="F81" s="16">
        <v>4.4000000000000003E-3</v>
      </c>
      <c r="G81" s="16"/>
    </row>
    <row r="82" spans="1:7" x14ac:dyDescent="0.25">
      <c r="A82" s="13" t="s">
        <v>1374</v>
      </c>
      <c r="B82" s="32" t="s">
        <v>1375</v>
      </c>
      <c r="C82" s="32" t="s">
        <v>1210</v>
      </c>
      <c r="D82" s="14">
        <v>879594</v>
      </c>
      <c r="E82" s="15">
        <v>3369.72</v>
      </c>
      <c r="F82" s="16">
        <v>4.1000000000000003E-3</v>
      </c>
      <c r="G82" s="16"/>
    </row>
    <row r="83" spans="1:7" x14ac:dyDescent="0.25">
      <c r="A83" s="13" t="s">
        <v>2081</v>
      </c>
      <c r="B83" s="32" t="s">
        <v>2082</v>
      </c>
      <c r="C83" s="32" t="s">
        <v>1398</v>
      </c>
      <c r="D83" s="14">
        <v>207409</v>
      </c>
      <c r="E83" s="15">
        <v>3290.75</v>
      </c>
      <c r="F83" s="16">
        <v>4.0000000000000001E-3</v>
      </c>
      <c r="G83" s="16"/>
    </row>
    <row r="84" spans="1:7" x14ac:dyDescent="0.25">
      <c r="A84" s="13" t="s">
        <v>1967</v>
      </c>
      <c r="B84" s="32" t="s">
        <v>1968</v>
      </c>
      <c r="C84" s="32" t="s">
        <v>1893</v>
      </c>
      <c r="D84" s="14">
        <v>23269</v>
      </c>
      <c r="E84" s="15">
        <v>1069.01</v>
      </c>
      <c r="F84" s="16">
        <v>1.2999999999999999E-3</v>
      </c>
      <c r="G84" s="16"/>
    </row>
    <row r="85" spans="1:7" x14ac:dyDescent="0.25">
      <c r="A85" s="17" t="s">
        <v>131</v>
      </c>
      <c r="B85" s="33"/>
      <c r="C85" s="33"/>
      <c r="D85" s="20"/>
      <c r="E85" s="38">
        <v>806155.89</v>
      </c>
      <c r="F85" s="39">
        <v>0.97330000000000005</v>
      </c>
      <c r="G85" s="23"/>
    </row>
    <row r="86" spans="1:7" x14ac:dyDescent="0.25">
      <c r="A86" s="17" t="s">
        <v>1257</v>
      </c>
      <c r="B86" s="32"/>
      <c r="C86" s="32"/>
      <c r="D86" s="14"/>
      <c r="E86" s="15"/>
      <c r="F86" s="16"/>
      <c r="G86" s="16"/>
    </row>
    <row r="87" spans="1:7" x14ac:dyDescent="0.25">
      <c r="A87" s="17" t="s">
        <v>131</v>
      </c>
      <c r="B87" s="32"/>
      <c r="C87" s="32"/>
      <c r="D87" s="14"/>
      <c r="E87" s="40" t="s">
        <v>128</v>
      </c>
      <c r="F87" s="41" t="s">
        <v>128</v>
      </c>
      <c r="G87" s="16"/>
    </row>
    <row r="88" spans="1:7" x14ac:dyDescent="0.25">
      <c r="A88" s="25" t="s">
        <v>143</v>
      </c>
      <c r="B88" s="34"/>
      <c r="C88" s="34"/>
      <c r="D88" s="26"/>
      <c r="E88" s="29">
        <v>806155.89</v>
      </c>
      <c r="F88" s="30">
        <v>0.97330000000000005</v>
      </c>
      <c r="G88" s="23"/>
    </row>
    <row r="89" spans="1:7" x14ac:dyDescent="0.25">
      <c r="A89" s="13"/>
      <c r="B89" s="32"/>
      <c r="C89" s="32"/>
      <c r="D89" s="14"/>
      <c r="E89" s="15"/>
      <c r="F89" s="16"/>
      <c r="G89" s="16"/>
    </row>
    <row r="90" spans="1:7" x14ac:dyDescent="0.25">
      <c r="A90" s="13"/>
      <c r="B90" s="32"/>
      <c r="C90" s="32"/>
      <c r="D90" s="14"/>
      <c r="E90" s="15"/>
      <c r="F90" s="16"/>
      <c r="G90" s="16"/>
    </row>
    <row r="91" spans="1:7" x14ac:dyDescent="0.25">
      <c r="A91" s="17" t="s">
        <v>899</v>
      </c>
      <c r="B91" s="32"/>
      <c r="C91" s="32"/>
      <c r="D91" s="14"/>
      <c r="E91" s="15"/>
      <c r="F91" s="16"/>
      <c r="G91" s="16"/>
    </row>
    <row r="92" spans="1:7" x14ac:dyDescent="0.25">
      <c r="A92" s="13" t="s">
        <v>1857</v>
      </c>
      <c r="B92" s="32" t="s">
        <v>1858</v>
      </c>
      <c r="C92" s="32"/>
      <c r="D92" s="14">
        <v>4.0000000000000002E-4</v>
      </c>
      <c r="E92" s="15">
        <v>0</v>
      </c>
      <c r="F92" s="16">
        <v>0</v>
      </c>
      <c r="G92" s="16"/>
    </row>
    <row r="93" spans="1:7" x14ac:dyDescent="0.25">
      <c r="A93" s="13"/>
      <c r="B93" s="32"/>
      <c r="C93" s="32"/>
      <c r="D93" s="14"/>
      <c r="E93" s="15"/>
      <c r="F93" s="16"/>
      <c r="G93" s="16"/>
    </row>
    <row r="94" spans="1:7" x14ac:dyDescent="0.25">
      <c r="A94" s="25" t="s">
        <v>143</v>
      </c>
      <c r="B94" s="34"/>
      <c r="C94" s="34"/>
      <c r="D94" s="26"/>
      <c r="E94" s="21">
        <v>0</v>
      </c>
      <c r="F94" s="22">
        <v>0</v>
      </c>
      <c r="G94" s="23"/>
    </row>
    <row r="95" spans="1:7" x14ac:dyDescent="0.25">
      <c r="A95" s="13"/>
      <c r="B95" s="32"/>
      <c r="C95" s="32"/>
      <c r="D95" s="14"/>
      <c r="E95" s="15"/>
      <c r="F95" s="16"/>
      <c r="G95" s="16"/>
    </row>
    <row r="96" spans="1:7" x14ac:dyDescent="0.25">
      <c r="A96" s="17" t="s">
        <v>228</v>
      </c>
      <c r="B96" s="32"/>
      <c r="C96" s="32"/>
      <c r="D96" s="14"/>
      <c r="E96" s="15"/>
      <c r="F96" s="16"/>
      <c r="G96" s="16"/>
    </row>
    <row r="97" spans="1:7" x14ac:dyDescent="0.25">
      <c r="A97" s="13" t="s">
        <v>229</v>
      </c>
      <c r="B97" s="32"/>
      <c r="C97" s="32"/>
      <c r="D97" s="14"/>
      <c r="E97" s="15">
        <v>21618.2</v>
      </c>
      <c r="F97" s="16">
        <v>2.6100000000000002E-2</v>
      </c>
      <c r="G97" s="16">
        <v>6.6422999999999996E-2</v>
      </c>
    </row>
    <row r="98" spans="1:7" x14ac:dyDescent="0.25">
      <c r="A98" s="17" t="s">
        <v>131</v>
      </c>
      <c r="B98" s="33"/>
      <c r="C98" s="33"/>
      <c r="D98" s="20"/>
      <c r="E98" s="38">
        <v>21618.2</v>
      </c>
      <c r="F98" s="39">
        <v>2.6100000000000002E-2</v>
      </c>
      <c r="G98" s="23"/>
    </row>
    <row r="99" spans="1:7" x14ac:dyDescent="0.25">
      <c r="A99" s="13"/>
      <c r="B99" s="32"/>
      <c r="C99" s="32"/>
      <c r="D99" s="14"/>
      <c r="E99" s="15"/>
      <c r="F99" s="16"/>
      <c r="G99" s="16"/>
    </row>
    <row r="100" spans="1:7" x14ac:dyDescent="0.25">
      <c r="A100" s="25" t="s">
        <v>143</v>
      </c>
      <c r="B100" s="34"/>
      <c r="C100" s="34"/>
      <c r="D100" s="26"/>
      <c r="E100" s="21">
        <v>21618.2</v>
      </c>
      <c r="F100" s="22">
        <v>2.6100000000000002E-2</v>
      </c>
      <c r="G100" s="23"/>
    </row>
    <row r="101" spans="1:7" x14ac:dyDescent="0.25">
      <c r="A101" s="13" t="s">
        <v>230</v>
      </c>
      <c r="B101" s="32"/>
      <c r="C101" s="32"/>
      <c r="D101" s="14"/>
      <c r="E101" s="15">
        <v>7.8681948000000004</v>
      </c>
      <c r="F101" s="16">
        <v>9.0000000000000002E-6</v>
      </c>
      <c r="G101" s="16"/>
    </row>
    <row r="102" spans="1:7" x14ac:dyDescent="0.25">
      <c r="A102" s="13" t="s">
        <v>231</v>
      </c>
      <c r="B102" s="32"/>
      <c r="C102" s="32"/>
      <c r="D102" s="14"/>
      <c r="E102" s="15">
        <v>253.34180520000001</v>
      </c>
      <c r="F102" s="16">
        <v>5.9100000000000005E-4</v>
      </c>
      <c r="G102" s="16">
        <v>6.6422999999999996E-2</v>
      </c>
    </row>
    <row r="103" spans="1:7" x14ac:dyDescent="0.25">
      <c r="A103" s="27" t="s">
        <v>232</v>
      </c>
      <c r="B103" s="35"/>
      <c r="C103" s="35"/>
      <c r="D103" s="28"/>
      <c r="E103" s="29">
        <v>828035.3</v>
      </c>
      <c r="F103" s="30">
        <v>1</v>
      </c>
      <c r="G103" s="30"/>
    </row>
    <row r="108" spans="1:7" x14ac:dyDescent="0.25">
      <c r="A108" s="1" t="s">
        <v>235</v>
      </c>
    </row>
    <row r="109" spans="1:7" x14ac:dyDescent="0.25">
      <c r="A109" s="57" t="s">
        <v>236</v>
      </c>
      <c r="B109" s="3" t="s">
        <v>128</v>
      </c>
    </row>
    <row r="110" spans="1:7" x14ac:dyDescent="0.25">
      <c r="A110" t="s">
        <v>237</v>
      </c>
    </row>
    <row r="111" spans="1:7" x14ac:dyDescent="0.25">
      <c r="A111" t="s">
        <v>238</v>
      </c>
      <c r="B111" t="s">
        <v>239</v>
      </c>
      <c r="C111" t="s">
        <v>239</v>
      </c>
    </row>
    <row r="112" spans="1:7" x14ac:dyDescent="0.25">
      <c r="B112" s="58">
        <v>45596</v>
      </c>
      <c r="C112" s="58">
        <v>45625</v>
      </c>
    </row>
    <row r="113" spans="1:3" x14ac:dyDescent="0.25">
      <c r="A113" t="s">
        <v>244</v>
      </c>
      <c r="B113">
        <v>112.875</v>
      </c>
      <c r="C113">
        <v>114.986</v>
      </c>
    </row>
    <row r="114" spans="1:3" x14ac:dyDescent="0.25">
      <c r="A114" t="s">
        <v>245</v>
      </c>
      <c r="B114">
        <v>82.305000000000007</v>
      </c>
      <c r="C114">
        <v>83.843999999999994</v>
      </c>
    </row>
    <row r="115" spans="1:3" x14ac:dyDescent="0.25">
      <c r="A115" t="s">
        <v>688</v>
      </c>
      <c r="B115">
        <v>97.599000000000004</v>
      </c>
      <c r="C115">
        <v>99.317999999999998</v>
      </c>
    </row>
    <row r="116" spans="1:3" x14ac:dyDescent="0.25">
      <c r="A116" t="s">
        <v>689</v>
      </c>
      <c r="B116">
        <v>56.268999999999998</v>
      </c>
      <c r="C116">
        <v>57.26</v>
      </c>
    </row>
    <row r="118" spans="1:3" x14ac:dyDescent="0.25">
      <c r="A118" t="s">
        <v>255</v>
      </c>
      <c r="B118" s="3" t="s">
        <v>128</v>
      </c>
    </row>
    <row r="119" spans="1:3" x14ac:dyDescent="0.25">
      <c r="A119" t="s">
        <v>256</v>
      </c>
      <c r="B119" s="3" t="s">
        <v>128</v>
      </c>
    </row>
    <row r="120" spans="1:3" ht="29.1" customHeight="1" x14ac:dyDescent="0.25">
      <c r="A120" s="57" t="s">
        <v>257</v>
      </c>
      <c r="B120" s="3" t="s">
        <v>128</v>
      </c>
    </row>
    <row r="121" spans="1:3" ht="29.1" customHeight="1" x14ac:dyDescent="0.25">
      <c r="A121" s="57" t="s">
        <v>258</v>
      </c>
      <c r="B121" s="3" t="s">
        <v>128</v>
      </c>
    </row>
    <row r="122" spans="1:3" x14ac:dyDescent="0.25">
      <c r="A122" t="s">
        <v>1258</v>
      </c>
      <c r="B122" s="59">
        <v>0.4491</v>
      </c>
    </row>
    <row r="123" spans="1:3" ht="43.5" customHeight="1" x14ac:dyDescent="0.25">
      <c r="A123" s="57" t="s">
        <v>260</v>
      </c>
      <c r="B123" s="3" t="s">
        <v>128</v>
      </c>
    </row>
    <row r="124" spans="1:3" x14ac:dyDescent="0.25">
      <c r="B124" s="3"/>
    </row>
    <row r="125" spans="1:3" ht="29.1" customHeight="1" x14ac:dyDescent="0.25">
      <c r="A125" s="57" t="s">
        <v>261</v>
      </c>
      <c r="B125" s="3" t="s">
        <v>128</v>
      </c>
    </row>
    <row r="126" spans="1:3" ht="29.1" customHeight="1" x14ac:dyDescent="0.25">
      <c r="A126" s="57" t="s">
        <v>262</v>
      </c>
      <c r="B126" t="s">
        <v>128</v>
      </c>
    </row>
    <row r="127" spans="1:3" ht="29.1" customHeight="1" x14ac:dyDescent="0.25">
      <c r="A127" s="57" t="s">
        <v>263</v>
      </c>
      <c r="B127" s="3" t="s">
        <v>128</v>
      </c>
    </row>
    <row r="128" spans="1:3" ht="29.1" customHeight="1" x14ac:dyDescent="0.25">
      <c r="A128" s="57" t="s">
        <v>264</v>
      </c>
      <c r="B128" s="3" t="s">
        <v>128</v>
      </c>
    </row>
    <row r="130" spans="1:4" ht="69.95" customHeight="1" x14ac:dyDescent="0.25">
      <c r="A130" s="76" t="s">
        <v>274</v>
      </c>
      <c r="B130" s="76" t="s">
        <v>275</v>
      </c>
      <c r="C130" s="76" t="s">
        <v>5</v>
      </c>
      <c r="D130" s="76" t="s">
        <v>6</v>
      </c>
    </row>
    <row r="131" spans="1:4" ht="69.95" customHeight="1" x14ac:dyDescent="0.25">
      <c r="A131" s="76" t="s">
        <v>2771</v>
      </c>
      <c r="B131" s="76"/>
      <c r="C131" s="76" t="s">
        <v>92</v>
      </c>
      <c r="D13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133"/>
  <sheetViews>
    <sheetView showGridLines="0" workbookViewId="0">
      <pane ySplit="4" topLeftCell="A113" activePane="bottomLeft" state="frozen"/>
      <selection pane="bottomLeft" activeCell="A130" sqref="A13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2772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2773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1182</v>
      </c>
      <c r="B8" s="32" t="s">
        <v>1183</v>
      </c>
      <c r="C8" s="32" t="s">
        <v>1184</v>
      </c>
      <c r="D8" s="14">
        <v>378155</v>
      </c>
      <c r="E8" s="15">
        <v>6153.15</v>
      </c>
      <c r="F8" s="16">
        <v>8.9200000000000002E-2</v>
      </c>
      <c r="G8" s="16"/>
    </row>
    <row r="9" spans="1:8" x14ac:dyDescent="0.25">
      <c r="A9" s="13" t="s">
        <v>1265</v>
      </c>
      <c r="B9" s="32" t="s">
        <v>1266</v>
      </c>
      <c r="C9" s="32" t="s">
        <v>1267</v>
      </c>
      <c r="D9" s="14">
        <v>322922</v>
      </c>
      <c r="E9" s="15">
        <v>5999.41</v>
      </c>
      <c r="F9" s="16">
        <v>8.6900000000000005E-2</v>
      </c>
      <c r="G9" s="16"/>
    </row>
    <row r="10" spans="1:8" x14ac:dyDescent="0.25">
      <c r="A10" s="13" t="s">
        <v>1432</v>
      </c>
      <c r="B10" s="32" t="s">
        <v>1433</v>
      </c>
      <c r="C10" s="32" t="s">
        <v>1267</v>
      </c>
      <c r="D10" s="14">
        <v>196813</v>
      </c>
      <c r="E10" s="15">
        <v>3637.2</v>
      </c>
      <c r="F10" s="16">
        <v>5.2699999999999997E-2</v>
      </c>
      <c r="G10" s="16"/>
    </row>
    <row r="11" spans="1:8" x14ac:dyDescent="0.25">
      <c r="A11" s="13" t="s">
        <v>1352</v>
      </c>
      <c r="B11" s="32" t="s">
        <v>1353</v>
      </c>
      <c r="C11" s="32" t="s">
        <v>1267</v>
      </c>
      <c r="D11" s="14">
        <v>189804</v>
      </c>
      <c r="E11" s="15">
        <v>3250.01</v>
      </c>
      <c r="F11" s="16">
        <v>4.7100000000000003E-2</v>
      </c>
      <c r="G11" s="16"/>
    </row>
    <row r="12" spans="1:8" x14ac:dyDescent="0.25">
      <c r="A12" s="13" t="s">
        <v>1530</v>
      </c>
      <c r="B12" s="32" t="s">
        <v>1531</v>
      </c>
      <c r="C12" s="32" t="s">
        <v>1351</v>
      </c>
      <c r="D12" s="14">
        <v>1000972</v>
      </c>
      <c r="E12" s="15">
        <v>2800.32</v>
      </c>
      <c r="F12" s="16">
        <v>4.0599999999999997E-2</v>
      </c>
      <c r="G12" s="16"/>
    </row>
    <row r="13" spans="1:8" x14ac:dyDescent="0.25">
      <c r="A13" s="13" t="s">
        <v>1286</v>
      </c>
      <c r="B13" s="32" t="s">
        <v>1287</v>
      </c>
      <c r="C13" s="32" t="s">
        <v>1267</v>
      </c>
      <c r="D13" s="14">
        <v>31474</v>
      </c>
      <c r="E13" s="15">
        <v>2733.78</v>
      </c>
      <c r="F13" s="16">
        <v>3.9600000000000003E-2</v>
      </c>
      <c r="G13" s="16"/>
    </row>
    <row r="14" spans="1:8" x14ac:dyDescent="0.25">
      <c r="A14" s="13" t="s">
        <v>1356</v>
      </c>
      <c r="B14" s="32" t="s">
        <v>1357</v>
      </c>
      <c r="C14" s="32" t="s">
        <v>1267</v>
      </c>
      <c r="D14" s="14">
        <v>43323</v>
      </c>
      <c r="E14" s="15">
        <v>2558.5</v>
      </c>
      <c r="F14" s="16">
        <v>3.7100000000000001E-2</v>
      </c>
      <c r="G14" s="16"/>
    </row>
    <row r="15" spans="1:8" x14ac:dyDescent="0.25">
      <c r="A15" s="13" t="s">
        <v>1963</v>
      </c>
      <c r="B15" s="32" t="s">
        <v>1964</v>
      </c>
      <c r="C15" s="32" t="s">
        <v>1556</v>
      </c>
      <c r="D15" s="14">
        <v>134627</v>
      </c>
      <c r="E15" s="15">
        <v>2549.6999999999998</v>
      </c>
      <c r="F15" s="16">
        <v>3.6900000000000002E-2</v>
      </c>
      <c r="G15" s="16"/>
    </row>
    <row r="16" spans="1:8" x14ac:dyDescent="0.25">
      <c r="A16" s="13" t="s">
        <v>1291</v>
      </c>
      <c r="B16" s="32" t="s">
        <v>1292</v>
      </c>
      <c r="C16" s="32" t="s">
        <v>1267</v>
      </c>
      <c r="D16" s="14">
        <v>50605</v>
      </c>
      <c r="E16" s="15">
        <v>2161.2600000000002</v>
      </c>
      <c r="F16" s="16">
        <v>3.1300000000000001E-2</v>
      </c>
      <c r="G16" s="16"/>
    </row>
    <row r="17" spans="1:7" x14ac:dyDescent="0.25">
      <c r="A17" s="13" t="s">
        <v>1358</v>
      </c>
      <c r="B17" s="32" t="s">
        <v>1359</v>
      </c>
      <c r="C17" s="32" t="s">
        <v>1267</v>
      </c>
      <c r="D17" s="14">
        <v>34653</v>
      </c>
      <c r="E17" s="15">
        <v>2138.92</v>
      </c>
      <c r="F17" s="16">
        <v>3.1E-2</v>
      </c>
      <c r="G17" s="16"/>
    </row>
    <row r="18" spans="1:7" x14ac:dyDescent="0.25">
      <c r="A18" s="13" t="s">
        <v>1345</v>
      </c>
      <c r="B18" s="32" t="s">
        <v>1346</v>
      </c>
      <c r="C18" s="32" t="s">
        <v>1267</v>
      </c>
      <c r="D18" s="14">
        <v>64341</v>
      </c>
      <c r="E18" s="15">
        <v>1913.86</v>
      </c>
      <c r="F18" s="16">
        <v>2.7699999999999999E-2</v>
      </c>
      <c r="G18" s="16"/>
    </row>
    <row r="19" spans="1:7" x14ac:dyDescent="0.25">
      <c r="A19" s="13" t="s">
        <v>1601</v>
      </c>
      <c r="B19" s="32" t="s">
        <v>1602</v>
      </c>
      <c r="C19" s="32" t="s">
        <v>1378</v>
      </c>
      <c r="D19" s="14">
        <v>90328</v>
      </c>
      <c r="E19" s="15">
        <v>1674.18</v>
      </c>
      <c r="F19" s="16">
        <v>2.4299999999999999E-2</v>
      </c>
      <c r="G19" s="16"/>
    </row>
    <row r="20" spans="1:7" x14ac:dyDescent="0.25">
      <c r="A20" s="13" t="s">
        <v>1319</v>
      </c>
      <c r="B20" s="32" t="s">
        <v>1320</v>
      </c>
      <c r="C20" s="32" t="s">
        <v>1231</v>
      </c>
      <c r="D20" s="14">
        <v>9161</v>
      </c>
      <c r="E20" s="15">
        <v>1448.12</v>
      </c>
      <c r="F20" s="16">
        <v>2.1000000000000001E-2</v>
      </c>
      <c r="G20" s="16"/>
    </row>
    <row r="21" spans="1:7" x14ac:dyDescent="0.25">
      <c r="A21" s="13" t="s">
        <v>2100</v>
      </c>
      <c r="B21" s="32" t="s">
        <v>2101</v>
      </c>
      <c r="C21" s="32" t="s">
        <v>2102</v>
      </c>
      <c r="D21" s="14">
        <v>46319</v>
      </c>
      <c r="E21" s="15">
        <v>1342.44</v>
      </c>
      <c r="F21" s="16">
        <v>1.95E-2</v>
      </c>
      <c r="G21" s="16"/>
    </row>
    <row r="22" spans="1:7" x14ac:dyDescent="0.25">
      <c r="A22" s="13" t="s">
        <v>2038</v>
      </c>
      <c r="B22" s="32" t="s">
        <v>2039</v>
      </c>
      <c r="C22" s="32" t="s">
        <v>1267</v>
      </c>
      <c r="D22" s="14">
        <v>155315</v>
      </c>
      <c r="E22" s="15">
        <v>1179</v>
      </c>
      <c r="F22" s="16">
        <v>1.7100000000000001E-2</v>
      </c>
      <c r="G22" s="16"/>
    </row>
    <row r="23" spans="1:7" x14ac:dyDescent="0.25">
      <c r="A23" s="13" t="s">
        <v>1509</v>
      </c>
      <c r="B23" s="32" t="s">
        <v>1510</v>
      </c>
      <c r="C23" s="32" t="s">
        <v>1267</v>
      </c>
      <c r="D23" s="14">
        <v>193424</v>
      </c>
      <c r="E23" s="15">
        <v>1142.46</v>
      </c>
      <c r="F23" s="16">
        <v>1.66E-2</v>
      </c>
      <c r="G23" s="16"/>
    </row>
    <row r="24" spans="1:7" x14ac:dyDescent="0.25">
      <c r="A24" s="13" t="s">
        <v>1591</v>
      </c>
      <c r="B24" s="32" t="s">
        <v>1592</v>
      </c>
      <c r="C24" s="32" t="s">
        <v>1215</v>
      </c>
      <c r="D24" s="14">
        <v>156049</v>
      </c>
      <c r="E24" s="15">
        <v>1021.57</v>
      </c>
      <c r="F24" s="16">
        <v>1.4800000000000001E-2</v>
      </c>
      <c r="G24" s="16"/>
    </row>
    <row r="25" spans="1:7" x14ac:dyDescent="0.25">
      <c r="A25" s="13" t="s">
        <v>2061</v>
      </c>
      <c r="B25" s="32" t="s">
        <v>2062</v>
      </c>
      <c r="C25" s="32" t="s">
        <v>1244</v>
      </c>
      <c r="D25" s="14">
        <v>129707</v>
      </c>
      <c r="E25" s="15">
        <v>871.11</v>
      </c>
      <c r="F25" s="16">
        <v>1.26E-2</v>
      </c>
      <c r="G25" s="16"/>
    </row>
    <row r="26" spans="1:7" x14ac:dyDescent="0.25">
      <c r="A26" s="13" t="s">
        <v>1199</v>
      </c>
      <c r="B26" s="32" t="s">
        <v>1200</v>
      </c>
      <c r="C26" s="32" t="s">
        <v>1201</v>
      </c>
      <c r="D26" s="14">
        <v>22624</v>
      </c>
      <c r="E26" s="15">
        <v>842.7</v>
      </c>
      <c r="F26" s="16">
        <v>1.2200000000000001E-2</v>
      </c>
      <c r="G26" s="16"/>
    </row>
    <row r="27" spans="1:7" x14ac:dyDescent="0.25">
      <c r="A27" s="13" t="s">
        <v>1469</v>
      </c>
      <c r="B27" s="32" t="s">
        <v>1470</v>
      </c>
      <c r="C27" s="32" t="s">
        <v>1267</v>
      </c>
      <c r="D27" s="14">
        <v>6757</v>
      </c>
      <c r="E27" s="15">
        <v>790.33</v>
      </c>
      <c r="F27" s="16">
        <v>1.15E-2</v>
      </c>
      <c r="G27" s="16"/>
    </row>
    <row r="28" spans="1:7" x14ac:dyDescent="0.25">
      <c r="A28" s="13" t="s">
        <v>2105</v>
      </c>
      <c r="B28" s="32" t="s">
        <v>2106</v>
      </c>
      <c r="C28" s="32" t="s">
        <v>2107</v>
      </c>
      <c r="D28" s="14">
        <v>58830</v>
      </c>
      <c r="E28" s="15">
        <v>776.53</v>
      </c>
      <c r="F28" s="16">
        <v>1.1299999999999999E-2</v>
      </c>
      <c r="G28" s="16"/>
    </row>
    <row r="29" spans="1:7" x14ac:dyDescent="0.25">
      <c r="A29" s="13" t="s">
        <v>2128</v>
      </c>
      <c r="B29" s="32" t="s">
        <v>2129</v>
      </c>
      <c r="C29" s="32" t="s">
        <v>1267</v>
      </c>
      <c r="D29" s="14">
        <v>101527</v>
      </c>
      <c r="E29" s="15">
        <v>712.62</v>
      </c>
      <c r="F29" s="16">
        <v>1.03E-2</v>
      </c>
      <c r="G29" s="16"/>
    </row>
    <row r="30" spans="1:7" x14ac:dyDescent="0.25">
      <c r="A30" s="13" t="s">
        <v>1450</v>
      </c>
      <c r="B30" s="32" t="s">
        <v>1451</v>
      </c>
      <c r="C30" s="32" t="s">
        <v>1218</v>
      </c>
      <c r="D30" s="14">
        <v>9504</v>
      </c>
      <c r="E30" s="15">
        <v>705.32</v>
      </c>
      <c r="F30" s="16">
        <v>1.0200000000000001E-2</v>
      </c>
      <c r="G30" s="16"/>
    </row>
    <row r="31" spans="1:7" x14ac:dyDescent="0.25">
      <c r="A31" s="13" t="s">
        <v>2015</v>
      </c>
      <c r="B31" s="32" t="s">
        <v>2016</v>
      </c>
      <c r="C31" s="32" t="s">
        <v>1275</v>
      </c>
      <c r="D31" s="14">
        <v>65909</v>
      </c>
      <c r="E31" s="15">
        <v>693.46</v>
      </c>
      <c r="F31" s="16">
        <v>0.01</v>
      </c>
      <c r="G31" s="16"/>
    </row>
    <row r="32" spans="1:7" x14ac:dyDescent="0.25">
      <c r="A32" s="13" t="s">
        <v>2570</v>
      </c>
      <c r="B32" s="32" t="s">
        <v>2571</v>
      </c>
      <c r="C32" s="32" t="s">
        <v>1272</v>
      </c>
      <c r="D32" s="14">
        <v>26423</v>
      </c>
      <c r="E32" s="15">
        <v>661.47</v>
      </c>
      <c r="F32" s="16">
        <v>9.5999999999999992E-3</v>
      </c>
      <c r="G32" s="16"/>
    </row>
    <row r="33" spans="1:7" x14ac:dyDescent="0.25">
      <c r="A33" s="13" t="s">
        <v>1902</v>
      </c>
      <c r="B33" s="32" t="s">
        <v>1903</v>
      </c>
      <c r="C33" s="32" t="s">
        <v>1893</v>
      </c>
      <c r="D33" s="14">
        <v>94573</v>
      </c>
      <c r="E33" s="15">
        <v>661.3</v>
      </c>
      <c r="F33" s="16">
        <v>9.5999999999999992E-3</v>
      </c>
      <c r="G33" s="16"/>
    </row>
    <row r="34" spans="1:7" x14ac:dyDescent="0.25">
      <c r="A34" s="13" t="s">
        <v>1245</v>
      </c>
      <c r="B34" s="32" t="s">
        <v>1246</v>
      </c>
      <c r="C34" s="32" t="s">
        <v>1195</v>
      </c>
      <c r="D34" s="14">
        <v>74746</v>
      </c>
      <c r="E34" s="15">
        <v>587.84</v>
      </c>
      <c r="F34" s="16">
        <v>8.5000000000000006E-3</v>
      </c>
      <c r="G34" s="16"/>
    </row>
    <row r="35" spans="1:7" x14ac:dyDescent="0.25">
      <c r="A35" s="13" t="s">
        <v>1436</v>
      </c>
      <c r="B35" s="32" t="s">
        <v>1437</v>
      </c>
      <c r="C35" s="32" t="s">
        <v>1184</v>
      </c>
      <c r="D35" s="14">
        <v>32449</v>
      </c>
      <c r="E35" s="15">
        <v>569.51</v>
      </c>
      <c r="F35" s="16">
        <v>8.3000000000000001E-3</v>
      </c>
      <c r="G35" s="16"/>
    </row>
    <row r="36" spans="1:7" x14ac:dyDescent="0.25">
      <c r="A36" s="13" t="s">
        <v>1879</v>
      </c>
      <c r="B36" s="32" t="s">
        <v>1880</v>
      </c>
      <c r="C36" s="32" t="s">
        <v>1267</v>
      </c>
      <c r="D36" s="14">
        <v>38638</v>
      </c>
      <c r="E36" s="15">
        <v>528.88</v>
      </c>
      <c r="F36" s="16">
        <v>7.7000000000000002E-3</v>
      </c>
      <c r="G36" s="16"/>
    </row>
    <row r="37" spans="1:7" x14ac:dyDescent="0.25">
      <c r="A37" s="13" t="s">
        <v>2081</v>
      </c>
      <c r="B37" s="32" t="s">
        <v>2082</v>
      </c>
      <c r="C37" s="32" t="s">
        <v>1398</v>
      </c>
      <c r="D37" s="14">
        <v>33244</v>
      </c>
      <c r="E37" s="15">
        <v>527.45000000000005</v>
      </c>
      <c r="F37" s="16">
        <v>7.6E-3</v>
      </c>
      <c r="G37" s="16"/>
    </row>
    <row r="38" spans="1:7" x14ac:dyDescent="0.25">
      <c r="A38" s="17" t="s">
        <v>131</v>
      </c>
      <c r="B38" s="33"/>
      <c r="C38" s="33"/>
      <c r="D38" s="20"/>
      <c r="E38" s="21">
        <v>52632.4</v>
      </c>
      <c r="F38" s="22">
        <v>0.76280000000000003</v>
      </c>
      <c r="G38" s="23"/>
    </row>
    <row r="39" spans="1:7" x14ac:dyDescent="0.25">
      <c r="A39" s="17" t="s">
        <v>1257</v>
      </c>
      <c r="B39" s="32"/>
      <c r="C39" s="32"/>
      <c r="D39" s="14"/>
      <c r="E39" s="15"/>
      <c r="F39" s="16"/>
      <c r="G39" s="16"/>
    </row>
    <row r="40" spans="1:7" x14ac:dyDescent="0.25">
      <c r="A40" s="17" t="s">
        <v>131</v>
      </c>
      <c r="B40" s="32"/>
      <c r="C40" s="32"/>
      <c r="D40" s="14"/>
      <c r="E40" s="18" t="s">
        <v>128</v>
      </c>
      <c r="F40" s="19" t="s">
        <v>128</v>
      </c>
      <c r="G40" s="16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17" t="s">
        <v>2774</v>
      </c>
      <c r="B42" s="32"/>
      <c r="C42" s="32"/>
      <c r="D42" s="14"/>
      <c r="E42" s="15"/>
      <c r="F42" s="16"/>
      <c r="G42" s="16"/>
    </row>
    <row r="43" spans="1:7" x14ac:dyDescent="0.25">
      <c r="A43" s="13" t="s">
        <v>2775</v>
      </c>
      <c r="B43" s="32" t="s">
        <v>2776</v>
      </c>
      <c r="C43" s="32" t="s">
        <v>2777</v>
      </c>
      <c r="D43" s="14">
        <v>16958</v>
      </c>
      <c r="E43" s="15">
        <v>3400.71</v>
      </c>
      <c r="F43" s="16">
        <v>4.9299999999999997E-2</v>
      </c>
      <c r="G43" s="16"/>
    </row>
    <row r="44" spans="1:7" x14ac:dyDescent="0.25">
      <c r="A44" s="13" t="s">
        <v>2778</v>
      </c>
      <c r="B44" s="32" t="s">
        <v>2779</v>
      </c>
      <c r="C44" s="32" t="s">
        <v>2780</v>
      </c>
      <c r="D44" s="14">
        <v>25610</v>
      </c>
      <c r="E44" s="15">
        <v>2991.69</v>
      </c>
      <c r="F44" s="16">
        <v>4.3299999999999998E-2</v>
      </c>
      <c r="G44" s="16"/>
    </row>
    <row r="45" spans="1:7" x14ac:dyDescent="0.25">
      <c r="A45" s="13" t="s">
        <v>2781</v>
      </c>
      <c r="B45" s="32" t="s">
        <v>2782</v>
      </c>
      <c r="C45" s="32" t="s">
        <v>2780</v>
      </c>
      <c r="D45" s="14">
        <v>8155</v>
      </c>
      <c r="E45" s="15">
        <v>2917.95</v>
      </c>
      <c r="F45" s="16">
        <v>4.2299999999999997E-2</v>
      </c>
      <c r="G45" s="16"/>
    </row>
    <row r="46" spans="1:7" x14ac:dyDescent="0.25">
      <c r="A46" s="13" t="s">
        <v>2783</v>
      </c>
      <c r="B46" s="32" t="s">
        <v>2784</v>
      </c>
      <c r="C46" s="32" t="s">
        <v>2107</v>
      </c>
      <c r="D46" s="14">
        <v>5240</v>
      </c>
      <c r="E46" s="15">
        <v>717.63</v>
      </c>
      <c r="F46" s="16">
        <v>1.04E-2</v>
      </c>
      <c r="G46" s="16"/>
    </row>
    <row r="47" spans="1:7" x14ac:dyDescent="0.25">
      <c r="A47" s="13" t="s">
        <v>2785</v>
      </c>
      <c r="B47" s="32" t="s">
        <v>2786</v>
      </c>
      <c r="C47" s="32" t="s">
        <v>2780</v>
      </c>
      <c r="D47" s="14">
        <v>1099</v>
      </c>
      <c r="E47" s="15">
        <v>306.44</v>
      </c>
      <c r="F47" s="16">
        <v>4.4000000000000003E-3</v>
      </c>
      <c r="G47" s="16"/>
    </row>
    <row r="48" spans="1:7" x14ac:dyDescent="0.25">
      <c r="A48" s="13" t="s">
        <v>2787</v>
      </c>
      <c r="B48" s="32" t="s">
        <v>2788</v>
      </c>
      <c r="C48" s="32" t="s">
        <v>2780</v>
      </c>
      <c r="D48" s="14">
        <v>1826</v>
      </c>
      <c r="E48" s="15">
        <v>285.19</v>
      </c>
      <c r="F48" s="16">
        <v>4.1000000000000003E-3</v>
      </c>
      <c r="G48" s="16"/>
    </row>
    <row r="49" spans="1:7" x14ac:dyDescent="0.25">
      <c r="A49" s="13" t="s">
        <v>2789</v>
      </c>
      <c r="B49" s="32" t="s">
        <v>2790</v>
      </c>
      <c r="C49" s="32" t="s">
        <v>2777</v>
      </c>
      <c r="D49" s="14">
        <v>755</v>
      </c>
      <c r="E49" s="15">
        <v>231.18</v>
      </c>
      <c r="F49" s="16">
        <v>3.3E-3</v>
      </c>
      <c r="G49" s="16"/>
    </row>
    <row r="50" spans="1:7" x14ac:dyDescent="0.25">
      <c r="A50" s="13" t="s">
        <v>2791</v>
      </c>
      <c r="B50" s="32" t="s">
        <v>2792</v>
      </c>
      <c r="C50" s="32" t="s">
        <v>2777</v>
      </c>
      <c r="D50" s="14">
        <v>529</v>
      </c>
      <c r="E50" s="15">
        <v>230.62</v>
      </c>
      <c r="F50" s="16">
        <v>3.3E-3</v>
      </c>
      <c r="G50" s="16"/>
    </row>
    <row r="51" spans="1:7" x14ac:dyDescent="0.25">
      <c r="A51" s="13" t="s">
        <v>2793</v>
      </c>
      <c r="B51" s="32" t="s">
        <v>2794</v>
      </c>
      <c r="C51" s="32" t="s">
        <v>2795</v>
      </c>
      <c r="D51" s="14">
        <v>241</v>
      </c>
      <c r="E51" s="15">
        <v>213.71</v>
      </c>
      <c r="F51" s="16">
        <v>3.0999999999999999E-3</v>
      </c>
      <c r="G51" s="16"/>
    </row>
    <row r="52" spans="1:7" x14ac:dyDescent="0.25">
      <c r="A52" s="13" t="s">
        <v>2796</v>
      </c>
      <c r="B52" s="32" t="s">
        <v>2797</v>
      </c>
      <c r="C52" s="32" t="s">
        <v>2107</v>
      </c>
      <c r="D52" s="14">
        <v>4179</v>
      </c>
      <c r="E52" s="15">
        <v>209.08</v>
      </c>
      <c r="F52" s="16">
        <v>3.0000000000000001E-3</v>
      </c>
      <c r="G52" s="16"/>
    </row>
    <row r="53" spans="1:7" x14ac:dyDescent="0.25">
      <c r="A53" s="13" t="s">
        <v>2798</v>
      </c>
      <c r="B53" s="32" t="s">
        <v>2799</v>
      </c>
      <c r="C53" s="32" t="s">
        <v>2777</v>
      </c>
      <c r="D53" s="14">
        <v>1767</v>
      </c>
      <c r="E53" s="15">
        <v>204.81</v>
      </c>
      <c r="F53" s="16">
        <v>3.0000000000000001E-3</v>
      </c>
      <c r="G53" s="16"/>
    </row>
    <row r="54" spans="1:7" x14ac:dyDescent="0.25">
      <c r="A54" s="13" t="s">
        <v>2800</v>
      </c>
      <c r="B54" s="32" t="s">
        <v>2801</v>
      </c>
      <c r="C54" s="32" t="s">
        <v>2795</v>
      </c>
      <c r="D54" s="14">
        <v>1019</v>
      </c>
      <c r="E54" s="15">
        <v>195.81</v>
      </c>
      <c r="F54" s="16">
        <v>2.8E-3</v>
      </c>
      <c r="G54" s="16"/>
    </row>
    <row r="55" spans="1:7" x14ac:dyDescent="0.25">
      <c r="A55" s="13" t="s">
        <v>2802</v>
      </c>
      <c r="B55" s="32" t="s">
        <v>2803</v>
      </c>
      <c r="C55" s="32" t="s">
        <v>2780</v>
      </c>
      <c r="D55" s="14">
        <v>1017</v>
      </c>
      <c r="E55" s="15">
        <v>172.75</v>
      </c>
      <c r="F55" s="16">
        <v>2.5000000000000001E-3</v>
      </c>
      <c r="G55" s="16"/>
    </row>
    <row r="56" spans="1:7" x14ac:dyDescent="0.25">
      <c r="A56" s="13" t="s">
        <v>2804</v>
      </c>
      <c r="B56" s="32" t="s">
        <v>2805</v>
      </c>
      <c r="C56" s="32" t="s">
        <v>2795</v>
      </c>
      <c r="D56" s="14">
        <v>316</v>
      </c>
      <c r="E56" s="15">
        <v>171.35</v>
      </c>
      <c r="F56" s="16">
        <v>2.5000000000000001E-3</v>
      </c>
      <c r="G56" s="16"/>
    </row>
    <row r="57" spans="1:7" x14ac:dyDescent="0.25">
      <c r="A57" s="13" t="s">
        <v>2806</v>
      </c>
      <c r="B57" s="32" t="s">
        <v>2807</v>
      </c>
      <c r="C57" s="32" t="s">
        <v>2780</v>
      </c>
      <c r="D57" s="14">
        <v>1222</v>
      </c>
      <c r="E57" s="15">
        <v>163.69</v>
      </c>
      <c r="F57" s="16">
        <v>2.3999999999999998E-3</v>
      </c>
      <c r="G57" s="16"/>
    </row>
    <row r="58" spans="1:7" x14ac:dyDescent="0.25">
      <c r="A58" s="13" t="s">
        <v>2808</v>
      </c>
      <c r="B58" s="32" t="s">
        <v>2809</v>
      </c>
      <c r="C58" s="32" t="s">
        <v>2777</v>
      </c>
      <c r="D58" s="14">
        <v>921</v>
      </c>
      <c r="E58" s="15">
        <v>135.96</v>
      </c>
      <c r="F58" s="16">
        <v>2E-3</v>
      </c>
      <c r="G58" s="16"/>
    </row>
    <row r="59" spans="1:7" x14ac:dyDescent="0.25">
      <c r="A59" s="13" t="s">
        <v>2810</v>
      </c>
      <c r="B59" s="32" t="s">
        <v>2811</v>
      </c>
      <c r="C59" s="32" t="s">
        <v>2780</v>
      </c>
      <c r="D59" s="14">
        <v>372</v>
      </c>
      <c r="E59" s="15">
        <v>121.9</v>
      </c>
      <c r="F59" s="16">
        <v>1.8E-3</v>
      </c>
      <c r="G59" s="16"/>
    </row>
    <row r="60" spans="1:7" x14ac:dyDescent="0.25">
      <c r="A60" s="13" t="s">
        <v>2812</v>
      </c>
      <c r="B60" s="32" t="s">
        <v>2813</v>
      </c>
      <c r="C60" s="32" t="s">
        <v>2777</v>
      </c>
      <c r="D60" s="14">
        <v>557</v>
      </c>
      <c r="E60" s="15">
        <v>102.62</v>
      </c>
      <c r="F60" s="16">
        <v>1.5E-3</v>
      </c>
      <c r="G60" s="16"/>
    </row>
    <row r="61" spans="1:7" x14ac:dyDescent="0.25">
      <c r="A61" s="13" t="s">
        <v>2814</v>
      </c>
      <c r="B61" s="32" t="s">
        <v>2815</v>
      </c>
      <c r="C61" s="32" t="s">
        <v>2780</v>
      </c>
      <c r="D61" s="14">
        <v>1224</v>
      </c>
      <c r="E61" s="15">
        <v>101.3</v>
      </c>
      <c r="F61" s="16">
        <v>1.5E-3</v>
      </c>
      <c r="G61" s="16"/>
    </row>
    <row r="62" spans="1:7" x14ac:dyDescent="0.25">
      <c r="A62" s="13" t="s">
        <v>2816</v>
      </c>
      <c r="B62" s="32" t="s">
        <v>2817</v>
      </c>
      <c r="C62" s="32" t="s">
        <v>2795</v>
      </c>
      <c r="D62" s="14">
        <v>4805</v>
      </c>
      <c r="E62" s="15">
        <v>97.65</v>
      </c>
      <c r="F62" s="16">
        <v>1.4E-3</v>
      </c>
      <c r="G62" s="16"/>
    </row>
    <row r="63" spans="1:7" x14ac:dyDescent="0.25">
      <c r="A63" s="13" t="s">
        <v>2818</v>
      </c>
      <c r="B63" s="32" t="s">
        <v>2819</v>
      </c>
      <c r="C63" s="32" t="s">
        <v>2777</v>
      </c>
      <c r="D63" s="14">
        <v>276</v>
      </c>
      <c r="E63" s="15">
        <v>94.64</v>
      </c>
      <c r="F63" s="16">
        <v>1.4E-3</v>
      </c>
      <c r="G63" s="16"/>
    </row>
    <row r="64" spans="1:7" x14ac:dyDescent="0.25">
      <c r="A64" s="13" t="s">
        <v>2820</v>
      </c>
      <c r="B64" s="32" t="s">
        <v>2821</v>
      </c>
      <c r="C64" s="32" t="s">
        <v>2780</v>
      </c>
      <c r="D64" s="14">
        <v>1450</v>
      </c>
      <c r="E64" s="15">
        <v>90.52</v>
      </c>
      <c r="F64" s="16">
        <v>1.2999999999999999E-3</v>
      </c>
      <c r="G64" s="16"/>
    </row>
    <row r="65" spans="1:7" x14ac:dyDescent="0.25">
      <c r="A65" s="13" t="s">
        <v>2822</v>
      </c>
      <c r="B65" s="32" t="s">
        <v>2823</v>
      </c>
      <c r="C65" s="32" t="s">
        <v>2777</v>
      </c>
      <c r="D65" s="14">
        <v>1360</v>
      </c>
      <c r="E65" s="15">
        <v>83.49</v>
      </c>
      <c r="F65" s="16">
        <v>1.1999999999999999E-3</v>
      </c>
      <c r="G65" s="16"/>
    </row>
    <row r="66" spans="1:7" x14ac:dyDescent="0.25">
      <c r="A66" s="13" t="s">
        <v>2824</v>
      </c>
      <c r="B66" s="32" t="s">
        <v>2825</v>
      </c>
      <c r="C66" s="32" t="s">
        <v>2780</v>
      </c>
      <c r="D66" s="14">
        <v>152</v>
      </c>
      <c r="E66" s="15">
        <v>83.1</v>
      </c>
      <c r="F66" s="16">
        <v>1.1999999999999999E-3</v>
      </c>
      <c r="G66" s="16"/>
    </row>
    <row r="67" spans="1:7" x14ac:dyDescent="0.25">
      <c r="A67" s="13" t="s">
        <v>2826</v>
      </c>
      <c r="B67" s="32" t="s">
        <v>2827</v>
      </c>
      <c r="C67" s="32" t="s">
        <v>2795</v>
      </c>
      <c r="D67" s="14">
        <v>175</v>
      </c>
      <c r="E67" s="15">
        <v>82.58</v>
      </c>
      <c r="F67" s="16">
        <v>1.1999999999999999E-3</v>
      </c>
      <c r="G67" s="16"/>
    </row>
    <row r="68" spans="1:7" x14ac:dyDescent="0.25">
      <c r="A68" s="13" t="s">
        <v>2828</v>
      </c>
      <c r="B68" s="32" t="s">
        <v>2829</v>
      </c>
      <c r="C68" s="32" t="s">
        <v>2107</v>
      </c>
      <c r="D68" s="14">
        <v>306</v>
      </c>
      <c r="E68" s="15">
        <v>79.33</v>
      </c>
      <c r="F68" s="16">
        <v>1.1000000000000001E-3</v>
      </c>
      <c r="G68" s="16"/>
    </row>
    <row r="69" spans="1:7" x14ac:dyDescent="0.25">
      <c r="A69" s="13" t="s">
        <v>2830</v>
      </c>
      <c r="B69" s="32" t="s">
        <v>2831</v>
      </c>
      <c r="C69" s="32" t="s">
        <v>2780</v>
      </c>
      <c r="D69" s="14">
        <v>186</v>
      </c>
      <c r="E69" s="15">
        <v>78.540000000000006</v>
      </c>
      <c r="F69" s="16">
        <v>1.1000000000000001E-3</v>
      </c>
      <c r="G69" s="16"/>
    </row>
    <row r="70" spans="1:7" x14ac:dyDescent="0.25">
      <c r="A70" s="13" t="s">
        <v>2832</v>
      </c>
      <c r="B70" s="32" t="s">
        <v>2833</v>
      </c>
      <c r="C70" s="32" t="s">
        <v>2777</v>
      </c>
      <c r="D70" s="14">
        <v>249</v>
      </c>
      <c r="E70" s="15">
        <v>61.42</v>
      </c>
      <c r="F70" s="16">
        <v>8.9999999999999998E-4</v>
      </c>
      <c r="G70" s="16"/>
    </row>
    <row r="71" spans="1:7" x14ac:dyDescent="0.25">
      <c r="A71" s="13" t="s">
        <v>2834</v>
      </c>
      <c r="B71" s="32" t="s">
        <v>2835</v>
      </c>
      <c r="C71" s="32" t="s">
        <v>2780</v>
      </c>
      <c r="D71" s="14">
        <v>121</v>
      </c>
      <c r="E71" s="15">
        <v>57.91</v>
      </c>
      <c r="F71" s="16">
        <v>8.0000000000000004E-4</v>
      </c>
      <c r="G71" s="16"/>
    </row>
    <row r="72" spans="1:7" x14ac:dyDescent="0.25">
      <c r="A72" s="13" t="s">
        <v>2836</v>
      </c>
      <c r="B72" s="32" t="s">
        <v>2837</v>
      </c>
      <c r="C72" s="32" t="s">
        <v>2780</v>
      </c>
      <c r="D72" s="14">
        <v>708</v>
      </c>
      <c r="E72" s="15">
        <v>56.86</v>
      </c>
      <c r="F72" s="16">
        <v>8.0000000000000004E-4</v>
      </c>
      <c r="G72" s="16"/>
    </row>
    <row r="73" spans="1:7" x14ac:dyDescent="0.25">
      <c r="A73" s="13" t="s">
        <v>2838</v>
      </c>
      <c r="B73" s="32" t="s">
        <v>2839</v>
      </c>
      <c r="C73" s="32" t="s">
        <v>2780</v>
      </c>
      <c r="D73" s="14">
        <v>285</v>
      </c>
      <c r="E73" s="15">
        <v>55.24</v>
      </c>
      <c r="F73" s="16">
        <v>8.0000000000000004E-4</v>
      </c>
      <c r="G73" s="16"/>
    </row>
    <row r="74" spans="1:7" x14ac:dyDescent="0.25">
      <c r="A74" s="13" t="s">
        <v>2840</v>
      </c>
      <c r="B74" s="32" t="s">
        <v>2841</v>
      </c>
      <c r="C74" s="32" t="s">
        <v>2780</v>
      </c>
      <c r="D74" s="14">
        <v>27</v>
      </c>
      <c r="E74" s="15">
        <v>54.18</v>
      </c>
      <c r="F74" s="16">
        <v>8.0000000000000004E-4</v>
      </c>
      <c r="G74" s="16"/>
    </row>
    <row r="75" spans="1:7" x14ac:dyDescent="0.25">
      <c r="A75" s="13" t="s">
        <v>2842</v>
      </c>
      <c r="B75" s="32" t="s">
        <v>2843</v>
      </c>
      <c r="C75" s="32" t="s">
        <v>2795</v>
      </c>
      <c r="D75" s="14">
        <v>351</v>
      </c>
      <c r="E75" s="15">
        <v>44.82</v>
      </c>
      <c r="F75" s="16">
        <v>5.9999999999999995E-4</v>
      </c>
      <c r="G75" s="16"/>
    </row>
    <row r="76" spans="1:7" x14ac:dyDescent="0.25">
      <c r="A76" s="13" t="s">
        <v>2844</v>
      </c>
      <c r="B76" s="32" t="s">
        <v>2845</v>
      </c>
      <c r="C76" s="32" t="s">
        <v>2107</v>
      </c>
      <c r="D76" s="14">
        <v>572</v>
      </c>
      <c r="E76" s="15">
        <v>38.9</v>
      </c>
      <c r="F76" s="16">
        <v>5.9999999999999995E-4</v>
      </c>
      <c r="G76" s="16"/>
    </row>
    <row r="77" spans="1:7" x14ac:dyDescent="0.25">
      <c r="A77" s="13" t="s">
        <v>2846</v>
      </c>
      <c r="B77" s="32" t="s">
        <v>2847</v>
      </c>
      <c r="C77" s="32" t="s">
        <v>2780</v>
      </c>
      <c r="D77" s="14">
        <v>85</v>
      </c>
      <c r="E77" s="15">
        <v>37.200000000000003</v>
      </c>
      <c r="F77" s="16">
        <v>5.0000000000000001E-4</v>
      </c>
      <c r="G77" s="16"/>
    </row>
    <row r="78" spans="1:7" x14ac:dyDescent="0.25">
      <c r="A78" s="13" t="s">
        <v>2848</v>
      </c>
      <c r="B78" s="32" t="s">
        <v>2849</v>
      </c>
      <c r="C78" s="32" t="s">
        <v>2780</v>
      </c>
      <c r="D78" s="14">
        <v>887</v>
      </c>
      <c r="E78" s="15">
        <v>36.479999999999997</v>
      </c>
      <c r="F78" s="16">
        <v>5.0000000000000001E-4</v>
      </c>
      <c r="G78" s="16"/>
    </row>
    <row r="79" spans="1:7" x14ac:dyDescent="0.25">
      <c r="A79" s="13" t="s">
        <v>2850</v>
      </c>
      <c r="B79" s="32" t="s">
        <v>2851</v>
      </c>
      <c r="C79" s="32" t="s">
        <v>2780</v>
      </c>
      <c r="D79" s="14">
        <v>573</v>
      </c>
      <c r="E79" s="15">
        <v>33.01</v>
      </c>
      <c r="F79" s="16">
        <v>5.0000000000000001E-4</v>
      </c>
      <c r="G79" s="16"/>
    </row>
    <row r="80" spans="1:7" x14ac:dyDescent="0.25">
      <c r="A80" s="13" t="s">
        <v>2852</v>
      </c>
      <c r="B80" s="32" t="s">
        <v>2853</v>
      </c>
      <c r="C80" s="32" t="s">
        <v>2795</v>
      </c>
      <c r="D80" s="14">
        <v>1036</v>
      </c>
      <c r="E80" s="15">
        <v>31.02</v>
      </c>
      <c r="F80" s="16">
        <v>4.0000000000000002E-4</v>
      </c>
      <c r="G80" s="16"/>
    </row>
    <row r="81" spans="1:7" x14ac:dyDescent="0.25">
      <c r="A81" s="13" t="s">
        <v>2854</v>
      </c>
      <c r="B81" s="32" t="s">
        <v>2855</v>
      </c>
      <c r="C81" s="32" t="s">
        <v>2777</v>
      </c>
      <c r="D81" s="14">
        <v>99</v>
      </c>
      <c r="E81" s="15">
        <v>29.37</v>
      </c>
      <c r="F81" s="16">
        <v>4.0000000000000002E-4</v>
      </c>
      <c r="G81" s="16"/>
    </row>
    <row r="82" spans="1:7" x14ac:dyDescent="0.25">
      <c r="A82" s="13" t="s">
        <v>2856</v>
      </c>
      <c r="B82" s="32" t="s">
        <v>2857</v>
      </c>
      <c r="C82" s="32" t="s">
        <v>2780</v>
      </c>
      <c r="D82" s="14">
        <v>474</v>
      </c>
      <c r="E82" s="15">
        <v>28.48</v>
      </c>
      <c r="F82" s="16">
        <v>4.0000000000000002E-4</v>
      </c>
      <c r="G82" s="16"/>
    </row>
    <row r="83" spans="1:7" x14ac:dyDescent="0.25">
      <c r="A83" s="13" t="s">
        <v>2858</v>
      </c>
      <c r="B83" s="32" t="s">
        <v>2859</v>
      </c>
      <c r="C83" s="32" t="s">
        <v>2780</v>
      </c>
      <c r="D83" s="14">
        <v>196</v>
      </c>
      <c r="E83" s="15">
        <v>28.29</v>
      </c>
      <c r="F83" s="16">
        <v>4.0000000000000002E-4</v>
      </c>
      <c r="G83" s="16"/>
    </row>
    <row r="84" spans="1:7" x14ac:dyDescent="0.25">
      <c r="A84" s="13" t="s">
        <v>2860</v>
      </c>
      <c r="B84" s="32" t="s">
        <v>2861</v>
      </c>
      <c r="C84" s="32" t="s">
        <v>2780</v>
      </c>
      <c r="D84" s="14">
        <v>51</v>
      </c>
      <c r="E84" s="15">
        <v>24.46</v>
      </c>
      <c r="F84" s="16">
        <v>4.0000000000000002E-4</v>
      </c>
      <c r="G84" s="16"/>
    </row>
    <row r="85" spans="1:7" x14ac:dyDescent="0.25">
      <c r="A85" s="13" t="s">
        <v>2862</v>
      </c>
      <c r="B85" s="32" t="s">
        <v>2863</v>
      </c>
      <c r="C85" s="32" t="s">
        <v>2864</v>
      </c>
      <c r="D85" s="14">
        <v>1338</v>
      </c>
      <c r="E85" s="15">
        <v>23.99</v>
      </c>
      <c r="F85" s="16">
        <v>2.9999999999999997E-4</v>
      </c>
      <c r="G85" s="16"/>
    </row>
    <row r="86" spans="1:7" x14ac:dyDescent="0.25">
      <c r="A86" s="13" t="s">
        <v>2865</v>
      </c>
      <c r="B86" s="32" t="s">
        <v>2866</v>
      </c>
      <c r="C86" s="32" t="s">
        <v>2780</v>
      </c>
      <c r="D86" s="14">
        <v>228</v>
      </c>
      <c r="E86" s="15">
        <v>23.63</v>
      </c>
      <c r="F86" s="16">
        <v>2.9999999999999997E-4</v>
      </c>
      <c r="G86" s="16"/>
    </row>
    <row r="87" spans="1:7" x14ac:dyDescent="0.25">
      <c r="A87" s="13" t="s">
        <v>2867</v>
      </c>
      <c r="B87" s="32" t="s">
        <v>2868</v>
      </c>
      <c r="C87" s="32" t="s">
        <v>2107</v>
      </c>
      <c r="D87" s="14">
        <v>151</v>
      </c>
      <c r="E87" s="15">
        <v>22.45</v>
      </c>
      <c r="F87" s="16">
        <v>2.9999999999999997E-4</v>
      </c>
      <c r="G87" s="16"/>
    </row>
    <row r="88" spans="1:7" x14ac:dyDescent="0.25">
      <c r="A88" s="13" t="s">
        <v>2869</v>
      </c>
      <c r="B88" s="32" t="s">
        <v>2870</v>
      </c>
      <c r="C88" s="32" t="s">
        <v>2780</v>
      </c>
      <c r="D88" s="14">
        <v>363</v>
      </c>
      <c r="E88" s="15">
        <v>22.39</v>
      </c>
      <c r="F88" s="16">
        <v>2.9999999999999997E-4</v>
      </c>
      <c r="G88" s="16"/>
    </row>
    <row r="89" spans="1:7" x14ac:dyDescent="0.25">
      <c r="A89" s="13" t="s">
        <v>2871</v>
      </c>
      <c r="B89" s="32" t="s">
        <v>2872</v>
      </c>
      <c r="C89" s="32" t="s">
        <v>2780</v>
      </c>
      <c r="D89" s="14">
        <v>129</v>
      </c>
      <c r="E89" s="15">
        <v>21.81</v>
      </c>
      <c r="F89" s="16">
        <v>2.9999999999999997E-4</v>
      </c>
      <c r="G89" s="16"/>
    </row>
    <row r="90" spans="1:7" x14ac:dyDescent="0.25">
      <c r="A90" s="13" t="s">
        <v>2873</v>
      </c>
      <c r="B90" s="32" t="s">
        <v>2874</v>
      </c>
      <c r="C90" s="32" t="s">
        <v>2795</v>
      </c>
      <c r="D90" s="14">
        <v>53</v>
      </c>
      <c r="E90" s="15">
        <v>21.73</v>
      </c>
      <c r="F90" s="16">
        <v>2.9999999999999997E-4</v>
      </c>
      <c r="G90" s="16"/>
    </row>
    <row r="91" spans="1:7" x14ac:dyDescent="0.25">
      <c r="A91" s="13" t="s">
        <v>2875</v>
      </c>
      <c r="B91" s="32" t="s">
        <v>2876</v>
      </c>
      <c r="C91" s="32" t="s">
        <v>2795</v>
      </c>
      <c r="D91" s="14">
        <v>235</v>
      </c>
      <c r="E91" s="15">
        <v>20.12</v>
      </c>
      <c r="F91" s="16">
        <v>2.9999999999999997E-4</v>
      </c>
      <c r="G91" s="16"/>
    </row>
    <row r="92" spans="1:7" x14ac:dyDescent="0.25">
      <c r="A92" s="13" t="s">
        <v>2877</v>
      </c>
      <c r="B92" s="32" t="s">
        <v>2878</v>
      </c>
      <c r="C92" s="32" t="s">
        <v>2780</v>
      </c>
      <c r="D92" s="14">
        <v>99</v>
      </c>
      <c r="E92" s="15">
        <v>15.66</v>
      </c>
      <c r="F92" s="16">
        <v>2.0000000000000001E-4</v>
      </c>
      <c r="G92" s="16"/>
    </row>
    <row r="93" spans="1:7" x14ac:dyDescent="0.25">
      <c r="A93" s="17" t="s">
        <v>131</v>
      </c>
      <c r="B93" s="33"/>
      <c r="C93" s="33"/>
      <c r="D93" s="20"/>
      <c r="E93" s="21">
        <v>14353.66</v>
      </c>
      <c r="F93" s="22">
        <v>0.20749999999999999</v>
      </c>
      <c r="G93" s="23"/>
    </row>
    <row r="94" spans="1:7" x14ac:dyDescent="0.25">
      <c r="A94" s="13"/>
      <c r="B94" s="32"/>
      <c r="C94" s="32"/>
      <c r="D94" s="14"/>
      <c r="E94" s="15"/>
      <c r="F94" s="16"/>
      <c r="G94" s="16"/>
    </row>
    <row r="95" spans="1:7" x14ac:dyDescent="0.25">
      <c r="A95" s="25" t="s">
        <v>143</v>
      </c>
      <c r="B95" s="34"/>
      <c r="C95" s="34"/>
      <c r="D95" s="26"/>
      <c r="E95" s="21">
        <v>66986.06</v>
      </c>
      <c r="F95" s="22">
        <v>0.97030000000000005</v>
      </c>
      <c r="G95" s="23"/>
    </row>
    <row r="96" spans="1:7" x14ac:dyDescent="0.25">
      <c r="A96" s="13"/>
      <c r="B96" s="32"/>
      <c r="C96" s="32"/>
      <c r="D96" s="14"/>
      <c r="E96" s="15"/>
      <c r="F96" s="16"/>
      <c r="G96" s="16"/>
    </row>
    <row r="97" spans="1:7" x14ac:dyDescent="0.25">
      <c r="A97" s="13"/>
      <c r="B97" s="32"/>
      <c r="C97" s="32"/>
      <c r="D97" s="14"/>
      <c r="E97" s="15"/>
      <c r="F97" s="16"/>
      <c r="G97" s="16"/>
    </row>
    <row r="98" spans="1:7" x14ac:dyDescent="0.25">
      <c r="A98" s="17" t="s">
        <v>228</v>
      </c>
      <c r="B98" s="32"/>
      <c r="C98" s="32"/>
      <c r="D98" s="14"/>
      <c r="E98" s="15"/>
      <c r="F98" s="16"/>
      <c r="G98" s="16"/>
    </row>
    <row r="99" spans="1:7" x14ac:dyDescent="0.25">
      <c r="A99" s="13" t="s">
        <v>229</v>
      </c>
      <c r="B99" s="32"/>
      <c r="C99" s="32"/>
      <c r="D99" s="14"/>
      <c r="E99" s="15">
        <v>2023.9</v>
      </c>
      <c r="F99" s="16">
        <v>2.93E-2</v>
      </c>
      <c r="G99" s="16">
        <v>6.6422999999999996E-2</v>
      </c>
    </row>
    <row r="100" spans="1:7" x14ac:dyDescent="0.25">
      <c r="A100" s="17" t="s">
        <v>131</v>
      </c>
      <c r="B100" s="33"/>
      <c r="C100" s="33"/>
      <c r="D100" s="20"/>
      <c r="E100" s="21">
        <v>2023.9</v>
      </c>
      <c r="F100" s="22">
        <v>2.93E-2</v>
      </c>
      <c r="G100" s="23"/>
    </row>
    <row r="101" spans="1:7" x14ac:dyDescent="0.25">
      <c r="A101" s="13"/>
      <c r="B101" s="32"/>
      <c r="C101" s="32"/>
      <c r="D101" s="14"/>
      <c r="E101" s="15"/>
      <c r="F101" s="16"/>
      <c r="G101" s="16"/>
    </row>
    <row r="102" spans="1:7" x14ac:dyDescent="0.25">
      <c r="A102" s="25" t="s">
        <v>143</v>
      </c>
      <c r="B102" s="34"/>
      <c r="C102" s="34"/>
      <c r="D102" s="26"/>
      <c r="E102" s="21">
        <v>2023.9</v>
      </c>
      <c r="F102" s="22">
        <v>2.93E-2</v>
      </c>
      <c r="G102" s="23"/>
    </row>
    <row r="103" spans="1:7" x14ac:dyDescent="0.25">
      <c r="A103" s="13" t="s">
        <v>230</v>
      </c>
      <c r="B103" s="32"/>
      <c r="C103" s="32"/>
      <c r="D103" s="14"/>
      <c r="E103" s="15">
        <v>0.73662019999999995</v>
      </c>
      <c r="F103" s="16">
        <v>1.0000000000000001E-5</v>
      </c>
      <c r="G103" s="16"/>
    </row>
    <row r="104" spans="1:7" x14ac:dyDescent="0.25">
      <c r="A104" s="13" t="s">
        <v>231</v>
      </c>
      <c r="B104" s="32"/>
      <c r="C104" s="32"/>
      <c r="D104" s="14"/>
      <c r="E104" s="15">
        <v>9.1233798000000004</v>
      </c>
      <c r="F104" s="16">
        <v>3.8999999999999999E-4</v>
      </c>
      <c r="G104" s="16">
        <v>6.6422999999999996E-2</v>
      </c>
    </row>
    <row r="105" spans="1:7" x14ac:dyDescent="0.25">
      <c r="A105" s="27" t="s">
        <v>232</v>
      </c>
      <c r="B105" s="35"/>
      <c r="C105" s="35"/>
      <c r="D105" s="28"/>
      <c r="E105" s="29">
        <v>69019.820000000007</v>
      </c>
      <c r="F105" s="30">
        <v>1</v>
      </c>
      <c r="G105" s="30"/>
    </row>
    <row r="110" spans="1:7" x14ac:dyDescent="0.25">
      <c r="A110" s="1" t="s">
        <v>235</v>
      </c>
    </row>
    <row r="111" spans="1:7" x14ac:dyDescent="0.25">
      <c r="A111" s="57" t="s">
        <v>236</v>
      </c>
      <c r="B111" s="3" t="s">
        <v>128</v>
      </c>
    </row>
    <row r="112" spans="1:7" x14ac:dyDescent="0.25">
      <c r="A112" t="s">
        <v>237</v>
      </c>
    </row>
    <row r="113" spans="1:3" x14ac:dyDescent="0.25">
      <c r="A113" t="s">
        <v>238</v>
      </c>
      <c r="B113" t="s">
        <v>239</v>
      </c>
      <c r="C113" t="s">
        <v>239</v>
      </c>
    </row>
    <row r="114" spans="1:3" x14ac:dyDescent="0.25">
      <c r="B114" s="58">
        <v>45596</v>
      </c>
      <c r="C114" s="58">
        <v>45625</v>
      </c>
    </row>
    <row r="115" spans="1:3" x14ac:dyDescent="0.25">
      <c r="A115" t="s">
        <v>734</v>
      </c>
      <c r="B115">
        <v>11.7111</v>
      </c>
      <c r="C115">
        <v>12.291499999999999</v>
      </c>
    </row>
    <row r="116" spans="1:3" x14ac:dyDescent="0.25">
      <c r="A116" t="s">
        <v>245</v>
      </c>
      <c r="B116">
        <v>11.7111</v>
      </c>
      <c r="C116">
        <v>12.291499999999999</v>
      </c>
    </row>
    <row r="117" spans="1:3" x14ac:dyDescent="0.25">
      <c r="A117" t="s">
        <v>736</v>
      </c>
      <c r="B117">
        <v>11.575200000000001</v>
      </c>
      <c r="C117">
        <v>12.132</v>
      </c>
    </row>
    <row r="118" spans="1:3" x14ac:dyDescent="0.25">
      <c r="A118" t="s">
        <v>689</v>
      </c>
      <c r="B118">
        <v>11.575200000000001</v>
      </c>
      <c r="C118">
        <v>12.132</v>
      </c>
    </row>
    <row r="120" spans="1:3" x14ac:dyDescent="0.25">
      <c r="A120" t="s">
        <v>255</v>
      </c>
      <c r="B120" s="3" t="s">
        <v>128</v>
      </c>
    </row>
    <row r="121" spans="1:3" x14ac:dyDescent="0.25">
      <c r="A121" t="s">
        <v>256</v>
      </c>
      <c r="B121" s="3" t="s">
        <v>128</v>
      </c>
    </row>
    <row r="122" spans="1:3" ht="29.1" customHeight="1" x14ac:dyDescent="0.25">
      <c r="A122" s="57" t="s">
        <v>257</v>
      </c>
      <c r="B122" s="3" t="s">
        <v>128</v>
      </c>
    </row>
    <row r="123" spans="1:3" ht="29.1" customHeight="1" x14ac:dyDescent="0.25">
      <c r="A123" s="57" t="s">
        <v>258</v>
      </c>
      <c r="B123" s="59">
        <v>14353.642371600001</v>
      </c>
    </row>
    <row r="124" spans="1:3" x14ac:dyDescent="0.25">
      <c r="A124" t="s">
        <v>1258</v>
      </c>
      <c r="B124" s="59" t="s">
        <v>128</v>
      </c>
    </row>
    <row r="125" spans="1:3" ht="43.5" customHeight="1" x14ac:dyDescent="0.25">
      <c r="A125" s="57" t="s">
        <v>260</v>
      </c>
      <c r="B125" s="3" t="s">
        <v>128</v>
      </c>
    </row>
    <row r="126" spans="1:3" x14ac:dyDescent="0.25">
      <c r="B126" s="3"/>
    </row>
    <row r="127" spans="1:3" ht="29.1" customHeight="1" x14ac:dyDescent="0.25">
      <c r="A127" s="57" t="s">
        <v>261</v>
      </c>
      <c r="B127" s="3" t="s">
        <v>128</v>
      </c>
    </row>
    <row r="128" spans="1:3" ht="29.1" customHeight="1" x14ac:dyDescent="0.25">
      <c r="A128" s="57" t="s">
        <v>262</v>
      </c>
      <c r="B128" t="s">
        <v>128</v>
      </c>
    </row>
    <row r="129" spans="1:4" ht="29.1" customHeight="1" x14ac:dyDescent="0.25">
      <c r="A129" s="57" t="s">
        <v>263</v>
      </c>
      <c r="B129" s="3" t="s">
        <v>128</v>
      </c>
    </row>
    <row r="130" spans="1:4" ht="29.1" customHeight="1" x14ac:dyDescent="0.25">
      <c r="A130" s="57" t="s">
        <v>264</v>
      </c>
      <c r="B130" s="3" t="s">
        <v>128</v>
      </c>
    </row>
    <row r="132" spans="1:4" ht="69.95" customHeight="1" x14ac:dyDescent="0.25">
      <c r="A132" s="76" t="s">
        <v>274</v>
      </c>
      <c r="B132" s="76" t="s">
        <v>275</v>
      </c>
      <c r="C132" s="76" t="s">
        <v>5</v>
      </c>
      <c r="D132" s="76" t="s">
        <v>6</v>
      </c>
    </row>
    <row r="133" spans="1:4" ht="69.95" customHeight="1" x14ac:dyDescent="0.25">
      <c r="A133" s="76" t="s">
        <v>2879</v>
      </c>
      <c r="B133" s="76"/>
      <c r="C133" s="76" t="s">
        <v>94</v>
      </c>
      <c r="D13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1"/>
  <sheetViews>
    <sheetView showGridLines="0" workbookViewId="0">
      <pane ySplit="4" topLeftCell="A92" activePane="bottomLeft" state="frozen"/>
      <selection pane="bottomLeft" activeCell="B92" sqref="B9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491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492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129</v>
      </c>
      <c r="B9" s="32"/>
      <c r="C9" s="32"/>
      <c r="D9" s="14"/>
      <c r="E9" s="15"/>
      <c r="F9" s="16"/>
      <c r="G9" s="16"/>
    </row>
    <row r="10" spans="1:8" x14ac:dyDescent="0.25">
      <c r="A10" s="17" t="s">
        <v>278</v>
      </c>
      <c r="B10" s="32"/>
      <c r="C10" s="32"/>
      <c r="D10" s="14"/>
      <c r="E10" s="15"/>
      <c r="F10" s="16"/>
      <c r="G10" s="16"/>
    </row>
    <row r="11" spans="1:8" x14ac:dyDescent="0.25">
      <c r="A11" s="13" t="s">
        <v>493</v>
      </c>
      <c r="B11" s="32" t="s">
        <v>494</v>
      </c>
      <c r="C11" s="32" t="s">
        <v>284</v>
      </c>
      <c r="D11" s="14">
        <v>104500000</v>
      </c>
      <c r="E11" s="15">
        <v>99795.41</v>
      </c>
      <c r="F11" s="16">
        <v>7.8299999999999995E-2</v>
      </c>
      <c r="G11" s="16">
        <v>7.3099999999999998E-2</v>
      </c>
    </row>
    <row r="12" spans="1:8" x14ac:dyDescent="0.25">
      <c r="A12" s="13" t="s">
        <v>495</v>
      </c>
      <c r="B12" s="32" t="s">
        <v>496</v>
      </c>
      <c r="C12" s="32" t="s">
        <v>295</v>
      </c>
      <c r="D12" s="14">
        <v>100000000</v>
      </c>
      <c r="E12" s="15">
        <v>95238.5</v>
      </c>
      <c r="F12" s="16">
        <v>7.4800000000000005E-2</v>
      </c>
      <c r="G12" s="16">
        <v>7.4050000000000005E-2</v>
      </c>
    </row>
    <row r="13" spans="1:8" x14ac:dyDescent="0.25">
      <c r="A13" s="13" t="s">
        <v>497</v>
      </c>
      <c r="B13" s="32" t="s">
        <v>498</v>
      </c>
      <c r="C13" s="32" t="s">
        <v>284</v>
      </c>
      <c r="D13" s="14">
        <v>97500000</v>
      </c>
      <c r="E13" s="15">
        <v>95139.04</v>
      </c>
      <c r="F13" s="16">
        <v>7.4700000000000003E-2</v>
      </c>
      <c r="G13" s="16">
        <v>7.3886999999999994E-2</v>
      </c>
    </row>
    <row r="14" spans="1:8" x14ac:dyDescent="0.25">
      <c r="A14" s="13" t="s">
        <v>499</v>
      </c>
      <c r="B14" s="32" t="s">
        <v>500</v>
      </c>
      <c r="C14" s="32" t="s">
        <v>284</v>
      </c>
      <c r="D14" s="14">
        <v>98500000</v>
      </c>
      <c r="E14" s="15">
        <v>95063.73</v>
      </c>
      <c r="F14" s="16">
        <v>7.46E-2</v>
      </c>
      <c r="G14" s="16">
        <v>7.1994000000000002E-2</v>
      </c>
    </row>
    <row r="15" spans="1:8" x14ac:dyDescent="0.25">
      <c r="A15" s="13" t="s">
        <v>501</v>
      </c>
      <c r="B15" s="32" t="s">
        <v>502</v>
      </c>
      <c r="C15" s="32" t="s">
        <v>295</v>
      </c>
      <c r="D15" s="14">
        <v>96000000</v>
      </c>
      <c r="E15" s="15">
        <v>93826.66</v>
      </c>
      <c r="F15" s="16">
        <v>7.3599999999999999E-2</v>
      </c>
      <c r="G15" s="16">
        <v>7.2500999999999996E-2</v>
      </c>
    </row>
    <row r="16" spans="1:8" x14ac:dyDescent="0.25">
      <c r="A16" s="13" t="s">
        <v>503</v>
      </c>
      <c r="B16" s="32" t="s">
        <v>504</v>
      </c>
      <c r="C16" s="32" t="s">
        <v>284</v>
      </c>
      <c r="D16" s="14">
        <v>95500000</v>
      </c>
      <c r="E16" s="15">
        <v>93151.27</v>
      </c>
      <c r="F16" s="16">
        <v>7.3099999999999998E-2</v>
      </c>
      <c r="G16" s="16">
        <v>7.3737999999999998E-2</v>
      </c>
    </row>
    <row r="17" spans="1:7" x14ac:dyDescent="0.25">
      <c r="A17" s="13" t="s">
        <v>505</v>
      </c>
      <c r="B17" s="32" t="s">
        <v>506</v>
      </c>
      <c r="C17" s="32" t="s">
        <v>295</v>
      </c>
      <c r="D17" s="14">
        <v>82000000</v>
      </c>
      <c r="E17" s="15">
        <v>78791.59</v>
      </c>
      <c r="F17" s="16">
        <v>6.1800000000000001E-2</v>
      </c>
      <c r="G17" s="16">
        <v>7.1849999999999997E-2</v>
      </c>
    </row>
    <row r="18" spans="1:7" x14ac:dyDescent="0.25">
      <c r="A18" s="13" t="s">
        <v>507</v>
      </c>
      <c r="B18" s="32" t="s">
        <v>508</v>
      </c>
      <c r="C18" s="32" t="s">
        <v>284</v>
      </c>
      <c r="D18" s="14">
        <v>80000000</v>
      </c>
      <c r="E18" s="15">
        <v>77699.839999999997</v>
      </c>
      <c r="F18" s="16">
        <v>6.0999999999999999E-2</v>
      </c>
      <c r="G18" s="16">
        <v>7.1999999999999995E-2</v>
      </c>
    </row>
    <row r="19" spans="1:7" x14ac:dyDescent="0.25">
      <c r="A19" s="13" t="s">
        <v>509</v>
      </c>
      <c r="B19" s="32" t="s">
        <v>510</v>
      </c>
      <c r="C19" s="32" t="s">
        <v>284</v>
      </c>
      <c r="D19" s="14">
        <v>80000000</v>
      </c>
      <c r="E19" s="15">
        <v>76314.240000000005</v>
      </c>
      <c r="F19" s="16">
        <v>5.9900000000000002E-2</v>
      </c>
      <c r="G19" s="16">
        <v>7.2150000000000006E-2</v>
      </c>
    </row>
    <row r="20" spans="1:7" x14ac:dyDescent="0.25">
      <c r="A20" s="13" t="s">
        <v>511</v>
      </c>
      <c r="B20" s="32" t="s">
        <v>512</v>
      </c>
      <c r="C20" s="32" t="s">
        <v>513</v>
      </c>
      <c r="D20" s="14">
        <v>66500000</v>
      </c>
      <c r="E20" s="15">
        <v>64497.09</v>
      </c>
      <c r="F20" s="16">
        <v>5.0599999999999999E-2</v>
      </c>
      <c r="G20" s="16">
        <v>7.2921E-2</v>
      </c>
    </row>
    <row r="21" spans="1:7" x14ac:dyDescent="0.25">
      <c r="A21" s="13" t="s">
        <v>514</v>
      </c>
      <c r="B21" s="32" t="s">
        <v>515</v>
      </c>
      <c r="C21" s="32" t="s">
        <v>284</v>
      </c>
      <c r="D21" s="14">
        <v>59000000</v>
      </c>
      <c r="E21" s="15">
        <v>59829.25</v>
      </c>
      <c r="F21" s="16">
        <v>4.7E-2</v>
      </c>
      <c r="G21" s="16">
        <v>7.2715000000000002E-2</v>
      </c>
    </row>
    <row r="22" spans="1:7" x14ac:dyDescent="0.25">
      <c r="A22" s="13" t="s">
        <v>516</v>
      </c>
      <c r="B22" s="32" t="s">
        <v>517</v>
      </c>
      <c r="C22" s="32" t="s">
        <v>281</v>
      </c>
      <c r="D22" s="14">
        <v>50000000</v>
      </c>
      <c r="E22" s="15">
        <v>50562.3</v>
      </c>
      <c r="F22" s="16">
        <v>3.9699999999999999E-2</v>
      </c>
      <c r="G22" s="16">
        <v>7.2714000000000001E-2</v>
      </c>
    </row>
    <row r="23" spans="1:7" x14ac:dyDescent="0.25">
      <c r="A23" s="13" t="s">
        <v>518</v>
      </c>
      <c r="B23" s="32" t="s">
        <v>519</v>
      </c>
      <c r="C23" s="32" t="s">
        <v>284</v>
      </c>
      <c r="D23" s="14">
        <v>38500000</v>
      </c>
      <c r="E23" s="15">
        <v>36573.730000000003</v>
      </c>
      <c r="F23" s="16">
        <v>2.87E-2</v>
      </c>
      <c r="G23" s="16">
        <v>7.2874999999999995E-2</v>
      </c>
    </row>
    <row r="24" spans="1:7" x14ac:dyDescent="0.25">
      <c r="A24" s="13" t="s">
        <v>520</v>
      </c>
      <c r="B24" s="32" t="s">
        <v>521</v>
      </c>
      <c r="C24" s="32" t="s">
        <v>284</v>
      </c>
      <c r="D24" s="14">
        <v>33500000</v>
      </c>
      <c r="E24" s="15">
        <v>33785.49</v>
      </c>
      <c r="F24" s="16">
        <v>2.6499999999999999E-2</v>
      </c>
      <c r="G24" s="16">
        <v>7.3393E-2</v>
      </c>
    </row>
    <row r="25" spans="1:7" x14ac:dyDescent="0.25">
      <c r="A25" s="13" t="s">
        <v>522</v>
      </c>
      <c r="B25" s="32" t="s">
        <v>523</v>
      </c>
      <c r="C25" s="32" t="s">
        <v>284</v>
      </c>
      <c r="D25" s="14">
        <v>28000000</v>
      </c>
      <c r="E25" s="15">
        <v>27634.12</v>
      </c>
      <c r="F25" s="16">
        <v>2.1700000000000001E-2</v>
      </c>
      <c r="G25" s="16">
        <v>7.3275000000000007E-2</v>
      </c>
    </row>
    <row r="26" spans="1:7" x14ac:dyDescent="0.25">
      <c r="A26" s="13" t="s">
        <v>524</v>
      </c>
      <c r="B26" s="32" t="s">
        <v>525</v>
      </c>
      <c r="C26" s="32" t="s">
        <v>284</v>
      </c>
      <c r="D26" s="14">
        <v>27000000</v>
      </c>
      <c r="E26" s="15">
        <v>27573.48</v>
      </c>
      <c r="F26" s="16">
        <v>2.1600000000000001E-2</v>
      </c>
      <c r="G26" s="16">
        <v>7.3737999999999998E-2</v>
      </c>
    </row>
    <row r="27" spans="1:7" x14ac:dyDescent="0.25">
      <c r="A27" s="13" t="s">
        <v>526</v>
      </c>
      <c r="B27" s="32" t="s">
        <v>527</v>
      </c>
      <c r="C27" s="32" t="s">
        <v>284</v>
      </c>
      <c r="D27" s="14">
        <v>27500000</v>
      </c>
      <c r="E27" s="15">
        <v>26792.29</v>
      </c>
      <c r="F27" s="16">
        <v>2.1000000000000001E-2</v>
      </c>
      <c r="G27" s="16">
        <v>7.3393E-2</v>
      </c>
    </row>
    <row r="28" spans="1:7" x14ac:dyDescent="0.25">
      <c r="A28" s="13" t="s">
        <v>528</v>
      </c>
      <c r="B28" s="32" t="s">
        <v>529</v>
      </c>
      <c r="C28" s="32" t="s">
        <v>284</v>
      </c>
      <c r="D28" s="14">
        <v>12500000</v>
      </c>
      <c r="E28" s="15">
        <v>12593.11</v>
      </c>
      <c r="F28" s="16">
        <v>9.9000000000000008E-3</v>
      </c>
      <c r="G28" s="16">
        <v>7.1649000000000004E-2</v>
      </c>
    </row>
    <row r="29" spans="1:7" x14ac:dyDescent="0.25">
      <c r="A29" s="13" t="s">
        <v>530</v>
      </c>
      <c r="B29" s="32" t="s">
        <v>531</v>
      </c>
      <c r="C29" s="32" t="s">
        <v>284</v>
      </c>
      <c r="D29" s="14">
        <v>12500000</v>
      </c>
      <c r="E29" s="15">
        <v>12328.03</v>
      </c>
      <c r="F29" s="16">
        <v>9.7000000000000003E-3</v>
      </c>
      <c r="G29" s="16">
        <v>7.3275000000000007E-2</v>
      </c>
    </row>
    <row r="30" spans="1:7" x14ac:dyDescent="0.25">
      <c r="A30" s="13" t="s">
        <v>532</v>
      </c>
      <c r="B30" s="32" t="s">
        <v>533</v>
      </c>
      <c r="C30" s="32" t="s">
        <v>284</v>
      </c>
      <c r="D30" s="14">
        <v>11500000</v>
      </c>
      <c r="E30" s="15">
        <v>11225.46</v>
      </c>
      <c r="F30" s="16">
        <v>8.8000000000000005E-3</v>
      </c>
      <c r="G30" s="16">
        <v>7.3886999999999994E-2</v>
      </c>
    </row>
    <row r="31" spans="1:7" x14ac:dyDescent="0.25">
      <c r="A31" s="13" t="s">
        <v>466</v>
      </c>
      <c r="B31" s="32" t="s">
        <v>467</v>
      </c>
      <c r="C31" s="32" t="s">
        <v>284</v>
      </c>
      <c r="D31" s="14">
        <v>9500000</v>
      </c>
      <c r="E31" s="15">
        <v>9879.14</v>
      </c>
      <c r="F31" s="16">
        <v>7.7999999999999996E-3</v>
      </c>
      <c r="G31" s="16">
        <v>7.2349999999999998E-2</v>
      </c>
    </row>
    <row r="32" spans="1:7" x14ac:dyDescent="0.25">
      <c r="A32" s="13" t="s">
        <v>534</v>
      </c>
      <c r="B32" s="32" t="s">
        <v>535</v>
      </c>
      <c r="C32" s="32" t="s">
        <v>284</v>
      </c>
      <c r="D32" s="14">
        <v>7000000</v>
      </c>
      <c r="E32" s="15">
        <v>7125.78</v>
      </c>
      <c r="F32" s="16">
        <v>5.5999999999999999E-3</v>
      </c>
      <c r="G32" s="16">
        <v>7.3275000000000007E-2</v>
      </c>
    </row>
    <row r="33" spans="1:7" x14ac:dyDescent="0.25">
      <c r="A33" s="13" t="s">
        <v>350</v>
      </c>
      <c r="B33" s="32" t="s">
        <v>351</v>
      </c>
      <c r="C33" s="32" t="s">
        <v>284</v>
      </c>
      <c r="D33" s="14">
        <v>6000000</v>
      </c>
      <c r="E33" s="15">
        <v>6137.79</v>
      </c>
      <c r="F33" s="16">
        <v>4.7999999999999996E-3</v>
      </c>
      <c r="G33" s="16">
        <v>7.3393E-2</v>
      </c>
    </row>
    <row r="34" spans="1:7" x14ac:dyDescent="0.25">
      <c r="A34" s="13" t="s">
        <v>536</v>
      </c>
      <c r="B34" s="32" t="s">
        <v>537</v>
      </c>
      <c r="C34" s="32" t="s">
        <v>284</v>
      </c>
      <c r="D34" s="14">
        <v>6000000</v>
      </c>
      <c r="E34" s="15">
        <v>6114.19</v>
      </c>
      <c r="F34" s="16">
        <v>4.7999999999999996E-3</v>
      </c>
      <c r="G34" s="16">
        <v>7.3393E-2</v>
      </c>
    </row>
    <row r="35" spans="1:7" x14ac:dyDescent="0.25">
      <c r="A35" s="13" t="s">
        <v>538</v>
      </c>
      <c r="B35" s="32" t="s">
        <v>539</v>
      </c>
      <c r="C35" s="32" t="s">
        <v>284</v>
      </c>
      <c r="D35" s="14">
        <v>5000000</v>
      </c>
      <c r="E35" s="15">
        <v>5332.71</v>
      </c>
      <c r="F35" s="16">
        <v>4.1999999999999997E-3</v>
      </c>
      <c r="G35" s="16">
        <v>7.3275000000000007E-2</v>
      </c>
    </row>
    <row r="36" spans="1:7" x14ac:dyDescent="0.25">
      <c r="A36" s="13" t="s">
        <v>540</v>
      </c>
      <c r="B36" s="32" t="s">
        <v>541</v>
      </c>
      <c r="C36" s="32" t="s">
        <v>284</v>
      </c>
      <c r="D36" s="14">
        <v>3300000</v>
      </c>
      <c r="E36" s="15">
        <v>3470.25</v>
      </c>
      <c r="F36" s="16">
        <v>2.7000000000000001E-3</v>
      </c>
      <c r="G36" s="16">
        <v>7.2349999999999998E-2</v>
      </c>
    </row>
    <row r="37" spans="1:7" x14ac:dyDescent="0.25">
      <c r="A37" s="13" t="s">
        <v>542</v>
      </c>
      <c r="B37" s="32" t="s">
        <v>543</v>
      </c>
      <c r="C37" s="32" t="s">
        <v>284</v>
      </c>
      <c r="D37" s="14">
        <v>3500000</v>
      </c>
      <c r="E37" s="15">
        <v>3366.16</v>
      </c>
      <c r="F37" s="16">
        <v>2.5999999999999999E-3</v>
      </c>
      <c r="G37" s="16">
        <v>7.2150000000000006E-2</v>
      </c>
    </row>
    <row r="38" spans="1:7" x14ac:dyDescent="0.25">
      <c r="A38" s="13" t="s">
        <v>544</v>
      </c>
      <c r="B38" s="32" t="s">
        <v>545</v>
      </c>
      <c r="C38" s="32" t="s">
        <v>284</v>
      </c>
      <c r="D38" s="14">
        <v>3000000</v>
      </c>
      <c r="E38" s="15">
        <v>3150.38</v>
      </c>
      <c r="F38" s="16">
        <v>2.5000000000000001E-3</v>
      </c>
      <c r="G38" s="16">
        <v>7.2551000000000004E-2</v>
      </c>
    </row>
    <row r="39" spans="1:7" x14ac:dyDescent="0.25">
      <c r="A39" s="13" t="s">
        <v>546</v>
      </c>
      <c r="B39" s="32" t="s">
        <v>547</v>
      </c>
      <c r="C39" s="32" t="s">
        <v>284</v>
      </c>
      <c r="D39" s="14">
        <v>2500000</v>
      </c>
      <c r="E39" s="15">
        <v>2595.4299999999998</v>
      </c>
      <c r="F39" s="16">
        <v>2E-3</v>
      </c>
      <c r="G39" s="16">
        <v>7.2349999999999998E-2</v>
      </c>
    </row>
    <row r="40" spans="1:7" x14ac:dyDescent="0.25">
      <c r="A40" s="13" t="s">
        <v>548</v>
      </c>
      <c r="B40" s="32" t="s">
        <v>549</v>
      </c>
      <c r="C40" s="32" t="s">
        <v>284</v>
      </c>
      <c r="D40" s="14">
        <v>1500000</v>
      </c>
      <c r="E40" s="15">
        <v>1624.89</v>
      </c>
      <c r="F40" s="16">
        <v>1.2999999999999999E-3</v>
      </c>
      <c r="G40" s="16">
        <v>7.1999999999999995E-2</v>
      </c>
    </row>
    <row r="41" spans="1:7" x14ac:dyDescent="0.25">
      <c r="A41" s="13" t="s">
        <v>550</v>
      </c>
      <c r="B41" s="32" t="s">
        <v>551</v>
      </c>
      <c r="C41" s="32" t="s">
        <v>284</v>
      </c>
      <c r="D41" s="14">
        <v>1500000</v>
      </c>
      <c r="E41" s="15">
        <v>1530.48</v>
      </c>
      <c r="F41" s="16">
        <v>1.1999999999999999E-3</v>
      </c>
      <c r="G41" s="16">
        <v>7.3275000000000007E-2</v>
      </c>
    </row>
    <row r="42" spans="1:7" x14ac:dyDescent="0.25">
      <c r="A42" s="13" t="s">
        <v>460</v>
      </c>
      <c r="B42" s="32" t="s">
        <v>461</v>
      </c>
      <c r="C42" s="32" t="s">
        <v>284</v>
      </c>
      <c r="D42" s="14">
        <v>1000000</v>
      </c>
      <c r="E42" s="15">
        <v>1081.58</v>
      </c>
      <c r="F42" s="16">
        <v>8.0000000000000004E-4</v>
      </c>
      <c r="G42" s="16">
        <v>7.1999999999999995E-2</v>
      </c>
    </row>
    <row r="43" spans="1:7" x14ac:dyDescent="0.25">
      <c r="A43" s="13" t="s">
        <v>552</v>
      </c>
      <c r="B43" s="32" t="s">
        <v>553</v>
      </c>
      <c r="C43" s="32" t="s">
        <v>284</v>
      </c>
      <c r="D43" s="14">
        <v>1000000</v>
      </c>
      <c r="E43" s="15">
        <v>1050.52</v>
      </c>
      <c r="F43" s="16">
        <v>8.0000000000000004E-4</v>
      </c>
      <c r="G43" s="16">
        <v>7.2349999999999998E-2</v>
      </c>
    </row>
    <row r="44" spans="1:7" x14ac:dyDescent="0.25">
      <c r="A44" s="13" t="s">
        <v>452</v>
      </c>
      <c r="B44" s="32" t="s">
        <v>453</v>
      </c>
      <c r="C44" s="32" t="s">
        <v>284</v>
      </c>
      <c r="D44" s="14">
        <v>1000000</v>
      </c>
      <c r="E44" s="15">
        <v>1038.3800000000001</v>
      </c>
      <c r="F44" s="16">
        <v>8.0000000000000004E-4</v>
      </c>
      <c r="G44" s="16">
        <v>7.2349999999999998E-2</v>
      </c>
    </row>
    <row r="45" spans="1:7" x14ac:dyDescent="0.25">
      <c r="A45" s="13" t="s">
        <v>554</v>
      </c>
      <c r="B45" s="32" t="s">
        <v>555</v>
      </c>
      <c r="C45" s="32" t="s">
        <v>284</v>
      </c>
      <c r="D45" s="14">
        <v>1000000</v>
      </c>
      <c r="E45" s="15">
        <v>1036.56</v>
      </c>
      <c r="F45" s="16">
        <v>8.0000000000000004E-4</v>
      </c>
      <c r="G45" s="16">
        <v>7.2550000000000003E-2</v>
      </c>
    </row>
    <row r="46" spans="1:7" x14ac:dyDescent="0.25">
      <c r="A46" s="13" t="s">
        <v>556</v>
      </c>
      <c r="B46" s="32" t="s">
        <v>557</v>
      </c>
      <c r="C46" s="32" t="s">
        <v>284</v>
      </c>
      <c r="D46" s="14">
        <v>1000000</v>
      </c>
      <c r="E46" s="15">
        <v>1007.74</v>
      </c>
      <c r="F46" s="16">
        <v>8.0000000000000004E-4</v>
      </c>
      <c r="G46" s="16">
        <v>7.2149000000000005E-2</v>
      </c>
    </row>
    <row r="47" spans="1:7" x14ac:dyDescent="0.25">
      <c r="A47" s="13" t="s">
        <v>558</v>
      </c>
      <c r="B47" s="32" t="s">
        <v>559</v>
      </c>
      <c r="C47" s="32" t="s">
        <v>284</v>
      </c>
      <c r="D47" s="14">
        <v>1000000</v>
      </c>
      <c r="E47" s="15">
        <v>981.75</v>
      </c>
      <c r="F47" s="16">
        <v>8.0000000000000004E-4</v>
      </c>
      <c r="G47" s="16">
        <v>7.3737999999999998E-2</v>
      </c>
    </row>
    <row r="48" spans="1:7" x14ac:dyDescent="0.25">
      <c r="A48" s="13" t="s">
        <v>560</v>
      </c>
      <c r="B48" s="32" t="s">
        <v>561</v>
      </c>
      <c r="C48" s="32" t="s">
        <v>284</v>
      </c>
      <c r="D48" s="14">
        <v>500000</v>
      </c>
      <c r="E48" s="15">
        <v>547.99</v>
      </c>
      <c r="F48" s="16">
        <v>4.0000000000000002E-4</v>
      </c>
      <c r="G48" s="16">
        <v>7.2349999999999998E-2</v>
      </c>
    </row>
    <row r="49" spans="1:7" x14ac:dyDescent="0.25">
      <c r="A49" s="13" t="s">
        <v>562</v>
      </c>
      <c r="B49" s="32" t="s">
        <v>563</v>
      </c>
      <c r="C49" s="32" t="s">
        <v>376</v>
      </c>
      <c r="D49" s="14">
        <v>500000</v>
      </c>
      <c r="E49" s="15">
        <v>527.20000000000005</v>
      </c>
      <c r="F49" s="16">
        <v>4.0000000000000002E-4</v>
      </c>
      <c r="G49" s="16">
        <v>7.2697999999999999E-2</v>
      </c>
    </row>
    <row r="50" spans="1:7" x14ac:dyDescent="0.25">
      <c r="A50" s="13" t="s">
        <v>456</v>
      </c>
      <c r="B50" s="32" t="s">
        <v>457</v>
      </c>
      <c r="C50" s="32" t="s">
        <v>284</v>
      </c>
      <c r="D50" s="14">
        <v>500000</v>
      </c>
      <c r="E50" s="15">
        <v>522.85</v>
      </c>
      <c r="F50" s="16">
        <v>4.0000000000000002E-4</v>
      </c>
      <c r="G50" s="16">
        <v>7.2149000000000005E-2</v>
      </c>
    </row>
    <row r="51" spans="1:7" x14ac:dyDescent="0.25">
      <c r="A51" s="13" t="s">
        <v>564</v>
      </c>
      <c r="B51" s="32" t="s">
        <v>565</v>
      </c>
      <c r="C51" s="32" t="s">
        <v>295</v>
      </c>
      <c r="D51" s="14">
        <v>500000</v>
      </c>
      <c r="E51" s="15">
        <v>520.89</v>
      </c>
      <c r="F51" s="16">
        <v>4.0000000000000002E-4</v>
      </c>
      <c r="G51" s="16">
        <v>7.3511000000000007E-2</v>
      </c>
    </row>
    <row r="52" spans="1:7" x14ac:dyDescent="0.25">
      <c r="A52" s="13" t="s">
        <v>430</v>
      </c>
      <c r="B52" s="32" t="s">
        <v>431</v>
      </c>
      <c r="C52" s="32" t="s">
        <v>284</v>
      </c>
      <c r="D52" s="14">
        <v>500000</v>
      </c>
      <c r="E52" s="15">
        <v>518.41999999999996</v>
      </c>
      <c r="F52" s="16">
        <v>4.0000000000000002E-4</v>
      </c>
      <c r="G52" s="16">
        <v>7.2262000000000007E-2</v>
      </c>
    </row>
    <row r="53" spans="1:7" x14ac:dyDescent="0.25">
      <c r="A53" s="13" t="s">
        <v>482</v>
      </c>
      <c r="B53" s="32" t="s">
        <v>483</v>
      </c>
      <c r="C53" s="32" t="s">
        <v>284</v>
      </c>
      <c r="D53" s="14">
        <v>500000</v>
      </c>
      <c r="E53" s="15">
        <v>517.24</v>
      </c>
      <c r="F53" s="16">
        <v>4.0000000000000002E-4</v>
      </c>
      <c r="G53" s="16">
        <v>7.17E-2</v>
      </c>
    </row>
    <row r="54" spans="1:7" x14ac:dyDescent="0.25">
      <c r="A54" s="13" t="s">
        <v>566</v>
      </c>
      <c r="B54" s="32" t="s">
        <v>567</v>
      </c>
      <c r="C54" s="32" t="s">
        <v>284</v>
      </c>
      <c r="D54" s="14">
        <v>500000</v>
      </c>
      <c r="E54" s="15">
        <v>515.04</v>
      </c>
      <c r="F54" s="16">
        <v>4.0000000000000002E-4</v>
      </c>
      <c r="G54" s="16">
        <v>7.2181999999999996E-2</v>
      </c>
    </row>
    <row r="55" spans="1:7" x14ac:dyDescent="0.25">
      <c r="A55" s="13" t="s">
        <v>568</v>
      </c>
      <c r="B55" s="32" t="s">
        <v>569</v>
      </c>
      <c r="C55" s="32" t="s">
        <v>281</v>
      </c>
      <c r="D55" s="14">
        <v>500000</v>
      </c>
      <c r="E55" s="15">
        <v>489.53</v>
      </c>
      <c r="F55" s="16">
        <v>4.0000000000000002E-4</v>
      </c>
      <c r="G55" s="16">
        <v>7.2700000000000001E-2</v>
      </c>
    </row>
    <row r="56" spans="1:7" x14ac:dyDescent="0.25">
      <c r="A56" s="13" t="s">
        <v>570</v>
      </c>
      <c r="B56" s="32" t="s">
        <v>571</v>
      </c>
      <c r="C56" s="32" t="s">
        <v>295</v>
      </c>
      <c r="D56" s="14">
        <v>500000</v>
      </c>
      <c r="E56" s="15">
        <v>486.97</v>
      </c>
      <c r="F56" s="16">
        <v>4.0000000000000002E-4</v>
      </c>
      <c r="G56" s="16">
        <v>7.3300000000000004E-2</v>
      </c>
    </row>
    <row r="57" spans="1:7" x14ac:dyDescent="0.25">
      <c r="A57" s="17" t="s">
        <v>131</v>
      </c>
      <c r="B57" s="33"/>
      <c r="C57" s="33"/>
      <c r="D57" s="20"/>
      <c r="E57" s="21">
        <v>1229584.49</v>
      </c>
      <c r="F57" s="22">
        <v>0.96489999999999998</v>
      </c>
      <c r="G57" s="23"/>
    </row>
    <row r="58" spans="1:7" x14ac:dyDescent="0.25">
      <c r="A58" s="13"/>
      <c r="B58" s="32"/>
      <c r="C58" s="32"/>
      <c r="D58" s="14"/>
      <c r="E58" s="15"/>
      <c r="F58" s="16"/>
      <c r="G58" s="16"/>
    </row>
    <row r="59" spans="1:7" x14ac:dyDescent="0.25">
      <c r="A59" s="17" t="s">
        <v>141</v>
      </c>
      <c r="B59" s="32"/>
      <c r="C59" s="32"/>
      <c r="D59" s="14"/>
      <c r="E59" s="15"/>
      <c r="F59" s="16"/>
      <c r="G59" s="16"/>
    </row>
    <row r="60" spans="1:7" x14ac:dyDescent="0.25">
      <c r="A60" s="17" t="s">
        <v>131</v>
      </c>
      <c r="B60" s="32"/>
      <c r="C60" s="32"/>
      <c r="D60" s="14"/>
      <c r="E60" s="18" t="s">
        <v>128</v>
      </c>
      <c r="F60" s="19" t="s">
        <v>128</v>
      </c>
      <c r="G60" s="16"/>
    </row>
    <row r="61" spans="1:7" x14ac:dyDescent="0.25">
      <c r="A61" s="13"/>
      <c r="B61" s="32"/>
      <c r="C61" s="32"/>
      <c r="D61" s="14"/>
      <c r="E61" s="15"/>
      <c r="F61" s="16"/>
      <c r="G61" s="16"/>
    </row>
    <row r="62" spans="1:7" x14ac:dyDescent="0.25">
      <c r="A62" s="17" t="s">
        <v>142</v>
      </c>
      <c r="B62" s="32"/>
      <c r="C62" s="32"/>
      <c r="D62" s="14"/>
      <c r="E62" s="15"/>
      <c r="F62" s="16"/>
      <c r="G62" s="16"/>
    </row>
    <row r="63" spans="1:7" x14ac:dyDescent="0.25">
      <c r="A63" s="17" t="s">
        <v>131</v>
      </c>
      <c r="B63" s="32"/>
      <c r="C63" s="32"/>
      <c r="D63" s="14"/>
      <c r="E63" s="18" t="s">
        <v>128</v>
      </c>
      <c r="F63" s="19" t="s">
        <v>128</v>
      </c>
      <c r="G63" s="16"/>
    </row>
    <row r="64" spans="1:7" x14ac:dyDescent="0.25">
      <c r="A64" s="13"/>
      <c r="B64" s="32"/>
      <c r="C64" s="32"/>
      <c r="D64" s="14"/>
      <c r="E64" s="15"/>
      <c r="F64" s="16"/>
      <c r="G64" s="16"/>
    </row>
    <row r="65" spans="1:7" x14ac:dyDescent="0.25">
      <c r="A65" s="25" t="s">
        <v>143</v>
      </c>
      <c r="B65" s="34"/>
      <c r="C65" s="34"/>
      <c r="D65" s="26"/>
      <c r="E65" s="21">
        <v>1229584.49</v>
      </c>
      <c r="F65" s="22">
        <v>0.96489999999999998</v>
      </c>
      <c r="G65" s="23"/>
    </row>
    <row r="66" spans="1:7" x14ac:dyDescent="0.25">
      <c r="A66" s="13"/>
      <c r="B66" s="32"/>
      <c r="C66" s="32"/>
      <c r="D66" s="14"/>
      <c r="E66" s="15"/>
      <c r="F66" s="16"/>
      <c r="G66" s="16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17" t="s">
        <v>228</v>
      </c>
      <c r="B68" s="32"/>
      <c r="C68" s="32"/>
      <c r="D68" s="14"/>
      <c r="E68" s="15"/>
      <c r="F68" s="16"/>
      <c r="G68" s="16"/>
    </row>
    <row r="69" spans="1:7" x14ac:dyDescent="0.25">
      <c r="A69" s="13" t="s">
        <v>229</v>
      </c>
      <c r="B69" s="32"/>
      <c r="C69" s="32"/>
      <c r="D69" s="14"/>
      <c r="E69" s="15">
        <v>1676.08</v>
      </c>
      <c r="F69" s="16">
        <v>1.2999999999999999E-3</v>
      </c>
      <c r="G69" s="16">
        <v>6.6422999999999996E-2</v>
      </c>
    </row>
    <row r="70" spans="1:7" x14ac:dyDescent="0.25">
      <c r="A70" s="17" t="s">
        <v>131</v>
      </c>
      <c r="B70" s="33"/>
      <c r="C70" s="33"/>
      <c r="D70" s="20"/>
      <c r="E70" s="21">
        <v>1676.08</v>
      </c>
      <c r="F70" s="22">
        <v>1.2999999999999999E-3</v>
      </c>
      <c r="G70" s="23"/>
    </row>
    <row r="71" spans="1:7" x14ac:dyDescent="0.25">
      <c r="A71" s="13"/>
      <c r="B71" s="32"/>
      <c r="C71" s="32"/>
      <c r="D71" s="14"/>
      <c r="E71" s="15"/>
      <c r="F71" s="16"/>
      <c r="G71" s="16"/>
    </row>
    <row r="72" spans="1:7" x14ac:dyDescent="0.25">
      <c r="A72" s="25" t="s">
        <v>143</v>
      </c>
      <c r="B72" s="34"/>
      <c r="C72" s="34"/>
      <c r="D72" s="26"/>
      <c r="E72" s="21">
        <v>1676.08</v>
      </c>
      <c r="F72" s="22">
        <v>1.2999999999999999E-3</v>
      </c>
      <c r="G72" s="23"/>
    </row>
    <row r="73" spans="1:7" x14ac:dyDescent="0.25">
      <c r="A73" s="13" t="s">
        <v>230</v>
      </c>
      <c r="B73" s="32"/>
      <c r="C73" s="32"/>
      <c r="D73" s="14"/>
      <c r="E73" s="15">
        <v>42788.7425286</v>
      </c>
      <c r="F73" s="16">
        <v>3.3583000000000002E-2</v>
      </c>
      <c r="G73" s="16"/>
    </row>
    <row r="74" spans="1:7" x14ac:dyDescent="0.25">
      <c r="A74" s="13" t="s">
        <v>231</v>
      </c>
      <c r="B74" s="32"/>
      <c r="C74" s="32"/>
      <c r="D74" s="14"/>
      <c r="E74" s="15">
        <v>32.227471399999999</v>
      </c>
      <c r="F74" s="16">
        <v>2.1699999999999999E-4</v>
      </c>
      <c r="G74" s="16">
        <v>6.6422999999999996E-2</v>
      </c>
    </row>
    <row r="75" spans="1:7" x14ac:dyDescent="0.25">
      <c r="A75" s="27" t="s">
        <v>232</v>
      </c>
      <c r="B75" s="35"/>
      <c r="C75" s="35"/>
      <c r="D75" s="28"/>
      <c r="E75" s="29">
        <v>1274081.54</v>
      </c>
      <c r="F75" s="30">
        <v>1</v>
      </c>
      <c r="G75" s="30"/>
    </row>
    <row r="77" spans="1:7" x14ac:dyDescent="0.25">
      <c r="A77" s="1" t="s">
        <v>234</v>
      </c>
    </row>
    <row r="80" spans="1:7" x14ac:dyDescent="0.25">
      <c r="A80" s="1" t="s">
        <v>235</v>
      </c>
    </row>
    <row r="81" spans="1:3" x14ac:dyDescent="0.25">
      <c r="A81" s="57" t="s">
        <v>236</v>
      </c>
      <c r="B81" s="3" t="s">
        <v>128</v>
      </c>
    </row>
    <row r="82" spans="1:3" x14ac:dyDescent="0.25">
      <c r="A82" t="s">
        <v>237</v>
      </c>
    </row>
    <row r="83" spans="1:3" x14ac:dyDescent="0.25">
      <c r="A83" t="s">
        <v>344</v>
      </c>
      <c r="B83" t="s">
        <v>239</v>
      </c>
      <c r="C83" t="s">
        <v>239</v>
      </c>
    </row>
    <row r="84" spans="1:3" x14ac:dyDescent="0.25">
      <c r="B84" s="58">
        <v>45596</v>
      </c>
      <c r="C84" s="58">
        <v>45625</v>
      </c>
    </row>
    <row r="85" spans="1:3" x14ac:dyDescent="0.25">
      <c r="A85" t="s">
        <v>345</v>
      </c>
      <c r="B85">
        <v>1277.8121000000001</v>
      </c>
      <c r="C85">
        <v>1280.3336999999999</v>
      </c>
    </row>
    <row r="87" spans="1:3" x14ac:dyDescent="0.25">
      <c r="A87" t="s">
        <v>255</v>
      </c>
      <c r="B87" s="3" t="s">
        <v>128</v>
      </c>
    </row>
    <row r="88" spans="1:3" x14ac:dyDescent="0.25">
      <c r="A88" t="s">
        <v>256</v>
      </c>
      <c r="B88" s="3" t="s">
        <v>128</v>
      </c>
    </row>
    <row r="89" spans="1:3" ht="29.1" customHeight="1" x14ac:dyDescent="0.25">
      <c r="A89" s="57" t="s">
        <v>257</v>
      </c>
      <c r="B89" s="3" t="s">
        <v>128</v>
      </c>
    </row>
    <row r="90" spans="1:3" ht="29.1" customHeight="1" x14ac:dyDescent="0.25">
      <c r="A90" s="57" t="s">
        <v>258</v>
      </c>
      <c r="B90" s="3" t="s">
        <v>128</v>
      </c>
    </row>
    <row r="91" spans="1:3" x14ac:dyDescent="0.25">
      <c r="A91" t="s">
        <v>259</v>
      </c>
      <c r="B91" s="59">
        <f>+B106</f>
        <v>6.1998237715183766</v>
      </c>
    </row>
    <row r="92" spans="1:3" ht="43.5" customHeight="1" x14ac:dyDescent="0.25">
      <c r="A92" s="57" t="s">
        <v>260</v>
      </c>
      <c r="B92" s="3" t="s">
        <v>128</v>
      </c>
    </row>
    <row r="93" spans="1:3" x14ac:dyDescent="0.25">
      <c r="B93" s="3"/>
    </row>
    <row r="94" spans="1:3" ht="29.1" customHeight="1" x14ac:dyDescent="0.25">
      <c r="A94" s="57" t="s">
        <v>261</v>
      </c>
      <c r="B94" s="3" t="s">
        <v>128</v>
      </c>
    </row>
    <row r="95" spans="1:3" ht="29.1" customHeight="1" x14ac:dyDescent="0.25">
      <c r="A95" s="57" t="s">
        <v>262</v>
      </c>
      <c r="B95">
        <v>461495.81</v>
      </c>
    </row>
    <row r="96" spans="1:3" ht="29.1" customHeight="1" x14ac:dyDescent="0.25">
      <c r="A96" s="57" t="s">
        <v>263</v>
      </c>
      <c r="B96" s="3" t="s">
        <v>128</v>
      </c>
    </row>
    <row r="97" spans="1:4" ht="29.1" customHeight="1" x14ac:dyDescent="0.25">
      <c r="A97" s="57" t="s">
        <v>264</v>
      </c>
      <c r="B97" s="3" t="s">
        <v>128</v>
      </c>
    </row>
    <row r="99" spans="1:4" x14ac:dyDescent="0.25">
      <c r="A99" t="s">
        <v>265</v>
      </c>
    </row>
    <row r="100" spans="1:4" ht="29.1" customHeight="1" x14ac:dyDescent="0.25">
      <c r="A100" s="62" t="s">
        <v>266</v>
      </c>
      <c r="B100" s="63" t="s">
        <v>572</v>
      </c>
    </row>
    <row r="101" spans="1:4" x14ac:dyDescent="0.25">
      <c r="A101" s="62" t="s">
        <v>268</v>
      </c>
      <c r="B101" s="62" t="s">
        <v>347</v>
      </c>
    </row>
    <row r="102" spans="1:4" x14ac:dyDescent="0.25">
      <c r="A102" s="62"/>
      <c r="B102" s="62"/>
    </row>
    <row r="103" spans="1:4" x14ac:dyDescent="0.25">
      <c r="A103" s="62" t="s">
        <v>270</v>
      </c>
      <c r="B103" s="64">
        <v>7.2896352229246331</v>
      </c>
    </row>
    <row r="104" spans="1:4" x14ac:dyDescent="0.25">
      <c r="A104" s="62"/>
      <c r="B104" s="62"/>
    </row>
    <row r="105" spans="1:4" x14ac:dyDescent="0.25">
      <c r="A105" s="62" t="s">
        <v>271</v>
      </c>
      <c r="B105" s="65">
        <v>5.0740999999999996</v>
      </c>
    </row>
    <row r="106" spans="1:4" x14ac:dyDescent="0.25">
      <c r="A106" s="62" t="s">
        <v>272</v>
      </c>
      <c r="B106" s="65">
        <v>6.1998237715183766</v>
      </c>
    </row>
    <row r="107" spans="1:4" x14ac:dyDescent="0.25">
      <c r="A107" s="62"/>
      <c r="B107" s="62"/>
    </row>
    <row r="108" spans="1:4" x14ac:dyDescent="0.25">
      <c r="A108" s="62" t="s">
        <v>273</v>
      </c>
      <c r="B108" s="66">
        <v>45626</v>
      </c>
    </row>
    <row r="110" spans="1:4" ht="69.95" customHeight="1" x14ac:dyDescent="0.25">
      <c r="A110" s="76" t="s">
        <v>274</v>
      </c>
      <c r="B110" s="76" t="s">
        <v>275</v>
      </c>
      <c r="C110" s="76" t="s">
        <v>5</v>
      </c>
      <c r="D110" s="76" t="s">
        <v>6</v>
      </c>
    </row>
    <row r="111" spans="1:4" ht="69.95" customHeight="1" x14ac:dyDescent="0.25">
      <c r="A111" s="76" t="s">
        <v>572</v>
      </c>
      <c r="B111" s="76"/>
      <c r="C111" s="76" t="s">
        <v>16</v>
      </c>
      <c r="D11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6"/>
  <sheetViews>
    <sheetView showGridLines="0" workbookViewId="0">
      <pane ySplit="4" topLeftCell="A5" activePane="bottomLeft" state="frozen"/>
      <selection pane="bottomLeft" activeCell="F23" sqref="F2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2880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2881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51" t="s">
        <v>143</v>
      </c>
      <c r="B8" s="55"/>
      <c r="C8" s="55"/>
      <c r="D8" s="52"/>
      <c r="E8" s="38">
        <f>+E5</f>
        <v>0</v>
      </c>
      <c r="F8" s="39">
        <f>+F5</f>
        <v>0</v>
      </c>
      <c r="G8" s="16"/>
    </row>
    <row r="9" spans="1:8" x14ac:dyDescent="0.25">
      <c r="A9" s="17"/>
      <c r="B9" s="33"/>
      <c r="C9" s="33"/>
      <c r="D9" s="20"/>
      <c r="E9" s="47"/>
      <c r="F9" s="23"/>
      <c r="G9" s="16"/>
    </row>
    <row r="10" spans="1:8" x14ac:dyDescent="0.25">
      <c r="A10" s="17" t="s">
        <v>2335</v>
      </c>
      <c r="B10" s="33"/>
      <c r="C10" s="33"/>
      <c r="D10" s="20"/>
      <c r="E10" s="47"/>
      <c r="F10" s="23"/>
      <c r="G10" s="16"/>
    </row>
    <row r="11" spans="1:8" x14ac:dyDescent="0.25">
      <c r="A11" s="17" t="s">
        <v>2882</v>
      </c>
      <c r="B11" s="33"/>
      <c r="C11" s="33"/>
      <c r="D11" s="20"/>
      <c r="E11" s="47"/>
      <c r="F11" s="23"/>
      <c r="G11" s="16"/>
    </row>
    <row r="12" spans="1:8" x14ac:dyDescent="0.25">
      <c r="A12" s="69" t="s">
        <v>2340</v>
      </c>
      <c r="B12" s="32" t="s">
        <v>2341</v>
      </c>
      <c r="C12" s="33"/>
      <c r="D12" s="14">
        <v>124</v>
      </c>
      <c r="E12" s="47">
        <v>9473.6</v>
      </c>
      <c r="F12" s="23">
        <f>+E12/E22</f>
        <v>0.96887483457660817</v>
      </c>
      <c r="G12" s="16"/>
    </row>
    <row r="13" spans="1:8" x14ac:dyDescent="0.25">
      <c r="A13" s="51" t="s">
        <v>143</v>
      </c>
      <c r="B13" s="55"/>
      <c r="C13" s="55"/>
      <c r="D13" s="52"/>
      <c r="E13" s="38">
        <f>SUM(E12)</f>
        <v>9473.6</v>
      </c>
      <c r="F13" s="39">
        <f>SUM(F12)</f>
        <v>0.96887483457660817</v>
      </c>
      <c r="G13" s="16"/>
    </row>
    <row r="14" spans="1:8" x14ac:dyDescent="0.25">
      <c r="A14" s="13"/>
      <c r="B14" s="32"/>
      <c r="C14" s="32"/>
      <c r="D14" s="14"/>
      <c r="E14" s="15"/>
      <c r="F14" s="16"/>
      <c r="G14" s="16"/>
    </row>
    <row r="15" spans="1:8" x14ac:dyDescent="0.25">
      <c r="A15" s="17" t="s">
        <v>228</v>
      </c>
      <c r="B15" s="32"/>
      <c r="C15" s="32"/>
      <c r="D15" s="14"/>
      <c r="E15" s="15"/>
      <c r="F15" s="16"/>
      <c r="G15" s="16"/>
    </row>
    <row r="16" spans="1:8" x14ac:dyDescent="0.25">
      <c r="A16" s="13" t="s">
        <v>229</v>
      </c>
      <c r="B16" s="32"/>
      <c r="C16" s="32"/>
      <c r="D16" s="14"/>
      <c r="E16" s="15">
        <v>46.97</v>
      </c>
      <c r="F16" s="16">
        <v>4.8040000000000001E-3</v>
      </c>
      <c r="G16" s="16">
        <v>6.6422999999999996E-2</v>
      </c>
    </row>
    <row r="17" spans="1:7" x14ac:dyDescent="0.25">
      <c r="A17" s="17" t="s">
        <v>131</v>
      </c>
      <c r="B17" s="33"/>
      <c r="C17" s="33"/>
      <c r="D17" s="20"/>
      <c r="E17" s="21">
        <v>46.97</v>
      </c>
      <c r="F17" s="22">
        <v>4.8040000000000001E-3</v>
      </c>
      <c r="G17" s="23"/>
    </row>
    <row r="18" spans="1:7" x14ac:dyDescent="0.25">
      <c r="A18" s="13"/>
      <c r="B18" s="32"/>
      <c r="C18" s="32"/>
      <c r="D18" s="14"/>
      <c r="E18" s="15"/>
      <c r="F18" s="16"/>
      <c r="G18" s="16"/>
    </row>
    <row r="19" spans="1:7" x14ac:dyDescent="0.25">
      <c r="A19" s="25" t="s">
        <v>143</v>
      </c>
      <c r="B19" s="34"/>
      <c r="C19" s="34"/>
      <c r="D19" s="26"/>
      <c r="E19" s="21">
        <v>46.97</v>
      </c>
      <c r="F19" s="22">
        <v>4.8040000000000001E-3</v>
      </c>
      <c r="G19" s="23"/>
    </row>
    <row r="20" spans="1:7" x14ac:dyDescent="0.25">
      <c r="A20" s="13" t="s">
        <v>230</v>
      </c>
      <c r="B20" s="32"/>
      <c r="C20" s="32"/>
      <c r="D20" s="14"/>
      <c r="E20" s="15">
        <v>1.7096900000000002E-2</v>
      </c>
      <c r="F20" s="16">
        <v>9.9999999999999995E-7</v>
      </c>
      <c r="G20" s="16"/>
    </row>
    <row r="21" spans="1:7" x14ac:dyDescent="0.25">
      <c r="A21" s="13" t="s">
        <v>231</v>
      </c>
      <c r="B21" s="32"/>
      <c r="C21" s="32"/>
      <c r="D21" s="14"/>
      <c r="E21" s="15">
        <v>257.35290309999999</v>
      </c>
      <c r="F21" s="16">
        <v>2.6298999999999999E-2</v>
      </c>
      <c r="G21" s="16">
        <v>6.6421999999999995E-2</v>
      </c>
    </row>
    <row r="22" spans="1:7" x14ac:dyDescent="0.25">
      <c r="A22" s="27" t="s">
        <v>232</v>
      </c>
      <c r="B22" s="35"/>
      <c r="C22" s="35"/>
      <c r="D22" s="28"/>
      <c r="E22" s="29">
        <v>9777.94</v>
      </c>
      <c r="F22" s="30">
        <v>1</v>
      </c>
      <c r="G22" s="30"/>
    </row>
    <row r="27" spans="1:7" x14ac:dyDescent="0.25">
      <c r="A27" s="1" t="s">
        <v>235</v>
      </c>
    </row>
    <row r="28" spans="1:7" x14ac:dyDescent="0.25">
      <c r="A28" s="57" t="s">
        <v>236</v>
      </c>
      <c r="B28" s="3" t="s">
        <v>128</v>
      </c>
    </row>
    <row r="29" spans="1:7" x14ac:dyDescent="0.25">
      <c r="A29" t="s">
        <v>237</v>
      </c>
    </row>
    <row r="30" spans="1:7" x14ac:dyDescent="0.25">
      <c r="A30" t="s">
        <v>238</v>
      </c>
      <c r="B30" t="s">
        <v>239</v>
      </c>
      <c r="C30" t="s">
        <v>239</v>
      </c>
    </row>
    <row r="31" spans="1:7" x14ac:dyDescent="0.25">
      <c r="B31" s="58">
        <v>45596</v>
      </c>
      <c r="C31" s="58">
        <v>45625</v>
      </c>
    </row>
    <row r="32" spans="1:7" x14ac:dyDescent="0.25">
      <c r="A32" t="s">
        <v>736</v>
      </c>
      <c r="B32">
        <v>80.691100000000006</v>
      </c>
      <c r="C32">
        <v>77.927099999999996</v>
      </c>
    </row>
    <row r="34" spans="1:4" x14ac:dyDescent="0.25">
      <c r="A34" t="s">
        <v>255</v>
      </c>
      <c r="B34" s="3" t="s">
        <v>128</v>
      </c>
    </row>
    <row r="35" spans="1:4" x14ac:dyDescent="0.25">
      <c r="A35" t="s">
        <v>256</v>
      </c>
      <c r="B35" s="3" t="s">
        <v>128</v>
      </c>
    </row>
    <row r="36" spans="1:4" ht="29.1" customHeight="1" x14ac:dyDescent="0.25">
      <c r="A36" s="57" t="s">
        <v>257</v>
      </c>
      <c r="B36" s="3" t="s">
        <v>128</v>
      </c>
    </row>
    <row r="37" spans="1:4" ht="29.1" customHeight="1" x14ac:dyDescent="0.25">
      <c r="A37" s="57" t="s">
        <v>258</v>
      </c>
      <c r="B37" s="3" t="s">
        <v>128</v>
      </c>
    </row>
    <row r="38" spans="1:4" ht="43.5" customHeight="1" x14ac:dyDescent="0.25">
      <c r="A38" s="57" t="s">
        <v>260</v>
      </c>
      <c r="B38" s="3" t="s">
        <v>128</v>
      </c>
    </row>
    <row r="39" spans="1:4" x14ac:dyDescent="0.25">
      <c r="B39" s="3"/>
    </row>
    <row r="40" spans="1:4" ht="29.1" customHeight="1" x14ac:dyDescent="0.25">
      <c r="A40" s="57" t="s">
        <v>261</v>
      </c>
      <c r="B40" s="3" t="s">
        <v>128</v>
      </c>
    </row>
    <row r="41" spans="1:4" ht="29.1" customHeight="1" x14ac:dyDescent="0.25">
      <c r="A41" s="57" t="s">
        <v>262</v>
      </c>
      <c r="B41">
        <v>9406.6</v>
      </c>
    </row>
    <row r="42" spans="1:4" ht="29.1" customHeight="1" x14ac:dyDescent="0.25">
      <c r="A42" s="57" t="s">
        <v>263</v>
      </c>
      <c r="B42" s="3" t="s">
        <v>128</v>
      </c>
    </row>
    <row r="43" spans="1:4" ht="29.1" customHeight="1" x14ac:dyDescent="0.25">
      <c r="A43" s="57" t="s">
        <v>264</v>
      </c>
      <c r="B43" s="3" t="s">
        <v>128</v>
      </c>
    </row>
    <row r="45" spans="1:4" ht="69.95" customHeight="1" x14ac:dyDescent="0.25">
      <c r="A45" s="76" t="s">
        <v>274</v>
      </c>
      <c r="B45" s="76" t="s">
        <v>275</v>
      </c>
      <c r="C45" s="76" t="s">
        <v>5</v>
      </c>
      <c r="D45" s="76" t="s">
        <v>6</v>
      </c>
    </row>
    <row r="46" spans="1:4" ht="69.95" customHeight="1" x14ac:dyDescent="0.25">
      <c r="A46" s="76" t="s">
        <v>2883</v>
      </c>
      <c r="B46" s="76"/>
      <c r="C46" s="76" t="s">
        <v>96</v>
      </c>
      <c r="D4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9"/>
  <sheetViews>
    <sheetView showGridLines="0" workbookViewId="0">
      <pane ySplit="4" topLeftCell="A28" activePane="bottomLeft" state="frozen"/>
      <selection pane="bottomLeft" activeCell="A46" sqref="A4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2884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2885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3"/>
      <c r="B7" s="32"/>
      <c r="C7" s="32"/>
      <c r="D7" s="14"/>
      <c r="E7" s="15"/>
      <c r="F7" s="16"/>
      <c r="G7" s="16"/>
    </row>
    <row r="8" spans="1:8" x14ac:dyDescent="0.25">
      <c r="A8" s="17" t="s">
        <v>899</v>
      </c>
      <c r="B8" s="32"/>
      <c r="C8" s="32"/>
      <c r="D8" s="14"/>
      <c r="E8" s="15"/>
      <c r="F8" s="16"/>
      <c r="G8" s="16"/>
    </row>
    <row r="9" spans="1:8" x14ac:dyDescent="0.25">
      <c r="A9" s="13" t="s">
        <v>2886</v>
      </c>
      <c r="B9" s="32" t="s">
        <v>2887</v>
      </c>
      <c r="C9" s="32"/>
      <c r="D9" s="14">
        <v>12059743</v>
      </c>
      <c r="E9" s="15">
        <v>9406.6</v>
      </c>
      <c r="F9" s="16">
        <v>0.50219999999999998</v>
      </c>
      <c r="G9" s="16"/>
    </row>
    <row r="10" spans="1:8" x14ac:dyDescent="0.25">
      <c r="A10" s="13" t="s">
        <v>2888</v>
      </c>
      <c r="B10" s="32" t="s">
        <v>2889</v>
      </c>
      <c r="C10" s="32"/>
      <c r="D10" s="14">
        <v>10217384</v>
      </c>
      <c r="E10" s="15">
        <v>9307.02</v>
      </c>
      <c r="F10" s="16">
        <v>0.49690000000000001</v>
      </c>
      <c r="G10" s="16"/>
    </row>
    <row r="11" spans="1:8" x14ac:dyDescent="0.25">
      <c r="A11" s="17" t="s">
        <v>131</v>
      </c>
      <c r="B11" s="33"/>
      <c r="C11" s="33"/>
      <c r="D11" s="20"/>
      <c r="E11" s="21">
        <v>18713.62</v>
      </c>
      <c r="F11" s="22">
        <v>0.99909999999999999</v>
      </c>
      <c r="G11" s="23"/>
    </row>
    <row r="12" spans="1:8" x14ac:dyDescent="0.25">
      <c r="A12" s="13"/>
      <c r="B12" s="32"/>
      <c r="C12" s="32"/>
      <c r="D12" s="14"/>
      <c r="E12" s="15"/>
      <c r="F12" s="16"/>
      <c r="G12" s="16"/>
    </row>
    <row r="13" spans="1:8" x14ac:dyDescent="0.25">
      <c r="A13" s="25" t="s">
        <v>143</v>
      </c>
      <c r="B13" s="34"/>
      <c r="C13" s="34"/>
      <c r="D13" s="26"/>
      <c r="E13" s="21">
        <v>18713.62</v>
      </c>
      <c r="F13" s="22">
        <v>0.99909999999999999</v>
      </c>
      <c r="G13" s="23"/>
    </row>
    <row r="14" spans="1:8" x14ac:dyDescent="0.25">
      <c r="A14" s="13"/>
      <c r="B14" s="32"/>
      <c r="C14" s="32"/>
      <c r="D14" s="14"/>
      <c r="E14" s="15"/>
      <c r="F14" s="16"/>
      <c r="G14" s="16"/>
    </row>
    <row r="15" spans="1:8" x14ac:dyDescent="0.25">
      <c r="A15" s="17" t="s">
        <v>228</v>
      </c>
      <c r="B15" s="32"/>
      <c r="C15" s="32"/>
      <c r="D15" s="14"/>
      <c r="E15" s="15"/>
      <c r="F15" s="16"/>
      <c r="G15" s="16"/>
    </row>
    <row r="16" spans="1:8" x14ac:dyDescent="0.25">
      <c r="A16" s="13" t="s">
        <v>229</v>
      </c>
      <c r="B16" s="32"/>
      <c r="C16" s="32"/>
      <c r="D16" s="14"/>
      <c r="E16" s="15">
        <v>99.95</v>
      </c>
      <c r="F16" s="16">
        <v>5.3E-3</v>
      </c>
      <c r="G16" s="16">
        <v>6.6422999999999996E-2</v>
      </c>
    </row>
    <row r="17" spans="1:7" x14ac:dyDescent="0.25">
      <c r="A17" s="17" t="s">
        <v>131</v>
      </c>
      <c r="B17" s="33"/>
      <c r="C17" s="33"/>
      <c r="D17" s="20"/>
      <c r="E17" s="21">
        <v>99.95</v>
      </c>
      <c r="F17" s="22">
        <v>5.3E-3</v>
      </c>
      <c r="G17" s="23"/>
    </row>
    <row r="18" spans="1:7" x14ac:dyDescent="0.25">
      <c r="A18" s="13"/>
      <c r="B18" s="32"/>
      <c r="C18" s="32"/>
      <c r="D18" s="14"/>
      <c r="E18" s="15"/>
      <c r="F18" s="16"/>
      <c r="G18" s="16"/>
    </row>
    <row r="19" spans="1:7" x14ac:dyDescent="0.25">
      <c r="A19" s="25" t="s">
        <v>143</v>
      </c>
      <c r="B19" s="34"/>
      <c r="C19" s="34"/>
      <c r="D19" s="26"/>
      <c r="E19" s="21">
        <v>99.95</v>
      </c>
      <c r="F19" s="22">
        <v>5.3E-3</v>
      </c>
      <c r="G19" s="23"/>
    </row>
    <row r="20" spans="1:7" x14ac:dyDescent="0.25">
      <c r="A20" s="13" t="s">
        <v>230</v>
      </c>
      <c r="B20" s="32"/>
      <c r="C20" s="32"/>
      <c r="D20" s="14"/>
      <c r="E20" s="15">
        <v>3.63763E-2</v>
      </c>
      <c r="F20" s="16">
        <v>9.9999999999999995E-7</v>
      </c>
      <c r="G20" s="16"/>
    </row>
    <row r="21" spans="1:7" x14ac:dyDescent="0.25">
      <c r="A21" s="13" t="s">
        <v>231</v>
      </c>
      <c r="B21" s="32"/>
      <c r="C21" s="32"/>
      <c r="D21" s="14"/>
      <c r="E21" s="37">
        <v>-84.316376300000002</v>
      </c>
      <c r="F21" s="36">
        <v>-4.4010000000000004E-3</v>
      </c>
      <c r="G21" s="16">
        <v>6.6422999999999996E-2</v>
      </c>
    </row>
    <row r="22" spans="1:7" x14ac:dyDescent="0.25">
      <c r="A22" s="27" t="s">
        <v>232</v>
      </c>
      <c r="B22" s="35"/>
      <c r="C22" s="35"/>
      <c r="D22" s="28"/>
      <c r="E22" s="29">
        <v>18729.29</v>
      </c>
      <c r="F22" s="30">
        <v>1</v>
      </c>
      <c r="G22" s="30"/>
    </row>
    <row r="27" spans="1:7" x14ac:dyDescent="0.25">
      <c r="A27" s="1" t="s">
        <v>235</v>
      </c>
    </row>
    <row r="28" spans="1:7" x14ac:dyDescent="0.25">
      <c r="A28" s="57" t="s">
        <v>236</v>
      </c>
      <c r="B28" s="3" t="s">
        <v>128</v>
      </c>
    </row>
    <row r="29" spans="1:7" x14ac:dyDescent="0.25">
      <c r="A29" t="s">
        <v>237</v>
      </c>
    </row>
    <row r="30" spans="1:7" x14ac:dyDescent="0.25">
      <c r="A30" t="s">
        <v>238</v>
      </c>
      <c r="B30" t="s">
        <v>239</v>
      </c>
      <c r="C30" t="s">
        <v>239</v>
      </c>
    </row>
    <row r="31" spans="1:7" x14ac:dyDescent="0.25">
      <c r="B31" s="58">
        <v>45596</v>
      </c>
      <c r="C31" s="58">
        <v>45625</v>
      </c>
    </row>
    <row r="32" spans="1:7" x14ac:dyDescent="0.25">
      <c r="A32" t="s">
        <v>244</v>
      </c>
      <c r="B32">
        <v>16.044</v>
      </c>
      <c r="C32">
        <v>15.138999999999999</v>
      </c>
    </row>
    <row r="33" spans="1:4" x14ac:dyDescent="0.25">
      <c r="A33" t="s">
        <v>245</v>
      </c>
      <c r="B33">
        <v>16.044</v>
      </c>
      <c r="C33">
        <v>15.138999999999999</v>
      </c>
    </row>
    <row r="34" spans="1:4" x14ac:dyDescent="0.25">
      <c r="A34" t="s">
        <v>688</v>
      </c>
      <c r="B34">
        <v>15.907</v>
      </c>
      <c r="C34">
        <v>15.005000000000001</v>
      </c>
    </row>
    <row r="35" spans="1:4" x14ac:dyDescent="0.25">
      <c r="A35" t="s">
        <v>689</v>
      </c>
      <c r="B35">
        <v>15.907</v>
      </c>
      <c r="C35">
        <v>15.005000000000001</v>
      </c>
    </row>
    <row r="37" spans="1:4" x14ac:dyDescent="0.25">
      <c r="A37" t="s">
        <v>255</v>
      </c>
      <c r="B37" s="3" t="s">
        <v>128</v>
      </c>
    </row>
    <row r="38" spans="1:4" x14ac:dyDescent="0.25">
      <c r="A38" t="s">
        <v>256</v>
      </c>
      <c r="B38" s="3" t="s">
        <v>128</v>
      </c>
    </row>
    <row r="39" spans="1:4" ht="29.1" customHeight="1" x14ac:dyDescent="0.25">
      <c r="A39" s="57" t="s">
        <v>257</v>
      </c>
      <c r="B39" s="3" t="s">
        <v>128</v>
      </c>
    </row>
    <row r="40" spans="1:4" ht="29.1" customHeight="1" x14ac:dyDescent="0.25">
      <c r="A40" s="57" t="s">
        <v>258</v>
      </c>
      <c r="B40" s="3" t="s">
        <v>128</v>
      </c>
    </row>
    <row r="41" spans="1:4" ht="43.5" customHeight="1" x14ac:dyDescent="0.25">
      <c r="A41" s="57" t="s">
        <v>2890</v>
      </c>
      <c r="B41" s="3" t="s">
        <v>128</v>
      </c>
    </row>
    <row r="42" spans="1:4" x14ac:dyDescent="0.25">
      <c r="B42" s="3"/>
    </row>
    <row r="43" spans="1:4" ht="29.1" customHeight="1" x14ac:dyDescent="0.25">
      <c r="A43" s="57" t="s">
        <v>2891</v>
      </c>
      <c r="B43" s="3" t="s">
        <v>128</v>
      </c>
    </row>
    <row r="44" spans="1:4" ht="29.1" customHeight="1" x14ac:dyDescent="0.25">
      <c r="A44" s="57" t="s">
        <v>2892</v>
      </c>
      <c r="B44" t="s">
        <v>128</v>
      </c>
    </row>
    <row r="45" spans="1:4" ht="29.1" customHeight="1" x14ac:dyDescent="0.25">
      <c r="A45" s="57" t="s">
        <v>2893</v>
      </c>
      <c r="B45" s="3" t="s">
        <v>128</v>
      </c>
    </row>
    <row r="46" spans="1:4" ht="29.1" customHeight="1" x14ac:dyDescent="0.25">
      <c r="A46" s="57" t="s">
        <v>2894</v>
      </c>
      <c r="B46" s="3" t="s">
        <v>128</v>
      </c>
    </row>
    <row r="48" spans="1:4" ht="69.95" customHeight="1" x14ac:dyDescent="0.25">
      <c r="A48" s="76" t="s">
        <v>274</v>
      </c>
      <c r="B48" s="76" t="s">
        <v>275</v>
      </c>
      <c r="C48" s="76" t="s">
        <v>5</v>
      </c>
      <c r="D48" s="76" t="s">
        <v>6</v>
      </c>
    </row>
    <row r="49" spans="1:4" ht="69.95" customHeight="1" x14ac:dyDescent="0.25">
      <c r="A49" s="76" t="s">
        <v>2895</v>
      </c>
      <c r="B49" s="76"/>
      <c r="C49" s="76" t="s">
        <v>98</v>
      </c>
      <c r="D49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173"/>
  <sheetViews>
    <sheetView showGridLines="0" workbookViewId="0">
      <pane ySplit="4" topLeftCell="A84" activePane="bottomLeft" state="frozen"/>
      <selection pane="bottomLeft" activeCell="A87" sqref="A8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2896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2897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144</v>
      </c>
      <c r="B9" s="32"/>
      <c r="C9" s="32"/>
      <c r="D9" s="14"/>
      <c r="E9" s="15"/>
      <c r="F9" s="16"/>
      <c r="G9" s="16"/>
    </row>
    <row r="10" spans="1:8" x14ac:dyDescent="0.25">
      <c r="A10" s="13"/>
      <c r="B10" s="32"/>
      <c r="C10" s="32"/>
      <c r="D10" s="14"/>
      <c r="E10" s="15"/>
      <c r="F10" s="16"/>
      <c r="G10" s="16"/>
    </row>
    <row r="11" spans="1:8" x14ac:dyDescent="0.25">
      <c r="A11" s="17" t="s">
        <v>145</v>
      </c>
      <c r="B11" s="32"/>
      <c r="C11" s="32"/>
      <c r="D11" s="14"/>
      <c r="E11" s="15"/>
      <c r="F11" s="16"/>
      <c r="G11" s="16"/>
    </row>
    <row r="12" spans="1:8" x14ac:dyDescent="0.25">
      <c r="A12" s="13" t="s">
        <v>2898</v>
      </c>
      <c r="B12" s="32" t="s">
        <v>2899</v>
      </c>
      <c r="C12" s="32" t="s">
        <v>135</v>
      </c>
      <c r="D12" s="14">
        <v>25000000</v>
      </c>
      <c r="E12" s="15">
        <v>24828.7</v>
      </c>
      <c r="F12" s="16">
        <v>4.2099999999999999E-2</v>
      </c>
      <c r="G12" s="16">
        <v>6.4570000000000002E-2</v>
      </c>
    </row>
    <row r="13" spans="1:8" x14ac:dyDescent="0.25">
      <c r="A13" s="13" t="s">
        <v>2900</v>
      </c>
      <c r="B13" s="32" t="s">
        <v>2901</v>
      </c>
      <c r="C13" s="32" t="s">
        <v>135</v>
      </c>
      <c r="D13" s="14">
        <v>25000000</v>
      </c>
      <c r="E13" s="15">
        <v>24647.35</v>
      </c>
      <c r="F13" s="16">
        <v>4.1799999999999997E-2</v>
      </c>
      <c r="G13" s="16">
        <v>6.4476000000000006E-2</v>
      </c>
    </row>
    <row r="14" spans="1:8" x14ac:dyDescent="0.25">
      <c r="A14" s="13" t="s">
        <v>2004</v>
      </c>
      <c r="B14" s="32" t="s">
        <v>2005</v>
      </c>
      <c r="C14" s="32" t="s">
        <v>135</v>
      </c>
      <c r="D14" s="14">
        <v>15000000</v>
      </c>
      <c r="E14" s="15">
        <v>14824.49</v>
      </c>
      <c r="F14" s="16">
        <v>2.5100000000000001E-2</v>
      </c>
      <c r="G14" s="16">
        <v>6.4499000000000001E-2</v>
      </c>
    </row>
    <row r="15" spans="1:8" x14ac:dyDescent="0.25">
      <c r="A15" s="13" t="s">
        <v>2902</v>
      </c>
      <c r="B15" s="32" t="s">
        <v>2903</v>
      </c>
      <c r="C15" s="32" t="s">
        <v>135</v>
      </c>
      <c r="D15" s="14">
        <v>12500000</v>
      </c>
      <c r="E15" s="15">
        <v>12475.25</v>
      </c>
      <c r="F15" s="16">
        <v>2.1100000000000001E-2</v>
      </c>
      <c r="G15" s="16">
        <v>6.5847000000000003E-2</v>
      </c>
    </row>
    <row r="16" spans="1:8" x14ac:dyDescent="0.25">
      <c r="A16" s="13" t="s">
        <v>2904</v>
      </c>
      <c r="B16" s="32" t="s">
        <v>2905</v>
      </c>
      <c r="C16" s="32" t="s">
        <v>135</v>
      </c>
      <c r="D16" s="14">
        <v>10000000</v>
      </c>
      <c r="E16" s="15">
        <v>9919.19</v>
      </c>
      <c r="F16" s="16">
        <v>1.6799999999999999E-2</v>
      </c>
      <c r="G16" s="16">
        <v>6.4646999999999996E-2</v>
      </c>
    </row>
    <row r="17" spans="1:7" x14ac:dyDescent="0.25">
      <c r="A17" s="13" t="s">
        <v>2906</v>
      </c>
      <c r="B17" s="32" t="s">
        <v>2907</v>
      </c>
      <c r="C17" s="32" t="s">
        <v>135</v>
      </c>
      <c r="D17" s="14">
        <v>10000000</v>
      </c>
      <c r="E17" s="15">
        <v>9894.84</v>
      </c>
      <c r="F17" s="16">
        <v>1.6799999999999999E-2</v>
      </c>
      <c r="G17" s="16">
        <v>6.4652000000000001E-2</v>
      </c>
    </row>
    <row r="18" spans="1:7" x14ac:dyDescent="0.25">
      <c r="A18" s="13" t="s">
        <v>2908</v>
      </c>
      <c r="B18" s="32" t="s">
        <v>2909</v>
      </c>
      <c r="C18" s="32" t="s">
        <v>135</v>
      </c>
      <c r="D18" s="14">
        <v>10000000</v>
      </c>
      <c r="E18" s="15">
        <v>9882.99</v>
      </c>
      <c r="F18" s="16">
        <v>1.67E-2</v>
      </c>
      <c r="G18" s="16">
        <v>6.4499000000000001E-2</v>
      </c>
    </row>
    <row r="19" spans="1:7" x14ac:dyDescent="0.25">
      <c r="A19" s="13" t="s">
        <v>2910</v>
      </c>
      <c r="B19" s="32" t="s">
        <v>2911</v>
      </c>
      <c r="C19" s="32" t="s">
        <v>135</v>
      </c>
      <c r="D19" s="14">
        <v>5000000</v>
      </c>
      <c r="E19" s="15">
        <v>4958.72</v>
      </c>
      <c r="F19" s="16">
        <v>8.3999999999999995E-3</v>
      </c>
      <c r="G19" s="16">
        <v>6.4648999999999998E-2</v>
      </c>
    </row>
    <row r="20" spans="1:7" x14ac:dyDescent="0.25">
      <c r="A20" s="13" t="s">
        <v>2912</v>
      </c>
      <c r="B20" s="32" t="s">
        <v>2913</v>
      </c>
      <c r="C20" s="32" t="s">
        <v>135</v>
      </c>
      <c r="D20" s="14">
        <v>5000000</v>
      </c>
      <c r="E20" s="15">
        <v>4953.5</v>
      </c>
      <c r="F20" s="16">
        <v>8.3999999999999995E-3</v>
      </c>
      <c r="G20" s="16">
        <v>6.4652000000000001E-2</v>
      </c>
    </row>
    <row r="21" spans="1:7" x14ac:dyDescent="0.25">
      <c r="A21" s="13" t="s">
        <v>2914</v>
      </c>
      <c r="B21" s="32" t="s">
        <v>2915</v>
      </c>
      <c r="C21" s="32" t="s">
        <v>135</v>
      </c>
      <c r="D21" s="14">
        <v>2500000</v>
      </c>
      <c r="E21" s="15">
        <v>2476.75</v>
      </c>
      <c r="F21" s="16">
        <v>4.1999999999999997E-3</v>
      </c>
      <c r="G21" s="16">
        <v>6.4652000000000001E-2</v>
      </c>
    </row>
    <row r="22" spans="1:7" x14ac:dyDescent="0.25">
      <c r="A22" s="13" t="s">
        <v>2916</v>
      </c>
      <c r="B22" s="32" t="s">
        <v>2917</v>
      </c>
      <c r="C22" s="32" t="s">
        <v>135</v>
      </c>
      <c r="D22" s="14">
        <v>2500000</v>
      </c>
      <c r="E22" s="15">
        <v>2473.71</v>
      </c>
      <c r="F22" s="16">
        <v>4.1999999999999997E-3</v>
      </c>
      <c r="G22" s="16">
        <v>6.4652000000000001E-2</v>
      </c>
    </row>
    <row r="23" spans="1:7" x14ac:dyDescent="0.25">
      <c r="A23" s="17" t="s">
        <v>131</v>
      </c>
      <c r="B23" s="33"/>
      <c r="C23" s="33"/>
      <c r="D23" s="20"/>
      <c r="E23" s="21">
        <v>121335.49</v>
      </c>
      <c r="F23" s="22">
        <v>0.2056</v>
      </c>
      <c r="G23" s="23"/>
    </row>
    <row r="24" spans="1:7" x14ac:dyDescent="0.25">
      <c r="A24" s="17" t="s">
        <v>152</v>
      </c>
      <c r="B24" s="32"/>
      <c r="C24" s="32"/>
      <c r="D24" s="14"/>
      <c r="E24" s="15"/>
      <c r="F24" s="16"/>
      <c r="G24" s="16"/>
    </row>
    <row r="25" spans="1:7" x14ac:dyDescent="0.25">
      <c r="A25" s="13" t="s">
        <v>2918</v>
      </c>
      <c r="B25" s="32" t="s">
        <v>2919</v>
      </c>
      <c r="C25" s="32" t="s">
        <v>163</v>
      </c>
      <c r="D25" s="14">
        <v>37500000</v>
      </c>
      <c r="E25" s="15">
        <v>37316.589999999997</v>
      </c>
      <c r="F25" s="16">
        <v>6.3200000000000006E-2</v>
      </c>
      <c r="G25" s="16">
        <v>6.9006999999999999E-2</v>
      </c>
    </row>
    <row r="26" spans="1:7" x14ac:dyDescent="0.25">
      <c r="A26" s="13" t="s">
        <v>2920</v>
      </c>
      <c r="B26" s="32" t="s">
        <v>2921</v>
      </c>
      <c r="C26" s="32" t="s">
        <v>158</v>
      </c>
      <c r="D26" s="14">
        <v>20000000</v>
      </c>
      <c r="E26" s="15">
        <v>19767.259999999998</v>
      </c>
      <c r="F26" s="16">
        <v>3.3500000000000002E-2</v>
      </c>
      <c r="G26" s="16">
        <v>7.1624999999999994E-2</v>
      </c>
    </row>
    <row r="27" spans="1:7" x14ac:dyDescent="0.25">
      <c r="A27" s="13" t="s">
        <v>2922</v>
      </c>
      <c r="B27" s="32" t="s">
        <v>2923</v>
      </c>
      <c r="C27" s="32" t="s">
        <v>155</v>
      </c>
      <c r="D27" s="14">
        <v>12500000</v>
      </c>
      <c r="E27" s="15">
        <v>12385.89</v>
      </c>
      <c r="F27" s="16">
        <v>2.1000000000000001E-2</v>
      </c>
      <c r="G27" s="16">
        <v>7.1549000000000001E-2</v>
      </c>
    </row>
    <row r="28" spans="1:7" x14ac:dyDescent="0.25">
      <c r="A28" s="13" t="s">
        <v>2924</v>
      </c>
      <c r="B28" s="32" t="s">
        <v>2925</v>
      </c>
      <c r="C28" s="32" t="s">
        <v>155</v>
      </c>
      <c r="D28" s="14">
        <v>10000000</v>
      </c>
      <c r="E28" s="15">
        <v>9964.08</v>
      </c>
      <c r="F28" s="16">
        <v>1.6899999999999998E-2</v>
      </c>
      <c r="G28" s="16">
        <v>6.9252999999999995E-2</v>
      </c>
    </row>
    <row r="29" spans="1:7" x14ac:dyDescent="0.25">
      <c r="A29" s="13" t="s">
        <v>2926</v>
      </c>
      <c r="B29" s="32" t="s">
        <v>2927</v>
      </c>
      <c r="C29" s="32" t="s">
        <v>155</v>
      </c>
      <c r="D29" s="14">
        <v>10000000</v>
      </c>
      <c r="E29" s="15">
        <v>9916.4699999999993</v>
      </c>
      <c r="F29" s="16">
        <v>1.6799999999999999E-2</v>
      </c>
      <c r="G29" s="16">
        <v>7.1500999999999995E-2</v>
      </c>
    </row>
    <row r="30" spans="1:7" x14ac:dyDescent="0.25">
      <c r="A30" s="13" t="s">
        <v>2928</v>
      </c>
      <c r="B30" s="32" t="s">
        <v>2929</v>
      </c>
      <c r="C30" s="32" t="s">
        <v>155</v>
      </c>
      <c r="D30" s="14">
        <v>10000000</v>
      </c>
      <c r="E30" s="15">
        <v>9881.16</v>
      </c>
      <c r="F30" s="16">
        <v>1.67E-2</v>
      </c>
      <c r="G30" s="16">
        <v>7.1967000000000003E-2</v>
      </c>
    </row>
    <row r="31" spans="1:7" x14ac:dyDescent="0.25">
      <c r="A31" s="13" t="s">
        <v>2930</v>
      </c>
      <c r="B31" s="32" t="s">
        <v>2931</v>
      </c>
      <c r="C31" s="32" t="s">
        <v>155</v>
      </c>
      <c r="D31" s="14">
        <v>7500000</v>
      </c>
      <c r="E31" s="15">
        <v>7478.64</v>
      </c>
      <c r="F31" s="16">
        <v>1.2699999999999999E-2</v>
      </c>
      <c r="G31" s="16">
        <v>6.9499000000000005E-2</v>
      </c>
    </row>
    <row r="32" spans="1:7" x14ac:dyDescent="0.25">
      <c r="A32" s="13" t="s">
        <v>2932</v>
      </c>
      <c r="B32" s="32" t="s">
        <v>2933</v>
      </c>
      <c r="C32" s="32" t="s">
        <v>163</v>
      </c>
      <c r="D32" s="14">
        <v>7500000</v>
      </c>
      <c r="E32" s="15">
        <v>7375.07</v>
      </c>
      <c r="F32" s="16">
        <v>1.2500000000000001E-2</v>
      </c>
      <c r="G32" s="16">
        <v>7.1897000000000003E-2</v>
      </c>
    </row>
    <row r="33" spans="1:7" x14ac:dyDescent="0.25">
      <c r="A33" s="13" t="s">
        <v>2934</v>
      </c>
      <c r="B33" s="32" t="s">
        <v>2935</v>
      </c>
      <c r="C33" s="32" t="s">
        <v>155</v>
      </c>
      <c r="D33" s="14">
        <v>5000000</v>
      </c>
      <c r="E33" s="15">
        <v>4990.53</v>
      </c>
      <c r="F33" s="16">
        <v>8.5000000000000006E-3</v>
      </c>
      <c r="G33" s="16">
        <v>6.9298999999999999E-2</v>
      </c>
    </row>
    <row r="34" spans="1:7" x14ac:dyDescent="0.25">
      <c r="A34" s="13" t="s">
        <v>2936</v>
      </c>
      <c r="B34" s="32" t="s">
        <v>2937</v>
      </c>
      <c r="C34" s="32" t="s">
        <v>155</v>
      </c>
      <c r="D34" s="14">
        <v>5000000</v>
      </c>
      <c r="E34" s="15">
        <v>4989.45</v>
      </c>
      <c r="F34" s="16">
        <v>8.5000000000000006E-3</v>
      </c>
      <c r="G34" s="16">
        <v>7.0194999999999994E-2</v>
      </c>
    </row>
    <row r="35" spans="1:7" x14ac:dyDescent="0.25">
      <c r="A35" s="13" t="s">
        <v>2938</v>
      </c>
      <c r="B35" s="32" t="s">
        <v>2939</v>
      </c>
      <c r="C35" s="32" t="s">
        <v>155</v>
      </c>
      <c r="D35" s="14">
        <v>5000000</v>
      </c>
      <c r="E35" s="15">
        <v>4976.3100000000004</v>
      </c>
      <c r="F35" s="16">
        <v>8.3999999999999995E-3</v>
      </c>
      <c r="G35" s="16">
        <v>6.9503999999999996E-2</v>
      </c>
    </row>
    <row r="36" spans="1:7" x14ac:dyDescent="0.25">
      <c r="A36" s="13" t="s">
        <v>2940</v>
      </c>
      <c r="B36" s="32" t="s">
        <v>2941</v>
      </c>
      <c r="C36" s="32" t="s">
        <v>155</v>
      </c>
      <c r="D36" s="14">
        <v>5000000</v>
      </c>
      <c r="E36" s="15">
        <v>4955.41</v>
      </c>
      <c r="F36" s="16">
        <v>8.3999999999999995E-3</v>
      </c>
      <c r="G36" s="16">
        <v>7.1399000000000004E-2</v>
      </c>
    </row>
    <row r="37" spans="1:7" x14ac:dyDescent="0.25">
      <c r="A37" s="13" t="s">
        <v>2942</v>
      </c>
      <c r="B37" s="32" t="s">
        <v>2943</v>
      </c>
      <c r="C37" s="32" t="s">
        <v>155</v>
      </c>
      <c r="D37" s="14">
        <v>5000000</v>
      </c>
      <c r="E37" s="15">
        <v>4955.32</v>
      </c>
      <c r="F37" s="16">
        <v>8.3999999999999995E-3</v>
      </c>
      <c r="G37" s="16">
        <v>7.1549000000000001E-2</v>
      </c>
    </row>
    <row r="38" spans="1:7" x14ac:dyDescent="0.25">
      <c r="A38" s="13" t="s">
        <v>2944</v>
      </c>
      <c r="B38" s="32" t="s">
        <v>2945</v>
      </c>
      <c r="C38" s="32" t="s">
        <v>155</v>
      </c>
      <c r="D38" s="14">
        <v>5000000</v>
      </c>
      <c r="E38" s="15">
        <v>4949.55</v>
      </c>
      <c r="F38" s="16">
        <v>8.3999999999999995E-3</v>
      </c>
      <c r="G38" s="16">
        <v>7.1553000000000005E-2</v>
      </c>
    </row>
    <row r="39" spans="1:7" x14ac:dyDescent="0.25">
      <c r="A39" s="13" t="s">
        <v>2946</v>
      </c>
      <c r="B39" s="32" t="s">
        <v>2947</v>
      </c>
      <c r="C39" s="32" t="s">
        <v>155</v>
      </c>
      <c r="D39" s="14">
        <v>5000000</v>
      </c>
      <c r="E39" s="15">
        <v>4941.68</v>
      </c>
      <c r="F39" s="16">
        <v>8.3999999999999995E-3</v>
      </c>
      <c r="G39" s="16">
        <v>7.1800000000000003E-2</v>
      </c>
    </row>
    <row r="40" spans="1:7" x14ac:dyDescent="0.25">
      <c r="A40" s="13" t="s">
        <v>2948</v>
      </c>
      <c r="B40" s="32" t="s">
        <v>2949</v>
      </c>
      <c r="C40" s="32" t="s">
        <v>155</v>
      </c>
      <c r="D40" s="14">
        <v>5000000</v>
      </c>
      <c r="E40" s="15">
        <v>4938.04</v>
      </c>
      <c r="F40" s="16">
        <v>8.3999999999999995E-3</v>
      </c>
      <c r="G40" s="16">
        <v>7.1563000000000002E-2</v>
      </c>
    </row>
    <row r="41" spans="1:7" x14ac:dyDescent="0.25">
      <c r="A41" s="13" t="s">
        <v>2950</v>
      </c>
      <c r="B41" s="32" t="s">
        <v>2951</v>
      </c>
      <c r="C41" s="32" t="s">
        <v>163</v>
      </c>
      <c r="D41" s="14">
        <v>2500000</v>
      </c>
      <c r="E41" s="15">
        <v>2460.79</v>
      </c>
      <c r="F41" s="16">
        <v>4.1999999999999997E-3</v>
      </c>
      <c r="G41" s="16">
        <v>7.1801000000000004E-2</v>
      </c>
    </row>
    <row r="42" spans="1:7" x14ac:dyDescent="0.25">
      <c r="A42" s="17" t="s">
        <v>131</v>
      </c>
      <c r="B42" s="33"/>
      <c r="C42" s="33"/>
      <c r="D42" s="20"/>
      <c r="E42" s="21">
        <v>156242.23999999999</v>
      </c>
      <c r="F42" s="22">
        <v>0.26490000000000002</v>
      </c>
      <c r="G42" s="23"/>
    </row>
    <row r="43" spans="1:7" x14ac:dyDescent="0.25">
      <c r="A43" s="13"/>
      <c r="B43" s="32"/>
      <c r="C43" s="32"/>
      <c r="D43" s="14"/>
      <c r="E43" s="15"/>
      <c r="F43" s="16"/>
      <c r="G43" s="16"/>
    </row>
    <row r="44" spans="1:7" x14ac:dyDescent="0.25">
      <c r="A44" s="17" t="s">
        <v>204</v>
      </c>
      <c r="B44" s="32"/>
      <c r="C44" s="32"/>
      <c r="D44" s="14"/>
      <c r="E44" s="15"/>
      <c r="F44" s="16"/>
      <c r="G44" s="16"/>
    </row>
    <row r="45" spans="1:7" x14ac:dyDescent="0.25">
      <c r="A45" s="13" t="s">
        <v>2952</v>
      </c>
      <c r="B45" s="32" t="s">
        <v>2953</v>
      </c>
      <c r="C45" s="32" t="s">
        <v>155</v>
      </c>
      <c r="D45" s="14">
        <v>30000000</v>
      </c>
      <c r="E45" s="15">
        <v>29735.85</v>
      </c>
      <c r="F45" s="16">
        <v>5.04E-2</v>
      </c>
      <c r="G45" s="16">
        <v>7.2053000000000006E-2</v>
      </c>
    </row>
    <row r="46" spans="1:7" x14ac:dyDescent="0.25">
      <c r="A46" s="13" t="s">
        <v>2954</v>
      </c>
      <c r="B46" s="32" t="s">
        <v>2955</v>
      </c>
      <c r="C46" s="32" t="s">
        <v>155</v>
      </c>
      <c r="D46" s="14">
        <v>20000000</v>
      </c>
      <c r="E46" s="15">
        <v>19954.080000000002</v>
      </c>
      <c r="F46" s="16">
        <v>3.3799999999999997E-2</v>
      </c>
      <c r="G46" s="16">
        <v>6.9997000000000004E-2</v>
      </c>
    </row>
    <row r="47" spans="1:7" x14ac:dyDescent="0.25">
      <c r="A47" s="13" t="s">
        <v>2956</v>
      </c>
      <c r="B47" s="32" t="s">
        <v>2957</v>
      </c>
      <c r="C47" s="32" t="s">
        <v>155</v>
      </c>
      <c r="D47" s="14">
        <v>20000000</v>
      </c>
      <c r="E47" s="15">
        <v>19879.2</v>
      </c>
      <c r="F47" s="16">
        <v>3.3700000000000001E-2</v>
      </c>
      <c r="G47" s="16">
        <v>7.1548E-2</v>
      </c>
    </row>
    <row r="48" spans="1:7" x14ac:dyDescent="0.25">
      <c r="A48" s="13" t="s">
        <v>2958</v>
      </c>
      <c r="B48" s="32" t="s">
        <v>2959</v>
      </c>
      <c r="C48" s="32" t="s">
        <v>155</v>
      </c>
      <c r="D48" s="14">
        <v>15000000</v>
      </c>
      <c r="E48" s="15">
        <v>14930.85</v>
      </c>
      <c r="F48" s="16">
        <v>2.53E-2</v>
      </c>
      <c r="G48" s="16">
        <v>7.3497999999999994E-2</v>
      </c>
    </row>
    <row r="49" spans="1:7" x14ac:dyDescent="0.25">
      <c r="A49" s="13" t="s">
        <v>2960</v>
      </c>
      <c r="B49" s="32" t="s">
        <v>2961</v>
      </c>
      <c r="C49" s="32" t="s">
        <v>155</v>
      </c>
      <c r="D49" s="14">
        <v>15000000</v>
      </c>
      <c r="E49" s="15">
        <v>14876.03</v>
      </c>
      <c r="F49" s="16">
        <v>2.52E-2</v>
      </c>
      <c r="G49" s="16">
        <v>7.6050999999999994E-2</v>
      </c>
    </row>
    <row r="50" spans="1:7" x14ac:dyDescent="0.25">
      <c r="A50" s="13" t="s">
        <v>2962</v>
      </c>
      <c r="B50" s="32" t="s">
        <v>2963</v>
      </c>
      <c r="C50" s="32" t="s">
        <v>155</v>
      </c>
      <c r="D50" s="14">
        <v>10000000</v>
      </c>
      <c r="E50" s="15">
        <v>9998.15</v>
      </c>
      <c r="F50" s="16">
        <v>1.6899999999999998E-2</v>
      </c>
      <c r="G50" s="16">
        <v>6.7537E-2</v>
      </c>
    </row>
    <row r="51" spans="1:7" x14ac:dyDescent="0.25">
      <c r="A51" s="13" t="s">
        <v>2964</v>
      </c>
      <c r="B51" s="32" t="s">
        <v>2965</v>
      </c>
      <c r="C51" s="32" t="s">
        <v>155</v>
      </c>
      <c r="D51" s="14">
        <v>10000000</v>
      </c>
      <c r="E51" s="15">
        <v>9993.89</v>
      </c>
      <c r="F51" s="16">
        <v>1.6899999999999998E-2</v>
      </c>
      <c r="G51" s="16">
        <v>7.4384000000000006E-2</v>
      </c>
    </row>
    <row r="52" spans="1:7" x14ac:dyDescent="0.25">
      <c r="A52" s="13" t="s">
        <v>2966</v>
      </c>
      <c r="B52" s="32" t="s">
        <v>2967</v>
      </c>
      <c r="C52" s="32" t="s">
        <v>155</v>
      </c>
      <c r="D52" s="14">
        <v>10000000</v>
      </c>
      <c r="E52" s="15">
        <v>9990.4500000000007</v>
      </c>
      <c r="F52" s="16">
        <v>1.6899999999999998E-2</v>
      </c>
      <c r="G52" s="16">
        <v>6.9781999999999997E-2</v>
      </c>
    </row>
    <row r="53" spans="1:7" x14ac:dyDescent="0.25">
      <c r="A53" s="13" t="s">
        <v>2968</v>
      </c>
      <c r="B53" s="32" t="s">
        <v>2969</v>
      </c>
      <c r="C53" s="32" t="s">
        <v>155</v>
      </c>
      <c r="D53" s="14">
        <v>10000000</v>
      </c>
      <c r="E53" s="15">
        <v>9984.82</v>
      </c>
      <c r="F53" s="16">
        <v>1.6899999999999998E-2</v>
      </c>
      <c r="G53" s="16">
        <v>6.9387000000000004E-2</v>
      </c>
    </row>
    <row r="54" spans="1:7" x14ac:dyDescent="0.25">
      <c r="A54" s="13" t="s">
        <v>2970</v>
      </c>
      <c r="B54" s="32" t="s">
        <v>2971</v>
      </c>
      <c r="C54" s="32" t="s">
        <v>163</v>
      </c>
      <c r="D54" s="14">
        <v>10000000</v>
      </c>
      <c r="E54" s="15">
        <v>9982.77</v>
      </c>
      <c r="F54" s="16">
        <v>1.6899999999999998E-2</v>
      </c>
      <c r="G54" s="16">
        <v>6.9998000000000005E-2</v>
      </c>
    </row>
    <row r="55" spans="1:7" x14ac:dyDescent="0.25">
      <c r="A55" s="13" t="s">
        <v>2972</v>
      </c>
      <c r="B55" s="32" t="s">
        <v>2973</v>
      </c>
      <c r="C55" s="32" t="s">
        <v>155</v>
      </c>
      <c r="D55" s="14">
        <v>10000000</v>
      </c>
      <c r="E55" s="15">
        <v>9971.42</v>
      </c>
      <c r="F55" s="16">
        <v>1.6899999999999998E-2</v>
      </c>
      <c r="G55" s="16">
        <v>6.9744E-2</v>
      </c>
    </row>
    <row r="56" spans="1:7" x14ac:dyDescent="0.25">
      <c r="A56" s="13" t="s">
        <v>2974</v>
      </c>
      <c r="B56" s="32" t="s">
        <v>2975</v>
      </c>
      <c r="C56" s="32" t="s">
        <v>155</v>
      </c>
      <c r="D56" s="14">
        <v>10000000</v>
      </c>
      <c r="E56" s="15">
        <v>9916.61</v>
      </c>
      <c r="F56" s="16">
        <v>1.6799999999999999E-2</v>
      </c>
      <c r="G56" s="16">
        <v>7.1384000000000003E-2</v>
      </c>
    </row>
    <row r="57" spans="1:7" x14ac:dyDescent="0.25">
      <c r="A57" s="13" t="s">
        <v>2976</v>
      </c>
      <c r="B57" s="32" t="s">
        <v>2977</v>
      </c>
      <c r="C57" s="32" t="s">
        <v>163</v>
      </c>
      <c r="D57" s="14">
        <v>10000000</v>
      </c>
      <c r="E57" s="15">
        <v>9907.4500000000007</v>
      </c>
      <c r="F57" s="16">
        <v>1.6799999999999999E-2</v>
      </c>
      <c r="G57" s="16">
        <v>7.2549000000000002E-2</v>
      </c>
    </row>
    <row r="58" spans="1:7" x14ac:dyDescent="0.25">
      <c r="A58" s="13" t="s">
        <v>2978</v>
      </c>
      <c r="B58" s="32" t="s">
        <v>2979</v>
      </c>
      <c r="C58" s="32" t="s">
        <v>155</v>
      </c>
      <c r="D58" s="14">
        <v>10000000</v>
      </c>
      <c r="E58" s="15">
        <v>9874.81</v>
      </c>
      <c r="F58" s="16">
        <v>1.67E-2</v>
      </c>
      <c r="G58" s="16">
        <v>7.2303000000000006E-2</v>
      </c>
    </row>
    <row r="59" spans="1:7" x14ac:dyDescent="0.25">
      <c r="A59" s="13" t="s">
        <v>2980</v>
      </c>
      <c r="B59" s="32" t="s">
        <v>2981</v>
      </c>
      <c r="C59" s="32" t="s">
        <v>155</v>
      </c>
      <c r="D59" s="14">
        <v>10000000</v>
      </c>
      <c r="E59" s="15">
        <v>9869.02</v>
      </c>
      <c r="F59" s="16">
        <v>1.67E-2</v>
      </c>
      <c r="G59" s="16">
        <v>7.2302000000000005E-2</v>
      </c>
    </row>
    <row r="60" spans="1:7" x14ac:dyDescent="0.25">
      <c r="A60" s="13" t="s">
        <v>2982</v>
      </c>
      <c r="B60" s="32" t="s">
        <v>2983</v>
      </c>
      <c r="C60" s="32" t="s">
        <v>155</v>
      </c>
      <c r="D60" s="14">
        <v>10000000</v>
      </c>
      <c r="E60" s="15">
        <v>9865.8700000000008</v>
      </c>
      <c r="F60" s="16">
        <v>1.67E-2</v>
      </c>
      <c r="G60" s="16">
        <v>7.2974999999999998E-2</v>
      </c>
    </row>
    <row r="61" spans="1:7" x14ac:dyDescent="0.25">
      <c r="A61" s="13" t="s">
        <v>2984</v>
      </c>
      <c r="B61" s="32" t="s">
        <v>2985</v>
      </c>
      <c r="C61" s="32" t="s">
        <v>163</v>
      </c>
      <c r="D61" s="14">
        <v>10000000</v>
      </c>
      <c r="E61" s="15">
        <v>9861.93</v>
      </c>
      <c r="F61" s="16">
        <v>1.67E-2</v>
      </c>
      <c r="G61" s="16">
        <v>7.5148999999999994E-2</v>
      </c>
    </row>
    <row r="62" spans="1:7" x14ac:dyDescent="0.25">
      <c r="A62" s="13" t="s">
        <v>2986</v>
      </c>
      <c r="B62" s="32" t="s">
        <v>2987</v>
      </c>
      <c r="C62" s="32" t="s">
        <v>155</v>
      </c>
      <c r="D62" s="14">
        <v>10000000</v>
      </c>
      <c r="E62" s="15">
        <v>9853.61</v>
      </c>
      <c r="F62" s="16">
        <v>1.67E-2</v>
      </c>
      <c r="G62" s="16">
        <v>7.2302000000000005E-2</v>
      </c>
    </row>
    <row r="63" spans="1:7" x14ac:dyDescent="0.25">
      <c r="A63" s="13" t="s">
        <v>2988</v>
      </c>
      <c r="B63" s="32" t="s">
        <v>2989</v>
      </c>
      <c r="C63" s="32" t="s">
        <v>155</v>
      </c>
      <c r="D63" s="14">
        <v>10000000</v>
      </c>
      <c r="E63" s="15">
        <v>9845.41</v>
      </c>
      <c r="F63" s="16">
        <v>1.67E-2</v>
      </c>
      <c r="G63" s="16">
        <v>7.2548000000000001E-2</v>
      </c>
    </row>
    <row r="64" spans="1:7" x14ac:dyDescent="0.25">
      <c r="A64" s="13" t="s">
        <v>2990</v>
      </c>
      <c r="B64" s="32" t="s">
        <v>2991</v>
      </c>
      <c r="C64" s="32" t="s">
        <v>155</v>
      </c>
      <c r="D64" s="14">
        <v>9000000</v>
      </c>
      <c r="E64" s="15">
        <v>8991.44</v>
      </c>
      <c r="F64" s="16">
        <v>1.52E-2</v>
      </c>
      <c r="G64" s="16">
        <v>6.9488999999999995E-2</v>
      </c>
    </row>
    <row r="65" spans="1:7" x14ac:dyDescent="0.25">
      <c r="A65" s="13" t="s">
        <v>2992</v>
      </c>
      <c r="B65" s="32" t="s">
        <v>2993</v>
      </c>
      <c r="C65" s="32" t="s">
        <v>155</v>
      </c>
      <c r="D65" s="14">
        <v>7500000</v>
      </c>
      <c r="E65" s="15">
        <v>7484.75</v>
      </c>
      <c r="F65" s="16">
        <v>1.2699999999999999E-2</v>
      </c>
      <c r="G65" s="16">
        <v>7.4392E-2</v>
      </c>
    </row>
    <row r="66" spans="1:7" x14ac:dyDescent="0.25">
      <c r="A66" s="13" t="s">
        <v>2994</v>
      </c>
      <c r="B66" s="32" t="s">
        <v>2995</v>
      </c>
      <c r="C66" s="32" t="s">
        <v>155</v>
      </c>
      <c r="D66" s="14">
        <v>7500000</v>
      </c>
      <c r="E66" s="15">
        <v>7475.66</v>
      </c>
      <c r="F66" s="16">
        <v>1.2699999999999999E-2</v>
      </c>
      <c r="G66" s="16">
        <v>7.4302000000000007E-2</v>
      </c>
    </row>
    <row r="67" spans="1:7" x14ac:dyDescent="0.25">
      <c r="A67" s="13" t="s">
        <v>2996</v>
      </c>
      <c r="B67" s="32" t="s">
        <v>2997</v>
      </c>
      <c r="C67" s="32" t="s">
        <v>155</v>
      </c>
      <c r="D67" s="14">
        <v>7500000</v>
      </c>
      <c r="E67" s="15">
        <v>7380.76</v>
      </c>
      <c r="F67" s="16">
        <v>1.2500000000000001E-2</v>
      </c>
      <c r="G67" s="16">
        <v>7.2801000000000005E-2</v>
      </c>
    </row>
    <row r="68" spans="1:7" x14ac:dyDescent="0.25">
      <c r="A68" s="13" t="s">
        <v>2998</v>
      </c>
      <c r="B68" s="32" t="s">
        <v>2999</v>
      </c>
      <c r="C68" s="32" t="s">
        <v>155</v>
      </c>
      <c r="D68" s="14">
        <v>7500000</v>
      </c>
      <c r="E68" s="15">
        <v>7370.63</v>
      </c>
      <c r="F68" s="16">
        <v>1.2500000000000001E-2</v>
      </c>
      <c r="G68" s="16">
        <v>7.2800000000000004E-2</v>
      </c>
    </row>
    <row r="69" spans="1:7" x14ac:dyDescent="0.25">
      <c r="A69" s="13" t="s">
        <v>3000</v>
      </c>
      <c r="B69" s="32" t="s">
        <v>3001</v>
      </c>
      <c r="C69" s="32" t="s">
        <v>155</v>
      </c>
      <c r="D69" s="14">
        <v>7500000</v>
      </c>
      <c r="E69" s="15">
        <v>7366.01</v>
      </c>
      <c r="F69" s="16">
        <v>1.2500000000000001E-2</v>
      </c>
      <c r="G69" s="16">
        <v>7.5449000000000002E-2</v>
      </c>
    </row>
    <row r="70" spans="1:7" x14ac:dyDescent="0.25">
      <c r="A70" s="13" t="s">
        <v>3002</v>
      </c>
      <c r="B70" s="32" t="s">
        <v>3003</v>
      </c>
      <c r="C70" s="32" t="s">
        <v>155</v>
      </c>
      <c r="D70" s="14">
        <v>5000000</v>
      </c>
      <c r="E70" s="15">
        <v>4998.1000000000004</v>
      </c>
      <c r="F70" s="16">
        <v>8.5000000000000006E-3</v>
      </c>
      <c r="G70" s="16">
        <v>6.9375999999999993E-2</v>
      </c>
    </row>
    <row r="71" spans="1:7" x14ac:dyDescent="0.25">
      <c r="A71" s="13" t="s">
        <v>3004</v>
      </c>
      <c r="B71" s="32" t="s">
        <v>3005</v>
      </c>
      <c r="C71" s="32" t="s">
        <v>163</v>
      </c>
      <c r="D71" s="14">
        <v>5000000</v>
      </c>
      <c r="E71" s="15">
        <v>4997</v>
      </c>
      <c r="F71" s="16">
        <v>8.5000000000000006E-3</v>
      </c>
      <c r="G71" s="16">
        <v>7.3043999999999998E-2</v>
      </c>
    </row>
    <row r="72" spans="1:7" x14ac:dyDescent="0.25">
      <c r="A72" s="13" t="s">
        <v>3006</v>
      </c>
      <c r="B72" s="32" t="s">
        <v>3007</v>
      </c>
      <c r="C72" s="32" t="s">
        <v>155</v>
      </c>
      <c r="D72" s="14">
        <v>5000000</v>
      </c>
      <c r="E72" s="15">
        <v>4989.1899999999996</v>
      </c>
      <c r="F72" s="16">
        <v>8.5000000000000006E-3</v>
      </c>
      <c r="G72" s="16">
        <v>7.1944999999999995E-2</v>
      </c>
    </row>
    <row r="73" spans="1:7" x14ac:dyDescent="0.25">
      <c r="A73" s="13" t="s">
        <v>3008</v>
      </c>
      <c r="B73" s="32" t="s">
        <v>3009</v>
      </c>
      <c r="C73" s="32" t="s">
        <v>155</v>
      </c>
      <c r="D73" s="14">
        <v>5000000</v>
      </c>
      <c r="E73" s="15">
        <v>4951.3900000000003</v>
      </c>
      <c r="F73" s="16">
        <v>8.3999999999999995E-3</v>
      </c>
      <c r="G73" s="16">
        <v>7.6249999999999998E-2</v>
      </c>
    </row>
    <row r="74" spans="1:7" x14ac:dyDescent="0.25">
      <c r="A74" s="13" t="s">
        <v>3010</v>
      </c>
      <c r="B74" s="32" t="s">
        <v>3011</v>
      </c>
      <c r="C74" s="32" t="s">
        <v>155</v>
      </c>
      <c r="D74" s="14">
        <v>5000000</v>
      </c>
      <c r="E74" s="15">
        <v>4932.8599999999997</v>
      </c>
      <c r="F74" s="16">
        <v>8.3999999999999995E-3</v>
      </c>
      <c r="G74" s="16">
        <v>7.5273999999999994E-2</v>
      </c>
    </row>
    <row r="75" spans="1:7" x14ac:dyDescent="0.25">
      <c r="A75" s="13" t="s">
        <v>3012</v>
      </c>
      <c r="B75" s="32" t="s">
        <v>3013</v>
      </c>
      <c r="C75" s="32" t="s">
        <v>155</v>
      </c>
      <c r="D75" s="14">
        <v>5000000</v>
      </c>
      <c r="E75" s="15">
        <v>4925.3100000000004</v>
      </c>
      <c r="F75" s="16">
        <v>8.3000000000000001E-3</v>
      </c>
      <c r="G75" s="16">
        <v>7.4798000000000003E-2</v>
      </c>
    </row>
    <row r="76" spans="1:7" x14ac:dyDescent="0.25">
      <c r="A76" s="13" t="s">
        <v>3014</v>
      </c>
      <c r="B76" s="32" t="s">
        <v>3015</v>
      </c>
      <c r="C76" s="32" t="s">
        <v>163</v>
      </c>
      <c r="D76" s="14">
        <v>5000000</v>
      </c>
      <c r="E76" s="15">
        <v>4916.34</v>
      </c>
      <c r="F76" s="16">
        <v>8.3000000000000001E-3</v>
      </c>
      <c r="G76" s="16">
        <v>7.5749999999999998E-2</v>
      </c>
    </row>
    <row r="77" spans="1:7" x14ac:dyDescent="0.25">
      <c r="A77" s="13" t="s">
        <v>3016</v>
      </c>
      <c r="B77" s="32" t="s">
        <v>3017</v>
      </c>
      <c r="C77" s="32" t="s">
        <v>155</v>
      </c>
      <c r="D77" s="14">
        <v>5000000</v>
      </c>
      <c r="E77" s="15">
        <v>4914.29</v>
      </c>
      <c r="F77" s="16">
        <v>8.3000000000000001E-3</v>
      </c>
      <c r="G77" s="16">
        <v>7.4899999999999994E-2</v>
      </c>
    </row>
    <row r="78" spans="1:7" x14ac:dyDescent="0.25">
      <c r="A78" s="13" t="s">
        <v>3018</v>
      </c>
      <c r="B78" s="32" t="s">
        <v>3019</v>
      </c>
      <c r="C78" s="32" t="s">
        <v>155</v>
      </c>
      <c r="D78" s="14">
        <v>4500000</v>
      </c>
      <c r="E78" s="15">
        <v>4445.0200000000004</v>
      </c>
      <c r="F78" s="16">
        <v>7.4999999999999997E-3</v>
      </c>
      <c r="G78" s="16">
        <v>7.5248999999999996E-2</v>
      </c>
    </row>
    <row r="79" spans="1:7" x14ac:dyDescent="0.25">
      <c r="A79" s="13" t="s">
        <v>3020</v>
      </c>
      <c r="B79" s="32" t="s">
        <v>3021</v>
      </c>
      <c r="C79" s="32" t="s">
        <v>155</v>
      </c>
      <c r="D79" s="14">
        <v>2500000</v>
      </c>
      <c r="E79" s="15">
        <v>2469.5700000000002</v>
      </c>
      <c r="F79" s="16">
        <v>4.1999999999999997E-3</v>
      </c>
      <c r="G79" s="16">
        <v>7.4965000000000004E-2</v>
      </c>
    </row>
    <row r="80" spans="1:7" x14ac:dyDescent="0.25">
      <c r="A80" s="13" t="s">
        <v>3022</v>
      </c>
      <c r="B80" s="32" t="s">
        <v>3023</v>
      </c>
      <c r="C80" s="32" t="s">
        <v>155</v>
      </c>
      <c r="D80" s="14">
        <v>2500000</v>
      </c>
      <c r="E80" s="15">
        <v>2469.56</v>
      </c>
      <c r="F80" s="16">
        <v>4.1999999999999997E-3</v>
      </c>
      <c r="G80" s="16">
        <v>7.6250999999999999E-2</v>
      </c>
    </row>
    <row r="81" spans="1:7" x14ac:dyDescent="0.25">
      <c r="A81" s="17" t="s">
        <v>131</v>
      </c>
      <c r="B81" s="33"/>
      <c r="C81" s="33"/>
      <c r="D81" s="20"/>
      <c r="E81" s="21">
        <v>333370.09999999998</v>
      </c>
      <c r="F81" s="22">
        <v>0.56479999999999997</v>
      </c>
      <c r="G81" s="23"/>
    </row>
    <row r="82" spans="1:7" x14ac:dyDescent="0.25">
      <c r="A82" s="13"/>
      <c r="B82" s="32"/>
      <c r="C82" s="32"/>
      <c r="D82" s="14"/>
      <c r="E82" s="15"/>
      <c r="F82" s="16"/>
      <c r="G82" s="16"/>
    </row>
    <row r="83" spans="1:7" x14ac:dyDescent="0.25">
      <c r="A83" s="25" t="s">
        <v>143</v>
      </c>
      <c r="B83" s="34"/>
      <c r="C83" s="34"/>
      <c r="D83" s="26"/>
      <c r="E83" s="21">
        <v>610947.82999999996</v>
      </c>
      <c r="F83" s="22">
        <v>1.0353000000000001</v>
      </c>
      <c r="G83" s="23"/>
    </row>
    <row r="84" spans="1:7" x14ac:dyDescent="0.25">
      <c r="A84" s="13"/>
      <c r="B84" s="32"/>
      <c r="C84" s="32"/>
      <c r="D84" s="14"/>
      <c r="E84" s="15"/>
      <c r="F84" s="16"/>
      <c r="G84" s="16"/>
    </row>
    <row r="85" spans="1:7" x14ac:dyDescent="0.25">
      <c r="A85" s="13"/>
      <c r="B85" s="32"/>
      <c r="C85" s="32"/>
      <c r="D85" s="14"/>
      <c r="E85" s="15"/>
      <c r="F85" s="16"/>
      <c r="G85" s="16"/>
    </row>
    <row r="86" spans="1:7" x14ac:dyDescent="0.25">
      <c r="A86" s="17" t="s">
        <v>225</v>
      </c>
      <c r="B86" s="32"/>
      <c r="C86" s="32"/>
      <c r="D86" s="14"/>
      <c r="E86" s="15"/>
      <c r="F86" s="16"/>
      <c r="G86" s="16"/>
    </row>
    <row r="87" spans="1:7" x14ac:dyDescent="0.25">
      <c r="A87" s="13" t="s">
        <v>226</v>
      </c>
      <c r="B87" s="32" t="s">
        <v>227</v>
      </c>
      <c r="C87" s="32"/>
      <c r="D87" s="14">
        <v>13229.966</v>
      </c>
      <c r="E87" s="15">
        <v>1384.78</v>
      </c>
      <c r="F87" s="16">
        <v>2.3E-3</v>
      </c>
      <c r="G87" s="16"/>
    </row>
    <row r="88" spans="1:7" x14ac:dyDescent="0.25">
      <c r="A88" s="13"/>
      <c r="B88" s="32"/>
      <c r="C88" s="32"/>
      <c r="D88" s="14"/>
      <c r="E88" s="15"/>
      <c r="F88" s="16"/>
      <c r="G88" s="16"/>
    </row>
    <row r="89" spans="1:7" x14ac:dyDescent="0.25">
      <c r="A89" s="25" t="s">
        <v>143</v>
      </c>
      <c r="B89" s="34"/>
      <c r="C89" s="34"/>
      <c r="D89" s="26"/>
      <c r="E89" s="21">
        <v>1384.78</v>
      </c>
      <c r="F89" s="22">
        <v>2.3E-3</v>
      </c>
      <c r="G89" s="23"/>
    </row>
    <row r="90" spans="1:7" x14ac:dyDescent="0.25">
      <c r="A90" s="13"/>
      <c r="B90" s="32"/>
      <c r="C90" s="32"/>
      <c r="D90" s="14"/>
      <c r="E90" s="15"/>
      <c r="F90" s="16"/>
      <c r="G90" s="16"/>
    </row>
    <row r="91" spans="1:7" x14ac:dyDescent="0.25">
      <c r="A91" s="17" t="s">
        <v>228</v>
      </c>
      <c r="B91" s="32"/>
      <c r="C91" s="32"/>
      <c r="D91" s="14"/>
      <c r="E91" s="15"/>
      <c r="F91" s="16"/>
      <c r="G91" s="16"/>
    </row>
    <row r="92" spans="1:7" x14ac:dyDescent="0.25">
      <c r="A92" s="13" t="s">
        <v>229</v>
      </c>
      <c r="B92" s="32"/>
      <c r="C92" s="32"/>
      <c r="D92" s="14"/>
      <c r="E92" s="15">
        <v>128.93</v>
      </c>
      <c r="F92" s="16">
        <v>2.0000000000000001E-4</v>
      </c>
      <c r="G92" s="16">
        <v>6.6422999999999996E-2</v>
      </c>
    </row>
    <row r="93" spans="1:7" x14ac:dyDescent="0.25">
      <c r="A93" s="17" t="s">
        <v>131</v>
      </c>
      <c r="B93" s="33"/>
      <c r="C93" s="33"/>
      <c r="D93" s="20"/>
      <c r="E93" s="21">
        <v>128.93</v>
      </c>
      <c r="F93" s="22">
        <v>2.0000000000000001E-4</v>
      </c>
      <c r="G93" s="23"/>
    </row>
    <row r="94" spans="1:7" x14ac:dyDescent="0.25">
      <c r="A94" s="13"/>
      <c r="B94" s="32"/>
      <c r="C94" s="32"/>
      <c r="D94" s="14"/>
      <c r="E94" s="15"/>
      <c r="F94" s="16"/>
      <c r="G94" s="16"/>
    </row>
    <row r="95" spans="1:7" x14ac:dyDescent="0.25">
      <c r="A95" s="25" t="s">
        <v>143</v>
      </c>
      <c r="B95" s="34"/>
      <c r="C95" s="34"/>
      <c r="D95" s="26"/>
      <c r="E95" s="21">
        <v>128.93</v>
      </c>
      <c r="F95" s="22">
        <v>2.0000000000000001E-4</v>
      </c>
      <c r="G95" s="23"/>
    </row>
    <row r="96" spans="1:7" x14ac:dyDescent="0.25">
      <c r="A96" s="13" t="s">
        <v>230</v>
      </c>
      <c r="B96" s="32"/>
      <c r="C96" s="32"/>
      <c r="D96" s="14"/>
      <c r="E96" s="15">
        <v>4.6925399999999999E-2</v>
      </c>
      <c r="F96" s="16">
        <v>0</v>
      </c>
      <c r="G96" s="16"/>
    </row>
    <row r="97" spans="1:7" x14ac:dyDescent="0.25">
      <c r="A97" s="13" t="s">
        <v>231</v>
      </c>
      <c r="B97" s="32"/>
      <c r="C97" s="32"/>
      <c r="D97" s="14"/>
      <c r="E97" s="37">
        <v>-22169.996925399999</v>
      </c>
      <c r="F97" s="36">
        <v>-3.78E-2</v>
      </c>
      <c r="G97" s="16">
        <v>6.6421999999999995E-2</v>
      </c>
    </row>
    <row r="98" spans="1:7" x14ac:dyDescent="0.25">
      <c r="A98" s="27" t="s">
        <v>232</v>
      </c>
      <c r="B98" s="35"/>
      <c r="C98" s="35"/>
      <c r="D98" s="28"/>
      <c r="E98" s="29">
        <v>590291.59</v>
      </c>
      <c r="F98" s="30">
        <v>1</v>
      </c>
      <c r="G98" s="30"/>
    </row>
    <row r="100" spans="1:7" x14ac:dyDescent="0.25">
      <c r="A100" s="1" t="s">
        <v>233</v>
      </c>
    </row>
    <row r="101" spans="1:7" x14ac:dyDescent="0.25">
      <c r="A101" s="1" t="s">
        <v>234</v>
      </c>
    </row>
    <row r="103" spans="1:7" x14ac:dyDescent="0.25">
      <c r="A103" s="1" t="s">
        <v>235</v>
      </c>
    </row>
    <row r="104" spans="1:7" x14ac:dyDescent="0.25">
      <c r="A104" s="57" t="s">
        <v>236</v>
      </c>
      <c r="B104" s="3" t="s">
        <v>128</v>
      </c>
    </row>
    <row r="105" spans="1:7" x14ac:dyDescent="0.25">
      <c r="A105" t="s">
        <v>237</v>
      </c>
    </row>
    <row r="106" spans="1:7" x14ac:dyDescent="0.25">
      <c r="A106" t="s">
        <v>344</v>
      </c>
      <c r="B106" t="s">
        <v>239</v>
      </c>
      <c r="C106" t="s">
        <v>239</v>
      </c>
    </row>
    <row r="107" spans="1:7" x14ac:dyDescent="0.25">
      <c r="B107" s="58">
        <v>45596</v>
      </c>
      <c r="C107" s="58">
        <v>45626</v>
      </c>
    </row>
    <row r="108" spans="1:7" x14ac:dyDescent="0.25">
      <c r="A108" t="s">
        <v>240</v>
      </c>
      <c r="B108">
        <v>3252.6534000000001</v>
      </c>
      <c r="C108">
        <v>3271.3015</v>
      </c>
    </row>
    <row r="109" spans="1:7" x14ac:dyDescent="0.25">
      <c r="A109" t="s">
        <v>241</v>
      </c>
      <c r="B109">
        <v>1892.3465000000001</v>
      </c>
      <c r="C109">
        <v>1903.1956</v>
      </c>
    </row>
    <row r="110" spans="1:7" x14ac:dyDescent="0.25">
      <c r="A110" t="s">
        <v>1160</v>
      </c>
      <c r="B110">
        <v>1101.0005000000001</v>
      </c>
      <c r="C110">
        <v>1107.3130000000001</v>
      </c>
    </row>
    <row r="111" spans="1:7" x14ac:dyDescent="0.25">
      <c r="A111" t="s">
        <v>684</v>
      </c>
      <c r="B111">
        <v>2474.4279999999999</v>
      </c>
      <c r="C111">
        <v>2473.9616000000001</v>
      </c>
    </row>
    <row r="112" spans="1:7" x14ac:dyDescent="0.25">
      <c r="A112" t="s">
        <v>244</v>
      </c>
      <c r="B112">
        <v>3252.6750999999999</v>
      </c>
      <c r="C112">
        <v>3271.3235</v>
      </c>
    </row>
    <row r="113" spans="1:3" x14ac:dyDescent="0.25">
      <c r="A113" t="s">
        <v>245</v>
      </c>
      <c r="B113">
        <v>3252.6887999999999</v>
      </c>
      <c r="C113">
        <v>3271.3373000000001</v>
      </c>
    </row>
    <row r="114" spans="1:3" x14ac:dyDescent="0.25">
      <c r="A114" t="s">
        <v>685</v>
      </c>
      <c r="B114">
        <v>1005.4175</v>
      </c>
      <c r="C114">
        <v>1005.2003999999999</v>
      </c>
    </row>
    <row r="115" spans="1:3" x14ac:dyDescent="0.25">
      <c r="A115" t="s">
        <v>686</v>
      </c>
      <c r="B115">
        <v>2173.9043000000001</v>
      </c>
      <c r="C115">
        <v>2174.6808999999998</v>
      </c>
    </row>
    <row r="116" spans="1:3" x14ac:dyDescent="0.25">
      <c r="A116" t="s">
        <v>3024</v>
      </c>
      <c r="B116">
        <v>2206.8321999999998</v>
      </c>
      <c r="C116">
        <v>2219.2289000000001</v>
      </c>
    </row>
    <row r="117" spans="1:3" x14ac:dyDescent="0.25">
      <c r="A117" t="s">
        <v>253</v>
      </c>
      <c r="B117">
        <v>1857.8461</v>
      </c>
      <c r="C117">
        <v>1868.2824000000001</v>
      </c>
    </row>
    <row r="118" spans="1:3" x14ac:dyDescent="0.25">
      <c r="A118" t="s">
        <v>3025</v>
      </c>
      <c r="B118">
        <v>1180.9653000000001</v>
      </c>
      <c r="C118">
        <v>1187.5993000000001</v>
      </c>
    </row>
    <row r="119" spans="1:3" x14ac:dyDescent="0.25">
      <c r="A119" t="s">
        <v>700</v>
      </c>
      <c r="B119">
        <v>2153.9182000000001</v>
      </c>
      <c r="C119">
        <v>2153.5192000000002</v>
      </c>
    </row>
    <row r="120" spans="1:3" x14ac:dyDescent="0.25">
      <c r="A120" t="s">
        <v>3026</v>
      </c>
      <c r="B120">
        <v>3189.4607000000001</v>
      </c>
      <c r="C120">
        <v>3207.3773999999999</v>
      </c>
    </row>
    <row r="121" spans="1:3" x14ac:dyDescent="0.25">
      <c r="A121" t="s">
        <v>2486</v>
      </c>
      <c r="B121">
        <v>3189.4627</v>
      </c>
      <c r="C121">
        <v>3207.3795</v>
      </c>
    </row>
    <row r="122" spans="1:3" x14ac:dyDescent="0.25">
      <c r="A122" t="s">
        <v>701</v>
      </c>
      <c r="B122">
        <v>1083.6333</v>
      </c>
      <c r="C122">
        <v>1083.4032999999999</v>
      </c>
    </row>
    <row r="123" spans="1:3" x14ac:dyDescent="0.25">
      <c r="A123" t="s">
        <v>702</v>
      </c>
      <c r="B123">
        <v>1191.4546</v>
      </c>
      <c r="C123">
        <v>1198.1474000000001</v>
      </c>
    </row>
    <row r="124" spans="1:3" x14ac:dyDescent="0.25">
      <c r="A124" t="s">
        <v>3027</v>
      </c>
      <c r="B124" t="s">
        <v>242</v>
      </c>
      <c r="C124" t="s">
        <v>243</v>
      </c>
    </row>
    <row r="125" spans="1:3" x14ac:dyDescent="0.25">
      <c r="A125" t="s">
        <v>3028</v>
      </c>
      <c r="B125" t="s">
        <v>242</v>
      </c>
      <c r="C125" t="s">
        <v>243</v>
      </c>
    </row>
    <row r="126" spans="1:3" x14ac:dyDescent="0.25">
      <c r="A126" t="s">
        <v>3029</v>
      </c>
      <c r="B126">
        <v>1057.9812999999999</v>
      </c>
      <c r="C126">
        <v>1057.9812999999999</v>
      </c>
    </row>
    <row r="127" spans="1:3" x14ac:dyDescent="0.25">
      <c r="A127" t="s">
        <v>3030</v>
      </c>
      <c r="B127" t="s">
        <v>242</v>
      </c>
      <c r="C127" t="s">
        <v>243</v>
      </c>
    </row>
    <row r="128" spans="1:3" x14ac:dyDescent="0.25">
      <c r="A128" t="s">
        <v>3031</v>
      </c>
      <c r="B128">
        <v>2900.5522999999998</v>
      </c>
      <c r="C128">
        <v>2916.8465000000001</v>
      </c>
    </row>
    <row r="129" spans="1:4" x14ac:dyDescent="0.25">
      <c r="A129" t="s">
        <v>3032</v>
      </c>
      <c r="B129" t="s">
        <v>242</v>
      </c>
      <c r="C129" t="s">
        <v>243</v>
      </c>
    </row>
    <row r="130" spans="1:4" x14ac:dyDescent="0.25">
      <c r="A130" t="s">
        <v>3033</v>
      </c>
      <c r="B130">
        <v>1244.9666</v>
      </c>
      <c r="C130">
        <v>1244.7025000000001</v>
      </c>
    </row>
    <row r="131" spans="1:4" x14ac:dyDescent="0.25">
      <c r="A131" t="s">
        <v>3034</v>
      </c>
      <c r="B131">
        <v>1231.4373000000001</v>
      </c>
      <c r="C131">
        <v>1231.8677</v>
      </c>
    </row>
    <row r="132" spans="1:4" x14ac:dyDescent="0.25">
      <c r="A132" t="s">
        <v>1163</v>
      </c>
      <c r="B132" t="s">
        <v>242</v>
      </c>
      <c r="C132" t="s">
        <v>243</v>
      </c>
    </row>
    <row r="133" spans="1:4" x14ac:dyDescent="0.25">
      <c r="A133" t="s">
        <v>1164</v>
      </c>
      <c r="B133" t="s">
        <v>242</v>
      </c>
      <c r="C133" t="s">
        <v>243</v>
      </c>
    </row>
    <row r="134" spans="1:4" x14ac:dyDescent="0.25">
      <c r="A134" t="s">
        <v>1165</v>
      </c>
      <c r="B134" t="s">
        <v>242</v>
      </c>
      <c r="C134" t="s">
        <v>243</v>
      </c>
    </row>
    <row r="135" spans="1:4" x14ac:dyDescent="0.25">
      <c r="A135" t="s">
        <v>1166</v>
      </c>
      <c r="B135" t="s">
        <v>242</v>
      </c>
      <c r="C135" t="s">
        <v>243</v>
      </c>
    </row>
    <row r="136" spans="1:4" x14ac:dyDescent="0.25">
      <c r="A136" t="s">
        <v>254</v>
      </c>
    </row>
    <row r="138" spans="1:4" x14ac:dyDescent="0.25">
      <c r="A138" t="s">
        <v>692</v>
      </c>
    </row>
    <row r="140" spans="1:4" x14ac:dyDescent="0.25">
      <c r="A140" s="60" t="s">
        <v>693</v>
      </c>
      <c r="B140" s="60" t="s">
        <v>694</v>
      </c>
      <c r="C140" s="60" t="s">
        <v>695</v>
      </c>
      <c r="D140" s="60" t="s">
        <v>696</v>
      </c>
    </row>
    <row r="141" spans="1:4" x14ac:dyDescent="0.25">
      <c r="A141" s="60" t="s">
        <v>697</v>
      </c>
      <c r="B141" s="60"/>
      <c r="C141" s="60">
        <v>14.625779</v>
      </c>
      <c r="D141" s="60">
        <v>14.625779</v>
      </c>
    </row>
    <row r="142" spans="1:4" x14ac:dyDescent="0.25">
      <c r="A142" s="60" t="s">
        <v>698</v>
      </c>
      <c r="B142" s="60"/>
      <c r="C142" s="60">
        <v>5.9757774000000001</v>
      </c>
      <c r="D142" s="60">
        <v>5.9757774000000001</v>
      </c>
    </row>
    <row r="143" spans="1:4" x14ac:dyDescent="0.25">
      <c r="A143" s="60" t="s">
        <v>699</v>
      </c>
      <c r="B143" s="60"/>
      <c r="C143" s="60">
        <v>11.655145900000001</v>
      </c>
      <c r="D143" s="60">
        <v>11.655145900000001</v>
      </c>
    </row>
    <row r="144" spans="1:4" x14ac:dyDescent="0.25">
      <c r="A144" s="60" t="s">
        <v>700</v>
      </c>
      <c r="B144" s="60"/>
      <c r="C144" s="60">
        <v>12.484666300000001</v>
      </c>
      <c r="D144" s="60">
        <v>12.484666300000001</v>
      </c>
    </row>
    <row r="145" spans="1:4" x14ac:dyDescent="0.25">
      <c r="A145" s="60" t="s">
        <v>701</v>
      </c>
      <c r="B145" s="60"/>
      <c r="C145" s="60">
        <v>6.3115551999999999</v>
      </c>
      <c r="D145" s="60">
        <v>6.3115551999999999</v>
      </c>
    </row>
    <row r="146" spans="1:4" x14ac:dyDescent="0.25">
      <c r="A146" s="60" t="s">
        <v>3035</v>
      </c>
      <c r="B146" s="60"/>
      <c r="C146" s="60">
        <v>5.9274307000000004</v>
      </c>
      <c r="D146" s="60">
        <v>5.9274307000000004</v>
      </c>
    </row>
    <row r="147" spans="1:4" x14ac:dyDescent="0.25">
      <c r="A147" s="60" t="s">
        <v>3036</v>
      </c>
      <c r="B147" s="60"/>
      <c r="C147" s="60">
        <v>7.2501579999999999</v>
      </c>
      <c r="D147" s="60">
        <v>7.2501579999999999</v>
      </c>
    </row>
    <row r="148" spans="1:4" x14ac:dyDescent="0.25">
      <c r="A148" s="60" t="s">
        <v>3037</v>
      </c>
      <c r="B148" s="60"/>
      <c r="C148" s="60">
        <v>6.4700179000000002</v>
      </c>
      <c r="D148" s="60">
        <v>6.4700179000000002</v>
      </c>
    </row>
    <row r="150" spans="1:4" x14ac:dyDescent="0.25">
      <c r="A150" t="s">
        <v>256</v>
      </c>
      <c r="B150" s="3" t="s">
        <v>128</v>
      </c>
    </row>
    <row r="151" spans="1:4" ht="29.1" customHeight="1" x14ac:dyDescent="0.25">
      <c r="A151" s="57" t="s">
        <v>257</v>
      </c>
      <c r="B151" s="3" t="s">
        <v>128</v>
      </c>
    </row>
    <row r="152" spans="1:4" ht="29.1" customHeight="1" x14ac:dyDescent="0.25">
      <c r="A152" s="57" t="s">
        <v>258</v>
      </c>
      <c r="B152" s="3" t="s">
        <v>128</v>
      </c>
    </row>
    <row r="153" spans="1:4" x14ac:dyDescent="0.25">
      <c r="A153" t="s">
        <v>259</v>
      </c>
      <c r="B153" s="59">
        <f>+B168</f>
        <v>0.12140680355925031</v>
      </c>
    </row>
    <row r="154" spans="1:4" ht="43.5" customHeight="1" x14ac:dyDescent="0.25">
      <c r="A154" s="57" t="s">
        <v>260</v>
      </c>
      <c r="B154" s="3" t="s">
        <v>128</v>
      </c>
    </row>
    <row r="155" spans="1:4" x14ac:dyDescent="0.25">
      <c r="B155" s="3"/>
    </row>
    <row r="156" spans="1:4" ht="29.1" customHeight="1" x14ac:dyDescent="0.25">
      <c r="A156" s="57" t="s">
        <v>261</v>
      </c>
      <c r="B156" s="3" t="s">
        <v>128</v>
      </c>
    </row>
    <row r="157" spans="1:4" ht="29.1" customHeight="1" x14ac:dyDescent="0.25">
      <c r="A157" s="57" t="s">
        <v>262</v>
      </c>
      <c r="B157">
        <v>92017</v>
      </c>
    </row>
    <row r="158" spans="1:4" ht="29.1" customHeight="1" x14ac:dyDescent="0.25">
      <c r="A158" s="57" t="s">
        <v>263</v>
      </c>
      <c r="B158" s="3" t="s">
        <v>128</v>
      </c>
    </row>
    <row r="159" spans="1:4" ht="29.1" customHeight="1" x14ac:dyDescent="0.25">
      <c r="A159" s="57" t="s">
        <v>264</v>
      </c>
      <c r="B159" s="3" t="s">
        <v>128</v>
      </c>
    </row>
    <row r="161" spans="1:6" x14ac:dyDescent="0.25">
      <c r="A161" t="s">
        <v>265</v>
      </c>
    </row>
    <row r="162" spans="1:6" ht="29.1" customHeight="1" x14ac:dyDescent="0.25">
      <c r="A162" s="62" t="s">
        <v>266</v>
      </c>
      <c r="B162" s="63" t="s">
        <v>3038</v>
      </c>
    </row>
    <row r="163" spans="1:6" x14ac:dyDescent="0.25">
      <c r="A163" s="62" t="s">
        <v>268</v>
      </c>
      <c r="B163" s="62" t="s">
        <v>3039</v>
      </c>
    </row>
    <row r="164" spans="1:6" x14ac:dyDescent="0.25">
      <c r="A164" s="62"/>
      <c r="B164" s="62"/>
    </row>
    <row r="165" spans="1:6" x14ac:dyDescent="0.25">
      <c r="A165" s="62" t="s">
        <v>270</v>
      </c>
      <c r="B165" s="64">
        <v>7.0399418183375646</v>
      </c>
    </row>
    <row r="166" spans="1:6" x14ac:dyDescent="0.25">
      <c r="A166" s="62"/>
      <c r="B166" s="62"/>
    </row>
    <row r="167" spans="1:6" x14ac:dyDescent="0.25">
      <c r="A167" s="62" t="s">
        <v>271</v>
      </c>
      <c r="B167" s="65">
        <v>0.1242</v>
      </c>
    </row>
    <row r="168" spans="1:6" x14ac:dyDescent="0.25">
      <c r="A168" s="62" t="s">
        <v>272</v>
      </c>
      <c r="B168" s="65">
        <v>0.12140680355925031</v>
      </c>
    </row>
    <row r="169" spans="1:6" x14ac:dyDescent="0.25">
      <c r="A169" s="62"/>
      <c r="B169" s="62"/>
    </row>
    <row r="170" spans="1:6" x14ac:dyDescent="0.25">
      <c r="A170" s="62" t="s">
        <v>273</v>
      </c>
      <c r="B170" s="66">
        <v>45626</v>
      </c>
    </row>
    <row r="172" spans="1:6" ht="69.95" customHeight="1" x14ac:dyDescent="0.25">
      <c r="A172" s="76" t="s">
        <v>274</v>
      </c>
      <c r="B172" s="76" t="s">
        <v>275</v>
      </c>
      <c r="C172" s="76" t="s">
        <v>5</v>
      </c>
      <c r="D172" s="76" t="s">
        <v>6</v>
      </c>
      <c r="E172" s="76" t="s">
        <v>5</v>
      </c>
      <c r="F172" s="76" t="s">
        <v>6</v>
      </c>
    </row>
    <row r="173" spans="1:6" ht="69.95" customHeight="1" x14ac:dyDescent="0.25">
      <c r="A173" s="76" t="s">
        <v>3038</v>
      </c>
      <c r="B173" s="76"/>
      <c r="C173" s="76" t="s">
        <v>100</v>
      </c>
      <c r="D173" s="76"/>
      <c r="E173" s="76" t="s">
        <v>101</v>
      </c>
      <c r="F173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6"/>
  <sheetViews>
    <sheetView showGridLines="0" workbookViewId="0">
      <pane ySplit="4" topLeftCell="A24" activePane="bottomLeft" state="frozen"/>
      <selection pane="bottomLeft" activeCell="B43" sqref="B4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3040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3041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3042</v>
      </c>
      <c r="B7" s="32"/>
      <c r="C7" s="32"/>
      <c r="D7" s="14"/>
      <c r="E7" s="15"/>
      <c r="F7" s="16"/>
      <c r="G7" s="16"/>
    </row>
    <row r="8" spans="1:8" x14ac:dyDescent="0.25">
      <c r="A8" s="17" t="s">
        <v>3043</v>
      </c>
      <c r="B8" s="33"/>
      <c r="C8" s="33"/>
      <c r="D8" s="20"/>
      <c r="E8" s="47"/>
      <c r="F8" s="23"/>
      <c r="G8" s="23"/>
    </row>
    <row r="9" spans="1:8" x14ac:dyDescent="0.25">
      <c r="A9" s="13" t="s">
        <v>3044</v>
      </c>
      <c r="B9" s="32" t="s">
        <v>3045</v>
      </c>
      <c r="C9" s="32"/>
      <c r="D9" s="14">
        <v>57873.158000000003</v>
      </c>
      <c r="E9" s="15">
        <v>9450.15</v>
      </c>
      <c r="F9" s="16">
        <v>0.99909999999999999</v>
      </c>
      <c r="G9" s="16"/>
    </row>
    <row r="10" spans="1:8" x14ac:dyDescent="0.25">
      <c r="A10" s="17" t="s">
        <v>131</v>
      </c>
      <c r="B10" s="33"/>
      <c r="C10" s="33"/>
      <c r="D10" s="20"/>
      <c r="E10" s="21">
        <v>9450.15</v>
      </c>
      <c r="F10" s="22">
        <v>0.99909999999999999</v>
      </c>
      <c r="G10" s="23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25" t="s">
        <v>143</v>
      </c>
      <c r="B12" s="34"/>
      <c r="C12" s="34"/>
      <c r="D12" s="26"/>
      <c r="E12" s="21">
        <v>9450.15</v>
      </c>
      <c r="F12" s="22">
        <v>0.99909999999999999</v>
      </c>
      <c r="G12" s="23"/>
    </row>
    <row r="13" spans="1:8" x14ac:dyDescent="0.25">
      <c r="A13" s="13"/>
      <c r="B13" s="32"/>
      <c r="C13" s="32"/>
      <c r="D13" s="14"/>
      <c r="E13" s="15"/>
      <c r="F13" s="16"/>
      <c r="G13" s="16"/>
    </row>
    <row r="14" spans="1:8" x14ac:dyDescent="0.25">
      <c r="A14" s="17" t="s">
        <v>228</v>
      </c>
      <c r="B14" s="32"/>
      <c r="C14" s="32"/>
      <c r="D14" s="14"/>
      <c r="E14" s="15"/>
      <c r="F14" s="16"/>
      <c r="G14" s="16"/>
    </row>
    <row r="15" spans="1:8" x14ac:dyDescent="0.25">
      <c r="A15" s="13" t="s">
        <v>229</v>
      </c>
      <c r="B15" s="32"/>
      <c r="C15" s="32"/>
      <c r="D15" s="14"/>
      <c r="E15" s="15">
        <v>271.55</v>
      </c>
      <c r="F15" s="16">
        <v>2.87E-2</v>
      </c>
      <c r="G15" s="16">
        <v>6.6422999999999996E-2</v>
      </c>
    </row>
    <row r="16" spans="1:8" x14ac:dyDescent="0.25">
      <c r="A16" s="17" t="s">
        <v>131</v>
      </c>
      <c r="B16" s="33"/>
      <c r="C16" s="33"/>
      <c r="D16" s="20"/>
      <c r="E16" s="21">
        <v>271.55</v>
      </c>
      <c r="F16" s="22">
        <v>2.87E-2</v>
      </c>
      <c r="G16" s="23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5" t="s">
        <v>143</v>
      </c>
      <c r="B18" s="34"/>
      <c r="C18" s="34"/>
      <c r="D18" s="26"/>
      <c r="E18" s="21">
        <v>271.55</v>
      </c>
      <c r="F18" s="22">
        <v>2.87E-2</v>
      </c>
      <c r="G18" s="23"/>
    </row>
    <row r="19" spans="1:7" x14ac:dyDescent="0.25">
      <c r="A19" s="13" t="s">
        <v>230</v>
      </c>
      <c r="B19" s="32"/>
      <c r="C19" s="32"/>
      <c r="D19" s="14"/>
      <c r="E19" s="15">
        <v>9.8834400000000003E-2</v>
      </c>
      <c r="F19" s="16">
        <v>1.0000000000000001E-5</v>
      </c>
      <c r="G19" s="16"/>
    </row>
    <row r="20" spans="1:7" x14ac:dyDescent="0.25">
      <c r="A20" s="13" t="s">
        <v>231</v>
      </c>
      <c r="B20" s="32"/>
      <c r="C20" s="32"/>
      <c r="D20" s="14"/>
      <c r="E20" s="37">
        <v>-263.2088344</v>
      </c>
      <c r="F20" s="36">
        <v>-2.7810000000000001E-2</v>
      </c>
      <c r="G20" s="16">
        <v>6.6422999999999996E-2</v>
      </c>
    </row>
    <row r="21" spans="1:7" x14ac:dyDescent="0.25">
      <c r="A21" s="27" t="s">
        <v>232</v>
      </c>
      <c r="B21" s="35"/>
      <c r="C21" s="35"/>
      <c r="D21" s="28"/>
      <c r="E21" s="29">
        <v>9458.59</v>
      </c>
      <c r="F21" s="30">
        <v>1</v>
      </c>
      <c r="G21" s="30"/>
    </row>
    <row r="26" spans="1:7" x14ac:dyDescent="0.25">
      <c r="A26" s="1" t="s">
        <v>235</v>
      </c>
    </row>
    <row r="27" spans="1:7" x14ac:dyDescent="0.25">
      <c r="A27" s="57" t="s">
        <v>236</v>
      </c>
      <c r="B27" s="3" t="s">
        <v>128</v>
      </c>
    </row>
    <row r="28" spans="1:7" x14ac:dyDescent="0.25">
      <c r="A28" t="s">
        <v>237</v>
      </c>
    </row>
    <row r="29" spans="1:7" x14ac:dyDescent="0.25">
      <c r="A29" t="s">
        <v>238</v>
      </c>
      <c r="B29" t="s">
        <v>239</v>
      </c>
      <c r="C29" t="s">
        <v>239</v>
      </c>
    </row>
    <row r="30" spans="1:7" x14ac:dyDescent="0.25">
      <c r="B30" s="58">
        <v>45595</v>
      </c>
      <c r="C30" s="58">
        <v>45625</v>
      </c>
    </row>
    <row r="31" spans="1:7" x14ac:dyDescent="0.25">
      <c r="A31" t="s">
        <v>244</v>
      </c>
      <c r="B31">
        <v>30.824999999999999</v>
      </c>
      <c r="C31">
        <v>31.088000000000001</v>
      </c>
    </row>
    <row r="32" spans="1:7" x14ac:dyDescent="0.25">
      <c r="A32" t="s">
        <v>688</v>
      </c>
      <c r="B32">
        <v>27.756</v>
      </c>
      <c r="C32">
        <v>27.977</v>
      </c>
    </row>
    <row r="34" spans="1:4" x14ac:dyDescent="0.25">
      <c r="A34" t="s">
        <v>255</v>
      </c>
      <c r="B34" s="3" t="s">
        <v>128</v>
      </c>
    </row>
    <row r="35" spans="1:4" x14ac:dyDescent="0.25">
      <c r="A35" t="s">
        <v>256</v>
      </c>
      <c r="B35" s="3" t="s">
        <v>128</v>
      </c>
    </row>
    <row r="36" spans="1:4" ht="29.1" customHeight="1" x14ac:dyDescent="0.25">
      <c r="A36" s="57" t="s">
        <v>257</v>
      </c>
      <c r="B36" s="3" t="s">
        <v>128</v>
      </c>
    </row>
    <row r="37" spans="1:4" ht="29.1" customHeight="1" x14ac:dyDescent="0.25">
      <c r="A37" s="57" t="s">
        <v>258</v>
      </c>
      <c r="B37" s="59">
        <v>9450.1453385000004</v>
      </c>
    </row>
    <row r="38" spans="1:4" ht="43.5" customHeight="1" x14ac:dyDescent="0.25">
      <c r="A38" s="57" t="s">
        <v>2890</v>
      </c>
      <c r="B38" s="3" t="s">
        <v>128</v>
      </c>
    </row>
    <row r="39" spans="1:4" x14ac:dyDescent="0.25">
      <c r="B39" s="3"/>
    </row>
    <row r="40" spans="1:4" ht="29.1" customHeight="1" x14ac:dyDescent="0.25">
      <c r="A40" s="57" t="s">
        <v>2891</v>
      </c>
      <c r="B40" s="3" t="s">
        <v>128</v>
      </c>
    </row>
    <row r="41" spans="1:4" ht="29.1" customHeight="1" x14ac:dyDescent="0.25">
      <c r="A41" s="57" t="s">
        <v>2892</v>
      </c>
      <c r="B41" t="s">
        <v>128</v>
      </c>
    </row>
    <row r="42" spans="1:4" ht="29.1" customHeight="1" x14ac:dyDescent="0.25">
      <c r="A42" s="57" t="s">
        <v>2893</v>
      </c>
      <c r="B42" s="3" t="s">
        <v>128</v>
      </c>
    </row>
    <row r="43" spans="1:4" ht="29.1" customHeight="1" x14ac:dyDescent="0.25">
      <c r="A43" s="57" t="s">
        <v>2894</v>
      </c>
      <c r="B43" s="3" t="s">
        <v>128</v>
      </c>
    </row>
    <row r="45" spans="1:4" ht="69.95" customHeight="1" x14ac:dyDescent="0.25">
      <c r="A45" s="76" t="s">
        <v>274</v>
      </c>
      <c r="B45" s="76" t="s">
        <v>275</v>
      </c>
      <c r="C45" s="76" t="s">
        <v>5</v>
      </c>
      <c r="D45" s="76" t="s">
        <v>6</v>
      </c>
    </row>
    <row r="46" spans="1:4" ht="69.95" customHeight="1" x14ac:dyDescent="0.25">
      <c r="A46" s="76" t="s">
        <v>3046</v>
      </c>
      <c r="B46" s="76"/>
      <c r="C46" s="76" t="s">
        <v>103</v>
      </c>
      <c r="D4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6"/>
  <sheetViews>
    <sheetView showGridLines="0" workbookViewId="0">
      <pane ySplit="4" topLeftCell="A24" activePane="bottomLeft" state="frozen"/>
      <selection pane="bottomLeft" activeCell="B43" sqref="B4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3047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3048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3042</v>
      </c>
      <c r="B7" s="32"/>
      <c r="C7" s="32"/>
      <c r="D7" s="14"/>
      <c r="E7" s="15"/>
      <c r="F7" s="16"/>
      <c r="G7" s="16"/>
    </row>
    <row r="8" spans="1:8" x14ac:dyDescent="0.25">
      <c r="A8" s="17" t="s">
        <v>3043</v>
      </c>
      <c r="B8" s="33"/>
      <c r="C8" s="33"/>
      <c r="D8" s="20"/>
      <c r="E8" s="47"/>
      <c r="F8" s="23"/>
      <c r="G8" s="23"/>
    </row>
    <row r="9" spans="1:8" x14ac:dyDescent="0.25">
      <c r="A9" s="13" t="s">
        <v>3049</v>
      </c>
      <c r="B9" s="32" t="s">
        <v>3050</v>
      </c>
      <c r="C9" s="32"/>
      <c r="D9" s="14">
        <v>1287454.5379999999</v>
      </c>
      <c r="E9" s="15">
        <v>156238.70000000001</v>
      </c>
      <c r="F9" s="16">
        <v>0.99380000000000002</v>
      </c>
      <c r="G9" s="16"/>
    </row>
    <row r="10" spans="1:8" x14ac:dyDescent="0.25">
      <c r="A10" s="17" t="s">
        <v>131</v>
      </c>
      <c r="B10" s="33"/>
      <c r="C10" s="33"/>
      <c r="D10" s="20"/>
      <c r="E10" s="21">
        <v>156238.70000000001</v>
      </c>
      <c r="F10" s="22">
        <v>0.99380000000000002</v>
      </c>
      <c r="G10" s="23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25" t="s">
        <v>143</v>
      </c>
      <c r="B12" s="34"/>
      <c r="C12" s="34"/>
      <c r="D12" s="26"/>
      <c r="E12" s="21">
        <v>156238.70000000001</v>
      </c>
      <c r="F12" s="22">
        <v>0.99380000000000002</v>
      </c>
      <c r="G12" s="23"/>
    </row>
    <row r="13" spans="1:8" x14ac:dyDescent="0.25">
      <c r="A13" s="13"/>
      <c r="B13" s="32"/>
      <c r="C13" s="32"/>
      <c r="D13" s="14"/>
      <c r="E13" s="15"/>
      <c r="F13" s="16"/>
      <c r="G13" s="16"/>
    </row>
    <row r="14" spans="1:8" x14ac:dyDescent="0.25">
      <c r="A14" s="17" t="s">
        <v>228</v>
      </c>
      <c r="B14" s="32"/>
      <c r="C14" s="32"/>
      <c r="D14" s="14"/>
      <c r="E14" s="15"/>
      <c r="F14" s="16"/>
      <c r="G14" s="16"/>
    </row>
    <row r="15" spans="1:8" x14ac:dyDescent="0.25">
      <c r="A15" s="13" t="s">
        <v>229</v>
      </c>
      <c r="B15" s="32"/>
      <c r="C15" s="32"/>
      <c r="D15" s="14"/>
      <c r="E15" s="15">
        <v>1727.06</v>
      </c>
      <c r="F15" s="16">
        <v>1.0999999999999999E-2</v>
      </c>
      <c r="G15" s="16">
        <v>6.6422999999999996E-2</v>
      </c>
    </row>
    <row r="16" spans="1:8" x14ac:dyDescent="0.25">
      <c r="A16" s="17" t="s">
        <v>131</v>
      </c>
      <c r="B16" s="33"/>
      <c r="C16" s="33"/>
      <c r="D16" s="20"/>
      <c r="E16" s="21">
        <v>1727.06</v>
      </c>
      <c r="F16" s="22">
        <v>1.0999999999999999E-2</v>
      </c>
      <c r="G16" s="23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5" t="s">
        <v>143</v>
      </c>
      <c r="B18" s="34"/>
      <c r="C18" s="34"/>
      <c r="D18" s="26"/>
      <c r="E18" s="21">
        <v>1727.06</v>
      </c>
      <c r="F18" s="22">
        <v>1.0999999999999999E-2</v>
      </c>
      <c r="G18" s="23"/>
    </row>
    <row r="19" spans="1:7" x14ac:dyDescent="0.25">
      <c r="A19" s="13" t="s">
        <v>230</v>
      </c>
      <c r="B19" s="32"/>
      <c r="C19" s="32"/>
      <c r="D19" s="14"/>
      <c r="E19" s="15">
        <v>0.62858250000000004</v>
      </c>
      <c r="F19" s="16">
        <v>3.0000000000000001E-6</v>
      </c>
      <c r="G19" s="16"/>
    </row>
    <row r="20" spans="1:7" x14ac:dyDescent="0.25">
      <c r="A20" s="13" t="s">
        <v>231</v>
      </c>
      <c r="B20" s="32"/>
      <c r="C20" s="32"/>
      <c r="D20" s="14"/>
      <c r="E20" s="37">
        <v>-748.78858249999996</v>
      </c>
      <c r="F20" s="36">
        <v>-4.803E-3</v>
      </c>
      <c r="G20" s="16">
        <v>6.6421999999999995E-2</v>
      </c>
    </row>
    <row r="21" spans="1:7" x14ac:dyDescent="0.25">
      <c r="A21" s="27" t="s">
        <v>232</v>
      </c>
      <c r="B21" s="35"/>
      <c r="C21" s="35"/>
      <c r="D21" s="28"/>
      <c r="E21" s="29">
        <v>157217.60000000001</v>
      </c>
      <c r="F21" s="30">
        <v>1</v>
      </c>
      <c r="G21" s="30"/>
    </row>
    <row r="26" spans="1:7" x14ac:dyDescent="0.25">
      <c r="A26" s="1" t="s">
        <v>235</v>
      </c>
    </row>
    <row r="27" spans="1:7" x14ac:dyDescent="0.25">
      <c r="A27" s="57" t="s">
        <v>236</v>
      </c>
      <c r="B27" s="3" t="s">
        <v>128</v>
      </c>
    </row>
    <row r="28" spans="1:7" x14ac:dyDescent="0.25">
      <c r="A28" t="s">
        <v>237</v>
      </c>
    </row>
    <row r="29" spans="1:7" x14ac:dyDescent="0.25">
      <c r="A29" t="s">
        <v>238</v>
      </c>
      <c r="B29" t="s">
        <v>239</v>
      </c>
      <c r="C29" t="s">
        <v>239</v>
      </c>
    </row>
    <row r="30" spans="1:7" x14ac:dyDescent="0.25">
      <c r="B30" s="58">
        <v>45596</v>
      </c>
      <c r="C30" s="58">
        <v>45625</v>
      </c>
    </row>
    <row r="31" spans="1:7" x14ac:dyDescent="0.25">
      <c r="A31" t="s">
        <v>244</v>
      </c>
      <c r="B31">
        <v>42.143999999999998</v>
      </c>
      <c r="C31">
        <v>40.610999999999997</v>
      </c>
    </row>
    <row r="32" spans="1:7" x14ac:dyDescent="0.25">
      <c r="A32" t="s">
        <v>688</v>
      </c>
      <c r="B32">
        <v>37.741</v>
      </c>
      <c r="C32">
        <v>36.341999999999999</v>
      </c>
    </row>
    <row r="34" spans="1:4" x14ac:dyDescent="0.25">
      <c r="A34" t="s">
        <v>255</v>
      </c>
      <c r="B34" s="3" t="s">
        <v>128</v>
      </c>
    </row>
    <row r="35" spans="1:4" x14ac:dyDescent="0.25">
      <c r="A35" t="s">
        <v>256</v>
      </c>
      <c r="B35" s="3" t="s">
        <v>128</v>
      </c>
    </row>
    <row r="36" spans="1:4" ht="29.1" customHeight="1" x14ac:dyDescent="0.25">
      <c r="A36" s="57" t="s">
        <v>257</v>
      </c>
      <c r="B36" s="3" t="s">
        <v>128</v>
      </c>
    </row>
    <row r="37" spans="1:4" ht="29.1" customHeight="1" x14ac:dyDescent="0.25">
      <c r="A37" s="57" t="s">
        <v>258</v>
      </c>
      <c r="B37" s="59">
        <v>156238.70431130001</v>
      </c>
    </row>
    <row r="38" spans="1:4" ht="43.5" customHeight="1" x14ac:dyDescent="0.25">
      <c r="A38" s="57" t="s">
        <v>2890</v>
      </c>
      <c r="B38" s="3" t="s">
        <v>128</v>
      </c>
    </row>
    <row r="39" spans="1:4" x14ac:dyDescent="0.25">
      <c r="B39" s="3"/>
    </row>
    <row r="40" spans="1:4" ht="29.1" customHeight="1" x14ac:dyDescent="0.25">
      <c r="A40" s="57" t="s">
        <v>2891</v>
      </c>
      <c r="B40" s="3" t="s">
        <v>128</v>
      </c>
    </row>
    <row r="41" spans="1:4" ht="29.1" customHeight="1" x14ac:dyDescent="0.25">
      <c r="A41" s="57" t="s">
        <v>2892</v>
      </c>
      <c r="B41" t="s">
        <v>128</v>
      </c>
    </row>
    <row r="42" spans="1:4" ht="29.1" customHeight="1" x14ac:dyDescent="0.25">
      <c r="A42" s="57" t="s">
        <v>2893</v>
      </c>
      <c r="B42" s="3" t="s">
        <v>128</v>
      </c>
    </row>
    <row r="43" spans="1:4" ht="29.1" customHeight="1" x14ac:dyDescent="0.25">
      <c r="A43" s="57" t="s">
        <v>2894</v>
      </c>
      <c r="B43" s="3" t="s">
        <v>128</v>
      </c>
    </row>
    <row r="45" spans="1:4" ht="69.95" customHeight="1" x14ac:dyDescent="0.25">
      <c r="A45" s="76" t="s">
        <v>274</v>
      </c>
      <c r="B45" s="76" t="s">
        <v>275</v>
      </c>
      <c r="C45" s="76" t="s">
        <v>5</v>
      </c>
      <c r="D45" s="76" t="s">
        <v>6</v>
      </c>
    </row>
    <row r="46" spans="1:4" ht="69.95" customHeight="1" x14ac:dyDescent="0.25">
      <c r="A46" s="76" t="s">
        <v>3051</v>
      </c>
      <c r="B46" s="76"/>
      <c r="C46" s="76" t="s">
        <v>105</v>
      </c>
      <c r="D4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98"/>
  <sheetViews>
    <sheetView showGridLines="0" workbookViewId="0">
      <pane ySplit="4" topLeftCell="A83" activePane="bottomLeft" state="frozen"/>
      <selection pane="bottomLeft" activeCell="A90" sqref="A9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3052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3053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7" t="s">
        <v>127</v>
      </c>
      <c r="B6" s="32"/>
      <c r="C6" s="32"/>
      <c r="D6" s="14"/>
      <c r="E6" s="15"/>
      <c r="F6" s="16"/>
      <c r="G6" s="16"/>
    </row>
    <row r="7" spans="1:8" x14ac:dyDescent="0.25">
      <c r="A7" s="17" t="s">
        <v>1178</v>
      </c>
      <c r="B7" s="32"/>
      <c r="C7" s="32"/>
      <c r="D7" s="14"/>
      <c r="E7" s="15"/>
      <c r="F7" s="16"/>
      <c r="G7" s="16"/>
    </row>
    <row r="8" spans="1:8" x14ac:dyDescent="0.25">
      <c r="A8" s="13" t="s">
        <v>1179</v>
      </c>
      <c r="B8" s="32" t="s">
        <v>1180</v>
      </c>
      <c r="C8" s="32" t="s">
        <v>1181</v>
      </c>
      <c r="D8" s="14">
        <v>113372</v>
      </c>
      <c r="E8" s="15">
        <v>2019.04</v>
      </c>
      <c r="F8" s="16">
        <v>0.1313</v>
      </c>
      <c r="G8" s="16"/>
    </row>
    <row r="9" spans="1:8" x14ac:dyDescent="0.25">
      <c r="A9" s="13" t="s">
        <v>1428</v>
      </c>
      <c r="B9" s="32" t="s">
        <v>1429</v>
      </c>
      <c r="C9" s="32" t="s">
        <v>1181</v>
      </c>
      <c r="D9" s="14">
        <v>62004</v>
      </c>
      <c r="E9" s="15">
        <v>951.08</v>
      </c>
      <c r="F9" s="16">
        <v>6.1899999999999997E-2</v>
      </c>
      <c r="G9" s="16"/>
    </row>
    <row r="10" spans="1:8" x14ac:dyDescent="0.25">
      <c r="A10" s="13" t="s">
        <v>1619</v>
      </c>
      <c r="B10" s="32" t="s">
        <v>1620</v>
      </c>
      <c r="C10" s="32" t="s">
        <v>1395</v>
      </c>
      <c r="D10" s="14">
        <v>91848</v>
      </c>
      <c r="E10" s="15">
        <v>899.88</v>
      </c>
      <c r="F10" s="16">
        <v>5.8500000000000003E-2</v>
      </c>
      <c r="G10" s="16"/>
    </row>
    <row r="11" spans="1:8" x14ac:dyDescent="0.25">
      <c r="A11" s="13" t="s">
        <v>1366</v>
      </c>
      <c r="B11" s="32" t="s">
        <v>1367</v>
      </c>
      <c r="C11" s="32" t="s">
        <v>1181</v>
      </c>
      <c r="D11" s="14">
        <v>14112</v>
      </c>
      <c r="E11" s="15">
        <v>871.09</v>
      </c>
      <c r="F11" s="16">
        <v>5.67E-2</v>
      </c>
      <c r="G11" s="16"/>
    </row>
    <row r="12" spans="1:8" x14ac:dyDescent="0.25">
      <c r="A12" s="13" t="s">
        <v>1211</v>
      </c>
      <c r="B12" s="32" t="s">
        <v>1212</v>
      </c>
      <c r="C12" s="32" t="s">
        <v>1181</v>
      </c>
      <c r="D12" s="14">
        <v>68976</v>
      </c>
      <c r="E12" s="15">
        <v>829.3</v>
      </c>
      <c r="F12" s="16">
        <v>5.3900000000000003E-2</v>
      </c>
      <c r="G12" s="16"/>
    </row>
    <row r="13" spans="1:8" x14ac:dyDescent="0.25">
      <c r="A13" s="13" t="s">
        <v>1393</v>
      </c>
      <c r="B13" s="32" t="s">
        <v>1394</v>
      </c>
      <c r="C13" s="32" t="s">
        <v>1395</v>
      </c>
      <c r="D13" s="14">
        <v>11890</v>
      </c>
      <c r="E13" s="15">
        <v>811.96</v>
      </c>
      <c r="F13" s="16">
        <v>5.28E-2</v>
      </c>
      <c r="G13" s="16"/>
    </row>
    <row r="14" spans="1:8" x14ac:dyDescent="0.25">
      <c r="A14" s="13" t="s">
        <v>1188</v>
      </c>
      <c r="B14" s="32" t="s">
        <v>1189</v>
      </c>
      <c r="C14" s="32" t="s">
        <v>1181</v>
      </c>
      <c r="D14" s="14">
        <v>26931</v>
      </c>
      <c r="E14" s="15">
        <v>552.29</v>
      </c>
      <c r="F14" s="16">
        <v>3.5900000000000001E-2</v>
      </c>
      <c r="G14" s="16"/>
    </row>
    <row r="15" spans="1:8" x14ac:dyDescent="0.25">
      <c r="A15" s="13" t="s">
        <v>1238</v>
      </c>
      <c r="B15" s="32" t="s">
        <v>1239</v>
      </c>
      <c r="C15" s="32" t="s">
        <v>1181</v>
      </c>
      <c r="D15" s="14">
        <v>11994</v>
      </c>
      <c r="E15" s="15">
        <v>398.7</v>
      </c>
      <c r="F15" s="16">
        <v>2.5899999999999999E-2</v>
      </c>
      <c r="G15" s="16"/>
    </row>
    <row r="16" spans="1:8" x14ac:dyDescent="0.25">
      <c r="A16" s="13" t="s">
        <v>1298</v>
      </c>
      <c r="B16" s="32" t="s">
        <v>1299</v>
      </c>
      <c r="C16" s="32" t="s">
        <v>1181</v>
      </c>
      <c r="D16" s="14">
        <v>31147</v>
      </c>
      <c r="E16" s="15">
        <v>393.26</v>
      </c>
      <c r="F16" s="16">
        <v>2.5600000000000001E-2</v>
      </c>
      <c r="G16" s="16"/>
    </row>
    <row r="17" spans="1:7" x14ac:dyDescent="0.25">
      <c r="A17" s="13" t="s">
        <v>1965</v>
      </c>
      <c r="B17" s="32" t="s">
        <v>1966</v>
      </c>
      <c r="C17" s="32" t="s">
        <v>1395</v>
      </c>
      <c r="D17" s="14">
        <v>57968</v>
      </c>
      <c r="E17" s="15">
        <v>382.13</v>
      </c>
      <c r="F17" s="16">
        <v>2.4899999999999999E-2</v>
      </c>
      <c r="G17" s="16"/>
    </row>
    <row r="18" spans="1:7" x14ac:dyDescent="0.25">
      <c r="A18" s="13" t="s">
        <v>1996</v>
      </c>
      <c r="B18" s="32" t="s">
        <v>1997</v>
      </c>
      <c r="C18" s="32" t="s">
        <v>1181</v>
      </c>
      <c r="D18" s="14">
        <v>11832</v>
      </c>
      <c r="E18" s="15">
        <v>303.04000000000002</v>
      </c>
      <c r="F18" s="16">
        <v>1.9699999999999999E-2</v>
      </c>
      <c r="G18" s="16"/>
    </row>
    <row r="19" spans="1:7" x14ac:dyDescent="0.25">
      <c r="A19" s="13" t="s">
        <v>1255</v>
      </c>
      <c r="B19" s="32" t="s">
        <v>1256</v>
      </c>
      <c r="C19" s="32" t="s">
        <v>1181</v>
      </c>
      <c r="D19" s="14">
        <v>29716</v>
      </c>
      <c r="E19" s="15">
        <v>287.04000000000002</v>
      </c>
      <c r="F19" s="16">
        <v>1.8700000000000001E-2</v>
      </c>
      <c r="G19" s="16"/>
    </row>
    <row r="20" spans="1:7" x14ac:dyDescent="0.25">
      <c r="A20" s="13" t="s">
        <v>1475</v>
      </c>
      <c r="B20" s="32" t="s">
        <v>1476</v>
      </c>
      <c r="C20" s="32" t="s">
        <v>1181</v>
      </c>
      <c r="D20" s="14">
        <v>16667</v>
      </c>
      <c r="E20" s="15">
        <v>254.78</v>
      </c>
      <c r="F20" s="16">
        <v>1.66E-2</v>
      </c>
      <c r="G20" s="16"/>
    </row>
    <row r="21" spans="1:7" x14ac:dyDescent="0.25">
      <c r="A21" s="13" t="s">
        <v>1611</v>
      </c>
      <c r="B21" s="32" t="s">
        <v>1612</v>
      </c>
      <c r="C21" s="32" t="s">
        <v>1181</v>
      </c>
      <c r="D21" s="14">
        <v>16483</v>
      </c>
      <c r="E21" s="15">
        <v>254.26</v>
      </c>
      <c r="F21" s="16">
        <v>1.6500000000000001E-2</v>
      </c>
      <c r="G21" s="16"/>
    </row>
    <row r="22" spans="1:7" x14ac:dyDescent="0.25">
      <c r="A22" s="13" t="s">
        <v>1362</v>
      </c>
      <c r="B22" s="32" t="s">
        <v>1363</v>
      </c>
      <c r="C22" s="32" t="s">
        <v>1181</v>
      </c>
      <c r="D22" s="14">
        <v>41399</v>
      </c>
      <c r="E22" s="15">
        <v>234.79</v>
      </c>
      <c r="F22" s="16">
        <v>1.5299999999999999E-2</v>
      </c>
      <c r="G22" s="16"/>
    </row>
    <row r="23" spans="1:7" x14ac:dyDescent="0.25">
      <c r="A23" s="13" t="s">
        <v>1442</v>
      </c>
      <c r="B23" s="32" t="s">
        <v>1443</v>
      </c>
      <c r="C23" s="32" t="s">
        <v>1395</v>
      </c>
      <c r="D23" s="14">
        <v>21398</v>
      </c>
      <c r="E23" s="15">
        <v>201.31</v>
      </c>
      <c r="F23" s="16">
        <v>1.3100000000000001E-2</v>
      </c>
      <c r="G23" s="16"/>
    </row>
    <row r="24" spans="1:7" x14ac:dyDescent="0.25">
      <c r="A24" s="13" t="s">
        <v>1399</v>
      </c>
      <c r="B24" s="32" t="s">
        <v>1400</v>
      </c>
      <c r="C24" s="32" t="s">
        <v>1181</v>
      </c>
      <c r="D24" s="14">
        <v>49393</v>
      </c>
      <c r="E24" s="15">
        <v>180.36</v>
      </c>
      <c r="F24" s="16">
        <v>1.17E-2</v>
      </c>
      <c r="G24" s="16"/>
    </row>
    <row r="25" spans="1:7" x14ac:dyDescent="0.25">
      <c r="A25" s="13" t="s">
        <v>2050</v>
      </c>
      <c r="B25" s="32" t="s">
        <v>2051</v>
      </c>
      <c r="C25" s="32" t="s">
        <v>1181</v>
      </c>
      <c r="D25" s="14">
        <v>5206</v>
      </c>
      <c r="E25" s="15">
        <v>157.35</v>
      </c>
      <c r="F25" s="16">
        <v>1.0200000000000001E-2</v>
      </c>
      <c r="G25" s="16"/>
    </row>
    <row r="26" spans="1:7" x14ac:dyDescent="0.25">
      <c r="A26" s="13" t="s">
        <v>2077</v>
      </c>
      <c r="B26" s="32" t="s">
        <v>2078</v>
      </c>
      <c r="C26" s="32" t="s">
        <v>1181</v>
      </c>
      <c r="D26" s="14">
        <v>12029</v>
      </c>
      <c r="E26" s="15">
        <v>157.07</v>
      </c>
      <c r="F26" s="16">
        <v>1.0200000000000001E-2</v>
      </c>
      <c r="G26" s="16"/>
    </row>
    <row r="27" spans="1:7" x14ac:dyDescent="0.25">
      <c r="A27" s="13" t="s">
        <v>2223</v>
      </c>
      <c r="B27" s="32" t="s">
        <v>2224</v>
      </c>
      <c r="C27" s="32" t="s">
        <v>1181</v>
      </c>
      <c r="D27" s="14">
        <v>8758</v>
      </c>
      <c r="E27" s="15">
        <v>152.21</v>
      </c>
      <c r="F27" s="16">
        <v>9.9000000000000008E-3</v>
      </c>
      <c r="G27" s="16"/>
    </row>
    <row r="28" spans="1:7" x14ac:dyDescent="0.25">
      <c r="A28" s="13" t="s">
        <v>2042</v>
      </c>
      <c r="B28" s="32" t="s">
        <v>2043</v>
      </c>
      <c r="C28" s="32" t="s">
        <v>1181</v>
      </c>
      <c r="D28" s="14">
        <v>8251</v>
      </c>
      <c r="E28" s="15">
        <v>143.18</v>
      </c>
      <c r="F28" s="16">
        <v>9.2999999999999992E-3</v>
      </c>
      <c r="G28" s="16"/>
    </row>
    <row r="29" spans="1:7" x14ac:dyDescent="0.25">
      <c r="A29" s="13" t="s">
        <v>1569</v>
      </c>
      <c r="B29" s="32" t="s">
        <v>1570</v>
      </c>
      <c r="C29" s="32" t="s">
        <v>1395</v>
      </c>
      <c r="D29" s="14">
        <v>4438</v>
      </c>
      <c r="E29" s="15">
        <v>133.27000000000001</v>
      </c>
      <c r="F29" s="16">
        <v>8.6999999999999994E-3</v>
      </c>
      <c r="G29" s="16"/>
    </row>
    <row r="30" spans="1:7" x14ac:dyDescent="0.25">
      <c r="A30" s="13" t="s">
        <v>1898</v>
      </c>
      <c r="B30" s="32" t="s">
        <v>1899</v>
      </c>
      <c r="C30" s="32" t="s">
        <v>1181</v>
      </c>
      <c r="D30" s="14">
        <v>5003</v>
      </c>
      <c r="E30" s="15">
        <v>122.29</v>
      </c>
      <c r="F30" s="16">
        <v>8.0000000000000002E-3</v>
      </c>
      <c r="G30" s="16"/>
    </row>
    <row r="31" spans="1:7" x14ac:dyDescent="0.25">
      <c r="A31" s="13" t="s">
        <v>2260</v>
      </c>
      <c r="B31" s="32" t="s">
        <v>2261</v>
      </c>
      <c r="C31" s="32" t="s">
        <v>1395</v>
      </c>
      <c r="D31" s="14">
        <v>9516</v>
      </c>
      <c r="E31" s="15">
        <v>102.31</v>
      </c>
      <c r="F31" s="16">
        <v>6.7000000000000002E-3</v>
      </c>
      <c r="G31" s="16"/>
    </row>
    <row r="32" spans="1:7" x14ac:dyDescent="0.25">
      <c r="A32" s="13" t="s">
        <v>2554</v>
      </c>
      <c r="B32" s="32" t="s">
        <v>2555</v>
      </c>
      <c r="C32" s="32" t="s">
        <v>1181</v>
      </c>
      <c r="D32" s="14">
        <v>1621</v>
      </c>
      <c r="E32" s="15">
        <v>86.13</v>
      </c>
      <c r="F32" s="16">
        <v>5.5999999999999999E-3</v>
      </c>
      <c r="G32" s="16"/>
    </row>
    <row r="33" spans="1:7" x14ac:dyDescent="0.25">
      <c r="A33" s="17" t="s">
        <v>131</v>
      </c>
      <c r="B33" s="33"/>
      <c r="C33" s="33"/>
      <c r="D33" s="20"/>
      <c r="E33" s="21">
        <v>10878.12</v>
      </c>
      <c r="F33" s="22">
        <v>0.70760000000000001</v>
      </c>
      <c r="G33" s="23"/>
    </row>
    <row r="34" spans="1:7" x14ac:dyDescent="0.25">
      <c r="A34" s="17" t="s">
        <v>1257</v>
      </c>
      <c r="B34" s="32"/>
      <c r="C34" s="32"/>
      <c r="D34" s="14"/>
      <c r="E34" s="15"/>
      <c r="F34" s="16"/>
      <c r="G34" s="16"/>
    </row>
    <row r="35" spans="1:7" x14ac:dyDescent="0.25">
      <c r="A35" s="17" t="s">
        <v>131</v>
      </c>
      <c r="B35" s="32"/>
      <c r="C35" s="32"/>
      <c r="D35" s="14"/>
      <c r="E35" s="18" t="s">
        <v>128</v>
      </c>
      <c r="F35" s="19" t="s">
        <v>128</v>
      </c>
      <c r="G35" s="16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17" t="s">
        <v>2774</v>
      </c>
      <c r="B37" s="32"/>
      <c r="C37" s="32"/>
      <c r="D37" s="14"/>
      <c r="E37" s="15"/>
      <c r="F37" s="16"/>
      <c r="G37" s="16"/>
    </row>
    <row r="38" spans="1:7" x14ac:dyDescent="0.25">
      <c r="A38" s="13" t="s">
        <v>3054</v>
      </c>
      <c r="B38" s="32" t="s">
        <v>3055</v>
      </c>
      <c r="C38" s="32" t="s">
        <v>3056</v>
      </c>
      <c r="D38" s="14">
        <v>1142</v>
      </c>
      <c r="E38" s="15">
        <v>767.48</v>
      </c>
      <c r="F38" s="16">
        <v>4.99E-2</v>
      </c>
      <c r="G38" s="16"/>
    </row>
    <row r="39" spans="1:7" x14ac:dyDescent="0.25">
      <c r="A39" s="13" t="s">
        <v>3057</v>
      </c>
      <c r="B39" s="32" t="s">
        <v>3058</v>
      </c>
      <c r="C39" s="32" t="s">
        <v>3056</v>
      </c>
      <c r="D39" s="14">
        <v>3373</v>
      </c>
      <c r="E39" s="15">
        <v>441.79</v>
      </c>
      <c r="F39" s="16">
        <v>2.87E-2</v>
      </c>
      <c r="G39" s="16"/>
    </row>
    <row r="40" spans="1:7" x14ac:dyDescent="0.25">
      <c r="A40" s="13" t="s">
        <v>3059</v>
      </c>
      <c r="B40" s="32" t="s">
        <v>3060</v>
      </c>
      <c r="C40" s="32" t="s">
        <v>1181</v>
      </c>
      <c r="D40" s="14">
        <v>4514</v>
      </c>
      <c r="E40" s="15">
        <v>407.36</v>
      </c>
      <c r="F40" s="16">
        <v>2.6499999999999999E-2</v>
      </c>
      <c r="G40" s="16"/>
    </row>
    <row r="41" spans="1:7" x14ac:dyDescent="0.25">
      <c r="A41" s="13" t="s">
        <v>3061</v>
      </c>
      <c r="B41" s="32" t="s">
        <v>3062</v>
      </c>
      <c r="C41" s="32" t="s">
        <v>3063</v>
      </c>
      <c r="D41" s="14">
        <v>2474</v>
      </c>
      <c r="E41" s="15">
        <v>382.41</v>
      </c>
      <c r="F41" s="16">
        <v>2.4899999999999999E-2</v>
      </c>
      <c r="G41" s="16"/>
    </row>
    <row r="42" spans="1:7" x14ac:dyDescent="0.25">
      <c r="A42" s="13" t="s">
        <v>3064</v>
      </c>
      <c r="B42" s="32" t="s">
        <v>3065</v>
      </c>
      <c r="C42" s="32" t="s">
        <v>3056</v>
      </c>
      <c r="D42" s="14">
        <v>3549</v>
      </c>
      <c r="E42" s="15">
        <v>304.8</v>
      </c>
      <c r="F42" s="16">
        <v>1.9800000000000002E-2</v>
      </c>
      <c r="G42" s="16"/>
    </row>
    <row r="43" spans="1:7" x14ac:dyDescent="0.25">
      <c r="A43" s="13" t="s">
        <v>3066</v>
      </c>
      <c r="B43" s="32" t="s">
        <v>3067</v>
      </c>
      <c r="C43" s="32" t="s">
        <v>3056</v>
      </c>
      <c r="D43" s="14">
        <v>2762</v>
      </c>
      <c r="E43" s="15">
        <v>246.85</v>
      </c>
      <c r="F43" s="16">
        <v>1.61E-2</v>
      </c>
      <c r="G43" s="16"/>
    </row>
    <row r="44" spans="1:7" x14ac:dyDescent="0.25">
      <c r="A44" s="13" t="s">
        <v>3068</v>
      </c>
      <c r="B44" s="32" t="s">
        <v>3069</v>
      </c>
      <c r="C44" s="32" t="s">
        <v>3070</v>
      </c>
      <c r="D44" s="14">
        <v>2438</v>
      </c>
      <c r="E44" s="15">
        <v>244.67</v>
      </c>
      <c r="F44" s="16">
        <v>1.5900000000000001E-2</v>
      </c>
      <c r="G44" s="16"/>
    </row>
    <row r="45" spans="1:7" x14ac:dyDescent="0.25">
      <c r="A45" s="13" t="s">
        <v>3071</v>
      </c>
      <c r="B45" s="32" t="s">
        <v>3072</v>
      </c>
      <c r="C45" s="32" t="s">
        <v>3073</v>
      </c>
      <c r="D45" s="14">
        <v>535</v>
      </c>
      <c r="E45" s="15">
        <v>239.42</v>
      </c>
      <c r="F45" s="16">
        <v>1.5599999999999999E-2</v>
      </c>
      <c r="G45" s="16"/>
    </row>
    <row r="46" spans="1:7" x14ac:dyDescent="0.25">
      <c r="A46" s="13" t="s">
        <v>3074</v>
      </c>
      <c r="B46" s="32" t="s">
        <v>3075</v>
      </c>
      <c r="C46" s="32" t="s">
        <v>3070</v>
      </c>
      <c r="D46" s="14">
        <v>497</v>
      </c>
      <c r="E46" s="15">
        <v>227.61</v>
      </c>
      <c r="F46" s="16">
        <v>1.4800000000000001E-2</v>
      </c>
      <c r="G46" s="16"/>
    </row>
    <row r="47" spans="1:7" x14ac:dyDescent="0.25">
      <c r="A47" s="13" t="s">
        <v>3076</v>
      </c>
      <c r="B47" s="32" t="s">
        <v>3077</v>
      </c>
      <c r="C47" s="32" t="s">
        <v>3070</v>
      </c>
      <c r="D47" s="14">
        <v>935</v>
      </c>
      <c r="E47" s="15">
        <v>189.37</v>
      </c>
      <c r="F47" s="16">
        <v>1.23E-2</v>
      </c>
      <c r="G47" s="16"/>
    </row>
    <row r="48" spans="1:7" x14ac:dyDescent="0.25">
      <c r="A48" s="13" t="s">
        <v>3078</v>
      </c>
      <c r="B48" s="32" t="s">
        <v>3079</v>
      </c>
      <c r="C48" s="32" t="s">
        <v>3063</v>
      </c>
      <c r="D48" s="14">
        <v>752</v>
      </c>
      <c r="E48" s="15">
        <v>179.74</v>
      </c>
      <c r="F48" s="16">
        <v>1.17E-2</v>
      </c>
      <c r="G48" s="16"/>
    </row>
    <row r="49" spans="1:7" x14ac:dyDescent="0.25">
      <c r="A49" s="13" t="s">
        <v>3080</v>
      </c>
      <c r="B49" s="32" t="s">
        <v>3081</v>
      </c>
      <c r="C49" s="32" t="s">
        <v>3070</v>
      </c>
      <c r="D49" s="14">
        <v>480</v>
      </c>
      <c r="E49" s="15">
        <v>159.05000000000001</v>
      </c>
      <c r="F49" s="16">
        <v>1.03E-2</v>
      </c>
      <c r="G49" s="16"/>
    </row>
    <row r="50" spans="1:7" x14ac:dyDescent="0.25">
      <c r="A50" s="13" t="s">
        <v>3082</v>
      </c>
      <c r="B50" s="32" t="s">
        <v>3083</v>
      </c>
      <c r="C50" s="32" t="s">
        <v>3063</v>
      </c>
      <c r="D50" s="14">
        <v>361</v>
      </c>
      <c r="E50" s="15">
        <v>142.80000000000001</v>
      </c>
      <c r="F50" s="16">
        <v>9.2999999999999992E-3</v>
      </c>
      <c r="G50" s="16"/>
    </row>
    <row r="51" spans="1:7" x14ac:dyDescent="0.25">
      <c r="A51" s="13" t="s">
        <v>3084</v>
      </c>
      <c r="B51" s="32" t="s">
        <v>3085</v>
      </c>
      <c r="C51" s="32" t="s">
        <v>3063</v>
      </c>
      <c r="D51" s="14">
        <v>1746</v>
      </c>
      <c r="E51" s="15">
        <v>136.59</v>
      </c>
      <c r="F51" s="16">
        <v>8.8999999999999999E-3</v>
      </c>
      <c r="G51" s="16"/>
    </row>
    <row r="52" spans="1:7" x14ac:dyDescent="0.25">
      <c r="A52" s="13" t="s">
        <v>3086</v>
      </c>
      <c r="B52" s="32" t="s">
        <v>3087</v>
      </c>
      <c r="C52" s="32" t="s">
        <v>3070</v>
      </c>
      <c r="D52" s="14">
        <v>1798</v>
      </c>
      <c r="E52" s="15">
        <v>131.47999999999999</v>
      </c>
      <c r="F52" s="16">
        <v>8.6E-3</v>
      </c>
      <c r="G52" s="16"/>
    </row>
    <row r="53" spans="1:7" x14ac:dyDescent="0.25">
      <c r="A53" s="13" t="s">
        <v>3088</v>
      </c>
      <c r="B53" s="32" t="s">
        <v>3089</v>
      </c>
      <c r="C53" s="32" t="s">
        <v>3056</v>
      </c>
      <c r="D53" s="14">
        <v>152</v>
      </c>
      <c r="E53" s="15">
        <v>96.35</v>
      </c>
      <c r="F53" s="16">
        <v>6.3E-3</v>
      </c>
      <c r="G53" s="16"/>
    </row>
    <row r="54" spans="1:7" x14ac:dyDescent="0.25">
      <c r="A54" s="13" t="s">
        <v>3090</v>
      </c>
      <c r="B54" s="32" t="s">
        <v>3091</v>
      </c>
      <c r="C54" s="32" t="s">
        <v>3070</v>
      </c>
      <c r="D54" s="14">
        <v>405</v>
      </c>
      <c r="E54" s="15">
        <v>75.94</v>
      </c>
      <c r="F54" s="16">
        <v>4.8999999999999998E-3</v>
      </c>
      <c r="G54" s="16"/>
    </row>
    <row r="55" spans="1:7" x14ac:dyDescent="0.25">
      <c r="A55" s="13" t="s">
        <v>3092</v>
      </c>
      <c r="B55" s="32" t="s">
        <v>3093</v>
      </c>
      <c r="C55" s="32" t="s">
        <v>3073</v>
      </c>
      <c r="D55" s="14">
        <v>409</v>
      </c>
      <c r="E55" s="15">
        <v>47.68</v>
      </c>
      <c r="F55" s="16">
        <v>3.0999999999999999E-3</v>
      </c>
      <c r="G55" s="16"/>
    </row>
    <row r="56" spans="1:7" x14ac:dyDescent="0.25">
      <c r="A56" s="13" t="s">
        <v>3094</v>
      </c>
      <c r="B56" s="32" t="s">
        <v>3095</v>
      </c>
      <c r="C56" s="32" t="s">
        <v>3073</v>
      </c>
      <c r="D56" s="14">
        <v>255</v>
      </c>
      <c r="E56" s="15">
        <v>43.27</v>
      </c>
      <c r="F56" s="16">
        <v>2.8E-3</v>
      </c>
      <c r="G56" s="16"/>
    </row>
    <row r="57" spans="1:7" x14ac:dyDescent="0.25">
      <c r="A57" s="13" t="s">
        <v>3096</v>
      </c>
      <c r="B57" s="32" t="s">
        <v>3097</v>
      </c>
      <c r="C57" s="32" t="s">
        <v>3073</v>
      </c>
      <c r="D57" s="14">
        <v>223</v>
      </c>
      <c r="E57" s="15">
        <v>27.16</v>
      </c>
      <c r="F57" s="16">
        <v>1.8E-3</v>
      </c>
      <c r="G57" s="16"/>
    </row>
    <row r="58" spans="1:7" x14ac:dyDescent="0.25">
      <c r="A58" s="13" t="s">
        <v>3098</v>
      </c>
      <c r="B58" s="32" t="s">
        <v>3099</v>
      </c>
      <c r="C58" s="32" t="s">
        <v>1181</v>
      </c>
      <c r="D58" s="14">
        <v>34</v>
      </c>
      <c r="E58" s="15">
        <v>0.5</v>
      </c>
      <c r="F58" s="16">
        <v>0</v>
      </c>
      <c r="G58" s="16"/>
    </row>
    <row r="59" spans="1:7" x14ac:dyDescent="0.25">
      <c r="A59" s="17" t="s">
        <v>131</v>
      </c>
      <c r="B59" s="33"/>
      <c r="C59" s="33"/>
      <c r="D59" s="20"/>
      <c r="E59" s="21">
        <v>4492.32</v>
      </c>
      <c r="F59" s="22">
        <v>0.29220000000000002</v>
      </c>
      <c r="G59" s="23"/>
    </row>
    <row r="60" spans="1:7" x14ac:dyDescent="0.25">
      <c r="A60" s="13"/>
      <c r="B60" s="32"/>
      <c r="C60" s="32"/>
      <c r="D60" s="14"/>
      <c r="E60" s="15"/>
      <c r="F60" s="16"/>
      <c r="G60" s="16"/>
    </row>
    <row r="61" spans="1:7" x14ac:dyDescent="0.25">
      <c r="A61" s="25" t="s">
        <v>143</v>
      </c>
      <c r="B61" s="34"/>
      <c r="C61" s="34"/>
      <c r="D61" s="26"/>
      <c r="E61" s="21">
        <v>15370.44</v>
      </c>
      <c r="F61" s="22">
        <v>0.99980000000000002</v>
      </c>
      <c r="G61" s="23"/>
    </row>
    <row r="62" spans="1:7" x14ac:dyDescent="0.25">
      <c r="A62" s="13"/>
      <c r="B62" s="32"/>
      <c r="C62" s="32"/>
      <c r="D62" s="14"/>
      <c r="E62" s="15"/>
      <c r="F62" s="16"/>
      <c r="G62" s="16"/>
    </row>
    <row r="63" spans="1:7" x14ac:dyDescent="0.25">
      <c r="A63" s="13"/>
      <c r="B63" s="32"/>
      <c r="C63" s="32"/>
      <c r="D63" s="14"/>
      <c r="E63" s="15"/>
      <c r="F63" s="16"/>
      <c r="G63" s="16"/>
    </row>
    <row r="64" spans="1:7" x14ac:dyDescent="0.25">
      <c r="A64" s="17" t="s">
        <v>228</v>
      </c>
      <c r="B64" s="32"/>
      <c r="C64" s="32"/>
      <c r="D64" s="14"/>
      <c r="E64" s="15"/>
      <c r="F64" s="16"/>
      <c r="G64" s="16"/>
    </row>
    <row r="65" spans="1:7" x14ac:dyDescent="0.25">
      <c r="A65" s="13" t="s">
        <v>229</v>
      </c>
      <c r="B65" s="32"/>
      <c r="C65" s="32"/>
      <c r="D65" s="14"/>
      <c r="E65" s="15">
        <v>20.99</v>
      </c>
      <c r="F65" s="16">
        <v>1.4E-3</v>
      </c>
      <c r="G65" s="16">
        <v>6.6422999999999996E-2</v>
      </c>
    </row>
    <row r="66" spans="1:7" x14ac:dyDescent="0.25">
      <c r="A66" s="17" t="s">
        <v>131</v>
      </c>
      <c r="B66" s="33"/>
      <c r="C66" s="33"/>
      <c r="D66" s="20"/>
      <c r="E66" s="21">
        <v>20.99</v>
      </c>
      <c r="F66" s="22">
        <v>1.4E-3</v>
      </c>
      <c r="G66" s="23"/>
    </row>
    <row r="67" spans="1:7" x14ac:dyDescent="0.25">
      <c r="A67" s="13"/>
      <c r="B67" s="32"/>
      <c r="C67" s="32"/>
      <c r="D67" s="14"/>
      <c r="E67" s="15"/>
      <c r="F67" s="16"/>
      <c r="G67" s="16"/>
    </row>
    <row r="68" spans="1:7" x14ac:dyDescent="0.25">
      <c r="A68" s="25" t="s">
        <v>143</v>
      </c>
      <c r="B68" s="34"/>
      <c r="C68" s="34"/>
      <c r="D68" s="26"/>
      <c r="E68" s="21">
        <v>20.99</v>
      </c>
      <c r="F68" s="22">
        <v>1.4E-3</v>
      </c>
      <c r="G68" s="23"/>
    </row>
    <row r="69" spans="1:7" x14ac:dyDescent="0.25">
      <c r="A69" s="13" t="s">
        <v>230</v>
      </c>
      <c r="B69" s="32"/>
      <c r="C69" s="32"/>
      <c r="D69" s="14"/>
      <c r="E69" s="15">
        <v>7.639E-3</v>
      </c>
      <c r="F69" s="16">
        <v>0</v>
      </c>
      <c r="G69" s="16"/>
    </row>
    <row r="70" spans="1:7" x14ac:dyDescent="0.25">
      <c r="A70" s="13" t="s">
        <v>231</v>
      </c>
      <c r="B70" s="32"/>
      <c r="C70" s="32"/>
      <c r="D70" s="14"/>
      <c r="E70" s="37">
        <v>-19.557639000000002</v>
      </c>
      <c r="F70" s="36">
        <v>-1.1999999999999999E-3</v>
      </c>
      <c r="G70" s="16">
        <v>6.6422999999999996E-2</v>
      </c>
    </row>
    <row r="71" spans="1:7" x14ac:dyDescent="0.25">
      <c r="A71" s="27" t="s">
        <v>232</v>
      </c>
      <c r="B71" s="35"/>
      <c r="C71" s="35"/>
      <c r="D71" s="28"/>
      <c r="E71" s="29">
        <v>15371.88</v>
      </c>
      <c r="F71" s="30">
        <v>1</v>
      </c>
      <c r="G71" s="30"/>
    </row>
    <row r="76" spans="1:7" x14ac:dyDescent="0.25">
      <c r="A76" s="1" t="s">
        <v>235</v>
      </c>
    </row>
    <row r="77" spans="1:7" x14ac:dyDescent="0.25">
      <c r="A77" s="57" t="s">
        <v>236</v>
      </c>
      <c r="B77" s="3" t="s">
        <v>128</v>
      </c>
    </row>
    <row r="78" spans="1:7" x14ac:dyDescent="0.25">
      <c r="A78" t="s">
        <v>237</v>
      </c>
    </row>
    <row r="79" spans="1:7" x14ac:dyDescent="0.25">
      <c r="A79" t="s">
        <v>238</v>
      </c>
      <c r="B79" t="s">
        <v>239</v>
      </c>
      <c r="C79" t="s">
        <v>239</v>
      </c>
    </row>
    <row r="80" spans="1:7" x14ac:dyDescent="0.25">
      <c r="B80" s="58">
        <v>45596</v>
      </c>
      <c r="C80" s="58">
        <v>45625</v>
      </c>
    </row>
    <row r="81" spans="1:3" x14ac:dyDescent="0.25">
      <c r="A81" t="s">
        <v>244</v>
      </c>
      <c r="B81">
        <v>20.2041</v>
      </c>
      <c r="C81">
        <v>19.7928</v>
      </c>
    </row>
    <row r="82" spans="1:3" x14ac:dyDescent="0.25">
      <c r="A82" t="s">
        <v>245</v>
      </c>
      <c r="B82">
        <v>20.2041</v>
      </c>
      <c r="C82">
        <v>19.7928</v>
      </c>
    </row>
    <row r="83" spans="1:3" x14ac:dyDescent="0.25">
      <c r="A83" t="s">
        <v>688</v>
      </c>
      <c r="B83">
        <v>19.741</v>
      </c>
      <c r="C83">
        <v>19.3309</v>
      </c>
    </row>
    <row r="84" spans="1:3" x14ac:dyDescent="0.25">
      <c r="A84" t="s">
        <v>689</v>
      </c>
      <c r="B84">
        <v>19.741</v>
      </c>
      <c r="C84">
        <v>19.3309</v>
      </c>
    </row>
    <row r="86" spans="1:3" x14ac:dyDescent="0.25">
      <c r="A86" t="s">
        <v>255</v>
      </c>
      <c r="B86" s="3" t="s">
        <v>128</v>
      </c>
    </row>
    <row r="87" spans="1:3" x14ac:dyDescent="0.25">
      <c r="A87" t="s">
        <v>256</v>
      </c>
      <c r="B87" s="3" t="s">
        <v>128</v>
      </c>
    </row>
    <row r="88" spans="1:3" ht="29.1" customHeight="1" x14ac:dyDescent="0.25">
      <c r="A88" s="57" t="s">
        <v>257</v>
      </c>
      <c r="B88" s="3" t="s">
        <v>128</v>
      </c>
    </row>
    <row r="89" spans="1:3" ht="29.1" customHeight="1" x14ac:dyDescent="0.25">
      <c r="A89" s="57" t="s">
        <v>258</v>
      </c>
      <c r="B89" s="59">
        <v>4492.3162898999999</v>
      </c>
    </row>
    <row r="90" spans="1:3" x14ac:dyDescent="0.25">
      <c r="A90" t="s">
        <v>1258</v>
      </c>
      <c r="B90" s="59">
        <v>0.1174</v>
      </c>
    </row>
    <row r="91" spans="1:3" ht="43.5" customHeight="1" x14ac:dyDescent="0.25">
      <c r="A91" s="57" t="s">
        <v>260</v>
      </c>
      <c r="B91" s="3" t="s">
        <v>128</v>
      </c>
    </row>
    <row r="92" spans="1:3" ht="29.1" customHeight="1" x14ac:dyDescent="0.25">
      <c r="A92" s="57" t="s">
        <v>261</v>
      </c>
      <c r="B92" s="3" t="s">
        <v>128</v>
      </c>
    </row>
    <row r="93" spans="1:3" ht="29.1" customHeight="1" x14ac:dyDescent="0.25">
      <c r="A93" s="57" t="s">
        <v>262</v>
      </c>
      <c r="B93" t="s">
        <v>128</v>
      </c>
    </row>
    <row r="94" spans="1:3" ht="29.1" customHeight="1" x14ac:dyDescent="0.25">
      <c r="A94" s="57" t="s">
        <v>263</v>
      </c>
      <c r="B94" s="3" t="s">
        <v>128</v>
      </c>
    </row>
    <row r="95" spans="1:3" ht="29.1" customHeight="1" x14ac:dyDescent="0.25">
      <c r="A95" s="57" t="s">
        <v>264</v>
      </c>
      <c r="B95" s="3" t="s">
        <v>128</v>
      </c>
    </row>
    <row r="97" spans="1:4" ht="69.95" customHeight="1" x14ac:dyDescent="0.25">
      <c r="A97" s="76" t="s">
        <v>274</v>
      </c>
      <c r="B97" s="76" t="s">
        <v>275</v>
      </c>
      <c r="C97" s="76" t="s">
        <v>5</v>
      </c>
      <c r="D97" s="76" t="s">
        <v>6</v>
      </c>
    </row>
    <row r="98" spans="1:4" ht="69.95" customHeight="1" x14ac:dyDescent="0.25">
      <c r="A98" s="76" t="s">
        <v>3100</v>
      </c>
      <c r="B98" s="76"/>
      <c r="C98" s="76" t="s">
        <v>107</v>
      </c>
      <c r="D9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46"/>
  <sheetViews>
    <sheetView showGridLines="0" workbookViewId="0">
      <pane ySplit="4" topLeftCell="A24" activePane="bottomLeft" state="frozen"/>
      <selection pane="bottomLeft" activeCell="H43" sqref="H4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3101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3102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3042</v>
      </c>
      <c r="B7" s="32"/>
      <c r="C7" s="32"/>
      <c r="D7" s="14"/>
      <c r="E7" s="15"/>
      <c r="F7" s="16"/>
      <c r="G7" s="16"/>
    </row>
    <row r="8" spans="1:8" x14ac:dyDescent="0.25">
      <c r="A8" s="17" t="s">
        <v>3043</v>
      </c>
      <c r="B8" s="33"/>
      <c r="C8" s="33"/>
      <c r="D8" s="20"/>
      <c r="E8" s="47"/>
      <c r="F8" s="23"/>
      <c r="G8" s="23"/>
    </row>
    <row r="9" spans="1:8" x14ac:dyDescent="0.25">
      <c r="A9" s="13" t="s">
        <v>3103</v>
      </c>
      <c r="B9" s="32" t="s">
        <v>3104</v>
      </c>
      <c r="C9" s="32"/>
      <c r="D9" s="14">
        <v>174856.90599999999</v>
      </c>
      <c r="E9" s="15">
        <v>7360.77</v>
      </c>
      <c r="F9" s="16">
        <v>0.9899</v>
      </c>
      <c r="G9" s="16"/>
    </row>
    <row r="10" spans="1:8" x14ac:dyDescent="0.25">
      <c r="A10" s="17" t="s">
        <v>131</v>
      </c>
      <c r="B10" s="33"/>
      <c r="C10" s="33"/>
      <c r="D10" s="20"/>
      <c r="E10" s="21">
        <v>7360.77</v>
      </c>
      <c r="F10" s="22">
        <v>0.9899</v>
      </c>
      <c r="G10" s="23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25" t="s">
        <v>143</v>
      </c>
      <c r="B12" s="34"/>
      <c r="C12" s="34"/>
      <c r="D12" s="26"/>
      <c r="E12" s="21">
        <v>7360.77</v>
      </c>
      <c r="F12" s="22">
        <v>0.9899</v>
      </c>
      <c r="G12" s="23"/>
    </row>
    <row r="13" spans="1:8" x14ac:dyDescent="0.25">
      <c r="A13" s="13"/>
      <c r="B13" s="32"/>
      <c r="C13" s="32"/>
      <c r="D13" s="14"/>
      <c r="E13" s="15"/>
      <c r="F13" s="16"/>
      <c r="G13" s="16"/>
    </row>
    <row r="14" spans="1:8" x14ac:dyDescent="0.25">
      <c r="A14" s="17" t="s">
        <v>228</v>
      </c>
      <c r="B14" s="32"/>
      <c r="C14" s="32"/>
      <c r="D14" s="14"/>
      <c r="E14" s="15"/>
      <c r="F14" s="16"/>
      <c r="G14" s="16"/>
    </row>
    <row r="15" spans="1:8" x14ac:dyDescent="0.25">
      <c r="A15" s="13" t="s">
        <v>229</v>
      </c>
      <c r="B15" s="32"/>
      <c r="C15" s="32"/>
      <c r="D15" s="14"/>
      <c r="E15" s="15">
        <v>81.96</v>
      </c>
      <c r="F15" s="16">
        <v>1.0999999999999999E-2</v>
      </c>
      <c r="G15" s="16">
        <v>6.6422999999999996E-2</v>
      </c>
    </row>
    <row r="16" spans="1:8" x14ac:dyDescent="0.25">
      <c r="A16" s="17" t="s">
        <v>131</v>
      </c>
      <c r="B16" s="33"/>
      <c r="C16" s="33"/>
      <c r="D16" s="20"/>
      <c r="E16" s="21">
        <v>81.96</v>
      </c>
      <c r="F16" s="22">
        <v>1.0999999999999999E-2</v>
      </c>
      <c r="G16" s="23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5" t="s">
        <v>143</v>
      </c>
      <c r="B18" s="34"/>
      <c r="C18" s="34"/>
      <c r="D18" s="26"/>
      <c r="E18" s="21">
        <v>81.96</v>
      </c>
      <c r="F18" s="22">
        <v>1.0999999999999999E-2</v>
      </c>
      <c r="G18" s="23"/>
    </row>
    <row r="19" spans="1:7" x14ac:dyDescent="0.25">
      <c r="A19" s="13" t="s">
        <v>230</v>
      </c>
      <c r="B19" s="32"/>
      <c r="C19" s="32"/>
      <c r="D19" s="14"/>
      <c r="E19" s="15">
        <v>2.98286E-2</v>
      </c>
      <c r="F19" s="16">
        <v>3.9999999999999998E-6</v>
      </c>
      <c r="G19" s="16"/>
    </row>
    <row r="20" spans="1:7" x14ac:dyDescent="0.25">
      <c r="A20" s="13" t="s">
        <v>231</v>
      </c>
      <c r="B20" s="32"/>
      <c r="C20" s="32"/>
      <c r="D20" s="14"/>
      <c r="E20" s="37">
        <v>-6.5598286000000003</v>
      </c>
      <c r="F20" s="36">
        <v>-9.0399999999999996E-4</v>
      </c>
      <c r="G20" s="16">
        <v>6.6421999999999995E-2</v>
      </c>
    </row>
    <row r="21" spans="1:7" x14ac:dyDescent="0.25">
      <c r="A21" s="27" t="s">
        <v>232</v>
      </c>
      <c r="B21" s="35"/>
      <c r="C21" s="35"/>
      <c r="D21" s="28"/>
      <c r="E21" s="29">
        <v>7436.2</v>
      </c>
      <c r="F21" s="30">
        <v>1</v>
      </c>
      <c r="G21" s="30"/>
    </row>
    <row r="26" spans="1:7" x14ac:dyDescent="0.25">
      <c r="A26" s="1" t="s">
        <v>235</v>
      </c>
    </row>
    <row r="27" spans="1:7" x14ac:dyDescent="0.25">
      <c r="A27" s="57" t="s">
        <v>236</v>
      </c>
      <c r="B27" s="3" t="s">
        <v>128</v>
      </c>
    </row>
    <row r="28" spans="1:7" x14ac:dyDescent="0.25">
      <c r="A28" t="s">
        <v>237</v>
      </c>
    </row>
    <row r="29" spans="1:7" x14ac:dyDescent="0.25">
      <c r="A29" t="s">
        <v>238</v>
      </c>
      <c r="B29" t="s">
        <v>239</v>
      </c>
      <c r="C29" t="s">
        <v>239</v>
      </c>
    </row>
    <row r="30" spans="1:7" x14ac:dyDescent="0.25">
      <c r="B30" s="58">
        <v>45596</v>
      </c>
      <c r="C30" s="58">
        <v>45625</v>
      </c>
    </row>
    <row r="31" spans="1:7" x14ac:dyDescent="0.25">
      <c r="A31" t="s">
        <v>244</v>
      </c>
      <c r="B31">
        <v>20.992599999999999</v>
      </c>
      <c r="C31">
        <v>20.591100000000001</v>
      </c>
    </row>
    <row r="32" spans="1:7" x14ac:dyDescent="0.25">
      <c r="A32" t="s">
        <v>688</v>
      </c>
      <c r="B32">
        <v>19.141300000000001</v>
      </c>
      <c r="C32">
        <v>18.762899999999998</v>
      </c>
    </row>
    <row r="34" spans="1:4" x14ac:dyDescent="0.25">
      <c r="A34" t="s">
        <v>255</v>
      </c>
      <c r="B34" s="3" t="s">
        <v>128</v>
      </c>
    </row>
    <row r="35" spans="1:4" x14ac:dyDescent="0.25">
      <c r="A35" t="s">
        <v>256</v>
      </c>
      <c r="B35" s="3" t="s">
        <v>128</v>
      </c>
    </row>
    <row r="36" spans="1:4" ht="29.1" customHeight="1" x14ac:dyDescent="0.25">
      <c r="A36" s="57" t="s">
        <v>257</v>
      </c>
      <c r="B36" s="3" t="s">
        <v>128</v>
      </c>
    </row>
    <row r="37" spans="1:4" ht="29.1" customHeight="1" x14ac:dyDescent="0.25">
      <c r="A37" s="57" t="s">
        <v>258</v>
      </c>
      <c r="B37" s="59">
        <v>7360.7716480999998</v>
      </c>
    </row>
    <row r="38" spans="1:4" ht="43.5" customHeight="1" x14ac:dyDescent="0.25">
      <c r="A38" s="57" t="s">
        <v>2890</v>
      </c>
      <c r="B38" s="3" t="s">
        <v>128</v>
      </c>
    </row>
    <row r="39" spans="1:4" x14ac:dyDescent="0.25">
      <c r="B39" s="3"/>
    </row>
    <row r="40" spans="1:4" ht="29.1" customHeight="1" x14ac:dyDescent="0.25">
      <c r="A40" s="57" t="s">
        <v>2891</v>
      </c>
      <c r="B40" s="3" t="s">
        <v>128</v>
      </c>
    </row>
    <row r="41" spans="1:4" ht="29.1" customHeight="1" x14ac:dyDescent="0.25">
      <c r="A41" s="57" t="s">
        <v>2892</v>
      </c>
      <c r="B41" t="s">
        <v>128</v>
      </c>
    </row>
    <row r="42" spans="1:4" ht="29.1" customHeight="1" x14ac:dyDescent="0.25">
      <c r="A42" s="57" t="s">
        <v>2893</v>
      </c>
      <c r="B42" s="3" t="s">
        <v>128</v>
      </c>
    </row>
    <row r="43" spans="1:4" ht="29.1" customHeight="1" x14ac:dyDescent="0.25">
      <c r="A43" s="57" t="s">
        <v>2894</v>
      </c>
      <c r="B43" s="3" t="s">
        <v>128</v>
      </c>
    </row>
    <row r="45" spans="1:4" ht="69.95" customHeight="1" x14ac:dyDescent="0.25">
      <c r="A45" s="76" t="s">
        <v>274</v>
      </c>
      <c r="B45" s="76" t="s">
        <v>275</v>
      </c>
      <c r="C45" s="76" t="s">
        <v>5</v>
      </c>
      <c r="D45" s="76" t="s">
        <v>6</v>
      </c>
    </row>
    <row r="46" spans="1:4" ht="69.95" customHeight="1" x14ac:dyDescent="0.25">
      <c r="A46" s="76" t="s">
        <v>3105</v>
      </c>
      <c r="B46" s="76"/>
      <c r="C46" s="76" t="s">
        <v>109</v>
      </c>
      <c r="D4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H46"/>
  <sheetViews>
    <sheetView showGridLines="0" workbookViewId="0">
      <pane ySplit="4" topLeftCell="A24" activePane="bottomLeft" state="frozen"/>
      <selection pane="bottomLeft" activeCell="H43" sqref="H4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3106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3107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3042</v>
      </c>
      <c r="B7" s="32"/>
      <c r="C7" s="32"/>
      <c r="D7" s="14"/>
      <c r="E7" s="15"/>
      <c r="F7" s="16"/>
      <c r="G7" s="16"/>
    </row>
    <row r="8" spans="1:8" x14ac:dyDescent="0.25">
      <c r="A8" s="17" t="s">
        <v>3043</v>
      </c>
      <c r="B8" s="33"/>
      <c r="C8" s="33"/>
      <c r="D8" s="20"/>
      <c r="E8" s="47"/>
      <c r="F8" s="23"/>
      <c r="G8" s="23"/>
    </row>
    <row r="9" spans="1:8" x14ac:dyDescent="0.25">
      <c r="A9" s="13" t="s">
        <v>3108</v>
      </c>
      <c r="B9" s="32" t="s">
        <v>3109</v>
      </c>
      <c r="C9" s="32"/>
      <c r="D9" s="14">
        <v>99201.30631</v>
      </c>
      <c r="E9" s="15">
        <v>11451.79</v>
      </c>
      <c r="F9" s="16">
        <v>0.99980000000000002</v>
      </c>
      <c r="G9" s="16"/>
    </row>
    <row r="10" spans="1:8" x14ac:dyDescent="0.25">
      <c r="A10" s="17" t="s">
        <v>131</v>
      </c>
      <c r="B10" s="33"/>
      <c r="C10" s="33"/>
      <c r="D10" s="20"/>
      <c r="E10" s="21">
        <v>11451.79</v>
      </c>
      <c r="F10" s="22">
        <v>0.99980000000000002</v>
      </c>
      <c r="G10" s="23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25" t="s">
        <v>143</v>
      </c>
      <c r="B12" s="34"/>
      <c r="C12" s="34"/>
      <c r="D12" s="26"/>
      <c r="E12" s="21">
        <v>11451.79</v>
      </c>
      <c r="F12" s="22">
        <v>0.99980000000000002</v>
      </c>
      <c r="G12" s="23"/>
    </row>
    <row r="13" spans="1:8" x14ac:dyDescent="0.25">
      <c r="A13" s="13"/>
      <c r="B13" s="32"/>
      <c r="C13" s="32"/>
      <c r="D13" s="14"/>
      <c r="E13" s="15"/>
      <c r="F13" s="16"/>
      <c r="G13" s="16"/>
    </row>
    <row r="14" spans="1:8" x14ac:dyDescent="0.25">
      <c r="A14" s="17" t="s">
        <v>228</v>
      </c>
      <c r="B14" s="32"/>
      <c r="C14" s="32"/>
      <c r="D14" s="14"/>
      <c r="E14" s="15"/>
      <c r="F14" s="16"/>
      <c r="G14" s="16"/>
    </row>
    <row r="15" spans="1:8" x14ac:dyDescent="0.25">
      <c r="A15" s="13" t="s">
        <v>229</v>
      </c>
      <c r="B15" s="32"/>
      <c r="C15" s="32"/>
      <c r="D15" s="14"/>
      <c r="E15" s="15">
        <v>56.97</v>
      </c>
      <c r="F15" s="16">
        <v>5.0000000000000001E-3</v>
      </c>
      <c r="G15" s="16">
        <v>6.6422999999999996E-2</v>
      </c>
    </row>
    <row r="16" spans="1:8" x14ac:dyDescent="0.25">
      <c r="A16" s="17" t="s">
        <v>131</v>
      </c>
      <c r="B16" s="33"/>
      <c r="C16" s="33"/>
      <c r="D16" s="20"/>
      <c r="E16" s="21">
        <v>56.97</v>
      </c>
      <c r="F16" s="22">
        <v>5.0000000000000001E-3</v>
      </c>
      <c r="G16" s="23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5" t="s">
        <v>143</v>
      </c>
      <c r="B18" s="34"/>
      <c r="C18" s="34"/>
      <c r="D18" s="26"/>
      <c r="E18" s="21">
        <v>56.97</v>
      </c>
      <c r="F18" s="22">
        <v>5.0000000000000001E-3</v>
      </c>
      <c r="G18" s="23"/>
    </row>
    <row r="19" spans="1:7" x14ac:dyDescent="0.25">
      <c r="A19" s="13" t="s">
        <v>230</v>
      </c>
      <c r="B19" s="32"/>
      <c r="C19" s="32"/>
      <c r="D19" s="14"/>
      <c r="E19" s="15">
        <v>2.0734499999999999E-2</v>
      </c>
      <c r="F19" s="16">
        <v>9.9999999999999995E-7</v>
      </c>
      <c r="G19" s="16"/>
    </row>
    <row r="20" spans="1:7" x14ac:dyDescent="0.25">
      <c r="A20" s="13" t="s">
        <v>231</v>
      </c>
      <c r="B20" s="32"/>
      <c r="C20" s="32"/>
      <c r="D20" s="14"/>
      <c r="E20" s="37">
        <v>-54.850734500000002</v>
      </c>
      <c r="F20" s="36">
        <v>-4.8009999999999997E-3</v>
      </c>
      <c r="G20" s="16">
        <v>6.6421999999999995E-2</v>
      </c>
    </row>
    <row r="21" spans="1:7" x14ac:dyDescent="0.25">
      <c r="A21" s="27" t="s">
        <v>232</v>
      </c>
      <c r="B21" s="35"/>
      <c r="C21" s="35"/>
      <c r="D21" s="28"/>
      <c r="E21" s="29">
        <v>11453.93</v>
      </c>
      <c r="F21" s="30">
        <v>1</v>
      </c>
      <c r="G21" s="30"/>
    </row>
    <row r="26" spans="1:7" x14ac:dyDescent="0.25">
      <c r="A26" s="1" t="s">
        <v>235</v>
      </c>
    </row>
    <row r="27" spans="1:7" x14ac:dyDescent="0.25">
      <c r="A27" s="57" t="s">
        <v>236</v>
      </c>
      <c r="B27" s="3" t="s">
        <v>128</v>
      </c>
    </row>
    <row r="28" spans="1:7" x14ac:dyDescent="0.25">
      <c r="A28" t="s">
        <v>237</v>
      </c>
    </row>
    <row r="29" spans="1:7" x14ac:dyDescent="0.25">
      <c r="A29" t="s">
        <v>238</v>
      </c>
      <c r="B29" t="s">
        <v>239</v>
      </c>
      <c r="C29" t="s">
        <v>239</v>
      </c>
    </row>
    <row r="30" spans="1:7" x14ac:dyDescent="0.25">
      <c r="B30" s="58">
        <v>45596</v>
      </c>
      <c r="C30" s="58">
        <v>45625</v>
      </c>
    </row>
    <row r="31" spans="1:7" x14ac:dyDescent="0.25">
      <c r="A31" t="s">
        <v>244</v>
      </c>
      <c r="B31">
        <v>16.2715</v>
      </c>
      <c r="C31">
        <v>15.911</v>
      </c>
    </row>
    <row r="32" spans="1:7" x14ac:dyDescent="0.25">
      <c r="A32" t="s">
        <v>688</v>
      </c>
      <c r="B32">
        <v>15.0687</v>
      </c>
      <c r="C32">
        <v>14.7247</v>
      </c>
    </row>
    <row r="34" spans="1:4" x14ac:dyDescent="0.25">
      <c r="A34" t="s">
        <v>255</v>
      </c>
      <c r="B34" s="3" t="s">
        <v>128</v>
      </c>
    </row>
    <row r="35" spans="1:4" x14ac:dyDescent="0.25">
      <c r="A35" t="s">
        <v>256</v>
      </c>
      <c r="B35" s="3" t="s">
        <v>128</v>
      </c>
    </row>
    <row r="36" spans="1:4" ht="29.1" customHeight="1" x14ac:dyDescent="0.25">
      <c r="A36" s="57" t="s">
        <v>257</v>
      </c>
      <c r="B36" s="3" t="s">
        <v>128</v>
      </c>
    </row>
    <row r="37" spans="1:4" ht="29.1" customHeight="1" x14ac:dyDescent="0.25">
      <c r="A37" s="57" t="s">
        <v>258</v>
      </c>
      <c r="B37" s="59">
        <v>11451.7926536</v>
      </c>
    </row>
    <row r="38" spans="1:4" ht="43.5" customHeight="1" x14ac:dyDescent="0.25">
      <c r="A38" s="57" t="s">
        <v>2890</v>
      </c>
      <c r="B38" s="3" t="s">
        <v>128</v>
      </c>
    </row>
    <row r="39" spans="1:4" x14ac:dyDescent="0.25">
      <c r="B39" s="3"/>
    </row>
    <row r="40" spans="1:4" ht="29.1" customHeight="1" x14ac:dyDescent="0.25">
      <c r="A40" s="57" t="s">
        <v>2891</v>
      </c>
      <c r="B40" s="3" t="s">
        <v>128</v>
      </c>
    </row>
    <row r="41" spans="1:4" ht="29.1" customHeight="1" x14ac:dyDescent="0.25">
      <c r="A41" s="57" t="s">
        <v>2892</v>
      </c>
      <c r="B41" t="s">
        <v>128</v>
      </c>
    </row>
    <row r="42" spans="1:4" ht="29.1" customHeight="1" x14ac:dyDescent="0.25">
      <c r="A42" s="57" t="s">
        <v>2893</v>
      </c>
      <c r="B42" s="3" t="s">
        <v>128</v>
      </c>
    </row>
    <row r="43" spans="1:4" ht="29.1" customHeight="1" x14ac:dyDescent="0.25">
      <c r="A43" s="57" t="s">
        <v>2894</v>
      </c>
      <c r="B43" s="3" t="s">
        <v>128</v>
      </c>
    </row>
    <row r="45" spans="1:4" ht="69.95" customHeight="1" x14ac:dyDescent="0.25">
      <c r="A45" s="76" t="s">
        <v>274</v>
      </c>
      <c r="B45" s="76" t="s">
        <v>275</v>
      </c>
      <c r="C45" s="76" t="s">
        <v>5</v>
      </c>
      <c r="D45" s="76" t="s">
        <v>6</v>
      </c>
    </row>
    <row r="46" spans="1:4" ht="69.95" customHeight="1" x14ac:dyDescent="0.25">
      <c r="A46" s="76" t="s">
        <v>3110</v>
      </c>
      <c r="B46" s="76"/>
      <c r="C46" s="76" t="s">
        <v>111</v>
      </c>
      <c r="D4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H46"/>
  <sheetViews>
    <sheetView showGridLines="0" workbookViewId="0">
      <pane ySplit="4" topLeftCell="A24" activePane="bottomLeft" state="frozen"/>
      <selection pane="bottomLeft" activeCell="H43" sqref="H4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3111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3112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3042</v>
      </c>
      <c r="B7" s="32"/>
      <c r="C7" s="32"/>
      <c r="D7" s="14"/>
      <c r="E7" s="15"/>
      <c r="F7" s="16"/>
      <c r="G7" s="16"/>
    </row>
    <row r="8" spans="1:8" x14ac:dyDescent="0.25">
      <c r="A8" s="17" t="s">
        <v>3043</v>
      </c>
      <c r="B8" s="33"/>
      <c r="C8" s="33"/>
      <c r="D8" s="20"/>
      <c r="E8" s="47"/>
      <c r="F8" s="23"/>
      <c r="G8" s="23"/>
    </row>
    <row r="9" spans="1:8" x14ac:dyDescent="0.25">
      <c r="A9" s="13" t="s">
        <v>3113</v>
      </c>
      <c r="B9" s="32" t="s">
        <v>3114</v>
      </c>
      <c r="C9" s="32"/>
      <c r="D9" s="14">
        <v>40488.463000000003</v>
      </c>
      <c r="E9" s="15">
        <v>13917.61</v>
      </c>
      <c r="F9" s="16">
        <v>0.99219999999999997</v>
      </c>
      <c r="G9" s="16"/>
    </row>
    <row r="10" spans="1:8" x14ac:dyDescent="0.25">
      <c r="A10" s="17" t="s">
        <v>131</v>
      </c>
      <c r="B10" s="33"/>
      <c r="C10" s="33"/>
      <c r="D10" s="20"/>
      <c r="E10" s="21">
        <v>13917.61</v>
      </c>
      <c r="F10" s="22">
        <v>0.99219999999999997</v>
      </c>
      <c r="G10" s="23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25" t="s">
        <v>143</v>
      </c>
      <c r="B12" s="34"/>
      <c r="C12" s="34"/>
      <c r="D12" s="26"/>
      <c r="E12" s="21">
        <v>13917.61</v>
      </c>
      <c r="F12" s="22">
        <v>0.99219999999999997</v>
      </c>
      <c r="G12" s="23"/>
    </row>
    <row r="13" spans="1:8" x14ac:dyDescent="0.25">
      <c r="A13" s="13"/>
      <c r="B13" s="32"/>
      <c r="C13" s="32"/>
      <c r="D13" s="14"/>
      <c r="E13" s="15"/>
      <c r="F13" s="16"/>
      <c r="G13" s="16"/>
    </row>
    <row r="14" spans="1:8" x14ac:dyDescent="0.25">
      <c r="A14" s="17" t="s">
        <v>228</v>
      </c>
      <c r="B14" s="32"/>
      <c r="C14" s="32"/>
      <c r="D14" s="14"/>
      <c r="E14" s="15"/>
      <c r="F14" s="16"/>
      <c r="G14" s="16"/>
    </row>
    <row r="15" spans="1:8" x14ac:dyDescent="0.25">
      <c r="A15" s="13" t="s">
        <v>229</v>
      </c>
      <c r="B15" s="32"/>
      <c r="C15" s="32"/>
      <c r="D15" s="14"/>
      <c r="E15" s="15">
        <v>169.91</v>
      </c>
      <c r="F15" s="16">
        <v>1.21E-2</v>
      </c>
      <c r="G15" s="16">
        <v>6.6422999999999996E-2</v>
      </c>
    </row>
    <row r="16" spans="1:8" x14ac:dyDescent="0.25">
      <c r="A16" s="17" t="s">
        <v>131</v>
      </c>
      <c r="B16" s="33"/>
      <c r="C16" s="33"/>
      <c r="D16" s="20"/>
      <c r="E16" s="21">
        <v>169.91</v>
      </c>
      <c r="F16" s="22">
        <v>1.21E-2</v>
      </c>
      <c r="G16" s="23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5" t="s">
        <v>143</v>
      </c>
      <c r="B18" s="34"/>
      <c r="C18" s="34"/>
      <c r="D18" s="26"/>
      <c r="E18" s="21">
        <v>169.91</v>
      </c>
      <c r="F18" s="22">
        <v>1.21E-2</v>
      </c>
      <c r="G18" s="23"/>
    </row>
    <row r="19" spans="1:7" x14ac:dyDescent="0.25">
      <c r="A19" s="13" t="s">
        <v>230</v>
      </c>
      <c r="B19" s="32"/>
      <c r="C19" s="32"/>
      <c r="D19" s="14"/>
      <c r="E19" s="15">
        <v>6.1839699999999997E-2</v>
      </c>
      <c r="F19" s="16">
        <v>3.9999999999999998E-6</v>
      </c>
      <c r="G19" s="16"/>
    </row>
    <row r="20" spans="1:7" x14ac:dyDescent="0.25">
      <c r="A20" s="13" t="s">
        <v>231</v>
      </c>
      <c r="B20" s="32"/>
      <c r="C20" s="32"/>
      <c r="D20" s="14"/>
      <c r="E20" s="37">
        <v>-60.271839700000001</v>
      </c>
      <c r="F20" s="36">
        <v>-4.3039999999999997E-3</v>
      </c>
      <c r="G20" s="16">
        <v>6.6422999999999996E-2</v>
      </c>
    </row>
    <row r="21" spans="1:7" x14ac:dyDescent="0.25">
      <c r="A21" s="27" t="s">
        <v>232</v>
      </c>
      <c r="B21" s="35"/>
      <c r="C21" s="35"/>
      <c r="D21" s="28"/>
      <c r="E21" s="29">
        <v>14027.31</v>
      </c>
      <c r="F21" s="30">
        <v>1</v>
      </c>
      <c r="G21" s="30"/>
    </row>
    <row r="26" spans="1:7" x14ac:dyDescent="0.25">
      <c r="A26" s="1" t="s">
        <v>235</v>
      </c>
    </row>
    <row r="27" spans="1:7" x14ac:dyDescent="0.25">
      <c r="A27" s="57" t="s">
        <v>236</v>
      </c>
      <c r="B27" s="3" t="s">
        <v>128</v>
      </c>
    </row>
    <row r="28" spans="1:7" x14ac:dyDescent="0.25">
      <c r="A28" t="s">
        <v>237</v>
      </c>
    </row>
    <row r="29" spans="1:7" x14ac:dyDescent="0.25">
      <c r="A29" t="s">
        <v>238</v>
      </c>
      <c r="B29" t="s">
        <v>239</v>
      </c>
      <c r="C29" t="s">
        <v>239</v>
      </c>
    </row>
    <row r="30" spans="1:7" x14ac:dyDescent="0.25">
      <c r="B30" s="58">
        <v>45596</v>
      </c>
      <c r="C30" s="58">
        <v>45625</v>
      </c>
    </row>
    <row r="31" spans="1:7" x14ac:dyDescent="0.25">
      <c r="A31" t="s">
        <v>244</v>
      </c>
      <c r="B31">
        <v>34.511000000000003</v>
      </c>
      <c r="C31">
        <v>36.8416</v>
      </c>
    </row>
    <row r="32" spans="1:7" x14ac:dyDescent="0.25">
      <c r="A32" t="s">
        <v>688</v>
      </c>
      <c r="B32">
        <v>31.422000000000001</v>
      </c>
      <c r="C32">
        <v>33.5197</v>
      </c>
    </row>
    <row r="34" spans="1:4" x14ac:dyDescent="0.25">
      <c r="A34" t="s">
        <v>255</v>
      </c>
      <c r="B34" s="3" t="s">
        <v>128</v>
      </c>
    </row>
    <row r="35" spans="1:4" x14ac:dyDescent="0.25">
      <c r="A35" t="s">
        <v>256</v>
      </c>
      <c r="B35" s="3" t="s">
        <v>128</v>
      </c>
    </row>
    <row r="36" spans="1:4" ht="29.1" customHeight="1" x14ac:dyDescent="0.25">
      <c r="A36" s="57" t="s">
        <v>257</v>
      </c>
      <c r="B36" s="3" t="s">
        <v>128</v>
      </c>
    </row>
    <row r="37" spans="1:4" ht="29.1" customHeight="1" x14ac:dyDescent="0.25">
      <c r="A37" s="57" t="s">
        <v>258</v>
      </c>
      <c r="B37" s="59">
        <v>13917.611665099999</v>
      </c>
    </row>
    <row r="38" spans="1:4" ht="43.5" customHeight="1" x14ac:dyDescent="0.25">
      <c r="A38" s="57" t="s">
        <v>2890</v>
      </c>
      <c r="B38" s="3" t="s">
        <v>128</v>
      </c>
    </row>
    <row r="39" spans="1:4" x14ac:dyDescent="0.25">
      <c r="B39" s="3"/>
    </row>
    <row r="40" spans="1:4" ht="29.1" customHeight="1" x14ac:dyDescent="0.25">
      <c r="A40" s="57" t="s">
        <v>2891</v>
      </c>
      <c r="B40" s="3" t="s">
        <v>128</v>
      </c>
    </row>
    <row r="41" spans="1:4" ht="29.1" customHeight="1" x14ac:dyDescent="0.25">
      <c r="A41" s="57" t="s">
        <v>2892</v>
      </c>
      <c r="B41" t="s">
        <v>128</v>
      </c>
    </row>
    <row r="42" spans="1:4" ht="29.1" customHeight="1" x14ac:dyDescent="0.25">
      <c r="A42" s="57" t="s">
        <v>2893</v>
      </c>
      <c r="B42" s="3" t="s">
        <v>128</v>
      </c>
    </row>
    <row r="43" spans="1:4" ht="29.1" customHeight="1" x14ac:dyDescent="0.25">
      <c r="A43" s="57" t="s">
        <v>2894</v>
      </c>
      <c r="B43" s="3" t="s">
        <v>128</v>
      </c>
    </row>
    <row r="45" spans="1:4" ht="69.95" customHeight="1" x14ac:dyDescent="0.25">
      <c r="A45" s="76" t="s">
        <v>274</v>
      </c>
      <c r="B45" s="76" t="s">
        <v>275</v>
      </c>
      <c r="C45" s="76" t="s">
        <v>5</v>
      </c>
      <c r="D45" s="76" t="s">
        <v>6</v>
      </c>
    </row>
    <row r="46" spans="1:4" ht="69.95" customHeight="1" x14ac:dyDescent="0.25">
      <c r="A46" s="76" t="s">
        <v>3115</v>
      </c>
      <c r="B46" s="76"/>
      <c r="C46" s="76" t="s">
        <v>113</v>
      </c>
      <c r="D4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46"/>
  <sheetViews>
    <sheetView showGridLines="0" workbookViewId="0">
      <pane ySplit="4" topLeftCell="A24" activePane="bottomLeft" state="frozen"/>
      <selection pane="bottomLeft" activeCell="H43" sqref="H4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3116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3117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3042</v>
      </c>
      <c r="B7" s="32"/>
      <c r="C7" s="32"/>
      <c r="D7" s="14"/>
      <c r="E7" s="15"/>
      <c r="F7" s="16"/>
      <c r="G7" s="16"/>
    </row>
    <row r="8" spans="1:8" x14ac:dyDescent="0.25">
      <c r="A8" s="17" t="s">
        <v>3043</v>
      </c>
      <c r="B8" s="33"/>
      <c r="C8" s="33"/>
      <c r="D8" s="20"/>
      <c r="E8" s="47"/>
      <c r="F8" s="23"/>
      <c r="G8" s="23"/>
    </row>
    <row r="9" spans="1:8" x14ac:dyDescent="0.25">
      <c r="A9" s="13" t="s">
        <v>3118</v>
      </c>
      <c r="B9" s="32" t="s">
        <v>3119</v>
      </c>
      <c r="C9" s="32"/>
      <c r="D9" s="14">
        <v>999150.00199999998</v>
      </c>
      <c r="E9" s="15">
        <v>256450.22</v>
      </c>
      <c r="F9" s="16">
        <v>0.99739999999999995</v>
      </c>
      <c r="G9" s="16"/>
    </row>
    <row r="10" spans="1:8" x14ac:dyDescent="0.25">
      <c r="A10" s="17" t="s">
        <v>131</v>
      </c>
      <c r="B10" s="33"/>
      <c r="C10" s="33"/>
      <c r="D10" s="20"/>
      <c r="E10" s="21">
        <v>256450.22</v>
      </c>
      <c r="F10" s="22">
        <v>0.99739999999999995</v>
      </c>
      <c r="G10" s="23"/>
    </row>
    <row r="11" spans="1:8" x14ac:dyDescent="0.25">
      <c r="A11" s="13"/>
      <c r="B11" s="32"/>
      <c r="C11" s="32"/>
      <c r="D11" s="14"/>
      <c r="E11" s="15"/>
      <c r="F11" s="16"/>
      <c r="G11" s="16"/>
    </row>
    <row r="12" spans="1:8" x14ac:dyDescent="0.25">
      <c r="A12" s="25" t="s">
        <v>143</v>
      </c>
      <c r="B12" s="34"/>
      <c r="C12" s="34"/>
      <c r="D12" s="26"/>
      <c r="E12" s="21">
        <v>256450.22</v>
      </c>
      <c r="F12" s="22">
        <v>0.99739999999999995</v>
      </c>
      <c r="G12" s="23"/>
    </row>
    <row r="13" spans="1:8" x14ac:dyDescent="0.25">
      <c r="A13" s="13"/>
      <c r="B13" s="32"/>
      <c r="C13" s="32"/>
      <c r="D13" s="14"/>
      <c r="E13" s="15"/>
      <c r="F13" s="16"/>
      <c r="G13" s="16"/>
    </row>
    <row r="14" spans="1:8" x14ac:dyDescent="0.25">
      <c r="A14" s="17" t="s">
        <v>228</v>
      </c>
      <c r="B14" s="32"/>
      <c r="C14" s="32"/>
      <c r="D14" s="14"/>
      <c r="E14" s="15"/>
      <c r="F14" s="16"/>
      <c r="G14" s="16"/>
    </row>
    <row r="15" spans="1:8" x14ac:dyDescent="0.25">
      <c r="A15" s="13" t="s">
        <v>229</v>
      </c>
      <c r="B15" s="32"/>
      <c r="C15" s="32"/>
      <c r="D15" s="14"/>
      <c r="E15" s="15">
        <v>1999.91</v>
      </c>
      <c r="F15" s="16">
        <v>7.7999999999999996E-3</v>
      </c>
      <c r="G15" s="16">
        <v>6.6422999999999996E-2</v>
      </c>
    </row>
    <row r="16" spans="1:8" x14ac:dyDescent="0.25">
      <c r="A16" s="17" t="s">
        <v>131</v>
      </c>
      <c r="B16" s="33"/>
      <c r="C16" s="33"/>
      <c r="D16" s="20"/>
      <c r="E16" s="21">
        <v>1999.91</v>
      </c>
      <c r="F16" s="22">
        <v>7.7999999999999996E-3</v>
      </c>
      <c r="G16" s="23"/>
    </row>
    <row r="17" spans="1:7" x14ac:dyDescent="0.25">
      <c r="A17" s="13"/>
      <c r="B17" s="32"/>
      <c r="C17" s="32"/>
      <c r="D17" s="14"/>
      <c r="E17" s="15"/>
      <c r="F17" s="16"/>
      <c r="G17" s="16"/>
    </row>
    <row r="18" spans="1:7" x14ac:dyDescent="0.25">
      <c r="A18" s="25" t="s">
        <v>143</v>
      </c>
      <c r="B18" s="34"/>
      <c r="C18" s="34"/>
      <c r="D18" s="26"/>
      <c r="E18" s="21">
        <v>1999.91</v>
      </c>
      <c r="F18" s="22">
        <v>7.7999999999999996E-3</v>
      </c>
      <c r="G18" s="23"/>
    </row>
    <row r="19" spans="1:7" x14ac:dyDescent="0.25">
      <c r="A19" s="13" t="s">
        <v>230</v>
      </c>
      <c r="B19" s="32"/>
      <c r="C19" s="32"/>
      <c r="D19" s="14"/>
      <c r="E19" s="15">
        <v>0.72788989999999998</v>
      </c>
      <c r="F19" s="16">
        <v>1.9999999999999999E-6</v>
      </c>
      <c r="G19" s="16"/>
    </row>
    <row r="20" spans="1:7" x14ac:dyDescent="0.25">
      <c r="A20" s="13" t="s">
        <v>231</v>
      </c>
      <c r="B20" s="32"/>
      <c r="C20" s="32"/>
      <c r="D20" s="14"/>
      <c r="E20" s="37">
        <v>-1319.2378899</v>
      </c>
      <c r="F20" s="36">
        <v>-5.202E-3</v>
      </c>
      <c r="G20" s="16">
        <v>6.6422999999999996E-2</v>
      </c>
    </row>
    <row r="21" spans="1:7" x14ac:dyDescent="0.25">
      <c r="A21" s="27" t="s">
        <v>232</v>
      </c>
      <c r="B21" s="35"/>
      <c r="C21" s="35"/>
      <c r="D21" s="28"/>
      <c r="E21" s="29">
        <v>257131.62</v>
      </c>
      <c r="F21" s="30">
        <v>1</v>
      </c>
      <c r="G21" s="30"/>
    </row>
    <row r="26" spans="1:7" x14ac:dyDescent="0.25">
      <c r="A26" s="1" t="s">
        <v>235</v>
      </c>
    </row>
    <row r="27" spans="1:7" x14ac:dyDescent="0.25">
      <c r="A27" s="57" t="s">
        <v>236</v>
      </c>
      <c r="B27" s="3" t="s">
        <v>128</v>
      </c>
    </row>
    <row r="28" spans="1:7" x14ac:dyDescent="0.25">
      <c r="A28" t="s">
        <v>237</v>
      </c>
    </row>
    <row r="29" spans="1:7" x14ac:dyDescent="0.25">
      <c r="A29" t="s">
        <v>238</v>
      </c>
      <c r="B29" t="s">
        <v>239</v>
      </c>
      <c r="C29" t="s">
        <v>239</v>
      </c>
    </row>
    <row r="30" spans="1:7" x14ac:dyDescent="0.25">
      <c r="B30" s="58">
        <v>45596</v>
      </c>
      <c r="C30" s="58">
        <v>45625</v>
      </c>
    </row>
    <row r="31" spans="1:7" x14ac:dyDescent="0.25">
      <c r="A31" t="s">
        <v>244</v>
      </c>
      <c r="B31">
        <v>24.813199999999998</v>
      </c>
      <c r="C31">
        <v>27.714400000000001</v>
      </c>
    </row>
    <row r="32" spans="1:7" x14ac:dyDescent="0.25">
      <c r="A32" t="s">
        <v>688</v>
      </c>
      <c r="B32">
        <v>23.712</v>
      </c>
      <c r="C32">
        <v>26.465399999999999</v>
      </c>
    </row>
    <row r="34" spans="1:4" x14ac:dyDescent="0.25">
      <c r="A34" t="s">
        <v>255</v>
      </c>
      <c r="B34" s="3" t="s">
        <v>128</v>
      </c>
    </row>
    <row r="35" spans="1:4" x14ac:dyDescent="0.25">
      <c r="A35" t="s">
        <v>256</v>
      </c>
      <c r="B35" s="3" t="s">
        <v>128</v>
      </c>
    </row>
    <row r="36" spans="1:4" ht="29.1" customHeight="1" x14ac:dyDescent="0.25">
      <c r="A36" s="57" t="s">
        <v>257</v>
      </c>
      <c r="B36" s="3" t="s">
        <v>128</v>
      </c>
    </row>
    <row r="37" spans="1:4" ht="29.1" customHeight="1" x14ac:dyDescent="0.25">
      <c r="A37" s="57" t="s">
        <v>258</v>
      </c>
      <c r="B37" s="59">
        <v>256450.22334309999</v>
      </c>
    </row>
    <row r="38" spans="1:4" ht="43.5" customHeight="1" x14ac:dyDescent="0.25">
      <c r="A38" s="57" t="s">
        <v>2890</v>
      </c>
      <c r="B38" s="3" t="s">
        <v>128</v>
      </c>
    </row>
    <row r="39" spans="1:4" x14ac:dyDescent="0.25">
      <c r="B39" s="3"/>
    </row>
    <row r="40" spans="1:4" ht="29.1" customHeight="1" x14ac:dyDescent="0.25">
      <c r="A40" s="57" t="s">
        <v>2891</v>
      </c>
      <c r="B40" s="3" t="s">
        <v>128</v>
      </c>
    </row>
    <row r="41" spans="1:4" ht="29.1" customHeight="1" x14ac:dyDescent="0.25">
      <c r="A41" s="57" t="s">
        <v>2892</v>
      </c>
      <c r="B41" t="s">
        <v>128</v>
      </c>
    </row>
    <row r="42" spans="1:4" ht="29.1" customHeight="1" x14ac:dyDescent="0.25">
      <c r="A42" s="57" t="s">
        <v>2893</v>
      </c>
      <c r="B42" s="3" t="s">
        <v>128</v>
      </c>
    </row>
    <row r="43" spans="1:4" ht="29.1" customHeight="1" x14ac:dyDescent="0.25">
      <c r="A43" s="57" t="s">
        <v>2894</v>
      </c>
      <c r="B43" s="3" t="s">
        <v>128</v>
      </c>
    </row>
    <row r="45" spans="1:4" ht="69.95" customHeight="1" x14ac:dyDescent="0.25">
      <c r="A45" s="76" t="s">
        <v>274</v>
      </c>
      <c r="B45" s="76" t="s">
        <v>275</v>
      </c>
      <c r="C45" s="76" t="s">
        <v>5</v>
      </c>
      <c r="D45" s="76" t="s">
        <v>6</v>
      </c>
    </row>
    <row r="46" spans="1:4" ht="69.95" customHeight="1" x14ac:dyDescent="0.25">
      <c r="A46" s="76" t="s">
        <v>3120</v>
      </c>
      <c r="B46" s="76"/>
      <c r="C46" s="76" t="s">
        <v>115</v>
      </c>
      <c r="D4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6"/>
  <sheetViews>
    <sheetView showGridLines="0" workbookViewId="0">
      <pane ySplit="4" topLeftCell="A77" activePane="bottomLeft" state="frozen"/>
      <selection pane="bottomLeft" activeCell="B77" sqref="B7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573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574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129</v>
      </c>
      <c r="B9" s="32"/>
      <c r="C9" s="32"/>
      <c r="D9" s="14"/>
      <c r="E9" s="15"/>
      <c r="F9" s="16"/>
      <c r="G9" s="16"/>
    </row>
    <row r="10" spans="1:8" x14ac:dyDescent="0.25">
      <c r="A10" s="17" t="s">
        <v>278</v>
      </c>
      <c r="B10" s="32"/>
      <c r="C10" s="32"/>
      <c r="D10" s="14"/>
      <c r="E10" s="15"/>
      <c r="F10" s="16"/>
      <c r="G10" s="16"/>
    </row>
    <row r="11" spans="1:8" x14ac:dyDescent="0.25">
      <c r="A11" s="13" t="s">
        <v>575</v>
      </c>
      <c r="B11" s="32" t="s">
        <v>576</v>
      </c>
      <c r="C11" s="32" t="s">
        <v>284</v>
      </c>
      <c r="D11" s="14">
        <v>154500000</v>
      </c>
      <c r="E11" s="15">
        <v>150921.63</v>
      </c>
      <c r="F11" s="16">
        <v>0.14169999999999999</v>
      </c>
      <c r="G11" s="16">
        <v>7.3316999999999993E-2</v>
      </c>
    </row>
    <row r="12" spans="1:8" x14ac:dyDescent="0.25">
      <c r="A12" s="13" t="s">
        <v>577</v>
      </c>
      <c r="B12" s="32" t="s">
        <v>578</v>
      </c>
      <c r="C12" s="32" t="s">
        <v>284</v>
      </c>
      <c r="D12" s="14">
        <v>126000000</v>
      </c>
      <c r="E12" s="15">
        <v>123202.93</v>
      </c>
      <c r="F12" s="16">
        <v>0.1157</v>
      </c>
      <c r="G12" s="16">
        <v>7.3237999999999998E-2</v>
      </c>
    </row>
    <row r="13" spans="1:8" x14ac:dyDescent="0.25">
      <c r="A13" s="13" t="s">
        <v>579</v>
      </c>
      <c r="B13" s="32" t="s">
        <v>580</v>
      </c>
      <c r="C13" s="32" t="s">
        <v>284</v>
      </c>
      <c r="D13" s="14">
        <v>92000000</v>
      </c>
      <c r="E13" s="15">
        <v>90087.96</v>
      </c>
      <c r="F13" s="16">
        <v>8.4599999999999995E-2</v>
      </c>
      <c r="G13" s="16">
        <v>7.1153999999999995E-2</v>
      </c>
    </row>
    <row r="14" spans="1:8" x14ac:dyDescent="0.25">
      <c r="A14" s="13" t="s">
        <v>581</v>
      </c>
      <c r="B14" s="32" t="s">
        <v>582</v>
      </c>
      <c r="C14" s="32" t="s">
        <v>281</v>
      </c>
      <c r="D14" s="14">
        <v>83700000</v>
      </c>
      <c r="E14" s="15">
        <v>84664.81</v>
      </c>
      <c r="F14" s="16">
        <v>7.9500000000000001E-2</v>
      </c>
      <c r="G14" s="16">
        <v>7.2747999999999993E-2</v>
      </c>
    </row>
    <row r="15" spans="1:8" x14ac:dyDescent="0.25">
      <c r="A15" s="13" t="s">
        <v>583</v>
      </c>
      <c r="B15" s="32" t="s">
        <v>584</v>
      </c>
      <c r="C15" s="32" t="s">
        <v>284</v>
      </c>
      <c r="D15" s="14">
        <v>82000000</v>
      </c>
      <c r="E15" s="15">
        <v>80713.83</v>
      </c>
      <c r="F15" s="16">
        <v>7.5800000000000006E-2</v>
      </c>
      <c r="G15" s="16">
        <v>7.1543999999999996E-2</v>
      </c>
    </row>
    <row r="16" spans="1:8" x14ac:dyDescent="0.25">
      <c r="A16" s="13" t="s">
        <v>585</v>
      </c>
      <c r="B16" s="32" t="s">
        <v>586</v>
      </c>
      <c r="C16" s="32" t="s">
        <v>284</v>
      </c>
      <c r="D16" s="14">
        <v>75000000</v>
      </c>
      <c r="E16" s="15">
        <v>73443.53</v>
      </c>
      <c r="F16" s="16">
        <v>6.8900000000000003E-2</v>
      </c>
      <c r="G16" s="16">
        <v>7.2450000000000001E-2</v>
      </c>
    </row>
    <row r="17" spans="1:7" x14ac:dyDescent="0.25">
      <c r="A17" s="13" t="s">
        <v>587</v>
      </c>
      <c r="B17" s="32" t="s">
        <v>588</v>
      </c>
      <c r="C17" s="32" t="s">
        <v>284</v>
      </c>
      <c r="D17" s="14">
        <v>50500000</v>
      </c>
      <c r="E17" s="15">
        <v>52359.56</v>
      </c>
      <c r="F17" s="16">
        <v>4.9200000000000001E-2</v>
      </c>
      <c r="G17" s="16">
        <v>7.1224999999999997E-2</v>
      </c>
    </row>
    <row r="18" spans="1:7" x14ac:dyDescent="0.25">
      <c r="A18" s="13" t="s">
        <v>589</v>
      </c>
      <c r="B18" s="32" t="s">
        <v>590</v>
      </c>
      <c r="C18" s="32" t="s">
        <v>284</v>
      </c>
      <c r="D18" s="14">
        <v>50000000</v>
      </c>
      <c r="E18" s="15">
        <v>48560.25</v>
      </c>
      <c r="F18" s="16">
        <v>4.5600000000000002E-2</v>
      </c>
      <c r="G18" s="16">
        <v>7.3599999999999999E-2</v>
      </c>
    </row>
    <row r="19" spans="1:7" x14ac:dyDescent="0.25">
      <c r="A19" s="13" t="s">
        <v>591</v>
      </c>
      <c r="B19" s="32" t="s">
        <v>592</v>
      </c>
      <c r="C19" s="32" t="s">
        <v>284</v>
      </c>
      <c r="D19" s="14">
        <v>39500000</v>
      </c>
      <c r="E19" s="15">
        <v>40880.720000000001</v>
      </c>
      <c r="F19" s="16">
        <v>3.8399999999999997E-2</v>
      </c>
      <c r="G19" s="16">
        <v>7.1749999999999994E-2</v>
      </c>
    </row>
    <row r="20" spans="1:7" x14ac:dyDescent="0.25">
      <c r="A20" s="13" t="s">
        <v>593</v>
      </c>
      <c r="B20" s="32" t="s">
        <v>594</v>
      </c>
      <c r="C20" s="32" t="s">
        <v>284</v>
      </c>
      <c r="D20" s="14">
        <v>38000000</v>
      </c>
      <c r="E20" s="15">
        <v>37058.74</v>
      </c>
      <c r="F20" s="16">
        <v>3.4799999999999998E-2</v>
      </c>
      <c r="G20" s="16">
        <v>7.2999999999999995E-2</v>
      </c>
    </row>
    <row r="21" spans="1:7" x14ac:dyDescent="0.25">
      <c r="A21" s="13" t="s">
        <v>595</v>
      </c>
      <c r="B21" s="32" t="s">
        <v>596</v>
      </c>
      <c r="C21" s="32" t="s">
        <v>284</v>
      </c>
      <c r="D21" s="14">
        <v>29000000</v>
      </c>
      <c r="E21" s="15">
        <v>28408.02</v>
      </c>
      <c r="F21" s="16">
        <v>2.6700000000000002E-2</v>
      </c>
      <c r="G21" s="16">
        <v>7.3099999999999998E-2</v>
      </c>
    </row>
    <row r="22" spans="1:7" x14ac:dyDescent="0.25">
      <c r="A22" s="13" t="s">
        <v>597</v>
      </c>
      <c r="B22" s="32" t="s">
        <v>598</v>
      </c>
      <c r="C22" s="32" t="s">
        <v>284</v>
      </c>
      <c r="D22" s="14">
        <v>25000000</v>
      </c>
      <c r="E22" s="15">
        <v>25667.200000000001</v>
      </c>
      <c r="F22" s="16">
        <v>2.41E-2</v>
      </c>
      <c r="G22" s="16">
        <v>7.3237999999999998E-2</v>
      </c>
    </row>
    <row r="23" spans="1:7" x14ac:dyDescent="0.25">
      <c r="A23" s="13" t="s">
        <v>599</v>
      </c>
      <c r="B23" s="32" t="s">
        <v>600</v>
      </c>
      <c r="C23" s="32" t="s">
        <v>284</v>
      </c>
      <c r="D23" s="14">
        <v>19000000</v>
      </c>
      <c r="E23" s="15">
        <v>18587</v>
      </c>
      <c r="F23" s="16">
        <v>1.7399999999999999E-2</v>
      </c>
      <c r="G23" s="16">
        <v>7.3099999999999998E-2</v>
      </c>
    </row>
    <row r="24" spans="1:7" x14ac:dyDescent="0.25">
      <c r="A24" s="13" t="s">
        <v>601</v>
      </c>
      <c r="B24" s="32" t="s">
        <v>602</v>
      </c>
      <c r="C24" s="32" t="s">
        <v>284</v>
      </c>
      <c r="D24" s="14">
        <v>11000000</v>
      </c>
      <c r="E24" s="15">
        <v>10694.39</v>
      </c>
      <c r="F24" s="16">
        <v>0.01</v>
      </c>
      <c r="G24" s="16">
        <v>7.2150000000000006E-2</v>
      </c>
    </row>
    <row r="25" spans="1:7" x14ac:dyDescent="0.25">
      <c r="A25" s="13" t="s">
        <v>603</v>
      </c>
      <c r="B25" s="32" t="s">
        <v>604</v>
      </c>
      <c r="C25" s="32" t="s">
        <v>284</v>
      </c>
      <c r="D25" s="14">
        <v>10000000</v>
      </c>
      <c r="E25" s="15">
        <v>9984.34</v>
      </c>
      <c r="F25" s="16">
        <v>9.4000000000000004E-3</v>
      </c>
      <c r="G25" s="16">
        <v>7.4050000000000005E-2</v>
      </c>
    </row>
    <row r="26" spans="1:7" x14ac:dyDescent="0.25">
      <c r="A26" s="13" t="s">
        <v>605</v>
      </c>
      <c r="B26" s="32" t="s">
        <v>606</v>
      </c>
      <c r="C26" s="32" t="s">
        <v>284</v>
      </c>
      <c r="D26" s="14">
        <v>9000000</v>
      </c>
      <c r="E26" s="15">
        <v>9406.7999999999993</v>
      </c>
      <c r="F26" s="16">
        <v>8.8000000000000005E-3</v>
      </c>
      <c r="G26" s="16">
        <v>7.1999999999999995E-2</v>
      </c>
    </row>
    <row r="27" spans="1:7" x14ac:dyDescent="0.25">
      <c r="A27" s="13" t="s">
        <v>607</v>
      </c>
      <c r="B27" s="32" t="s">
        <v>608</v>
      </c>
      <c r="C27" s="32" t="s">
        <v>284</v>
      </c>
      <c r="D27" s="14">
        <v>7700000</v>
      </c>
      <c r="E27" s="15">
        <v>7802.33</v>
      </c>
      <c r="F27" s="16">
        <v>7.3000000000000001E-3</v>
      </c>
      <c r="G27" s="16">
        <v>7.2874999999999995E-2</v>
      </c>
    </row>
    <row r="28" spans="1:7" x14ac:dyDescent="0.25">
      <c r="A28" s="13" t="s">
        <v>609</v>
      </c>
      <c r="B28" s="32" t="s">
        <v>610</v>
      </c>
      <c r="C28" s="32" t="s">
        <v>284</v>
      </c>
      <c r="D28" s="14">
        <v>6000000</v>
      </c>
      <c r="E28" s="15">
        <v>6316.19</v>
      </c>
      <c r="F28" s="16">
        <v>5.8999999999999999E-3</v>
      </c>
      <c r="G28" s="16">
        <v>7.1999999999999995E-2</v>
      </c>
    </row>
    <row r="29" spans="1:7" x14ac:dyDescent="0.25">
      <c r="A29" s="13" t="s">
        <v>611</v>
      </c>
      <c r="B29" s="32" t="s">
        <v>612</v>
      </c>
      <c r="C29" s="32" t="s">
        <v>284</v>
      </c>
      <c r="D29" s="14">
        <v>6000000</v>
      </c>
      <c r="E29" s="15">
        <v>6247.23</v>
      </c>
      <c r="F29" s="16">
        <v>5.8999999999999999E-3</v>
      </c>
      <c r="G29" s="16">
        <v>7.2874999999999995E-2</v>
      </c>
    </row>
    <row r="30" spans="1:7" x14ac:dyDescent="0.25">
      <c r="A30" s="13" t="s">
        <v>613</v>
      </c>
      <c r="B30" s="32" t="s">
        <v>614</v>
      </c>
      <c r="C30" s="32" t="s">
        <v>284</v>
      </c>
      <c r="D30" s="14">
        <v>5500000</v>
      </c>
      <c r="E30" s="15">
        <v>5741.35</v>
      </c>
      <c r="F30" s="16">
        <v>5.4000000000000003E-3</v>
      </c>
      <c r="G30" s="16">
        <v>7.2150000000000006E-2</v>
      </c>
    </row>
    <row r="31" spans="1:7" x14ac:dyDescent="0.25">
      <c r="A31" s="13" t="s">
        <v>615</v>
      </c>
      <c r="B31" s="32" t="s">
        <v>616</v>
      </c>
      <c r="C31" s="32" t="s">
        <v>284</v>
      </c>
      <c r="D31" s="14">
        <v>4500000</v>
      </c>
      <c r="E31" s="15">
        <v>4706.5</v>
      </c>
      <c r="F31" s="16">
        <v>4.4000000000000003E-3</v>
      </c>
      <c r="G31" s="16">
        <v>7.1999999999999995E-2</v>
      </c>
    </row>
    <row r="32" spans="1:7" x14ac:dyDescent="0.25">
      <c r="A32" s="13" t="s">
        <v>617</v>
      </c>
      <c r="B32" s="32" t="s">
        <v>618</v>
      </c>
      <c r="C32" s="32" t="s">
        <v>284</v>
      </c>
      <c r="D32" s="14">
        <v>3500000</v>
      </c>
      <c r="E32" s="15">
        <v>3504.92</v>
      </c>
      <c r="F32" s="16">
        <v>3.3E-3</v>
      </c>
      <c r="G32" s="16">
        <v>7.4050000000000005E-2</v>
      </c>
    </row>
    <row r="33" spans="1:7" x14ac:dyDescent="0.25">
      <c r="A33" s="13" t="s">
        <v>619</v>
      </c>
      <c r="B33" s="32" t="s">
        <v>620</v>
      </c>
      <c r="C33" s="32" t="s">
        <v>281</v>
      </c>
      <c r="D33" s="14">
        <v>1500000</v>
      </c>
      <c r="E33" s="15">
        <v>1567.05</v>
      </c>
      <c r="F33" s="16">
        <v>1.5E-3</v>
      </c>
      <c r="G33" s="16">
        <v>7.2761999999999993E-2</v>
      </c>
    </row>
    <row r="34" spans="1:7" x14ac:dyDescent="0.25">
      <c r="A34" s="13" t="s">
        <v>621</v>
      </c>
      <c r="B34" s="32" t="s">
        <v>622</v>
      </c>
      <c r="C34" s="32" t="s">
        <v>281</v>
      </c>
      <c r="D34" s="14">
        <v>1000000</v>
      </c>
      <c r="E34" s="15">
        <v>1048.25</v>
      </c>
      <c r="F34" s="16">
        <v>1E-3</v>
      </c>
      <c r="G34" s="16">
        <v>7.2761999999999993E-2</v>
      </c>
    </row>
    <row r="35" spans="1:7" x14ac:dyDescent="0.25">
      <c r="A35" s="13" t="s">
        <v>623</v>
      </c>
      <c r="B35" s="32" t="s">
        <v>624</v>
      </c>
      <c r="C35" s="32" t="s">
        <v>284</v>
      </c>
      <c r="D35" s="14">
        <v>1000000</v>
      </c>
      <c r="E35" s="15">
        <v>1014.44</v>
      </c>
      <c r="F35" s="16">
        <v>1E-3</v>
      </c>
      <c r="G35" s="16">
        <v>7.2150000000000006E-2</v>
      </c>
    </row>
    <row r="36" spans="1:7" x14ac:dyDescent="0.25">
      <c r="A36" s="13" t="s">
        <v>625</v>
      </c>
      <c r="B36" s="32" t="s">
        <v>626</v>
      </c>
      <c r="C36" s="32" t="s">
        <v>284</v>
      </c>
      <c r="D36" s="14">
        <v>1000000</v>
      </c>
      <c r="E36" s="15">
        <v>990.35</v>
      </c>
      <c r="F36" s="16">
        <v>8.9999999999999998E-4</v>
      </c>
      <c r="G36" s="16">
        <v>7.1999999999999995E-2</v>
      </c>
    </row>
    <row r="37" spans="1:7" x14ac:dyDescent="0.25">
      <c r="A37" s="13" t="s">
        <v>627</v>
      </c>
      <c r="B37" s="32" t="s">
        <v>628</v>
      </c>
      <c r="C37" s="32" t="s">
        <v>284</v>
      </c>
      <c r="D37" s="14">
        <v>500000</v>
      </c>
      <c r="E37" s="15">
        <v>503.31</v>
      </c>
      <c r="F37" s="16">
        <v>5.0000000000000001E-4</v>
      </c>
      <c r="G37" s="16">
        <v>7.2550000000000003E-2</v>
      </c>
    </row>
    <row r="38" spans="1:7" x14ac:dyDescent="0.25">
      <c r="A38" s="17" t="s">
        <v>131</v>
      </c>
      <c r="B38" s="33"/>
      <c r="C38" s="33"/>
      <c r="D38" s="20"/>
      <c r="E38" s="21">
        <v>924083.63</v>
      </c>
      <c r="F38" s="22">
        <v>0.86770000000000003</v>
      </c>
      <c r="G38" s="23"/>
    </row>
    <row r="39" spans="1:7" x14ac:dyDescent="0.25">
      <c r="A39" s="13"/>
      <c r="B39" s="32"/>
      <c r="C39" s="32"/>
      <c r="D39" s="14"/>
      <c r="E39" s="15"/>
      <c r="F39" s="16"/>
      <c r="G39" s="16"/>
    </row>
    <row r="40" spans="1:7" x14ac:dyDescent="0.25">
      <c r="A40" s="17" t="s">
        <v>132</v>
      </c>
      <c r="B40" s="32"/>
      <c r="C40" s="32"/>
      <c r="D40" s="14"/>
      <c r="E40" s="15"/>
      <c r="F40" s="16"/>
      <c r="G40" s="16"/>
    </row>
    <row r="41" spans="1:7" x14ac:dyDescent="0.25">
      <c r="A41" s="13" t="s">
        <v>629</v>
      </c>
      <c r="B41" s="32" t="s">
        <v>630</v>
      </c>
      <c r="C41" s="32" t="s">
        <v>135</v>
      </c>
      <c r="D41" s="14">
        <v>92500000</v>
      </c>
      <c r="E41" s="15">
        <v>91066.71</v>
      </c>
      <c r="F41" s="16">
        <v>8.5500000000000007E-2</v>
      </c>
      <c r="G41" s="16">
        <v>6.9323999999999997E-2</v>
      </c>
    </row>
    <row r="42" spans="1:7" x14ac:dyDescent="0.25">
      <c r="A42" s="17" t="s">
        <v>131</v>
      </c>
      <c r="B42" s="33"/>
      <c r="C42" s="33"/>
      <c r="D42" s="20"/>
      <c r="E42" s="21">
        <v>91066.71</v>
      </c>
      <c r="F42" s="22">
        <v>8.5500000000000007E-2</v>
      </c>
      <c r="G42" s="23"/>
    </row>
    <row r="43" spans="1:7" x14ac:dyDescent="0.25">
      <c r="A43" s="13"/>
      <c r="B43" s="32"/>
      <c r="C43" s="32"/>
      <c r="D43" s="14"/>
      <c r="E43" s="15"/>
      <c r="F43" s="16"/>
      <c r="G43" s="16"/>
    </row>
    <row r="44" spans="1:7" x14ac:dyDescent="0.25">
      <c r="A44" s="17" t="s">
        <v>141</v>
      </c>
      <c r="B44" s="32"/>
      <c r="C44" s="32"/>
      <c r="D44" s="14"/>
      <c r="E44" s="15"/>
      <c r="F44" s="16"/>
      <c r="G44" s="16"/>
    </row>
    <row r="45" spans="1:7" x14ac:dyDescent="0.25">
      <c r="A45" s="17" t="s">
        <v>131</v>
      </c>
      <c r="B45" s="32"/>
      <c r="C45" s="32"/>
      <c r="D45" s="14"/>
      <c r="E45" s="18" t="s">
        <v>128</v>
      </c>
      <c r="F45" s="19" t="s">
        <v>128</v>
      </c>
      <c r="G45" s="16"/>
    </row>
    <row r="46" spans="1:7" x14ac:dyDescent="0.25">
      <c r="A46" s="13"/>
      <c r="B46" s="32"/>
      <c r="C46" s="32"/>
      <c r="D46" s="14"/>
      <c r="E46" s="15"/>
      <c r="F46" s="16"/>
      <c r="G46" s="16"/>
    </row>
    <row r="47" spans="1:7" x14ac:dyDescent="0.25">
      <c r="A47" s="17" t="s">
        <v>142</v>
      </c>
      <c r="B47" s="32"/>
      <c r="C47" s="32"/>
      <c r="D47" s="14"/>
      <c r="E47" s="15"/>
      <c r="F47" s="16"/>
      <c r="G47" s="16"/>
    </row>
    <row r="48" spans="1:7" x14ac:dyDescent="0.25">
      <c r="A48" s="17" t="s">
        <v>131</v>
      </c>
      <c r="B48" s="32"/>
      <c r="C48" s="32"/>
      <c r="D48" s="14"/>
      <c r="E48" s="18" t="s">
        <v>128</v>
      </c>
      <c r="F48" s="19" t="s">
        <v>128</v>
      </c>
      <c r="G48" s="16"/>
    </row>
    <row r="49" spans="1:7" x14ac:dyDescent="0.25">
      <c r="A49" s="13"/>
      <c r="B49" s="32"/>
      <c r="C49" s="32"/>
      <c r="D49" s="14"/>
      <c r="E49" s="15"/>
      <c r="F49" s="16"/>
      <c r="G49" s="16"/>
    </row>
    <row r="50" spans="1:7" x14ac:dyDescent="0.25">
      <c r="A50" s="25" t="s">
        <v>143</v>
      </c>
      <c r="B50" s="34"/>
      <c r="C50" s="34"/>
      <c r="D50" s="26"/>
      <c r="E50" s="21">
        <v>1015150.34</v>
      </c>
      <c r="F50" s="22">
        <v>0.95320000000000005</v>
      </c>
      <c r="G50" s="23"/>
    </row>
    <row r="51" spans="1:7" x14ac:dyDescent="0.25">
      <c r="A51" s="13"/>
      <c r="B51" s="32"/>
      <c r="C51" s="32"/>
      <c r="D51" s="14"/>
      <c r="E51" s="15"/>
      <c r="F51" s="16"/>
      <c r="G51" s="16"/>
    </row>
    <row r="52" spans="1:7" x14ac:dyDescent="0.25">
      <c r="A52" s="13"/>
      <c r="B52" s="32"/>
      <c r="C52" s="32"/>
      <c r="D52" s="14"/>
      <c r="E52" s="15"/>
      <c r="F52" s="16"/>
      <c r="G52" s="16"/>
    </row>
    <row r="53" spans="1:7" x14ac:dyDescent="0.25">
      <c r="A53" s="17" t="s">
        <v>228</v>
      </c>
      <c r="B53" s="32"/>
      <c r="C53" s="32"/>
      <c r="D53" s="14"/>
      <c r="E53" s="15"/>
      <c r="F53" s="16"/>
      <c r="G53" s="16"/>
    </row>
    <row r="54" spans="1:7" x14ac:dyDescent="0.25">
      <c r="A54" s="13" t="s">
        <v>229</v>
      </c>
      <c r="B54" s="32"/>
      <c r="C54" s="32"/>
      <c r="D54" s="14"/>
      <c r="E54" s="15">
        <v>1215.3399999999999</v>
      </c>
      <c r="F54" s="16">
        <v>1.1000000000000001E-3</v>
      </c>
      <c r="G54" s="16">
        <v>6.6422999999999996E-2</v>
      </c>
    </row>
    <row r="55" spans="1:7" x14ac:dyDescent="0.25">
      <c r="A55" s="17" t="s">
        <v>131</v>
      </c>
      <c r="B55" s="33"/>
      <c r="C55" s="33"/>
      <c r="D55" s="20"/>
      <c r="E55" s="21">
        <v>1215.3399999999999</v>
      </c>
      <c r="F55" s="22">
        <v>1.1000000000000001E-3</v>
      </c>
      <c r="G55" s="23"/>
    </row>
    <row r="56" spans="1:7" x14ac:dyDescent="0.25">
      <c r="A56" s="13"/>
      <c r="B56" s="32"/>
      <c r="C56" s="32"/>
      <c r="D56" s="14"/>
      <c r="E56" s="15"/>
      <c r="F56" s="16"/>
      <c r="G56" s="16"/>
    </row>
    <row r="57" spans="1:7" x14ac:dyDescent="0.25">
      <c r="A57" s="25" t="s">
        <v>143</v>
      </c>
      <c r="B57" s="34"/>
      <c r="C57" s="34"/>
      <c r="D57" s="26"/>
      <c r="E57" s="21">
        <v>1215.3399999999999</v>
      </c>
      <c r="F57" s="22">
        <v>1.1000000000000001E-3</v>
      </c>
      <c r="G57" s="23"/>
    </row>
    <row r="58" spans="1:7" x14ac:dyDescent="0.25">
      <c r="A58" s="13" t="s">
        <v>230</v>
      </c>
      <c r="B58" s="32"/>
      <c r="C58" s="32"/>
      <c r="D58" s="14"/>
      <c r="E58" s="15">
        <v>48848.317960599998</v>
      </c>
      <c r="F58" s="16">
        <v>4.5857000000000002E-2</v>
      </c>
      <c r="G58" s="16"/>
    </row>
    <row r="59" spans="1:7" x14ac:dyDescent="0.25">
      <c r="A59" s="13" t="s">
        <v>231</v>
      </c>
      <c r="B59" s="32"/>
      <c r="C59" s="32"/>
      <c r="D59" s="14"/>
      <c r="E59" s="15">
        <v>13.422039399999999</v>
      </c>
      <c r="F59" s="36">
        <v>-1.5699999999999999E-4</v>
      </c>
      <c r="G59" s="16">
        <v>6.6422999999999996E-2</v>
      </c>
    </row>
    <row r="60" spans="1:7" x14ac:dyDescent="0.25">
      <c r="A60" s="27" t="s">
        <v>232</v>
      </c>
      <c r="B60" s="35"/>
      <c r="C60" s="35"/>
      <c r="D60" s="28"/>
      <c r="E60" s="29">
        <v>1065227.42</v>
      </c>
      <c r="F60" s="30">
        <v>1</v>
      </c>
      <c r="G60" s="30"/>
    </row>
    <row r="62" spans="1:7" x14ac:dyDescent="0.25">
      <c r="A62" s="1" t="s">
        <v>234</v>
      </c>
    </row>
    <row r="65" spans="1:3" x14ac:dyDescent="0.25">
      <c r="A65" s="1" t="s">
        <v>235</v>
      </c>
    </row>
    <row r="66" spans="1:3" x14ac:dyDescent="0.25">
      <c r="A66" s="57" t="s">
        <v>236</v>
      </c>
      <c r="B66" s="3" t="s">
        <v>128</v>
      </c>
    </row>
    <row r="67" spans="1:3" x14ac:dyDescent="0.25">
      <c r="A67" t="s">
        <v>237</v>
      </c>
    </row>
    <row r="68" spans="1:3" x14ac:dyDescent="0.25">
      <c r="A68" t="s">
        <v>344</v>
      </c>
      <c r="B68" t="s">
        <v>239</v>
      </c>
      <c r="C68" t="s">
        <v>239</v>
      </c>
    </row>
    <row r="69" spans="1:3" x14ac:dyDescent="0.25">
      <c r="B69" s="58">
        <v>45596</v>
      </c>
      <c r="C69" s="58">
        <v>45625</v>
      </c>
    </row>
    <row r="70" spans="1:3" x14ac:dyDescent="0.25">
      <c r="A70" t="s">
        <v>345</v>
      </c>
      <c r="B70">
        <v>1202.2589</v>
      </c>
      <c r="C70">
        <v>1205.9007999999999</v>
      </c>
    </row>
    <row r="72" spans="1:3" x14ac:dyDescent="0.25">
      <c r="A72" t="s">
        <v>255</v>
      </c>
      <c r="B72" s="3" t="s">
        <v>128</v>
      </c>
    </row>
    <row r="73" spans="1:3" x14ac:dyDescent="0.25">
      <c r="A73" t="s">
        <v>256</v>
      </c>
      <c r="B73" s="3" t="s">
        <v>128</v>
      </c>
    </row>
    <row r="74" spans="1:3" ht="29.1" customHeight="1" x14ac:dyDescent="0.25">
      <c r="A74" s="57" t="s">
        <v>257</v>
      </c>
      <c r="B74" s="3" t="s">
        <v>128</v>
      </c>
    </row>
    <row r="75" spans="1:3" ht="29.1" customHeight="1" x14ac:dyDescent="0.25">
      <c r="A75" s="57" t="s">
        <v>258</v>
      </c>
      <c r="B75" s="3" t="s">
        <v>128</v>
      </c>
    </row>
    <row r="76" spans="1:3" x14ac:dyDescent="0.25">
      <c r="A76" t="s">
        <v>259</v>
      </c>
      <c r="B76" s="59">
        <f>+B91</f>
        <v>7.2518422451060758</v>
      </c>
    </row>
    <row r="77" spans="1:3" ht="43.5" customHeight="1" x14ac:dyDescent="0.25">
      <c r="A77" s="57" t="s">
        <v>260</v>
      </c>
      <c r="B77" s="3" t="s">
        <v>128</v>
      </c>
    </row>
    <row r="78" spans="1:3" x14ac:dyDescent="0.25">
      <c r="B78" s="3"/>
    </row>
    <row r="79" spans="1:3" ht="29.1" customHeight="1" x14ac:dyDescent="0.25">
      <c r="A79" s="57" t="s">
        <v>261</v>
      </c>
      <c r="B79" s="3" t="s">
        <v>128</v>
      </c>
    </row>
    <row r="80" spans="1:3" ht="29.1" customHeight="1" x14ac:dyDescent="0.25">
      <c r="A80" s="57" t="s">
        <v>262</v>
      </c>
      <c r="B80">
        <v>455543.66</v>
      </c>
    </row>
    <row r="81" spans="1:4" ht="29.1" customHeight="1" x14ac:dyDescent="0.25">
      <c r="A81" s="57" t="s">
        <v>263</v>
      </c>
      <c r="B81" s="3" t="s">
        <v>128</v>
      </c>
    </row>
    <row r="82" spans="1:4" ht="29.1" customHeight="1" x14ac:dyDescent="0.25">
      <c r="A82" s="57" t="s">
        <v>264</v>
      </c>
      <c r="B82" s="3" t="s">
        <v>128</v>
      </c>
    </row>
    <row r="84" spans="1:4" x14ac:dyDescent="0.25">
      <c r="A84" t="s">
        <v>265</v>
      </c>
    </row>
    <row r="85" spans="1:4" ht="29.1" customHeight="1" x14ac:dyDescent="0.25">
      <c r="A85" s="62" t="s">
        <v>266</v>
      </c>
      <c r="B85" s="63" t="s">
        <v>631</v>
      </c>
    </row>
    <row r="86" spans="1:4" x14ac:dyDescent="0.25">
      <c r="A86" s="62" t="s">
        <v>268</v>
      </c>
      <c r="B86" s="62" t="s">
        <v>347</v>
      </c>
    </row>
    <row r="87" spans="1:4" x14ac:dyDescent="0.25">
      <c r="A87" s="62"/>
      <c r="B87" s="62"/>
    </row>
    <row r="88" spans="1:4" x14ac:dyDescent="0.25">
      <c r="A88" s="62" t="s">
        <v>270</v>
      </c>
      <c r="B88" s="64">
        <v>7.2276465633981806</v>
      </c>
    </row>
    <row r="89" spans="1:4" x14ac:dyDescent="0.25">
      <c r="A89" s="62"/>
      <c r="B89" s="62"/>
    </row>
    <row r="90" spans="1:4" x14ac:dyDescent="0.25">
      <c r="A90" s="62" t="s">
        <v>271</v>
      </c>
      <c r="B90" s="65">
        <v>5.6296999999999997</v>
      </c>
    </row>
    <row r="91" spans="1:4" x14ac:dyDescent="0.25">
      <c r="A91" s="62" t="s">
        <v>272</v>
      </c>
      <c r="B91" s="65">
        <v>7.2518422451060758</v>
      </c>
    </row>
    <row r="92" spans="1:4" x14ac:dyDescent="0.25">
      <c r="A92" s="62"/>
      <c r="B92" s="62"/>
    </row>
    <row r="93" spans="1:4" x14ac:dyDescent="0.25">
      <c r="A93" s="62" t="s">
        <v>273</v>
      </c>
      <c r="B93" s="66">
        <v>45626</v>
      </c>
    </row>
    <row r="95" spans="1:4" ht="69.95" customHeight="1" x14ac:dyDescent="0.25">
      <c r="A95" s="76" t="s">
        <v>274</v>
      </c>
      <c r="B95" s="76" t="s">
        <v>275</v>
      </c>
      <c r="C95" s="76" t="s">
        <v>5</v>
      </c>
      <c r="D95" s="76" t="s">
        <v>6</v>
      </c>
    </row>
    <row r="96" spans="1:4" ht="69.95" customHeight="1" x14ac:dyDescent="0.25">
      <c r="A96" s="76" t="s">
        <v>631</v>
      </c>
      <c r="B96" s="76"/>
      <c r="C96" s="76" t="s">
        <v>18</v>
      </c>
      <c r="D96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40"/>
  <sheetViews>
    <sheetView showGridLines="0" workbookViewId="0">
      <pane ySplit="4" topLeftCell="A5" activePane="bottomLeft" state="frozen"/>
      <selection pane="bottomLeft" activeCell="B12" sqref="B1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3121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3122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24"/>
      <c r="B6" s="54"/>
      <c r="C6" s="54"/>
      <c r="D6" s="48"/>
      <c r="E6" s="49"/>
      <c r="F6" s="50"/>
      <c r="G6" s="16"/>
    </row>
    <row r="7" spans="1:8" x14ac:dyDescent="0.25">
      <c r="A7" s="25" t="s">
        <v>127</v>
      </c>
      <c r="B7" s="54"/>
      <c r="C7" s="54"/>
      <c r="D7" s="48"/>
      <c r="E7" s="49" t="s">
        <v>128</v>
      </c>
      <c r="F7" s="50" t="s">
        <v>128</v>
      </c>
      <c r="G7" s="16"/>
    </row>
    <row r="8" spans="1:8" x14ac:dyDescent="0.25">
      <c r="A8" s="51" t="s">
        <v>143</v>
      </c>
      <c r="B8" s="55"/>
      <c r="C8" s="55"/>
      <c r="D8" s="52"/>
      <c r="E8" s="38">
        <f>+E5</f>
        <v>0</v>
      </c>
      <c r="F8" s="39">
        <f>+F5</f>
        <v>0</v>
      </c>
      <c r="G8" s="16"/>
    </row>
    <row r="9" spans="1:8" x14ac:dyDescent="0.25">
      <c r="A9" s="17"/>
      <c r="B9" s="33"/>
      <c r="C9" s="33"/>
      <c r="D9" s="20"/>
      <c r="E9" s="47"/>
      <c r="F9" s="23"/>
      <c r="G9" s="16"/>
    </row>
    <row r="10" spans="1:8" x14ac:dyDescent="0.25">
      <c r="A10" s="17" t="s">
        <v>2335</v>
      </c>
      <c r="B10" s="33"/>
      <c r="C10" s="33"/>
      <c r="D10" s="20"/>
      <c r="E10" s="47"/>
      <c r="F10" s="23"/>
      <c r="G10" s="16"/>
    </row>
    <row r="11" spans="1:8" x14ac:dyDescent="0.25">
      <c r="A11" s="17" t="s">
        <v>3123</v>
      </c>
      <c r="B11" s="33"/>
      <c r="C11" s="33"/>
      <c r="D11" s="20"/>
      <c r="E11" s="47"/>
      <c r="F11" s="23"/>
      <c r="G11" s="16"/>
    </row>
    <row r="12" spans="1:8" x14ac:dyDescent="0.25">
      <c r="A12" s="69" t="s">
        <v>2337</v>
      </c>
      <c r="B12" s="71" t="s">
        <v>2338</v>
      </c>
      <c r="C12" s="33"/>
      <c r="D12" s="70">
        <v>10601.412200000001</v>
      </c>
      <c r="E12" s="47">
        <v>9472.4678148000003</v>
      </c>
      <c r="F12" s="23">
        <f>+E12/E16</f>
        <v>0.97338309085247998</v>
      </c>
      <c r="G12" s="16"/>
    </row>
    <row r="13" spans="1:8" x14ac:dyDescent="0.25">
      <c r="A13" s="51" t="s">
        <v>143</v>
      </c>
      <c r="B13" s="55"/>
      <c r="C13" s="55"/>
      <c r="D13" s="52"/>
      <c r="E13" s="38">
        <f>SUM(E12)</f>
        <v>9472.4678148000003</v>
      </c>
      <c r="F13" s="39">
        <f>SUM(F12)</f>
        <v>0.97338309085247998</v>
      </c>
      <c r="G13" s="16"/>
    </row>
    <row r="14" spans="1:8" x14ac:dyDescent="0.25">
      <c r="A14" s="24" t="s">
        <v>230</v>
      </c>
      <c r="B14" s="54"/>
      <c r="C14" s="54"/>
      <c r="D14" s="48"/>
      <c r="E14" s="49">
        <v>0</v>
      </c>
      <c r="F14" s="50">
        <v>0</v>
      </c>
      <c r="G14" s="16"/>
    </row>
    <row r="15" spans="1:8" x14ac:dyDescent="0.25">
      <c r="A15" s="24" t="s">
        <v>231</v>
      </c>
      <c r="B15" s="54"/>
      <c r="C15" s="54"/>
      <c r="D15" s="48"/>
      <c r="E15" s="49">
        <v>259.02</v>
      </c>
      <c r="F15" s="50">
        <v>2.6599999999999999E-2</v>
      </c>
      <c r="G15" s="16">
        <v>0</v>
      </c>
    </row>
    <row r="16" spans="1:8" x14ac:dyDescent="0.25">
      <c r="A16" s="51" t="s">
        <v>232</v>
      </c>
      <c r="B16" s="55"/>
      <c r="C16" s="55"/>
      <c r="D16" s="52"/>
      <c r="E16" s="38">
        <v>9731.49</v>
      </c>
      <c r="F16" s="39">
        <v>1</v>
      </c>
      <c r="G16" s="53"/>
    </row>
    <row r="21" spans="1:3" x14ac:dyDescent="0.25">
      <c r="A21" s="1" t="s">
        <v>235</v>
      </c>
    </row>
    <row r="22" spans="1:3" x14ac:dyDescent="0.25">
      <c r="A22" s="57" t="s">
        <v>236</v>
      </c>
      <c r="B22" s="3" t="s">
        <v>128</v>
      </c>
    </row>
    <row r="23" spans="1:3" x14ac:dyDescent="0.25">
      <c r="A23" t="s">
        <v>237</v>
      </c>
    </row>
    <row r="24" spans="1:3" x14ac:dyDescent="0.25">
      <c r="A24" t="s">
        <v>238</v>
      </c>
      <c r="B24" t="s">
        <v>239</v>
      </c>
      <c r="C24" t="s">
        <v>239</v>
      </c>
    </row>
    <row r="25" spans="1:3" x14ac:dyDescent="0.25">
      <c r="B25" s="58">
        <v>45596</v>
      </c>
      <c r="C25" s="58">
        <v>45625</v>
      </c>
    </row>
    <row r="26" spans="1:3" x14ac:dyDescent="0.25">
      <c r="A26" t="s">
        <v>736</v>
      </c>
      <c r="B26">
        <v>98.227000000000004</v>
      </c>
      <c r="C26">
        <v>91.059700000000007</v>
      </c>
    </row>
    <row r="28" spans="1:3" x14ac:dyDescent="0.25">
      <c r="A28" t="s">
        <v>255</v>
      </c>
      <c r="B28" s="3" t="s">
        <v>128</v>
      </c>
    </row>
    <row r="29" spans="1:3" x14ac:dyDescent="0.25">
      <c r="A29" t="s">
        <v>256</v>
      </c>
      <c r="B29" s="3" t="s">
        <v>128</v>
      </c>
    </row>
    <row r="30" spans="1:3" ht="29.1" customHeight="1" x14ac:dyDescent="0.25">
      <c r="A30" s="57" t="s">
        <v>257</v>
      </c>
      <c r="B30" s="3" t="s">
        <v>128</v>
      </c>
    </row>
    <row r="31" spans="1:3" ht="29.1" customHeight="1" x14ac:dyDescent="0.25">
      <c r="A31" s="57" t="s">
        <v>258</v>
      </c>
      <c r="B31" s="3" t="s">
        <v>128</v>
      </c>
    </row>
    <row r="32" spans="1:3" ht="43.5" customHeight="1" x14ac:dyDescent="0.25">
      <c r="A32" s="57" t="s">
        <v>2890</v>
      </c>
      <c r="B32" s="3" t="s">
        <v>128</v>
      </c>
    </row>
    <row r="33" spans="1:4" x14ac:dyDescent="0.25">
      <c r="B33" s="3"/>
    </row>
    <row r="34" spans="1:4" ht="29.1" customHeight="1" x14ac:dyDescent="0.25">
      <c r="A34" s="57" t="s">
        <v>2891</v>
      </c>
      <c r="B34" s="3" t="s">
        <v>128</v>
      </c>
    </row>
    <row r="35" spans="1:4" ht="29.1" customHeight="1" x14ac:dyDescent="0.25">
      <c r="A35" s="57" t="s">
        <v>2892</v>
      </c>
      <c r="B35">
        <v>9307.02</v>
      </c>
    </row>
    <row r="36" spans="1:4" ht="29.1" customHeight="1" x14ac:dyDescent="0.25">
      <c r="A36" s="57" t="s">
        <v>2893</v>
      </c>
      <c r="B36" s="3" t="s">
        <v>128</v>
      </c>
    </row>
    <row r="37" spans="1:4" ht="29.1" customHeight="1" x14ac:dyDescent="0.25">
      <c r="A37" s="57" t="s">
        <v>2894</v>
      </c>
      <c r="B37" s="3" t="s">
        <v>128</v>
      </c>
    </row>
    <row r="39" spans="1:4" ht="69.95" customHeight="1" x14ac:dyDescent="0.25">
      <c r="A39" s="76" t="s">
        <v>274</v>
      </c>
      <c r="B39" s="76" t="s">
        <v>275</v>
      </c>
      <c r="C39" s="76" t="s">
        <v>5</v>
      </c>
      <c r="D39" s="76" t="s">
        <v>6</v>
      </c>
    </row>
    <row r="40" spans="1:4" ht="69.95" customHeight="1" x14ac:dyDescent="0.25">
      <c r="A40" s="76" t="s">
        <v>3124</v>
      </c>
      <c r="B40" s="76"/>
      <c r="C40" s="76" t="s">
        <v>117</v>
      </c>
      <c r="D40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69" activePane="bottomLeft" state="frozen"/>
      <selection pane="bottomLeft" activeCell="B69" sqref="B6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632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633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129</v>
      </c>
      <c r="B9" s="32"/>
      <c r="C9" s="32"/>
      <c r="D9" s="14"/>
      <c r="E9" s="15"/>
      <c r="F9" s="16"/>
      <c r="G9" s="16"/>
    </row>
    <row r="10" spans="1:8" x14ac:dyDescent="0.25">
      <c r="A10" s="17" t="s">
        <v>278</v>
      </c>
      <c r="B10" s="32"/>
      <c r="C10" s="32"/>
      <c r="D10" s="14"/>
      <c r="E10" s="15"/>
      <c r="F10" s="16"/>
      <c r="G10" s="16"/>
    </row>
    <row r="11" spans="1:8" x14ac:dyDescent="0.25">
      <c r="A11" s="13" t="s">
        <v>634</v>
      </c>
      <c r="B11" s="32" t="s">
        <v>635</v>
      </c>
      <c r="C11" s="32" t="s">
        <v>295</v>
      </c>
      <c r="D11" s="14">
        <v>53500000</v>
      </c>
      <c r="E11" s="15">
        <v>54559.3</v>
      </c>
      <c r="F11" s="16">
        <v>9.0800000000000006E-2</v>
      </c>
      <c r="G11" s="16">
        <v>7.2150000000000006E-2</v>
      </c>
    </row>
    <row r="12" spans="1:8" x14ac:dyDescent="0.25">
      <c r="A12" s="13" t="s">
        <v>636</v>
      </c>
      <c r="B12" s="32" t="s">
        <v>637</v>
      </c>
      <c r="C12" s="32" t="s">
        <v>284</v>
      </c>
      <c r="D12" s="14">
        <v>40500000</v>
      </c>
      <c r="E12" s="15">
        <v>41425.43</v>
      </c>
      <c r="F12" s="16">
        <v>6.8900000000000003E-2</v>
      </c>
      <c r="G12" s="16">
        <v>7.1711999999999998E-2</v>
      </c>
    </row>
    <row r="13" spans="1:8" x14ac:dyDescent="0.25">
      <c r="A13" s="13" t="s">
        <v>638</v>
      </c>
      <c r="B13" s="32" t="s">
        <v>639</v>
      </c>
      <c r="C13" s="32" t="s">
        <v>284</v>
      </c>
      <c r="D13" s="14">
        <v>37700000</v>
      </c>
      <c r="E13" s="15">
        <v>38329.89</v>
      </c>
      <c r="F13" s="16">
        <v>6.3799999999999996E-2</v>
      </c>
      <c r="G13" s="16">
        <v>7.3099999999999998E-2</v>
      </c>
    </row>
    <row r="14" spans="1:8" x14ac:dyDescent="0.25">
      <c r="A14" s="13" t="s">
        <v>640</v>
      </c>
      <c r="B14" s="32" t="s">
        <v>641</v>
      </c>
      <c r="C14" s="32" t="s">
        <v>284</v>
      </c>
      <c r="D14" s="14">
        <v>37500000</v>
      </c>
      <c r="E14" s="15">
        <v>38014.43</v>
      </c>
      <c r="F14" s="16">
        <v>6.3299999999999995E-2</v>
      </c>
      <c r="G14" s="16">
        <v>7.3050000000000004E-2</v>
      </c>
    </row>
    <row r="15" spans="1:8" x14ac:dyDescent="0.25">
      <c r="A15" s="13" t="s">
        <v>642</v>
      </c>
      <c r="B15" s="32" t="s">
        <v>643</v>
      </c>
      <c r="C15" s="32" t="s">
        <v>284</v>
      </c>
      <c r="D15" s="14">
        <v>37000000</v>
      </c>
      <c r="E15" s="15">
        <v>37565.06</v>
      </c>
      <c r="F15" s="16">
        <v>6.25E-2</v>
      </c>
      <c r="G15" s="16">
        <v>7.2217000000000003E-2</v>
      </c>
    </row>
    <row r="16" spans="1:8" x14ac:dyDescent="0.25">
      <c r="A16" s="13" t="s">
        <v>644</v>
      </c>
      <c r="B16" s="32" t="s">
        <v>645</v>
      </c>
      <c r="C16" s="32" t="s">
        <v>284</v>
      </c>
      <c r="D16" s="14">
        <v>35000000</v>
      </c>
      <c r="E16" s="15">
        <v>35673.79</v>
      </c>
      <c r="F16" s="16">
        <v>5.9400000000000001E-2</v>
      </c>
      <c r="G16" s="16">
        <v>7.1302000000000004E-2</v>
      </c>
    </row>
    <row r="17" spans="1:7" x14ac:dyDescent="0.25">
      <c r="A17" s="13" t="s">
        <v>646</v>
      </c>
      <c r="B17" s="32" t="s">
        <v>647</v>
      </c>
      <c r="C17" s="32" t="s">
        <v>295</v>
      </c>
      <c r="D17" s="14">
        <v>35000000</v>
      </c>
      <c r="E17" s="15">
        <v>35625.279999999999</v>
      </c>
      <c r="F17" s="16">
        <v>5.9299999999999999E-2</v>
      </c>
      <c r="G17" s="16">
        <v>7.2312000000000001E-2</v>
      </c>
    </row>
    <row r="18" spans="1:7" x14ac:dyDescent="0.25">
      <c r="A18" s="13" t="s">
        <v>648</v>
      </c>
      <c r="B18" s="32" t="s">
        <v>649</v>
      </c>
      <c r="C18" s="32" t="s">
        <v>284</v>
      </c>
      <c r="D18" s="14">
        <v>35000000</v>
      </c>
      <c r="E18" s="15">
        <v>35436.730000000003</v>
      </c>
      <c r="F18" s="16">
        <v>5.8999999999999997E-2</v>
      </c>
      <c r="G18" s="16">
        <v>7.3150000000000007E-2</v>
      </c>
    </row>
    <row r="19" spans="1:7" x14ac:dyDescent="0.25">
      <c r="A19" s="13" t="s">
        <v>650</v>
      </c>
      <c r="B19" s="32" t="s">
        <v>651</v>
      </c>
      <c r="C19" s="32" t="s">
        <v>284</v>
      </c>
      <c r="D19" s="14">
        <v>29500000</v>
      </c>
      <c r="E19" s="15">
        <v>30456.3</v>
      </c>
      <c r="F19" s="16">
        <v>5.0700000000000002E-2</v>
      </c>
      <c r="G19" s="16">
        <v>7.2217000000000003E-2</v>
      </c>
    </row>
    <row r="20" spans="1:7" x14ac:dyDescent="0.25">
      <c r="A20" s="13" t="s">
        <v>575</v>
      </c>
      <c r="B20" s="32" t="s">
        <v>576</v>
      </c>
      <c r="C20" s="32" t="s">
        <v>284</v>
      </c>
      <c r="D20" s="14">
        <v>24000000</v>
      </c>
      <c r="E20" s="15">
        <v>23444.14</v>
      </c>
      <c r="F20" s="16">
        <v>3.9E-2</v>
      </c>
      <c r="G20" s="16">
        <v>7.3316999999999993E-2</v>
      </c>
    </row>
    <row r="21" spans="1:7" x14ac:dyDescent="0.25">
      <c r="A21" s="13" t="s">
        <v>652</v>
      </c>
      <c r="B21" s="32" t="s">
        <v>653</v>
      </c>
      <c r="C21" s="32" t="s">
        <v>284</v>
      </c>
      <c r="D21" s="14">
        <v>16000000</v>
      </c>
      <c r="E21" s="15">
        <v>16372.42</v>
      </c>
      <c r="F21" s="16">
        <v>2.7199999999999998E-2</v>
      </c>
      <c r="G21" s="16">
        <v>7.3099999999999998E-2</v>
      </c>
    </row>
    <row r="22" spans="1:7" x14ac:dyDescent="0.25">
      <c r="A22" s="13" t="s">
        <v>654</v>
      </c>
      <c r="B22" s="32" t="s">
        <v>655</v>
      </c>
      <c r="C22" s="32" t="s">
        <v>284</v>
      </c>
      <c r="D22" s="14">
        <v>14500000</v>
      </c>
      <c r="E22" s="15">
        <v>15693.21</v>
      </c>
      <c r="F22" s="16">
        <v>2.6100000000000002E-2</v>
      </c>
      <c r="G22" s="16">
        <v>7.1400000000000005E-2</v>
      </c>
    </row>
    <row r="23" spans="1:7" x14ac:dyDescent="0.25">
      <c r="A23" s="13" t="s">
        <v>656</v>
      </c>
      <c r="B23" s="32" t="s">
        <v>657</v>
      </c>
      <c r="C23" s="32" t="s">
        <v>284</v>
      </c>
      <c r="D23" s="14">
        <v>15000000</v>
      </c>
      <c r="E23" s="15">
        <v>15662.06</v>
      </c>
      <c r="F23" s="16">
        <v>2.6100000000000002E-2</v>
      </c>
      <c r="G23" s="16">
        <v>7.1400000000000005E-2</v>
      </c>
    </row>
    <row r="24" spans="1:7" x14ac:dyDescent="0.25">
      <c r="A24" s="13" t="s">
        <v>658</v>
      </c>
      <c r="B24" s="32" t="s">
        <v>659</v>
      </c>
      <c r="C24" s="32" t="s">
        <v>284</v>
      </c>
      <c r="D24" s="14">
        <v>15000000</v>
      </c>
      <c r="E24" s="15">
        <v>15331.25</v>
      </c>
      <c r="F24" s="16">
        <v>2.5499999999999998E-2</v>
      </c>
      <c r="G24" s="16">
        <v>7.3150000000000007E-2</v>
      </c>
    </row>
    <row r="25" spans="1:7" x14ac:dyDescent="0.25">
      <c r="A25" s="13" t="s">
        <v>577</v>
      </c>
      <c r="B25" s="32" t="s">
        <v>578</v>
      </c>
      <c r="C25" s="32" t="s">
        <v>284</v>
      </c>
      <c r="D25" s="14">
        <v>13500000</v>
      </c>
      <c r="E25" s="15">
        <v>13200.31</v>
      </c>
      <c r="F25" s="16">
        <v>2.1999999999999999E-2</v>
      </c>
      <c r="G25" s="16">
        <v>7.3237999999999998E-2</v>
      </c>
    </row>
    <row r="26" spans="1:7" x14ac:dyDescent="0.25">
      <c r="A26" s="13" t="s">
        <v>660</v>
      </c>
      <c r="B26" s="32" t="s">
        <v>661</v>
      </c>
      <c r="C26" s="32" t="s">
        <v>284</v>
      </c>
      <c r="D26" s="14">
        <v>10000000</v>
      </c>
      <c r="E26" s="15">
        <v>10303.02</v>
      </c>
      <c r="F26" s="16">
        <v>1.7100000000000001E-2</v>
      </c>
      <c r="G26" s="16">
        <v>7.3099999999999998E-2</v>
      </c>
    </row>
    <row r="27" spans="1:7" x14ac:dyDescent="0.25">
      <c r="A27" s="13" t="s">
        <v>662</v>
      </c>
      <c r="B27" s="32" t="s">
        <v>663</v>
      </c>
      <c r="C27" s="32" t="s">
        <v>284</v>
      </c>
      <c r="D27" s="14">
        <v>9000000</v>
      </c>
      <c r="E27" s="15">
        <v>9216.77</v>
      </c>
      <c r="F27" s="16">
        <v>1.5299999999999999E-2</v>
      </c>
      <c r="G27" s="16">
        <v>7.2450000000000001E-2</v>
      </c>
    </row>
    <row r="28" spans="1:7" x14ac:dyDescent="0.25">
      <c r="A28" s="13" t="s">
        <v>664</v>
      </c>
      <c r="B28" s="32" t="s">
        <v>665</v>
      </c>
      <c r="C28" s="32" t="s">
        <v>284</v>
      </c>
      <c r="D28" s="14">
        <v>8000000</v>
      </c>
      <c r="E28" s="15">
        <v>8146.43</v>
      </c>
      <c r="F28" s="16">
        <v>1.3599999999999999E-2</v>
      </c>
      <c r="G28" s="16">
        <v>7.1153999999999995E-2</v>
      </c>
    </row>
    <row r="29" spans="1:7" x14ac:dyDescent="0.25">
      <c r="A29" s="13" t="s">
        <v>666</v>
      </c>
      <c r="B29" s="32" t="s">
        <v>667</v>
      </c>
      <c r="C29" s="32" t="s">
        <v>284</v>
      </c>
      <c r="D29" s="14">
        <v>1000000</v>
      </c>
      <c r="E29" s="15">
        <v>1017.59</v>
      </c>
      <c r="F29" s="16">
        <v>1.6999999999999999E-3</v>
      </c>
      <c r="G29" s="16">
        <v>7.3599999999999999E-2</v>
      </c>
    </row>
    <row r="30" spans="1:7" x14ac:dyDescent="0.25">
      <c r="A30" s="17" t="s">
        <v>131</v>
      </c>
      <c r="B30" s="33"/>
      <c r="C30" s="33"/>
      <c r="D30" s="20"/>
      <c r="E30" s="21">
        <v>475473.41</v>
      </c>
      <c r="F30" s="22">
        <v>0.7913</v>
      </c>
      <c r="G30" s="23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17" t="s">
        <v>132</v>
      </c>
      <c r="B32" s="32"/>
      <c r="C32" s="32"/>
      <c r="D32" s="14"/>
      <c r="E32" s="15"/>
      <c r="F32" s="16"/>
      <c r="G32" s="16"/>
    </row>
    <row r="33" spans="1:7" x14ac:dyDescent="0.25">
      <c r="A33" s="13" t="s">
        <v>668</v>
      </c>
      <c r="B33" s="32" t="s">
        <v>669</v>
      </c>
      <c r="C33" s="32" t="s">
        <v>135</v>
      </c>
      <c r="D33" s="14">
        <v>90500000</v>
      </c>
      <c r="E33" s="15">
        <v>92953.27</v>
      </c>
      <c r="F33" s="16">
        <v>0.1547</v>
      </c>
      <c r="G33" s="16">
        <v>6.9361999999999993E-2</v>
      </c>
    </row>
    <row r="34" spans="1:7" x14ac:dyDescent="0.25">
      <c r="A34" s="17" t="s">
        <v>131</v>
      </c>
      <c r="B34" s="33"/>
      <c r="C34" s="33"/>
      <c r="D34" s="20"/>
      <c r="E34" s="21">
        <v>92953.27</v>
      </c>
      <c r="F34" s="22">
        <v>0.1547</v>
      </c>
      <c r="G34" s="23"/>
    </row>
    <row r="35" spans="1:7" x14ac:dyDescent="0.25">
      <c r="A35" s="13"/>
      <c r="B35" s="32"/>
      <c r="C35" s="32"/>
      <c r="D35" s="14"/>
      <c r="E35" s="15"/>
      <c r="F35" s="16"/>
      <c r="G35" s="16"/>
    </row>
    <row r="36" spans="1:7" x14ac:dyDescent="0.25">
      <c r="A36" s="17" t="s">
        <v>141</v>
      </c>
      <c r="B36" s="32"/>
      <c r="C36" s="32"/>
      <c r="D36" s="14"/>
      <c r="E36" s="15"/>
      <c r="F36" s="16"/>
      <c r="G36" s="16"/>
    </row>
    <row r="37" spans="1:7" x14ac:dyDescent="0.25">
      <c r="A37" s="17" t="s">
        <v>131</v>
      </c>
      <c r="B37" s="32"/>
      <c r="C37" s="32"/>
      <c r="D37" s="14"/>
      <c r="E37" s="18" t="s">
        <v>128</v>
      </c>
      <c r="F37" s="19" t="s">
        <v>128</v>
      </c>
      <c r="G37" s="16"/>
    </row>
    <row r="38" spans="1:7" x14ac:dyDescent="0.25">
      <c r="A38" s="13"/>
      <c r="B38" s="32"/>
      <c r="C38" s="32"/>
      <c r="D38" s="14"/>
      <c r="E38" s="15"/>
      <c r="F38" s="16"/>
      <c r="G38" s="16"/>
    </row>
    <row r="39" spans="1:7" x14ac:dyDescent="0.25">
      <c r="A39" s="17" t="s">
        <v>142</v>
      </c>
      <c r="B39" s="32"/>
      <c r="C39" s="32"/>
      <c r="D39" s="14"/>
      <c r="E39" s="15"/>
      <c r="F39" s="16"/>
      <c r="G39" s="16"/>
    </row>
    <row r="40" spans="1:7" x14ac:dyDescent="0.25">
      <c r="A40" s="17" t="s">
        <v>131</v>
      </c>
      <c r="B40" s="32"/>
      <c r="C40" s="32"/>
      <c r="D40" s="14"/>
      <c r="E40" s="18" t="s">
        <v>128</v>
      </c>
      <c r="F40" s="19" t="s">
        <v>128</v>
      </c>
      <c r="G40" s="16"/>
    </row>
    <row r="41" spans="1:7" x14ac:dyDescent="0.25">
      <c r="A41" s="13"/>
      <c r="B41" s="32"/>
      <c r="C41" s="32"/>
      <c r="D41" s="14"/>
      <c r="E41" s="15"/>
      <c r="F41" s="16"/>
      <c r="G41" s="16"/>
    </row>
    <row r="42" spans="1:7" x14ac:dyDescent="0.25">
      <c r="A42" s="25" t="s">
        <v>143</v>
      </c>
      <c r="B42" s="34"/>
      <c r="C42" s="34"/>
      <c r="D42" s="26"/>
      <c r="E42" s="21">
        <v>568426.68000000005</v>
      </c>
      <c r="F42" s="22">
        <v>0.94599999999999995</v>
      </c>
      <c r="G42" s="23"/>
    </row>
    <row r="43" spans="1:7" x14ac:dyDescent="0.25">
      <c r="A43" s="13"/>
      <c r="B43" s="32"/>
      <c r="C43" s="32"/>
      <c r="D43" s="14"/>
      <c r="E43" s="15"/>
      <c r="F43" s="16"/>
      <c r="G43" s="16"/>
    </row>
    <row r="44" spans="1:7" x14ac:dyDescent="0.25">
      <c r="A44" s="13"/>
      <c r="B44" s="32"/>
      <c r="C44" s="32"/>
      <c r="D44" s="14"/>
      <c r="E44" s="15"/>
      <c r="F44" s="16"/>
      <c r="G44" s="16"/>
    </row>
    <row r="45" spans="1:7" x14ac:dyDescent="0.25">
      <c r="A45" s="17" t="s">
        <v>228</v>
      </c>
      <c r="B45" s="32"/>
      <c r="C45" s="32"/>
      <c r="D45" s="14"/>
      <c r="E45" s="15"/>
      <c r="F45" s="16"/>
      <c r="G45" s="16"/>
    </row>
    <row r="46" spans="1:7" x14ac:dyDescent="0.25">
      <c r="A46" s="13" t="s">
        <v>229</v>
      </c>
      <c r="B46" s="32"/>
      <c r="C46" s="32"/>
      <c r="D46" s="14"/>
      <c r="E46" s="15">
        <v>5011.26</v>
      </c>
      <c r="F46" s="16">
        <v>8.3000000000000001E-3</v>
      </c>
      <c r="G46" s="16">
        <v>6.6422999999999996E-2</v>
      </c>
    </row>
    <row r="47" spans="1:7" x14ac:dyDescent="0.25">
      <c r="A47" s="17" t="s">
        <v>131</v>
      </c>
      <c r="B47" s="33"/>
      <c r="C47" s="33"/>
      <c r="D47" s="20"/>
      <c r="E47" s="21">
        <v>5011.26</v>
      </c>
      <c r="F47" s="22">
        <v>8.3000000000000001E-3</v>
      </c>
      <c r="G47" s="23"/>
    </row>
    <row r="48" spans="1:7" x14ac:dyDescent="0.25">
      <c r="A48" s="13"/>
      <c r="B48" s="32"/>
      <c r="C48" s="32"/>
      <c r="D48" s="14"/>
      <c r="E48" s="15"/>
      <c r="F48" s="16"/>
      <c r="G48" s="16"/>
    </row>
    <row r="49" spans="1:7" x14ac:dyDescent="0.25">
      <c r="A49" s="25" t="s">
        <v>143</v>
      </c>
      <c r="B49" s="34"/>
      <c r="C49" s="34"/>
      <c r="D49" s="26"/>
      <c r="E49" s="21">
        <v>5011.26</v>
      </c>
      <c r="F49" s="22">
        <v>8.3000000000000001E-3</v>
      </c>
      <c r="G49" s="23"/>
    </row>
    <row r="50" spans="1:7" x14ac:dyDescent="0.25">
      <c r="A50" s="13" t="s">
        <v>230</v>
      </c>
      <c r="B50" s="32"/>
      <c r="C50" s="32"/>
      <c r="D50" s="14"/>
      <c r="E50" s="15">
        <v>27438.583985599998</v>
      </c>
      <c r="F50" s="16">
        <v>4.5659999999999999E-2</v>
      </c>
      <c r="G50" s="16"/>
    </row>
    <row r="51" spans="1:7" x14ac:dyDescent="0.25">
      <c r="A51" s="13" t="s">
        <v>231</v>
      </c>
      <c r="B51" s="32"/>
      <c r="C51" s="32"/>
      <c r="D51" s="14"/>
      <c r="E51" s="15">
        <v>51.286014399999999</v>
      </c>
      <c r="F51" s="16">
        <v>4.0000000000000003E-5</v>
      </c>
      <c r="G51" s="16">
        <v>6.6422999999999996E-2</v>
      </c>
    </row>
    <row r="52" spans="1:7" x14ac:dyDescent="0.25">
      <c r="A52" s="27" t="s">
        <v>232</v>
      </c>
      <c r="B52" s="35"/>
      <c r="C52" s="35"/>
      <c r="D52" s="28"/>
      <c r="E52" s="29">
        <v>600927.81000000006</v>
      </c>
      <c r="F52" s="30">
        <v>1</v>
      </c>
      <c r="G52" s="30"/>
    </row>
    <row r="54" spans="1:7" x14ac:dyDescent="0.25">
      <c r="A54" s="1" t="s">
        <v>234</v>
      </c>
    </row>
    <row r="57" spans="1:7" x14ac:dyDescent="0.25">
      <c r="A57" s="1" t="s">
        <v>235</v>
      </c>
    </row>
    <row r="58" spans="1:7" x14ac:dyDescent="0.25">
      <c r="A58" s="57" t="s">
        <v>236</v>
      </c>
      <c r="B58" s="3" t="s">
        <v>128</v>
      </c>
    </row>
    <row r="59" spans="1:7" x14ac:dyDescent="0.25">
      <c r="A59" t="s">
        <v>237</v>
      </c>
    </row>
    <row r="60" spans="1:7" x14ac:dyDescent="0.25">
      <c r="A60" t="s">
        <v>344</v>
      </c>
      <c r="B60" t="s">
        <v>239</v>
      </c>
      <c r="C60" t="s">
        <v>239</v>
      </c>
    </row>
    <row r="61" spans="1:7" x14ac:dyDescent="0.25">
      <c r="B61" s="58">
        <v>45596</v>
      </c>
      <c r="C61" s="58">
        <v>45625</v>
      </c>
    </row>
    <row r="62" spans="1:7" x14ac:dyDescent="0.25">
      <c r="A62" t="s">
        <v>345</v>
      </c>
      <c r="B62">
        <v>1168.5323000000001</v>
      </c>
      <c r="C62">
        <v>1172.4069</v>
      </c>
    </row>
    <row r="64" spans="1:7" x14ac:dyDescent="0.25">
      <c r="A64" t="s">
        <v>255</v>
      </c>
      <c r="B64" s="3" t="s">
        <v>128</v>
      </c>
    </row>
    <row r="65" spans="1:2" x14ac:dyDescent="0.25">
      <c r="A65" t="s">
        <v>256</v>
      </c>
      <c r="B65" s="3" t="s">
        <v>128</v>
      </c>
    </row>
    <row r="66" spans="1:2" ht="29.1" customHeight="1" x14ac:dyDescent="0.25">
      <c r="A66" s="57" t="s">
        <v>257</v>
      </c>
      <c r="B66" s="3" t="s">
        <v>128</v>
      </c>
    </row>
    <row r="67" spans="1:2" ht="29.1" customHeight="1" x14ac:dyDescent="0.25">
      <c r="A67" s="57" t="s">
        <v>258</v>
      </c>
      <c r="B67" s="3" t="s">
        <v>128</v>
      </c>
    </row>
    <row r="68" spans="1:2" x14ac:dyDescent="0.25">
      <c r="A68" t="s">
        <v>259</v>
      </c>
      <c r="B68" s="59">
        <f>+B83</f>
        <v>8.1433514353186052</v>
      </c>
    </row>
    <row r="69" spans="1:2" ht="43.5" customHeight="1" x14ac:dyDescent="0.25">
      <c r="A69" s="57" t="s">
        <v>260</v>
      </c>
      <c r="B69" s="3" t="s">
        <v>128</v>
      </c>
    </row>
    <row r="70" spans="1:2" x14ac:dyDescent="0.25">
      <c r="B70" s="3"/>
    </row>
    <row r="71" spans="1:2" ht="29.1" customHeight="1" x14ac:dyDescent="0.25">
      <c r="A71" s="57" t="s">
        <v>261</v>
      </c>
      <c r="B71" s="3" t="s">
        <v>128</v>
      </c>
    </row>
    <row r="72" spans="1:2" ht="29.1" customHeight="1" x14ac:dyDescent="0.25">
      <c r="A72" s="57" t="s">
        <v>262</v>
      </c>
      <c r="B72">
        <v>224790.8</v>
      </c>
    </row>
    <row r="73" spans="1:2" ht="29.1" customHeight="1" x14ac:dyDescent="0.25">
      <c r="A73" s="57" t="s">
        <v>263</v>
      </c>
      <c r="B73" s="3" t="s">
        <v>128</v>
      </c>
    </row>
    <row r="74" spans="1:2" ht="29.1" customHeight="1" x14ac:dyDescent="0.25">
      <c r="A74" s="57" t="s">
        <v>264</v>
      </c>
      <c r="B74" s="3" t="s">
        <v>128</v>
      </c>
    </row>
    <row r="76" spans="1:2" x14ac:dyDescent="0.25">
      <c r="A76" t="s">
        <v>265</v>
      </c>
    </row>
    <row r="77" spans="1:2" ht="29.1" customHeight="1" x14ac:dyDescent="0.25">
      <c r="A77" s="62" t="s">
        <v>266</v>
      </c>
      <c r="B77" s="63" t="s">
        <v>670</v>
      </c>
    </row>
    <row r="78" spans="1:2" x14ac:dyDescent="0.25">
      <c r="A78" s="62" t="s">
        <v>268</v>
      </c>
      <c r="B78" s="62" t="s">
        <v>347</v>
      </c>
    </row>
    <row r="79" spans="1:2" x14ac:dyDescent="0.25">
      <c r="A79" s="62"/>
      <c r="B79" s="62"/>
    </row>
    <row r="80" spans="1:2" x14ac:dyDescent="0.25">
      <c r="A80" s="62" t="s">
        <v>270</v>
      </c>
      <c r="B80" s="64">
        <v>7.1881464560728432</v>
      </c>
    </row>
    <row r="81" spans="1:4" x14ac:dyDescent="0.25">
      <c r="A81" s="62"/>
      <c r="B81" s="62"/>
    </row>
    <row r="82" spans="1:4" x14ac:dyDescent="0.25">
      <c r="A82" s="62" t="s">
        <v>271</v>
      </c>
      <c r="B82" s="65">
        <v>6.0675999999999997</v>
      </c>
    </row>
    <row r="83" spans="1:4" x14ac:dyDescent="0.25">
      <c r="A83" s="62" t="s">
        <v>272</v>
      </c>
      <c r="B83" s="65">
        <v>8.1433514353186052</v>
      </c>
    </row>
    <row r="84" spans="1:4" x14ac:dyDescent="0.25">
      <c r="A84" s="62"/>
      <c r="B84" s="62"/>
    </row>
    <row r="85" spans="1:4" x14ac:dyDescent="0.25">
      <c r="A85" s="62" t="s">
        <v>273</v>
      </c>
      <c r="B85" s="66">
        <v>45626</v>
      </c>
    </row>
    <row r="87" spans="1:4" ht="69.95" customHeight="1" x14ac:dyDescent="0.25">
      <c r="A87" s="76" t="s">
        <v>274</v>
      </c>
      <c r="B87" s="76" t="s">
        <v>275</v>
      </c>
      <c r="C87" s="76" t="s">
        <v>5</v>
      </c>
      <c r="D87" s="76" t="s">
        <v>6</v>
      </c>
    </row>
    <row r="88" spans="1:4" ht="69.95" customHeight="1" x14ac:dyDescent="0.25">
      <c r="A88" s="76" t="s">
        <v>671</v>
      </c>
      <c r="B88" s="76"/>
      <c r="C88" s="76" t="s">
        <v>20</v>
      </c>
      <c r="D88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5"/>
  <sheetViews>
    <sheetView showGridLines="0" workbookViewId="0">
      <pane ySplit="4" topLeftCell="A41" activePane="bottomLeft" state="frozen"/>
      <selection pane="bottomLeft" activeCell="A47" sqref="A4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672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673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129</v>
      </c>
      <c r="B9" s="32"/>
      <c r="C9" s="32"/>
      <c r="D9" s="14"/>
      <c r="E9" s="15"/>
      <c r="F9" s="16"/>
      <c r="G9" s="16"/>
    </row>
    <row r="10" spans="1:8" x14ac:dyDescent="0.25">
      <c r="A10" s="17" t="s">
        <v>278</v>
      </c>
      <c r="B10" s="32"/>
      <c r="C10" s="32"/>
      <c r="D10" s="14"/>
      <c r="E10" s="15"/>
      <c r="F10" s="16"/>
      <c r="G10" s="16"/>
    </row>
    <row r="11" spans="1:8" x14ac:dyDescent="0.25">
      <c r="A11" s="13" t="s">
        <v>674</v>
      </c>
      <c r="B11" s="32" t="s">
        <v>675</v>
      </c>
      <c r="C11" s="32" t="s">
        <v>295</v>
      </c>
      <c r="D11" s="14">
        <v>2000000</v>
      </c>
      <c r="E11" s="15">
        <v>2086.06</v>
      </c>
      <c r="F11" s="16">
        <v>7.6999999999999999E-2</v>
      </c>
      <c r="G11" s="16">
        <v>7.3581999999999995E-2</v>
      </c>
    </row>
    <row r="12" spans="1:8" x14ac:dyDescent="0.25">
      <c r="A12" s="13" t="s">
        <v>374</v>
      </c>
      <c r="B12" s="32" t="s">
        <v>375</v>
      </c>
      <c r="C12" s="32" t="s">
        <v>376</v>
      </c>
      <c r="D12" s="14">
        <v>2000000</v>
      </c>
      <c r="E12" s="15">
        <v>2022.58</v>
      </c>
      <c r="F12" s="16">
        <v>7.46E-2</v>
      </c>
      <c r="G12" s="16">
        <v>7.1224999999999997E-2</v>
      </c>
    </row>
    <row r="13" spans="1:8" x14ac:dyDescent="0.25">
      <c r="A13" s="13" t="s">
        <v>387</v>
      </c>
      <c r="B13" s="32" t="s">
        <v>388</v>
      </c>
      <c r="C13" s="32" t="s">
        <v>284</v>
      </c>
      <c r="D13" s="14">
        <v>2000000</v>
      </c>
      <c r="E13" s="15">
        <v>2017.78</v>
      </c>
      <c r="F13" s="16">
        <v>7.4499999999999997E-2</v>
      </c>
      <c r="G13" s="16">
        <v>7.2450000000000001E-2</v>
      </c>
    </row>
    <row r="14" spans="1:8" x14ac:dyDescent="0.25">
      <c r="A14" s="13" t="s">
        <v>354</v>
      </c>
      <c r="B14" s="32" t="s">
        <v>355</v>
      </c>
      <c r="C14" s="32" t="s">
        <v>284</v>
      </c>
      <c r="D14" s="14">
        <v>1990000</v>
      </c>
      <c r="E14" s="15">
        <v>1978.6</v>
      </c>
      <c r="F14" s="16">
        <v>7.2999999999999995E-2</v>
      </c>
      <c r="G14" s="16">
        <v>7.1550000000000002E-2</v>
      </c>
    </row>
    <row r="15" spans="1:8" x14ac:dyDescent="0.25">
      <c r="A15" s="13" t="s">
        <v>405</v>
      </c>
      <c r="B15" s="32" t="s">
        <v>406</v>
      </c>
      <c r="C15" s="32" t="s">
        <v>407</v>
      </c>
      <c r="D15" s="14">
        <v>1900000</v>
      </c>
      <c r="E15" s="15">
        <v>1924.13</v>
      </c>
      <c r="F15" s="16">
        <v>7.0999999999999994E-2</v>
      </c>
      <c r="G15" s="16">
        <v>7.3271000000000003E-2</v>
      </c>
    </row>
    <row r="16" spans="1:8" x14ac:dyDescent="0.25">
      <c r="A16" s="13" t="s">
        <v>399</v>
      </c>
      <c r="B16" s="32" t="s">
        <v>400</v>
      </c>
      <c r="C16" s="32" t="s">
        <v>284</v>
      </c>
      <c r="D16" s="14">
        <v>1500000</v>
      </c>
      <c r="E16" s="15">
        <v>1579.11</v>
      </c>
      <c r="F16" s="16">
        <v>5.8299999999999998E-2</v>
      </c>
      <c r="G16" s="16">
        <v>7.3748999999999995E-2</v>
      </c>
    </row>
    <row r="17" spans="1:7" x14ac:dyDescent="0.25">
      <c r="A17" s="13" t="s">
        <v>379</v>
      </c>
      <c r="B17" s="32" t="s">
        <v>380</v>
      </c>
      <c r="C17" s="32" t="s">
        <v>284</v>
      </c>
      <c r="D17" s="14">
        <v>1300000</v>
      </c>
      <c r="E17" s="15">
        <v>1316.28</v>
      </c>
      <c r="F17" s="16">
        <v>4.8599999999999997E-2</v>
      </c>
      <c r="G17" s="16">
        <v>7.1499999999999994E-2</v>
      </c>
    </row>
    <row r="18" spans="1:7" x14ac:dyDescent="0.25">
      <c r="A18" s="13" t="s">
        <v>486</v>
      </c>
      <c r="B18" s="32" t="s">
        <v>487</v>
      </c>
      <c r="C18" s="32" t="s">
        <v>284</v>
      </c>
      <c r="D18" s="14">
        <v>1000000</v>
      </c>
      <c r="E18" s="15">
        <v>1066.46</v>
      </c>
      <c r="F18" s="16">
        <v>3.9399999999999998E-2</v>
      </c>
      <c r="G18" s="16">
        <v>7.1749999999999994E-2</v>
      </c>
    </row>
    <row r="19" spans="1:7" x14ac:dyDescent="0.25">
      <c r="A19" s="13" t="s">
        <v>428</v>
      </c>
      <c r="B19" s="32" t="s">
        <v>429</v>
      </c>
      <c r="C19" s="32" t="s">
        <v>284</v>
      </c>
      <c r="D19" s="14">
        <v>1000000</v>
      </c>
      <c r="E19" s="15">
        <v>1039.79</v>
      </c>
      <c r="F19" s="16">
        <v>3.8399999999999997E-2</v>
      </c>
      <c r="G19" s="16">
        <v>7.1499999999999994E-2</v>
      </c>
    </row>
    <row r="20" spans="1:7" x14ac:dyDescent="0.25">
      <c r="A20" s="13" t="s">
        <v>389</v>
      </c>
      <c r="B20" s="32" t="s">
        <v>390</v>
      </c>
      <c r="C20" s="32" t="s">
        <v>281</v>
      </c>
      <c r="D20" s="14">
        <v>1000000</v>
      </c>
      <c r="E20" s="15">
        <v>1036.5999999999999</v>
      </c>
      <c r="F20" s="16">
        <v>3.8300000000000001E-2</v>
      </c>
      <c r="G20" s="16">
        <v>7.2479000000000002E-2</v>
      </c>
    </row>
    <row r="21" spans="1:7" x14ac:dyDescent="0.25">
      <c r="A21" s="13" t="s">
        <v>554</v>
      </c>
      <c r="B21" s="32" t="s">
        <v>555</v>
      </c>
      <c r="C21" s="32" t="s">
        <v>284</v>
      </c>
      <c r="D21" s="14">
        <v>1000000</v>
      </c>
      <c r="E21" s="15">
        <v>1036.56</v>
      </c>
      <c r="F21" s="16">
        <v>3.8300000000000001E-2</v>
      </c>
      <c r="G21" s="16">
        <v>7.2550000000000003E-2</v>
      </c>
    </row>
    <row r="22" spans="1:7" x14ac:dyDescent="0.25">
      <c r="A22" s="13" t="s">
        <v>418</v>
      </c>
      <c r="B22" s="32" t="s">
        <v>419</v>
      </c>
      <c r="C22" s="32" t="s">
        <v>295</v>
      </c>
      <c r="D22" s="14">
        <v>1000000</v>
      </c>
      <c r="E22" s="15">
        <v>1026.18</v>
      </c>
      <c r="F22" s="16">
        <v>3.7900000000000003E-2</v>
      </c>
      <c r="G22" s="16">
        <v>7.3649999999999993E-2</v>
      </c>
    </row>
    <row r="23" spans="1:7" x14ac:dyDescent="0.25">
      <c r="A23" s="13" t="s">
        <v>454</v>
      </c>
      <c r="B23" s="32" t="s">
        <v>455</v>
      </c>
      <c r="C23" s="32" t="s">
        <v>284</v>
      </c>
      <c r="D23" s="14">
        <v>1000000</v>
      </c>
      <c r="E23" s="15">
        <v>1004.75</v>
      </c>
      <c r="F23" s="16">
        <v>3.7100000000000001E-2</v>
      </c>
      <c r="G23" s="16">
        <v>7.1999999999999995E-2</v>
      </c>
    </row>
    <row r="24" spans="1:7" x14ac:dyDescent="0.25">
      <c r="A24" s="13" t="s">
        <v>356</v>
      </c>
      <c r="B24" s="32" t="s">
        <v>357</v>
      </c>
      <c r="C24" s="32" t="s">
        <v>284</v>
      </c>
      <c r="D24" s="14">
        <v>1000000</v>
      </c>
      <c r="E24" s="15">
        <v>1003.01</v>
      </c>
      <c r="F24" s="16">
        <v>3.6999999999999998E-2</v>
      </c>
      <c r="G24" s="16">
        <v>7.3275000000000007E-2</v>
      </c>
    </row>
    <row r="25" spans="1:7" x14ac:dyDescent="0.25">
      <c r="A25" s="13" t="s">
        <v>372</v>
      </c>
      <c r="B25" s="32" t="s">
        <v>373</v>
      </c>
      <c r="C25" s="32" t="s">
        <v>284</v>
      </c>
      <c r="D25" s="14">
        <v>800000</v>
      </c>
      <c r="E25" s="15">
        <v>805.04</v>
      </c>
      <c r="F25" s="16">
        <v>2.9700000000000001E-2</v>
      </c>
      <c r="G25" s="16">
        <v>7.3393E-2</v>
      </c>
    </row>
    <row r="26" spans="1:7" x14ac:dyDescent="0.25">
      <c r="A26" s="13" t="s">
        <v>474</v>
      </c>
      <c r="B26" s="32" t="s">
        <v>475</v>
      </c>
      <c r="C26" s="32" t="s">
        <v>284</v>
      </c>
      <c r="D26" s="14">
        <v>500000</v>
      </c>
      <c r="E26" s="15">
        <v>526.33000000000004</v>
      </c>
      <c r="F26" s="16">
        <v>1.9400000000000001E-2</v>
      </c>
      <c r="G26" s="16">
        <v>7.2548000000000001E-2</v>
      </c>
    </row>
    <row r="27" spans="1:7" x14ac:dyDescent="0.25">
      <c r="A27" s="13" t="s">
        <v>676</v>
      </c>
      <c r="B27" s="32" t="s">
        <v>677</v>
      </c>
      <c r="C27" s="32" t="s">
        <v>284</v>
      </c>
      <c r="D27" s="14">
        <v>500000</v>
      </c>
      <c r="E27" s="15">
        <v>516.16999999999996</v>
      </c>
      <c r="F27" s="16">
        <v>1.9E-2</v>
      </c>
      <c r="G27" s="16">
        <v>7.4880000000000002E-2</v>
      </c>
    </row>
    <row r="28" spans="1:7" x14ac:dyDescent="0.25">
      <c r="A28" s="13" t="s">
        <v>678</v>
      </c>
      <c r="B28" s="32" t="s">
        <v>679</v>
      </c>
      <c r="C28" s="32" t="s">
        <v>284</v>
      </c>
      <c r="D28" s="14">
        <v>120000</v>
      </c>
      <c r="E28" s="15">
        <v>128.94999999999999</v>
      </c>
      <c r="F28" s="16">
        <v>4.7999999999999996E-3</v>
      </c>
      <c r="G28" s="16">
        <v>7.2343000000000005E-2</v>
      </c>
    </row>
    <row r="29" spans="1:7" x14ac:dyDescent="0.25">
      <c r="A29" s="13" t="s">
        <v>680</v>
      </c>
      <c r="B29" s="32" t="s">
        <v>681</v>
      </c>
      <c r="C29" s="32" t="s">
        <v>284</v>
      </c>
      <c r="D29" s="14">
        <v>10000</v>
      </c>
      <c r="E29" s="15">
        <v>10.38</v>
      </c>
      <c r="F29" s="16">
        <v>4.0000000000000002E-4</v>
      </c>
      <c r="G29" s="16">
        <v>7.6149999999999995E-2</v>
      </c>
    </row>
    <row r="30" spans="1:7" x14ac:dyDescent="0.25">
      <c r="A30" s="17" t="s">
        <v>131</v>
      </c>
      <c r="B30" s="33"/>
      <c r="C30" s="33"/>
      <c r="D30" s="20"/>
      <c r="E30" s="21">
        <v>22124.76</v>
      </c>
      <c r="F30" s="22">
        <v>0.81669999999999998</v>
      </c>
      <c r="G30" s="23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17" t="s">
        <v>132</v>
      </c>
      <c r="B32" s="32"/>
      <c r="C32" s="32"/>
      <c r="D32" s="14"/>
      <c r="E32" s="15"/>
      <c r="F32" s="16"/>
      <c r="G32" s="16"/>
    </row>
    <row r="33" spans="1:7" x14ac:dyDescent="0.25">
      <c r="A33" s="13" t="s">
        <v>488</v>
      </c>
      <c r="B33" s="32" t="s">
        <v>489</v>
      </c>
      <c r="C33" s="32" t="s">
        <v>135</v>
      </c>
      <c r="D33" s="14">
        <v>3000000</v>
      </c>
      <c r="E33" s="15">
        <v>3043.27</v>
      </c>
      <c r="F33" s="16">
        <v>0.1123</v>
      </c>
      <c r="G33" s="16">
        <v>6.8242999999999998E-2</v>
      </c>
    </row>
    <row r="34" spans="1:7" x14ac:dyDescent="0.25">
      <c r="A34" s="13" t="s">
        <v>682</v>
      </c>
      <c r="B34" s="32" t="s">
        <v>683</v>
      </c>
      <c r="C34" s="32" t="s">
        <v>135</v>
      </c>
      <c r="D34" s="14">
        <v>500000</v>
      </c>
      <c r="E34" s="15">
        <v>506.34</v>
      </c>
      <c r="F34" s="16">
        <v>1.8700000000000001E-2</v>
      </c>
      <c r="G34" s="16">
        <v>6.8218000000000001E-2</v>
      </c>
    </row>
    <row r="35" spans="1:7" x14ac:dyDescent="0.25">
      <c r="A35" s="17" t="s">
        <v>131</v>
      </c>
      <c r="B35" s="33"/>
      <c r="C35" s="33"/>
      <c r="D35" s="20"/>
      <c r="E35" s="21">
        <v>3549.61</v>
      </c>
      <c r="F35" s="22">
        <v>0.13100000000000001</v>
      </c>
      <c r="G35" s="23"/>
    </row>
    <row r="36" spans="1:7" x14ac:dyDescent="0.25">
      <c r="A36" s="13"/>
      <c r="B36" s="32"/>
      <c r="C36" s="32"/>
      <c r="D36" s="14"/>
      <c r="E36" s="15"/>
      <c r="F36" s="16"/>
      <c r="G36" s="16"/>
    </row>
    <row r="37" spans="1:7" x14ac:dyDescent="0.25">
      <c r="A37" s="17" t="s">
        <v>141</v>
      </c>
      <c r="B37" s="32"/>
      <c r="C37" s="32"/>
      <c r="D37" s="14"/>
      <c r="E37" s="15"/>
      <c r="F37" s="16"/>
      <c r="G37" s="16"/>
    </row>
    <row r="38" spans="1:7" x14ac:dyDescent="0.25">
      <c r="A38" s="17" t="s">
        <v>131</v>
      </c>
      <c r="B38" s="32"/>
      <c r="C38" s="32"/>
      <c r="D38" s="14"/>
      <c r="E38" s="18" t="s">
        <v>128</v>
      </c>
      <c r="F38" s="19" t="s">
        <v>128</v>
      </c>
      <c r="G38" s="16"/>
    </row>
    <row r="39" spans="1:7" x14ac:dyDescent="0.25">
      <c r="A39" s="13"/>
      <c r="B39" s="32"/>
      <c r="C39" s="32"/>
      <c r="D39" s="14"/>
      <c r="E39" s="15"/>
      <c r="F39" s="16"/>
      <c r="G39" s="16"/>
    </row>
    <row r="40" spans="1:7" x14ac:dyDescent="0.25">
      <c r="A40" s="17" t="s">
        <v>142</v>
      </c>
      <c r="B40" s="32"/>
      <c r="C40" s="32"/>
      <c r="D40" s="14"/>
      <c r="E40" s="15"/>
      <c r="F40" s="16"/>
      <c r="G40" s="16"/>
    </row>
    <row r="41" spans="1:7" x14ac:dyDescent="0.25">
      <c r="A41" s="17" t="s">
        <v>131</v>
      </c>
      <c r="B41" s="32"/>
      <c r="C41" s="32"/>
      <c r="D41" s="14"/>
      <c r="E41" s="18" t="s">
        <v>128</v>
      </c>
      <c r="F41" s="19" t="s">
        <v>128</v>
      </c>
      <c r="G41" s="16"/>
    </row>
    <row r="42" spans="1:7" x14ac:dyDescent="0.25">
      <c r="A42" s="13"/>
      <c r="B42" s="32"/>
      <c r="C42" s="32"/>
      <c r="D42" s="14"/>
      <c r="E42" s="15"/>
      <c r="F42" s="16"/>
      <c r="G42" s="16"/>
    </row>
    <row r="43" spans="1:7" x14ac:dyDescent="0.25">
      <c r="A43" s="25" t="s">
        <v>143</v>
      </c>
      <c r="B43" s="34"/>
      <c r="C43" s="34"/>
      <c r="D43" s="26"/>
      <c r="E43" s="21">
        <v>25674.37</v>
      </c>
      <c r="F43" s="22">
        <v>0.94769999999999999</v>
      </c>
      <c r="G43" s="23"/>
    </row>
    <row r="44" spans="1:7" x14ac:dyDescent="0.25">
      <c r="A44" s="13"/>
      <c r="B44" s="32"/>
      <c r="C44" s="32"/>
      <c r="D44" s="14"/>
      <c r="E44" s="15"/>
      <c r="F44" s="16"/>
      <c r="G44" s="16"/>
    </row>
    <row r="45" spans="1:7" x14ac:dyDescent="0.25">
      <c r="A45" s="13"/>
      <c r="B45" s="32"/>
      <c r="C45" s="32"/>
      <c r="D45" s="14"/>
      <c r="E45" s="15"/>
      <c r="F45" s="16"/>
      <c r="G45" s="16"/>
    </row>
    <row r="46" spans="1:7" x14ac:dyDescent="0.25">
      <c r="A46" s="17" t="s">
        <v>225</v>
      </c>
      <c r="B46" s="32"/>
      <c r="C46" s="32"/>
      <c r="D46" s="14"/>
      <c r="E46" s="15"/>
      <c r="F46" s="16"/>
      <c r="G46" s="16"/>
    </row>
    <row r="47" spans="1:7" x14ac:dyDescent="0.25">
      <c r="A47" s="13" t="s">
        <v>226</v>
      </c>
      <c r="B47" s="32" t="s">
        <v>227</v>
      </c>
      <c r="C47" s="32"/>
      <c r="D47" s="14">
        <v>888.45600000000002</v>
      </c>
      <c r="E47" s="15">
        <v>92.99</v>
      </c>
      <c r="F47" s="16">
        <v>3.3999999999999998E-3</v>
      </c>
      <c r="G47" s="16"/>
    </row>
    <row r="48" spans="1:7" x14ac:dyDescent="0.25">
      <c r="A48" s="13"/>
      <c r="B48" s="32"/>
      <c r="C48" s="32"/>
      <c r="D48" s="14"/>
      <c r="E48" s="15"/>
      <c r="F48" s="16"/>
      <c r="G48" s="16"/>
    </row>
    <row r="49" spans="1:7" x14ac:dyDescent="0.25">
      <c r="A49" s="25" t="s">
        <v>143</v>
      </c>
      <c r="B49" s="34"/>
      <c r="C49" s="34"/>
      <c r="D49" s="26"/>
      <c r="E49" s="21">
        <v>92.99</v>
      </c>
      <c r="F49" s="22">
        <v>3.3999999999999998E-3</v>
      </c>
      <c r="G49" s="23"/>
    </row>
    <row r="50" spans="1:7" x14ac:dyDescent="0.25">
      <c r="A50" s="13"/>
      <c r="B50" s="32"/>
      <c r="C50" s="32"/>
      <c r="D50" s="14"/>
      <c r="E50" s="15"/>
      <c r="F50" s="16"/>
      <c r="G50" s="16"/>
    </row>
    <row r="51" spans="1:7" x14ac:dyDescent="0.25">
      <c r="A51" s="17" t="s">
        <v>228</v>
      </c>
      <c r="B51" s="32"/>
      <c r="C51" s="32"/>
      <c r="D51" s="14"/>
      <c r="E51" s="15"/>
      <c r="F51" s="16"/>
      <c r="G51" s="16"/>
    </row>
    <row r="52" spans="1:7" x14ac:dyDescent="0.25">
      <c r="A52" s="13" t="s">
        <v>229</v>
      </c>
      <c r="B52" s="32"/>
      <c r="C52" s="32"/>
      <c r="D52" s="14"/>
      <c r="E52" s="15">
        <v>552.70000000000005</v>
      </c>
      <c r="F52" s="16">
        <v>2.0400000000000001E-2</v>
      </c>
      <c r="G52" s="16">
        <v>6.6422999999999996E-2</v>
      </c>
    </row>
    <row r="53" spans="1:7" x14ac:dyDescent="0.25">
      <c r="A53" s="17" t="s">
        <v>131</v>
      </c>
      <c r="B53" s="33"/>
      <c r="C53" s="33"/>
      <c r="D53" s="20"/>
      <c r="E53" s="21">
        <v>552.70000000000005</v>
      </c>
      <c r="F53" s="22">
        <v>2.0400000000000001E-2</v>
      </c>
      <c r="G53" s="23"/>
    </row>
    <row r="54" spans="1:7" x14ac:dyDescent="0.25">
      <c r="A54" s="13"/>
      <c r="B54" s="32"/>
      <c r="C54" s="32"/>
      <c r="D54" s="14"/>
      <c r="E54" s="15"/>
      <c r="F54" s="16"/>
      <c r="G54" s="16"/>
    </row>
    <row r="55" spans="1:7" x14ac:dyDescent="0.25">
      <c r="A55" s="25" t="s">
        <v>143</v>
      </c>
      <c r="B55" s="34"/>
      <c r="C55" s="34"/>
      <c r="D55" s="26"/>
      <c r="E55" s="21">
        <v>552.70000000000005</v>
      </c>
      <c r="F55" s="22">
        <v>2.0400000000000001E-2</v>
      </c>
      <c r="G55" s="23"/>
    </row>
    <row r="56" spans="1:7" x14ac:dyDescent="0.25">
      <c r="A56" s="13" t="s">
        <v>230</v>
      </c>
      <c r="B56" s="32"/>
      <c r="C56" s="32"/>
      <c r="D56" s="14"/>
      <c r="E56" s="15">
        <v>822.69993030000001</v>
      </c>
      <c r="F56" s="16">
        <v>3.0360999999999999E-2</v>
      </c>
      <c r="G56" s="16"/>
    </row>
    <row r="57" spans="1:7" x14ac:dyDescent="0.25">
      <c r="A57" s="13" t="s">
        <v>231</v>
      </c>
      <c r="B57" s="32"/>
      <c r="C57" s="32"/>
      <c r="D57" s="14"/>
      <c r="E57" s="37">
        <v>-45.879930299999998</v>
      </c>
      <c r="F57" s="36">
        <v>-1.861E-3</v>
      </c>
      <c r="G57" s="16">
        <v>6.6421999999999995E-2</v>
      </c>
    </row>
    <row r="58" spans="1:7" x14ac:dyDescent="0.25">
      <c r="A58" s="27" t="s">
        <v>232</v>
      </c>
      <c r="B58" s="35"/>
      <c r="C58" s="35"/>
      <c r="D58" s="28"/>
      <c r="E58" s="29">
        <v>27096.880000000001</v>
      </c>
      <c r="F58" s="30">
        <v>1</v>
      </c>
      <c r="G58" s="30"/>
    </row>
    <row r="60" spans="1:7" x14ac:dyDescent="0.25">
      <c r="A60" s="1" t="s">
        <v>234</v>
      </c>
    </row>
    <row r="63" spans="1:7" x14ac:dyDescent="0.25">
      <c r="A63" s="1" t="s">
        <v>235</v>
      </c>
    </row>
    <row r="64" spans="1:7" x14ac:dyDescent="0.25">
      <c r="A64" s="57" t="s">
        <v>236</v>
      </c>
      <c r="B64" s="3" t="s">
        <v>128</v>
      </c>
    </row>
    <row r="65" spans="1:3" x14ac:dyDescent="0.25">
      <c r="A65" t="s">
        <v>237</v>
      </c>
    </row>
    <row r="66" spans="1:3" x14ac:dyDescent="0.25">
      <c r="A66" t="s">
        <v>238</v>
      </c>
      <c r="B66" t="s">
        <v>239</v>
      </c>
      <c r="C66" t="s">
        <v>239</v>
      </c>
    </row>
    <row r="67" spans="1:3" x14ac:dyDescent="0.25">
      <c r="B67" s="58">
        <v>45596</v>
      </c>
      <c r="C67" s="58">
        <v>45625</v>
      </c>
    </row>
    <row r="68" spans="1:3" x14ac:dyDescent="0.25">
      <c r="A68" t="s">
        <v>241</v>
      </c>
      <c r="B68" t="s">
        <v>242</v>
      </c>
      <c r="C68" t="s">
        <v>243</v>
      </c>
    </row>
    <row r="69" spans="1:3" x14ac:dyDescent="0.25">
      <c r="A69" t="s">
        <v>684</v>
      </c>
      <c r="B69">
        <v>14.561</v>
      </c>
      <c r="C69">
        <v>14.5496</v>
      </c>
    </row>
    <row r="70" spans="1:3" x14ac:dyDescent="0.25">
      <c r="A70" t="s">
        <v>244</v>
      </c>
      <c r="B70">
        <v>24.137499999999999</v>
      </c>
      <c r="C70">
        <v>24.250900000000001</v>
      </c>
    </row>
    <row r="71" spans="1:3" x14ac:dyDescent="0.25">
      <c r="A71" t="s">
        <v>245</v>
      </c>
      <c r="B71">
        <v>18.404199999999999</v>
      </c>
      <c r="C71">
        <v>18.490600000000001</v>
      </c>
    </row>
    <row r="72" spans="1:3" x14ac:dyDescent="0.25">
      <c r="A72" t="s">
        <v>685</v>
      </c>
      <c r="B72">
        <v>10.921099999999999</v>
      </c>
      <c r="C72">
        <v>10.9216</v>
      </c>
    </row>
    <row r="73" spans="1:3" x14ac:dyDescent="0.25">
      <c r="A73" t="s">
        <v>686</v>
      </c>
      <c r="B73">
        <v>10.551399999999999</v>
      </c>
      <c r="C73">
        <v>10.5608</v>
      </c>
    </row>
    <row r="74" spans="1:3" x14ac:dyDescent="0.25">
      <c r="A74" t="s">
        <v>253</v>
      </c>
      <c r="B74" t="s">
        <v>242</v>
      </c>
      <c r="C74" t="s">
        <v>243</v>
      </c>
    </row>
    <row r="75" spans="1:3" x14ac:dyDescent="0.25">
      <c r="A75" t="s">
        <v>687</v>
      </c>
      <c r="B75">
        <v>14.0975</v>
      </c>
      <c r="C75">
        <v>14.0867</v>
      </c>
    </row>
    <row r="76" spans="1:3" x14ac:dyDescent="0.25">
      <c r="A76" t="s">
        <v>688</v>
      </c>
      <c r="B76">
        <v>23.341799999999999</v>
      </c>
      <c r="C76">
        <v>23.445499999999999</v>
      </c>
    </row>
    <row r="77" spans="1:3" x14ac:dyDescent="0.25">
      <c r="A77" t="s">
        <v>689</v>
      </c>
      <c r="B77">
        <v>17.6462</v>
      </c>
      <c r="C77">
        <v>17.724599999999999</v>
      </c>
    </row>
    <row r="78" spans="1:3" x14ac:dyDescent="0.25">
      <c r="A78" t="s">
        <v>690</v>
      </c>
      <c r="B78">
        <v>11.1655</v>
      </c>
      <c r="C78">
        <v>11.166</v>
      </c>
    </row>
    <row r="79" spans="1:3" x14ac:dyDescent="0.25">
      <c r="A79" t="s">
        <v>691</v>
      </c>
      <c r="B79">
        <v>10.1449</v>
      </c>
      <c r="C79">
        <v>10.1557</v>
      </c>
    </row>
    <row r="80" spans="1:3" x14ac:dyDescent="0.25">
      <c r="A80" t="s">
        <v>254</v>
      </c>
    </row>
    <row r="82" spans="1:4" x14ac:dyDescent="0.25">
      <c r="A82" t="s">
        <v>692</v>
      </c>
    </row>
    <row r="84" spans="1:4" x14ac:dyDescent="0.25">
      <c r="A84" s="60" t="s">
        <v>693</v>
      </c>
      <c r="B84" s="60" t="s">
        <v>694</v>
      </c>
      <c r="C84" s="60" t="s">
        <v>695</v>
      </c>
      <c r="D84" s="60" t="s">
        <v>696</v>
      </c>
    </row>
    <row r="85" spans="1:4" x14ac:dyDescent="0.25">
      <c r="A85" s="60" t="s">
        <v>697</v>
      </c>
      <c r="B85" s="60"/>
      <c r="C85" s="60">
        <v>7.9843899999999995E-2</v>
      </c>
      <c r="D85" s="60">
        <v>7.9843899999999995E-2</v>
      </c>
    </row>
    <row r="86" spans="1:4" x14ac:dyDescent="0.25">
      <c r="A86" s="60" t="s">
        <v>698</v>
      </c>
      <c r="B86" s="60"/>
      <c r="C86" s="60">
        <v>5.0702400000000002E-2</v>
      </c>
      <c r="D86" s="60">
        <v>5.0702400000000002E-2</v>
      </c>
    </row>
    <row r="87" spans="1:4" x14ac:dyDescent="0.25">
      <c r="A87" s="60" t="s">
        <v>699</v>
      </c>
      <c r="B87" s="60"/>
      <c r="C87" s="60">
        <v>4.0017299999999999E-2</v>
      </c>
      <c r="D87" s="60">
        <v>4.0017299999999999E-2</v>
      </c>
    </row>
    <row r="88" spans="1:4" x14ac:dyDescent="0.25">
      <c r="A88" s="60" t="s">
        <v>700</v>
      </c>
      <c r="B88" s="60"/>
      <c r="C88" s="60">
        <v>7.3396199999999995E-2</v>
      </c>
      <c r="D88" s="60">
        <v>7.3396199999999995E-2</v>
      </c>
    </row>
    <row r="89" spans="1:4" x14ac:dyDescent="0.25">
      <c r="A89" s="60" t="s">
        <v>701</v>
      </c>
      <c r="B89" s="60"/>
      <c r="C89" s="60">
        <v>4.9077900000000001E-2</v>
      </c>
      <c r="D89" s="60">
        <v>4.9077900000000001E-2</v>
      </c>
    </row>
    <row r="90" spans="1:4" x14ac:dyDescent="0.25">
      <c r="A90" s="60" t="s">
        <v>702</v>
      </c>
      <c r="B90" s="60"/>
      <c r="C90" s="60">
        <v>3.4293900000000002E-2</v>
      </c>
      <c r="D90" s="60">
        <v>3.4293900000000002E-2</v>
      </c>
    </row>
    <row r="92" spans="1:4" x14ac:dyDescent="0.25">
      <c r="A92" t="s">
        <v>256</v>
      </c>
      <c r="B92" s="3" t="s">
        <v>128</v>
      </c>
    </row>
    <row r="93" spans="1:4" ht="29.1" customHeight="1" x14ac:dyDescent="0.25">
      <c r="A93" s="57" t="s">
        <v>257</v>
      </c>
      <c r="B93" s="3" t="s">
        <v>128</v>
      </c>
    </row>
    <row r="94" spans="1:4" ht="29.1" customHeight="1" x14ac:dyDescent="0.25">
      <c r="A94" s="57" t="s">
        <v>258</v>
      </c>
      <c r="B94" s="3" t="s">
        <v>128</v>
      </c>
    </row>
    <row r="95" spans="1:4" x14ac:dyDescent="0.25">
      <c r="A95" t="s">
        <v>259</v>
      </c>
      <c r="B95" s="59">
        <f>+B110</f>
        <v>4.6013206332726861</v>
      </c>
    </row>
    <row r="96" spans="1:4" ht="43.5" customHeight="1" x14ac:dyDescent="0.25">
      <c r="A96" s="57" t="s">
        <v>260</v>
      </c>
      <c r="B96" s="3" t="s">
        <v>128</v>
      </c>
    </row>
    <row r="97" spans="1:2" x14ac:dyDescent="0.25">
      <c r="B97" s="3"/>
    </row>
    <row r="98" spans="1:2" ht="29.1" customHeight="1" x14ac:dyDescent="0.25">
      <c r="A98" s="57" t="s">
        <v>261</v>
      </c>
      <c r="B98" s="3" t="s">
        <v>128</v>
      </c>
    </row>
    <row r="99" spans="1:2" ht="29.1" customHeight="1" x14ac:dyDescent="0.25">
      <c r="A99" s="57" t="s">
        <v>262</v>
      </c>
      <c r="B99" t="s">
        <v>128</v>
      </c>
    </row>
    <row r="100" spans="1:2" ht="29.1" customHeight="1" x14ac:dyDescent="0.25">
      <c r="A100" s="57" t="s">
        <v>263</v>
      </c>
      <c r="B100" s="3" t="s">
        <v>128</v>
      </c>
    </row>
    <row r="101" spans="1:2" ht="29.1" customHeight="1" x14ac:dyDescent="0.25">
      <c r="A101" s="57" t="s">
        <v>264</v>
      </c>
      <c r="B101" s="3" t="s">
        <v>128</v>
      </c>
    </row>
    <row r="103" spans="1:2" x14ac:dyDescent="0.25">
      <c r="A103" t="s">
        <v>265</v>
      </c>
    </row>
    <row r="104" spans="1:2" ht="43.5" customHeight="1" x14ac:dyDescent="0.25">
      <c r="A104" s="62" t="s">
        <v>266</v>
      </c>
      <c r="B104" s="63" t="s">
        <v>703</v>
      </c>
    </row>
    <row r="105" spans="1:2" ht="29.1" customHeight="1" x14ac:dyDescent="0.25">
      <c r="A105" s="62" t="s">
        <v>268</v>
      </c>
      <c r="B105" s="63" t="s">
        <v>704</v>
      </c>
    </row>
    <row r="106" spans="1:2" x14ac:dyDescent="0.25">
      <c r="A106" s="62"/>
      <c r="B106" s="62"/>
    </row>
    <row r="107" spans="1:2" x14ac:dyDescent="0.25">
      <c r="A107" s="62" t="s">
        <v>270</v>
      </c>
      <c r="B107" s="64">
        <v>7.1645699194790646</v>
      </c>
    </row>
    <row r="108" spans="1:2" x14ac:dyDescent="0.25">
      <c r="A108" s="62"/>
      <c r="B108" s="62"/>
    </row>
    <row r="109" spans="1:2" x14ac:dyDescent="0.25">
      <c r="A109" s="62" t="s">
        <v>271</v>
      </c>
      <c r="B109" s="65">
        <v>3.8845999999999998</v>
      </c>
    </row>
    <row r="110" spans="1:2" x14ac:dyDescent="0.25">
      <c r="A110" s="62" t="s">
        <v>272</v>
      </c>
      <c r="B110" s="65">
        <v>4.6013206332726861</v>
      </c>
    </row>
    <row r="111" spans="1:2" x14ac:dyDescent="0.25">
      <c r="A111" s="62"/>
      <c r="B111" s="62"/>
    </row>
    <row r="112" spans="1:2" x14ac:dyDescent="0.25">
      <c r="A112" s="62" t="s">
        <v>273</v>
      </c>
      <c r="B112" s="66">
        <v>45626</v>
      </c>
    </row>
    <row r="114" spans="1:6" ht="69.95" customHeight="1" x14ac:dyDescent="0.25">
      <c r="A114" s="76" t="s">
        <v>274</v>
      </c>
      <c r="B114" s="76" t="s">
        <v>275</v>
      </c>
      <c r="C114" s="76" t="s">
        <v>5</v>
      </c>
      <c r="D114" s="76" t="s">
        <v>6</v>
      </c>
      <c r="E114" s="76" t="s">
        <v>5</v>
      </c>
      <c r="F114" s="76" t="s">
        <v>6</v>
      </c>
    </row>
    <row r="115" spans="1:6" ht="69.95" customHeight="1" x14ac:dyDescent="0.25">
      <c r="A115" s="76" t="s">
        <v>705</v>
      </c>
      <c r="B115" s="76"/>
      <c r="C115" s="76" t="s">
        <v>22</v>
      </c>
      <c r="D115" s="76"/>
      <c r="E115" s="76" t="s">
        <v>23</v>
      </c>
      <c r="F115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1"/>
  <sheetViews>
    <sheetView showGridLines="0" workbookViewId="0">
      <pane ySplit="4" topLeftCell="A62" activePane="bottomLeft" state="frozen"/>
      <selection pane="bottomLeft" activeCell="A2" sqref="A2:G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706</v>
      </c>
      <c r="B1" s="79"/>
      <c r="C1" s="79"/>
      <c r="D1" s="79"/>
      <c r="E1" s="79"/>
      <c r="F1" s="79"/>
      <c r="G1" s="80"/>
      <c r="H1" s="56" t="str">
        <f>HYPERLINK("[EDEL_Portfolio Monthly Notes 30-Nov-2024.xlsx]Index!A1","Index")</f>
        <v>Index</v>
      </c>
    </row>
    <row r="2" spans="1:8" ht="19.5" customHeight="1" x14ac:dyDescent="0.25">
      <c r="A2" s="78" t="s">
        <v>707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120</v>
      </c>
      <c r="B4" s="4" t="s">
        <v>121</v>
      </c>
      <c r="C4" s="4" t="s">
        <v>122</v>
      </c>
      <c r="D4" s="5" t="s">
        <v>123</v>
      </c>
      <c r="E4" s="6" t="s">
        <v>124</v>
      </c>
      <c r="F4" s="6" t="s">
        <v>125</v>
      </c>
      <c r="G4" s="7" t="s">
        <v>126</v>
      </c>
    </row>
    <row r="5" spans="1:8" x14ac:dyDescent="0.25">
      <c r="A5" s="8"/>
      <c r="B5" s="31"/>
      <c r="C5" s="31"/>
      <c r="D5" s="9"/>
      <c r="E5" s="10"/>
      <c r="F5" s="11"/>
      <c r="G5" s="12"/>
    </row>
    <row r="6" spans="1:8" x14ac:dyDescent="0.25">
      <c r="A6" s="13"/>
      <c r="B6" s="32"/>
      <c r="C6" s="32"/>
      <c r="D6" s="14"/>
      <c r="E6" s="15"/>
      <c r="F6" s="16"/>
      <c r="G6" s="16"/>
    </row>
    <row r="7" spans="1:8" x14ac:dyDescent="0.25">
      <c r="A7" s="17" t="s">
        <v>127</v>
      </c>
      <c r="B7" s="32"/>
      <c r="C7" s="32"/>
      <c r="D7" s="14"/>
      <c r="E7" s="15" t="s">
        <v>128</v>
      </c>
      <c r="F7" s="16" t="s">
        <v>128</v>
      </c>
      <c r="G7" s="16"/>
    </row>
    <row r="8" spans="1:8" x14ac:dyDescent="0.25">
      <c r="A8" s="13"/>
      <c r="B8" s="32"/>
      <c r="C8" s="32"/>
      <c r="D8" s="14"/>
      <c r="E8" s="15"/>
      <c r="F8" s="16"/>
      <c r="G8" s="16"/>
    </row>
    <row r="9" spans="1:8" x14ac:dyDescent="0.25">
      <c r="A9" s="17" t="s">
        <v>129</v>
      </c>
      <c r="B9" s="32"/>
      <c r="C9" s="32"/>
      <c r="D9" s="14"/>
      <c r="E9" s="15"/>
      <c r="F9" s="16"/>
      <c r="G9" s="16"/>
    </row>
    <row r="10" spans="1:8" x14ac:dyDescent="0.25">
      <c r="A10" s="17" t="s">
        <v>278</v>
      </c>
      <c r="B10" s="32"/>
      <c r="C10" s="32"/>
      <c r="D10" s="14"/>
      <c r="E10" s="15"/>
      <c r="F10" s="16"/>
      <c r="G10" s="16"/>
    </row>
    <row r="11" spans="1:8" x14ac:dyDescent="0.25">
      <c r="A11" s="13" t="s">
        <v>708</v>
      </c>
      <c r="B11" s="32" t="s">
        <v>709</v>
      </c>
      <c r="C11" s="32" t="s">
        <v>281</v>
      </c>
      <c r="D11" s="14">
        <v>1500000</v>
      </c>
      <c r="E11" s="15">
        <v>1515.72</v>
      </c>
      <c r="F11" s="16">
        <v>0.1145</v>
      </c>
      <c r="G11" s="16">
        <v>7.8200000000000006E-2</v>
      </c>
    </row>
    <row r="12" spans="1:8" x14ac:dyDescent="0.25">
      <c r="A12" s="13" t="s">
        <v>710</v>
      </c>
      <c r="B12" s="32" t="s">
        <v>711</v>
      </c>
      <c r="C12" s="32" t="s">
        <v>284</v>
      </c>
      <c r="D12" s="14">
        <v>1500000</v>
      </c>
      <c r="E12" s="15">
        <v>1504.34</v>
      </c>
      <c r="F12" s="16">
        <v>0.11360000000000001</v>
      </c>
      <c r="G12" s="16">
        <v>7.9049999999999995E-2</v>
      </c>
    </row>
    <row r="13" spans="1:8" x14ac:dyDescent="0.25">
      <c r="A13" s="13" t="s">
        <v>712</v>
      </c>
      <c r="B13" s="32" t="s">
        <v>713</v>
      </c>
      <c r="C13" s="32" t="s">
        <v>295</v>
      </c>
      <c r="D13" s="14">
        <v>1500000</v>
      </c>
      <c r="E13" s="15">
        <v>1500.69</v>
      </c>
      <c r="F13" s="16">
        <v>0.1133</v>
      </c>
      <c r="G13" s="16">
        <v>7.8950000000000006E-2</v>
      </c>
    </row>
    <row r="14" spans="1:8" x14ac:dyDescent="0.25">
      <c r="A14" s="13" t="s">
        <v>714</v>
      </c>
      <c r="B14" s="32" t="s">
        <v>715</v>
      </c>
      <c r="C14" s="32" t="s">
        <v>284</v>
      </c>
      <c r="D14" s="14">
        <v>1500000</v>
      </c>
      <c r="E14" s="15">
        <v>1488.45</v>
      </c>
      <c r="F14" s="16">
        <v>0.1124</v>
      </c>
      <c r="G14" s="16">
        <v>7.9500000000000001E-2</v>
      </c>
    </row>
    <row r="15" spans="1:8" x14ac:dyDescent="0.25">
      <c r="A15" s="13" t="s">
        <v>716</v>
      </c>
      <c r="B15" s="32" t="s">
        <v>717</v>
      </c>
      <c r="C15" s="32" t="s">
        <v>284</v>
      </c>
      <c r="D15" s="14">
        <v>1000000</v>
      </c>
      <c r="E15" s="15">
        <v>1013.16</v>
      </c>
      <c r="F15" s="16">
        <v>7.6499999999999999E-2</v>
      </c>
      <c r="G15" s="16">
        <v>7.7899999999999997E-2</v>
      </c>
    </row>
    <row r="16" spans="1:8" x14ac:dyDescent="0.25">
      <c r="A16" s="13" t="s">
        <v>718</v>
      </c>
      <c r="B16" s="32" t="s">
        <v>719</v>
      </c>
      <c r="C16" s="32" t="s">
        <v>284</v>
      </c>
      <c r="D16" s="14">
        <v>1000000</v>
      </c>
      <c r="E16" s="15">
        <v>1000.74</v>
      </c>
      <c r="F16" s="16">
        <v>7.5600000000000001E-2</v>
      </c>
      <c r="G16" s="16">
        <v>7.7200000000000005E-2</v>
      </c>
    </row>
    <row r="17" spans="1:7" x14ac:dyDescent="0.25">
      <c r="A17" s="13" t="s">
        <v>720</v>
      </c>
      <c r="B17" s="32" t="s">
        <v>721</v>
      </c>
      <c r="C17" s="32" t="s">
        <v>284</v>
      </c>
      <c r="D17" s="14">
        <v>1000000</v>
      </c>
      <c r="E17" s="15">
        <v>1000.05</v>
      </c>
      <c r="F17" s="16">
        <v>7.5499999999999998E-2</v>
      </c>
      <c r="G17" s="16">
        <v>7.7950000000000005E-2</v>
      </c>
    </row>
    <row r="18" spans="1:7" x14ac:dyDescent="0.25">
      <c r="A18" s="13" t="s">
        <v>722</v>
      </c>
      <c r="B18" s="32" t="s">
        <v>723</v>
      </c>
      <c r="C18" s="32" t="s">
        <v>284</v>
      </c>
      <c r="D18" s="14">
        <v>1000000</v>
      </c>
      <c r="E18" s="15">
        <v>999.46</v>
      </c>
      <c r="F18" s="16">
        <v>7.5499999999999998E-2</v>
      </c>
      <c r="G18" s="16">
        <v>7.7399999999999997E-2</v>
      </c>
    </row>
    <row r="19" spans="1:7" x14ac:dyDescent="0.25">
      <c r="A19" s="13" t="s">
        <v>724</v>
      </c>
      <c r="B19" s="32" t="s">
        <v>725</v>
      </c>
      <c r="C19" s="32" t="s">
        <v>284</v>
      </c>
      <c r="D19" s="14">
        <v>500000</v>
      </c>
      <c r="E19" s="15">
        <v>504.45</v>
      </c>
      <c r="F19" s="16">
        <v>3.8100000000000002E-2</v>
      </c>
      <c r="G19" s="16">
        <v>7.3999999999999996E-2</v>
      </c>
    </row>
    <row r="20" spans="1:7" x14ac:dyDescent="0.25">
      <c r="A20" s="13" t="s">
        <v>726</v>
      </c>
      <c r="B20" s="32" t="s">
        <v>727</v>
      </c>
      <c r="C20" s="32" t="s">
        <v>284</v>
      </c>
      <c r="D20" s="14">
        <v>500000</v>
      </c>
      <c r="E20" s="15">
        <v>503.54</v>
      </c>
      <c r="F20" s="16">
        <v>3.7999999999999999E-2</v>
      </c>
      <c r="G20" s="16">
        <v>7.4271000000000004E-2</v>
      </c>
    </row>
    <row r="21" spans="1:7" x14ac:dyDescent="0.25">
      <c r="A21" s="13" t="s">
        <v>728</v>
      </c>
      <c r="B21" s="32" t="s">
        <v>729</v>
      </c>
      <c r="C21" s="32" t="s">
        <v>284</v>
      </c>
      <c r="D21" s="14">
        <v>500000</v>
      </c>
      <c r="E21" s="15">
        <v>503.09</v>
      </c>
      <c r="F21" s="16">
        <v>3.7999999999999999E-2</v>
      </c>
      <c r="G21" s="16">
        <v>7.7350000000000002E-2</v>
      </c>
    </row>
    <row r="22" spans="1:7" x14ac:dyDescent="0.25">
      <c r="A22" s="13" t="s">
        <v>730</v>
      </c>
      <c r="B22" s="32" t="s">
        <v>731</v>
      </c>
      <c r="C22" s="32" t="s">
        <v>284</v>
      </c>
      <c r="D22" s="14">
        <v>500000</v>
      </c>
      <c r="E22" s="15">
        <v>502.02</v>
      </c>
      <c r="F22" s="16">
        <v>3.7900000000000003E-2</v>
      </c>
      <c r="G22" s="16">
        <v>7.4571999999999999E-2</v>
      </c>
    </row>
    <row r="23" spans="1:7" x14ac:dyDescent="0.25">
      <c r="A23" s="13" t="s">
        <v>732</v>
      </c>
      <c r="B23" s="32" t="s">
        <v>733</v>
      </c>
      <c r="C23" s="32" t="s">
        <v>284</v>
      </c>
      <c r="D23" s="14">
        <v>500000</v>
      </c>
      <c r="E23" s="15">
        <v>498.06</v>
      </c>
      <c r="F23" s="16">
        <v>3.7600000000000001E-2</v>
      </c>
      <c r="G23" s="16">
        <v>7.8200000000000006E-2</v>
      </c>
    </row>
    <row r="24" spans="1:7" x14ac:dyDescent="0.25">
      <c r="A24" s="17" t="s">
        <v>131</v>
      </c>
      <c r="B24" s="33"/>
      <c r="C24" s="33"/>
      <c r="D24" s="20"/>
      <c r="E24" s="21">
        <v>12533.77</v>
      </c>
      <c r="F24" s="22">
        <v>0.94650000000000001</v>
      </c>
      <c r="G24" s="23"/>
    </row>
    <row r="25" spans="1:7" x14ac:dyDescent="0.25">
      <c r="A25" s="13"/>
      <c r="B25" s="32"/>
      <c r="C25" s="32"/>
      <c r="D25" s="14"/>
      <c r="E25" s="15"/>
      <c r="F25" s="16"/>
      <c r="G25" s="16"/>
    </row>
    <row r="26" spans="1:7" x14ac:dyDescent="0.25">
      <c r="A26" s="17" t="s">
        <v>141</v>
      </c>
      <c r="B26" s="32"/>
      <c r="C26" s="32"/>
      <c r="D26" s="14"/>
      <c r="E26" s="15"/>
      <c r="F26" s="16"/>
      <c r="G26" s="16"/>
    </row>
    <row r="27" spans="1:7" x14ac:dyDescent="0.25">
      <c r="A27" s="17" t="s">
        <v>131</v>
      </c>
      <c r="B27" s="32"/>
      <c r="C27" s="32"/>
      <c r="D27" s="14"/>
      <c r="E27" s="18" t="s">
        <v>128</v>
      </c>
      <c r="F27" s="19" t="s">
        <v>128</v>
      </c>
      <c r="G27" s="16"/>
    </row>
    <row r="28" spans="1:7" x14ac:dyDescent="0.25">
      <c r="A28" s="13"/>
      <c r="B28" s="32"/>
      <c r="C28" s="32"/>
      <c r="D28" s="14"/>
      <c r="E28" s="15"/>
      <c r="F28" s="16"/>
      <c r="G28" s="16"/>
    </row>
    <row r="29" spans="1:7" x14ac:dyDescent="0.25">
      <c r="A29" s="17" t="s">
        <v>142</v>
      </c>
      <c r="B29" s="32"/>
      <c r="C29" s="32"/>
      <c r="D29" s="14"/>
      <c r="E29" s="15"/>
      <c r="F29" s="16"/>
      <c r="G29" s="16"/>
    </row>
    <row r="30" spans="1:7" x14ac:dyDescent="0.25">
      <c r="A30" s="17" t="s">
        <v>131</v>
      </c>
      <c r="B30" s="32"/>
      <c r="C30" s="32"/>
      <c r="D30" s="14"/>
      <c r="E30" s="18" t="s">
        <v>128</v>
      </c>
      <c r="F30" s="19" t="s">
        <v>128</v>
      </c>
      <c r="G30" s="16"/>
    </row>
    <row r="31" spans="1:7" x14ac:dyDescent="0.25">
      <c r="A31" s="13"/>
      <c r="B31" s="32"/>
      <c r="C31" s="32"/>
      <c r="D31" s="14"/>
      <c r="E31" s="15"/>
      <c r="F31" s="16"/>
      <c r="G31" s="16"/>
    </row>
    <row r="32" spans="1:7" x14ac:dyDescent="0.25">
      <c r="A32" s="25" t="s">
        <v>143</v>
      </c>
      <c r="B32" s="34"/>
      <c r="C32" s="34"/>
      <c r="D32" s="26"/>
      <c r="E32" s="21">
        <v>12533.77</v>
      </c>
      <c r="F32" s="22">
        <v>0.94650000000000001</v>
      </c>
      <c r="G32" s="23"/>
    </row>
    <row r="33" spans="1:7" x14ac:dyDescent="0.25">
      <c r="A33" s="13"/>
      <c r="B33" s="32"/>
      <c r="C33" s="32"/>
      <c r="D33" s="14"/>
      <c r="E33" s="15"/>
      <c r="F33" s="16"/>
      <c r="G33" s="16"/>
    </row>
    <row r="34" spans="1:7" x14ac:dyDescent="0.25">
      <c r="A34" s="13"/>
      <c r="B34" s="32"/>
      <c r="C34" s="32"/>
      <c r="D34" s="14"/>
      <c r="E34" s="15"/>
      <c r="F34" s="16"/>
      <c r="G34" s="16"/>
    </row>
    <row r="35" spans="1:7" x14ac:dyDescent="0.25">
      <c r="A35" s="17" t="s">
        <v>228</v>
      </c>
      <c r="B35" s="32"/>
      <c r="C35" s="32"/>
      <c r="D35" s="14"/>
      <c r="E35" s="15"/>
      <c r="F35" s="16"/>
      <c r="G35" s="16"/>
    </row>
    <row r="36" spans="1:7" x14ac:dyDescent="0.25">
      <c r="A36" s="13" t="s">
        <v>229</v>
      </c>
      <c r="B36" s="32"/>
      <c r="C36" s="32"/>
      <c r="D36" s="14"/>
      <c r="E36" s="15">
        <v>379.79</v>
      </c>
      <c r="F36" s="16">
        <v>2.87E-2</v>
      </c>
      <c r="G36" s="16">
        <v>6.6422999999999996E-2</v>
      </c>
    </row>
    <row r="37" spans="1:7" x14ac:dyDescent="0.25">
      <c r="A37" s="17" t="s">
        <v>131</v>
      </c>
      <c r="B37" s="33"/>
      <c r="C37" s="33"/>
      <c r="D37" s="20"/>
      <c r="E37" s="21">
        <v>379.79</v>
      </c>
      <c r="F37" s="22">
        <v>2.87E-2</v>
      </c>
      <c r="G37" s="23"/>
    </row>
    <row r="38" spans="1:7" x14ac:dyDescent="0.25">
      <c r="A38" s="13"/>
      <c r="B38" s="32"/>
      <c r="C38" s="32"/>
      <c r="D38" s="14"/>
      <c r="E38" s="15"/>
      <c r="F38" s="16"/>
      <c r="G38" s="16"/>
    </row>
    <row r="39" spans="1:7" x14ac:dyDescent="0.25">
      <c r="A39" s="25" t="s">
        <v>143</v>
      </c>
      <c r="B39" s="34"/>
      <c r="C39" s="34"/>
      <c r="D39" s="26"/>
      <c r="E39" s="21">
        <v>379.79</v>
      </c>
      <c r="F39" s="22">
        <v>2.87E-2</v>
      </c>
      <c r="G39" s="23"/>
    </row>
    <row r="40" spans="1:7" x14ac:dyDescent="0.25">
      <c r="A40" s="13" t="s">
        <v>230</v>
      </c>
      <c r="B40" s="32"/>
      <c r="C40" s="32"/>
      <c r="D40" s="14"/>
      <c r="E40" s="15">
        <v>299.2974964</v>
      </c>
      <c r="F40" s="16">
        <v>2.2605E-2</v>
      </c>
      <c r="G40" s="16"/>
    </row>
    <row r="41" spans="1:7" x14ac:dyDescent="0.25">
      <c r="A41" s="13" t="s">
        <v>231</v>
      </c>
      <c r="B41" s="32"/>
      <c r="C41" s="32"/>
      <c r="D41" s="14"/>
      <c r="E41" s="15">
        <v>27.032503599999998</v>
      </c>
      <c r="F41" s="16">
        <v>2.1949999999999999E-3</v>
      </c>
      <c r="G41" s="16">
        <v>6.6421999999999995E-2</v>
      </c>
    </row>
    <row r="42" spans="1:7" x14ac:dyDescent="0.25">
      <c r="A42" s="27" t="s">
        <v>232</v>
      </c>
      <c r="B42" s="35"/>
      <c r="C42" s="35"/>
      <c r="D42" s="28"/>
      <c r="E42" s="29">
        <v>13239.89</v>
      </c>
      <c r="F42" s="30">
        <v>1</v>
      </c>
      <c r="G42" s="30"/>
    </row>
    <row r="44" spans="1:7" x14ac:dyDescent="0.25">
      <c r="A44" s="1" t="s">
        <v>234</v>
      </c>
    </row>
    <row r="47" spans="1:7" x14ac:dyDescent="0.25">
      <c r="A47" s="1" t="s">
        <v>235</v>
      </c>
    </row>
    <row r="48" spans="1:7" x14ac:dyDescent="0.25">
      <c r="A48" s="57" t="s">
        <v>236</v>
      </c>
      <c r="B48" s="3" t="s">
        <v>128</v>
      </c>
    </row>
    <row r="49" spans="1:3" x14ac:dyDescent="0.25">
      <c r="A49" t="s">
        <v>237</v>
      </c>
    </row>
    <row r="50" spans="1:3" x14ac:dyDescent="0.25">
      <c r="A50" t="s">
        <v>238</v>
      </c>
      <c r="B50" t="s">
        <v>239</v>
      </c>
      <c r="C50" t="s">
        <v>239</v>
      </c>
    </row>
    <row r="51" spans="1:3" x14ac:dyDescent="0.25">
      <c r="B51" s="58">
        <v>45596</v>
      </c>
      <c r="C51" s="58">
        <v>45625</v>
      </c>
    </row>
    <row r="52" spans="1:3" x14ac:dyDescent="0.25">
      <c r="A52" t="s">
        <v>734</v>
      </c>
      <c r="B52" t="s">
        <v>735</v>
      </c>
      <c r="C52">
        <v>10.004</v>
      </c>
    </row>
    <row r="53" spans="1:3" x14ac:dyDescent="0.25">
      <c r="A53" t="s">
        <v>245</v>
      </c>
      <c r="B53" t="s">
        <v>735</v>
      </c>
      <c r="C53">
        <v>10.004</v>
      </c>
    </row>
    <row r="54" spans="1:3" x14ac:dyDescent="0.25">
      <c r="A54" t="s">
        <v>736</v>
      </c>
      <c r="B54" t="s">
        <v>735</v>
      </c>
      <c r="C54">
        <v>10.004</v>
      </c>
    </row>
    <row r="55" spans="1:3" x14ac:dyDescent="0.25">
      <c r="A55" t="s">
        <v>689</v>
      </c>
      <c r="B55" t="s">
        <v>735</v>
      </c>
      <c r="C55">
        <v>10.004</v>
      </c>
    </row>
    <row r="57" spans="1:3" x14ac:dyDescent="0.25">
      <c r="A57" t="s">
        <v>255</v>
      </c>
      <c r="B57" s="3" t="s">
        <v>128</v>
      </c>
    </row>
    <row r="58" spans="1:3" x14ac:dyDescent="0.25">
      <c r="A58" t="s">
        <v>256</v>
      </c>
      <c r="B58" s="3" t="s">
        <v>128</v>
      </c>
    </row>
    <row r="59" spans="1:3" ht="29.1" customHeight="1" x14ac:dyDescent="0.25">
      <c r="A59" s="57" t="s">
        <v>257</v>
      </c>
      <c r="B59" s="3" t="s">
        <v>128</v>
      </c>
    </row>
    <row r="60" spans="1:3" ht="29.1" customHeight="1" x14ac:dyDescent="0.25">
      <c r="A60" s="57" t="s">
        <v>258</v>
      </c>
      <c r="B60" s="3" t="s">
        <v>128</v>
      </c>
    </row>
    <row r="61" spans="1:3" x14ac:dyDescent="0.25">
      <c r="A61" t="s">
        <v>259</v>
      </c>
      <c r="B61" s="59">
        <f>+B76</f>
        <v>2.84938552222187</v>
      </c>
    </row>
    <row r="62" spans="1:3" ht="43.5" customHeight="1" x14ac:dyDescent="0.25">
      <c r="A62" s="57" t="s">
        <v>260</v>
      </c>
      <c r="B62" s="3" t="s">
        <v>128</v>
      </c>
    </row>
    <row r="63" spans="1:3" x14ac:dyDescent="0.25">
      <c r="B63" s="3"/>
    </row>
    <row r="64" spans="1:3" ht="29.1" customHeight="1" x14ac:dyDescent="0.25">
      <c r="A64" s="57" t="s">
        <v>261</v>
      </c>
      <c r="B64" s="3" t="s">
        <v>128</v>
      </c>
    </row>
    <row r="65" spans="1:4" ht="29.1" customHeight="1" x14ac:dyDescent="0.25">
      <c r="A65" s="57" t="s">
        <v>262</v>
      </c>
      <c r="B65">
        <v>3501.22</v>
      </c>
    </row>
    <row r="66" spans="1:4" ht="29.1" customHeight="1" x14ac:dyDescent="0.25">
      <c r="A66" s="57" t="s">
        <v>263</v>
      </c>
      <c r="B66" s="3" t="s">
        <v>128</v>
      </c>
    </row>
    <row r="67" spans="1:4" ht="29.1" customHeight="1" x14ac:dyDescent="0.25">
      <c r="A67" s="57" t="s">
        <v>264</v>
      </c>
      <c r="B67" s="3" t="s">
        <v>128</v>
      </c>
    </row>
    <row r="69" spans="1:4" x14ac:dyDescent="0.25">
      <c r="A69" t="s">
        <v>265</v>
      </c>
    </row>
    <row r="70" spans="1:4" ht="57.95" customHeight="1" x14ac:dyDescent="0.25">
      <c r="A70" s="62" t="s">
        <v>266</v>
      </c>
      <c r="B70" s="63" t="s">
        <v>737</v>
      </c>
    </row>
    <row r="71" spans="1:4" ht="57.95" customHeight="1" x14ac:dyDescent="0.25">
      <c r="A71" s="62" t="s">
        <v>268</v>
      </c>
      <c r="B71" s="63" t="s">
        <v>738</v>
      </c>
    </row>
    <row r="72" spans="1:4" x14ac:dyDescent="0.25">
      <c r="A72" s="62"/>
      <c r="B72" s="62"/>
    </row>
    <row r="73" spans="1:4" x14ac:dyDescent="0.25">
      <c r="A73" s="62" t="s">
        <v>270</v>
      </c>
      <c r="B73" s="64">
        <v>7.7497773240715437</v>
      </c>
    </row>
    <row r="74" spans="1:4" x14ac:dyDescent="0.25">
      <c r="A74" s="62"/>
      <c r="B74" s="62"/>
    </row>
    <row r="75" spans="1:4" x14ac:dyDescent="0.25">
      <c r="A75" s="62" t="s">
        <v>271</v>
      </c>
      <c r="B75" s="65">
        <v>2.5815999999999999</v>
      </c>
    </row>
    <row r="76" spans="1:4" x14ac:dyDescent="0.25">
      <c r="A76" s="62" t="s">
        <v>272</v>
      </c>
      <c r="B76" s="65">
        <v>2.84938552222187</v>
      </c>
    </row>
    <row r="77" spans="1:4" x14ac:dyDescent="0.25">
      <c r="A77" s="62"/>
      <c r="B77" s="62"/>
    </row>
    <row r="78" spans="1:4" x14ac:dyDescent="0.25">
      <c r="A78" s="62" t="s">
        <v>273</v>
      </c>
      <c r="B78" s="66">
        <v>45626</v>
      </c>
    </row>
    <row r="80" spans="1:4" ht="69.95" customHeight="1" x14ac:dyDescent="0.25">
      <c r="A80" s="76" t="s">
        <v>274</v>
      </c>
      <c r="B80" s="76" t="s">
        <v>275</v>
      </c>
      <c r="C80" s="76" t="s">
        <v>5</v>
      </c>
      <c r="D80" s="76" t="s">
        <v>6</v>
      </c>
    </row>
    <row r="81" spans="1:4" ht="69.95" customHeight="1" x14ac:dyDescent="0.25">
      <c r="A81" s="76" t="s">
        <v>739</v>
      </c>
      <c r="B81" s="76"/>
      <c r="C81" s="76" t="s">
        <v>12</v>
      </c>
      <c r="D81" s="76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76fd78b2-83b7-4fc7-b5ba-5f59f5beb8cc}" enabled="0" method="" siteId="{76fd78b2-83b7-4fc7-b5ba-5f59f5beb8c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EDCF28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EEALVF</vt:lpstr>
      <vt:lpstr>EEARBF</vt:lpstr>
      <vt:lpstr>EEARFD</vt:lpstr>
      <vt:lpstr>EEBCYF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EEMMQE</vt:lpstr>
      <vt:lpstr>EEMMQI</vt:lpstr>
      <vt:lpstr>EEMOF1</vt:lpstr>
      <vt:lpstr>EENBEF</vt:lpstr>
      <vt:lpstr>EENN50</vt:lpstr>
      <vt:lpstr>EEPRUA</vt:lpstr>
      <vt:lpstr>EES250</vt:lpstr>
      <vt:lpstr>EESMCF</vt:lpstr>
      <vt:lpstr>EETECF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2024-12-09T12:15:53Z</dcterms:modified>
</cp:coreProperties>
</file>