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4/10. October 2024/"/>
    </mc:Choice>
  </mc:AlternateContent>
  <xr:revisionPtr revIDLastSave="8" documentId="11_C3AA0D32F3C37E722308B7E1423CC1F9F8865E9F" xr6:coauthVersionLast="47" xr6:coauthVersionMax="47" xr10:uidLastSave="{FB3B8188-1D2B-4584-A4ED-6D8E171C735E}"/>
  <bookViews>
    <workbookView xWindow="-120" yWindow="-120" windowWidth="20730" windowHeight="11040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G27" sheetId="9" r:id="rId9"/>
    <sheet name="EDCG28" sheetId="10" r:id="rId10"/>
    <sheet name="EDCG37" sheetId="11" r:id="rId11"/>
    <sheet name="EDCPSF" sheetId="12" r:id="rId12"/>
    <sheet name="EDCSDF" sheetId="13" r:id="rId13"/>
    <sheet name="EDFF25" sheetId="14" r:id="rId14"/>
    <sheet name="EDFF30" sheetId="15" r:id="rId15"/>
    <sheet name="EDFF31" sheetId="16" r:id="rId16"/>
    <sheet name="EDFF32" sheetId="17" r:id="rId17"/>
    <sheet name="EDFF33" sheetId="18" r:id="rId18"/>
    <sheet name="EDGSEC" sheetId="19" r:id="rId19"/>
    <sheet name="EDNP27" sheetId="20" r:id="rId20"/>
    <sheet name="EDNPSF" sheetId="21" r:id="rId21"/>
    <sheet name="EDONTF" sheetId="22" r:id="rId22"/>
    <sheet name="EEALVF" sheetId="23" r:id="rId23"/>
    <sheet name="EEARBF" sheetId="24" r:id="rId24"/>
    <sheet name="EEARFD" sheetId="25" r:id="rId25"/>
    <sheet name="EEBCYF" sheetId="26" r:id="rId26"/>
    <sheet name="EEDGEF" sheetId="27" r:id="rId27"/>
    <sheet name="EEECRF" sheetId="28" r:id="rId28"/>
    <sheet name="EEELSS" sheetId="29" r:id="rId29"/>
    <sheet name="EEEQTF" sheetId="30" r:id="rId30"/>
    <sheet name="EEESCF" sheetId="31" r:id="rId31"/>
    <sheet name="EEESSF" sheetId="32" r:id="rId32"/>
    <sheet name="EEFOCF" sheetId="33" r:id="rId33"/>
    <sheet name="EEIF30" sheetId="34" r:id="rId34"/>
    <sheet name="EEIF50" sheetId="35" r:id="rId35"/>
    <sheet name="EELMIF" sheetId="36" r:id="rId36"/>
    <sheet name="EEM150" sheetId="37" r:id="rId37"/>
    <sheet name="EEMAAF" sheetId="38" r:id="rId38"/>
    <sheet name="EEMCPF" sheetId="39" r:id="rId39"/>
    <sheet name="EEMMQE" sheetId="40" r:id="rId40"/>
    <sheet name="EEMMQI" sheetId="41" r:id="rId41"/>
    <sheet name="EEMOF1" sheetId="42" r:id="rId42"/>
    <sheet name="EENBEF" sheetId="43" r:id="rId43"/>
    <sheet name="EENN50" sheetId="44" r:id="rId44"/>
    <sheet name="EEPRUA" sheetId="45" r:id="rId45"/>
    <sheet name="EES250" sheetId="46" r:id="rId46"/>
    <sheet name="EESMCF" sheetId="47" r:id="rId47"/>
    <sheet name="EETECF" sheetId="48" r:id="rId48"/>
    <sheet name="EGOLDE" sheetId="49" r:id="rId49"/>
    <sheet name="EGSFOF" sheetId="50" r:id="rId50"/>
    <sheet name="ELLIQF" sheetId="51" r:id="rId51"/>
    <sheet name="EOASEF" sheetId="52" r:id="rId52"/>
    <sheet name="EOCHIF" sheetId="53" r:id="rId53"/>
    <sheet name="EODWHF" sheetId="54" r:id="rId54"/>
    <sheet name="EOEDOF" sheetId="55" r:id="rId55"/>
    <sheet name="EOEMOP" sheetId="56" r:id="rId56"/>
    <sheet name="EOUSEF" sheetId="57" r:id="rId57"/>
    <sheet name="EOUSTF" sheetId="58" r:id="rId58"/>
    <sheet name="ESLVRE" sheetId="59" r:id="rId59"/>
  </sheets>
  <definedNames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EDCG27!#REF!</definedName>
    <definedName name="Hedging_Positions_through_Futures_AS_ON_MMMM_DD__YYYY___NIL" localSheetId="9">EDCG28!#REF!</definedName>
    <definedName name="Hedging_Positions_through_Futures_AS_ON_MMMM_DD__YYYY___NIL" localSheetId="10">EDCG37!#REF!</definedName>
    <definedName name="Hedging_Positions_through_Futures_AS_ON_MMMM_DD__YYYY___NIL" localSheetId="11">EDCPSF!#REF!</definedName>
    <definedName name="Hedging_Positions_through_Futures_AS_ON_MMMM_DD__YYYY___NIL" localSheetId="12">EDCSDF!#REF!</definedName>
    <definedName name="Hedging_Positions_through_Futures_AS_ON_MMMM_DD__YYYY___NIL" localSheetId="13">EDFF25!#REF!</definedName>
    <definedName name="Hedging_Positions_through_Futures_AS_ON_MMMM_DD__YYYY___NIL" localSheetId="14">EDFF30!#REF!</definedName>
    <definedName name="Hedging_Positions_through_Futures_AS_ON_MMMM_DD__YYYY___NIL" localSheetId="15">EDFF31!#REF!</definedName>
    <definedName name="Hedging_Positions_through_Futures_AS_ON_MMMM_DD__YYYY___NIL" localSheetId="16">EDFF32!#REF!</definedName>
    <definedName name="Hedging_Positions_through_Futures_AS_ON_MMMM_DD__YYYY___NIL" localSheetId="17">EDFF33!#REF!</definedName>
    <definedName name="Hedging_Positions_through_Futures_AS_ON_MMMM_DD__YYYY___NIL" localSheetId="18">EDGSEC!#REF!</definedName>
    <definedName name="Hedging_Positions_through_Futures_AS_ON_MMMM_DD__YYYY___NIL" localSheetId="19">EDNP27!#REF!</definedName>
    <definedName name="Hedging_Positions_through_Futures_AS_ON_MMMM_DD__YYYY___NIL" localSheetId="20">EDNPSF!#REF!</definedName>
    <definedName name="Hedging_Positions_through_Futures_AS_ON_MMMM_DD__YYYY___NIL" localSheetId="21">EDONTF!#REF!</definedName>
    <definedName name="Hedging_Positions_through_Futures_AS_ON_MMMM_DD__YYYY___NIL" localSheetId="22">EEALVF!#REF!</definedName>
    <definedName name="Hedging_Positions_through_Futures_AS_ON_MMMM_DD__YYYY___NIL" localSheetId="23">EEARBF!#REF!</definedName>
    <definedName name="Hedging_Positions_through_Futures_AS_ON_MMMM_DD__YYYY___NIL" localSheetId="24">EEARFD!#REF!</definedName>
    <definedName name="Hedging_Positions_through_Futures_AS_ON_MMMM_DD__YYYY___NIL" localSheetId="25">EEBCYF!#REF!</definedName>
    <definedName name="Hedging_Positions_through_Futures_AS_ON_MMMM_DD__YYYY___NIL" localSheetId="26">EEDGEF!#REF!</definedName>
    <definedName name="Hedging_Positions_through_Futures_AS_ON_MMMM_DD__YYYY___NIL" localSheetId="27">EEECRF!#REF!</definedName>
    <definedName name="Hedging_Positions_through_Futures_AS_ON_MMMM_DD__YYYY___NIL" localSheetId="28">EEELSS!#REF!</definedName>
    <definedName name="Hedging_Positions_through_Futures_AS_ON_MMMM_DD__YYYY___NIL" localSheetId="29">EEEQTF!#REF!</definedName>
    <definedName name="Hedging_Positions_through_Futures_AS_ON_MMMM_DD__YYYY___NIL" localSheetId="30">EEESCF!#REF!</definedName>
    <definedName name="Hedging_Positions_through_Futures_AS_ON_MMMM_DD__YYYY___NIL" localSheetId="31">EEESSF!#REF!</definedName>
    <definedName name="Hedging_Positions_through_Futures_AS_ON_MMMM_DD__YYYY___NIL" localSheetId="32">EEFOCF!#REF!</definedName>
    <definedName name="Hedging_Positions_through_Futures_AS_ON_MMMM_DD__YYYY___NIL" localSheetId="33">EEIF30!#REF!</definedName>
    <definedName name="Hedging_Positions_through_Futures_AS_ON_MMMM_DD__YYYY___NIL" localSheetId="34">EEIF50!#REF!</definedName>
    <definedName name="Hedging_Positions_through_Futures_AS_ON_MMMM_DD__YYYY___NIL" localSheetId="35">EELMIF!#REF!</definedName>
    <definedName name="Hedging_Positions_through_Futures_AS_ON_MMMM_DD__YYYY___NIL" localSheetId="36">'EEM150'!#REF!</definedName>
    <definedName name="Hedging_Positions_through_Futures_AS_ON_MMMM_DD__YYYY___NIL" localSheetId="37">EEMAAF!#REF!</definedName>
    <definedName name="Hedging_Positions_through_Futures_AS_ON_MMMM_DD__YYYY___NIL" localSheetId="38">EEMCPF!#REF!</definedName>
    <definedName name="Hedging_Positions_through_Futures_AS_ON_MMMM_DD__YYYY___NIL" localSheetId="39">EEMMQE!#REF!</definedName>
    <definedName name="Hedging_Positions_through_Futures_AS_ON_MMMM_DD__YYYY___NIL" localSheetId="40">EEMMQI!#REF!</definedName>
    <definedName name="Hedging_Positions_through_Futures_AS_ON_MMMM_DD__YYYY___NIL" localSheetId="41">EEMOF1!#REF!</definedName>
    <definedName name="Hedging_Positions_through_Futures_AS_ON_MMMM_DD__YYYY___NIL" localSheetId="42">EENBEF!#REF!</definedName>
    <definedName name="Hedging_Positions_through_Futures_AS_ON_MMMM_DD__YYYY___NIL" localSheetId="43">EENN50!#REF!</definedName>
    <definedName name="Hedging_Positions_through_Futures_AS_ON_MMMM_DD__YYYY___NIL" localSheetId="44">EEPRUA!#REF!</definedName>
    <definedName name="Hedging_Positions_through_Futures_AS_ON_MMMM_DD__YYYY___NIL" localSheetId="45">'EES250'!#REF!</definedName>
    <definedName name="Hedging_Positions_through_Futures_AS_ON_MMMM_DD__YYYY___NIL" localSheetId="46">EESMCF!#REF!</definedName>
    <definedName name="Hedging_Positions_through_Futures_AS_ON_MMMM_DD__YYYY___NIL" localSheetId="47">EETECF!#REF!</definedName>
    <definedName name="Hedging_Positions_through_Futures_AS_ON_MMMM_DD__YYYY___NIL" localSheetId="48">EGOLDE!#REF!</definedName>
    <definedName name="Hedging_Positions_through_Futures_AS_ON_MMMM_DD__YYYY___NIL" localSheetId="49">EGSFOF!#REF!</definedName>
    <definedName name="Hedging_Positions_through_Futures_AS_ON_MMMM_DD__YYYY___NIL" localSheetId="50">ELLIQF!#REF!</definedName>
    <definedName name="Hedging_Positions_through_Futures_AS_ON_MMMM_DD__YYYY___NIL" localSheetId="51">EOASEF!#REF!</definedName>
    <definedName name="Hedging_Positions_through_Futures_AS_ON_MMMM_DD__YYYY___NIL" localSheetId="52">EOCHIF!#REF!</definedName>
    <definedName name="Hedging_Positions_through_Futures_AS_ON_MMMM_DD__YYYY___NIL" localSheetId="53">EODWHF!#REF!</definedName>
    <definedName name="Hedging_Positions_through_Futures_AS_ON_MMMM_DD__YYYY___NIL" localSheetId="54">EOEDOF!#REF!</definedName>
    <definedName name="Hedging_Positions_through_Futures_AS_ON_MMMM_DD__YYYY___NIL" localSheetId="55">EOEMOP!#REF!</definedName>
    <definedName name="Hedging_Positions_through_Futures_AS_ON_MMMM_DD__YYYY___NIL" localSheetId="56">EOUSEF!#REF!</definedName>
    <definedName name="Hedging_Positions_through_Futures_AS_ON_MMMM_DD__YYYY___NIL" localSheetId="57">EOUSTF!#REF!</definedName>
    <definedName name="Hedging_Positions_through_Futures_AS_ON_MMMM_DD__YYYY___NIL" localSheetId="58">ESLVRE!#REF!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EDCG27!#REF!</definedName>
    <definedName name="JPM_Footer_disp" localSheetId="9">EDCG28!#REF!</definedName>
    <definedName name="JPM_Footer_disp" localSheetId="10">EDCG37!#REF!</definedName>
    <definedName name="JPM_Footer_disp" localSheetId="11">EDCPSF!#REF!</definedName>
    <definedName name="JPM_Footer_disp" localSheetId="12">EDCSDF!#REF!</definedName>
    <definedName name="JPM_Footer_disp" localSheetId="13">EDFF25!#REF!</definedName>
    <definedName name="JPM_Footer_disp" localSheetId="14">EDFF30!#REF!</definedName>
    <definedName name="JPM_Footer_disp" localSheetId="15">EDFF31!#REF!</definedName>
    <definedName name="JPM_Footer_disp" localSheetId="16">EDFF32!#REF!</definedName>
    <definedName name="JPM_Footer_disp" localSheetId="17">EDFF33!#REF!</definedName>
    <definedName name="JPM_Footer_disp" localSheetId="18">EDGSEC!#REF!</definedName>
    <definedName name="JPM_Footer_disp" localSheetId="19">EDNP27!#REF!</definedName>
    <definedName name="JPM_Footer_disp" localSheetId="20">EDNPSF!#REF!</definedName>
    <definedName name="JPM_Footer_disp" localSheetId="21">EDONTF!#REF!</definedName>
    <definedName name="JPM_Footer_disp" localSheetId="22">EEALVF!#REF!</definedName>
    <definedName name="JPM_Footer_disp" localSheetId="23">EEARBF!#REF!</definedName>
    <definedName name="JPM_Footer_disp" localSheetId="24">EEARFD!#REF!</definedName>
    <definedName name="JPM_Footer_disp" localSheetId="25">EEBCYF!#REF!</definedName>
    <definedName name="JPM_Footer_disp" localSheetId="26">EEDGEF!#REF!</definedName>
    <definedName name="JPM_Footer_disp" localSheetId="27">EEECRF!#REF!</definedName>
    <definedName name="JPM_Footer_disp" localSheetId="28">EEELSS!#REF!</definedName>
    <definedName name="JPM_Footer_disp" localSheetId="29">EEEQTF!#REF!</definedName>
    <definedName name="JPM_Footer_disp" localSheetId="30">EEESCF!#REF!</definedName>
    <definedName name="JPM_Footer_disp" localSheetId="31">EEESSF!#REF!</definedName>
    <definedName name="JPM_Footer_disp" localSheetId="32">EEFOCF!#REF!</definedName>
    <definedName name="JPM_Footer_disp" localSheetId="33">EEIF30!#REF!</definedName>
    <definedName name="JPM_Footer_disp" localSheetId="34">EEIF50!#REF!</definedName>
    <definedName name="JPM_Footer_disp" localSheetId="35">EELMIF!#REF!</definedName>
    <definedName name="JPM_Footer_disp" localSheetId="36">'EEM150'!#REF!</definedName>
    <definedName name="JPM_Footer_disp" localSheetId="37">EEMAAF!#REF!</definedName>
    <definedName name="JPM_Footer_disp" localSheetId="38">EEMCPF!#REF!</definedName>
    <definedName name="JPM_Footer_disp" localSheetId="39">EEMMQE!#REF!</definedName>
    <definedName name="JPM_Footer_disp" localSheetId="40">EEMMQI!#REF!</definedName>
    <definedName name="JPM_Footer_disp" localSheetId="41">EEMOF1!#REF!</definedName>
    <definedName name="JPM_Footer_disp" localSheetId="42">EENBEF!#REF!</definedName>
    <definedName name="JPM_Footer_disp" localSheetId="43">EENN50!#REF!</definedName>
    <definedName name="JPM_Footer_disp" localSheetId="44">EEPRUA!#REF!</definedName>
    <definedName name="JPM_Footer_disp" localSheetId="45">'EES250'!#REF!</definedName>
    <definedName name="JPM_Footer_disp" localSheetId="46">EESMCF!#REF!</definedName>
    <definedName name="JPM_Footer_disp" localSheetId="47">EETECF!#REF!</definedName>
    <definedName name="JPM_Footer_disp" localSheetId="48">EGOLDE!#REF!</definedName>
    <definedName name="JPM_Footer_disp" localSheetId="49">EGSFOF!#REF!</definedName>
    <definedName name="JPM_Footer_disp" localSheetId="50">ELLIQF!#REF!</definedName>
    <definedName name="JPM_Footer_disp" localSheetId="51">EOASEF!#REF!</definedName>
    <definedName name="JPM_Footer_disp" localSheetId="52">EOCHIF!#REF!</definedName>
    <definedName name="JPM_Footer_disp" localSheetId="53">EODWHF!#REF!</definedName>
    <definedName name="JPM_Footer_disp" localSheetId="54">EOEDOF!#REF!</definedName>
    <definedName name="JPM_Footer_disp" localSheetId="55">EOEMOP!#REF!</definedName>
    <definedName name="JPM_Footer_disp" localSheetId="56">EOUSEF!#REF!</definedName>
    <definedName name="JPM_Footer_disp" localSheetId="57">EOUSTF!#REF!</definedName>
    <definedName name="JPM_Footer_disp" localSheetId="58">ESLVRE!#REF!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EDCG27!#REF!</definedName>
    <definedName name="JPM_Footer_disp12" localSheetId="9">EDCG28!#REF!</definedName>
    <definedName name="JPM_Footer_disp12" localSheetId="10">EDCG37!#REF!</definedName>
    <definedName name="JPM_Footer_disp12" localSheetId="11">EDCPSF!#REF!</definedName>
    <definedName name="JPM_Footer_disp12" localSheetId="12">EDCSDF!#REF!</definedName>
    <definedName name="JPM_Footer_disp12" localSheetId="13">EDFF25!#REF!</definedName>
    <definedName name="JPM_Footer_disp12" localSheetId="14">EDFF30!#REF!</definedName>
    <definedName name="JPM_Footer_disp12" localSheetId="15">EDFF31!#REF!</definedName>
    <definedName name="JPM_Footer_disp12" localSheetId="16">EDFF32!#REF!</definedName>
    <definedName name="JPM_Footer_disp12" localSheetId="17">EDFF33!#REF!</definedName>
    <definedName name="JPM_Footer_disp12" localSheetId="18">EDGSEC!#REF!</definedName>
    <definedName name="JPM_Footer_disp12" localSheetId="19">EDNP27!#REF!</definedName>
    <definedName name="JPM_Footer_disp12" localSheetId="20">EDNPSF!#REF!</definedName>
    <definedName name="JPM_Footer_disp12" localSheetId="21">EDONTF!#REF!</definedName>
    <definedName name="JPM_Footer_disp12" localSheetId="22">EEALVF!#REF!</definedName>
    <definedName name="JPM_Footer_disp12" localSheetId="23">EEARBF!#REF!</definedName>
    <definedName name="JPM_Footer_disp12" localSheetId="24">EEARFD!#REF!</definedName>
    <definedName name="JPM_Footer_disp12" localSheetId="25">EEBCYF!#REF!</definedName>
    <definedName name="JPM_Footer_disp12" localSheetId="26">EEDGEF!#REF!</definedName>
    <definedName name="JPM_Footer_disp12" localSheetId="27">EEECRF!#REF!</definedName>
    <definedName name="JPM_Footer_disp12" localSheetId="28">EEELSS!#REF!</definedName>
    <definedName name="JPM_Footer_disp12" localSheetId="29">EEEQTF!#REF!</definedName>
    <definedName name="JPM_Footer_disp12" localSheetId="30">EEESCF!#REF!</definedName>
    <definedName name="JPM_Footer_disp12" localSheetId="31">EEESSF!#REF!</definedName>
    <definedName name="JPM_Footer_disp12" localSheetId="32">EEFOCF!#REF!</definedName>
    <definedName name="JPM_Footer_disp12" localSheetId="33">EEIF30!#REF!</definedName>
    <definedName name="JPM_Footer_disp12" localSheetId="34">EEIF50!#REF!</definedName>
    <definedName name="JPM_Footer_disp12" localSheetId="35">EELMIF!#REF!</definedName>
    <definedName name="JPM_Footer_disp12" localSheetId="36">'EEM150'!#REF!</definedName>
    <definedName name="JPM_Footer_disp12" localSheetId="37">EEMAAF!#REF!</definedName>
    <definedName name="JPM_Footer_disp12" localSheetId="38">EEMCPF!#REF!</definedName>
    <definedName name="JPM_Footer_disp12" localSheetId="39">EEMMQE!#REF!</definedName>
    <definedName name="JPM_Footer_disp12" localSheetId="40">EEMMQI!#REF!</definedName>
    <definedName name="JPM_Footer_disp12" localSheetId="41">EEMOF1!#REF!</definedName>
    <definedName name="JPM_Footer_disp12" localSheetId="42">EENBEF!#REF!</definedName>
    <definedName name="JPM_Footer_disp12" localSheetId="43">EENN50!#REF!</definedName>
    <definedName name="JPM_Footer_disp12" localSheetId="44">EEPRUA!#REF!</definedName>
    <definedName name="JPM_Footer_disp12" localSheetId="45">'EES250'!#REF!</definedName>
    <definedName name="JPM_Footer_disp12" localSheetId="46">EESMCF!#REF!</definedName>
    <definedName name="JPM_Footer_disp12" localSheetId="47">EETECF!#REF!</definedName>
    <definedName name="JPM_Footer_disp12" localSheetId="48">EGOLDE!#REF!</definedName>
    <definedName name="JPM_Footer_disp12" localSheetId="49">EGSFOF!#REF!</definedName>
    <definedName name="JPM_Footer_disp12" localSheetId="50">ELLIQF!#REF!</definedName>
    <definedName name="JPM_Footer_disp12" localSheetId="51">EOASEF!#REF!</definedName>
    <definedName name="JPM_Footer_disp12" localSheetId="52">EOCHIF!#REF!</definedName>
    <definedName name="JPM_Footer_disp12" localSheetId="53">EODWHF!#REF!</definedName>
    <definedName name="JPM_Footer_disp12" localSheetId="54">EOEDOF!#REF!</definedName>
    <definedName name="JPM_Footer_disp12" localSheetId="55">EOEMOP!#REF!</definedName>
    <definedName name="JPM_Footer_disp12" localSheetId="56">EOUSEF!#REF!</definedName>
    <definedName name="JPM_Footer_disp12" localSheetId="57">EOUSTF!#REF!</definedName>
    <definedName name="JPM_Footer_disp12" localSheetId="58">ESLVRE!#REF!</definedName>
    <definedName name="JPM_Footer_disp12">EDACBF!#REF!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59" l="1"/>
  <c r="E13" i="59"/>
  <c r="F12" i="59"/>
  <c r="F8" i="59"/>
  <c r="E8" i="59"/>
  <c r="H1" i="59"/>
  <c r="H1" i="58"/>
  <c r="H1" i="57"/>
  <c r="H1" i="56"/>
  <c r="H1" i="55"/>
  <c r="H1" i="54"/>
  <c r="H1" i="53"/>
  <c r="H1" i="52"/>
  <c r="B144" i="51"/>
  <c r="H1" i="51"/>
  <c r="H1" i="50"/>
  <c r="F13" i="49"/>
  <c r="E13" i="49"/>
  <c r="F12" i="49"/>
  <c r="F8" i="49"/>
  <c r="E8" i="49"/>
  <c r="H1" i="49"/>
  <c r="H1" i="48"/>
  <c r="H1" i="47"/>
  <c r="H1" i="46"/>
  <c r="H1" i="45"/>
  <c r="H1" i="44"/>
  <c r="H1" i="43"/>
  <c r="H1" i="42"/>
  <c r="H1" i="41"/>
  <c r="H1" i="40"/>
  <c r="H1" i="39"/>
  <c r="E188" i="38"/>
  <c r="E180" i="38"/>
  <c r="F178" i="38"/>
  <c r="E178" i="38"/>
  <c r="F177" i="38"/>
  <c r="E174" i="38"/>
  <c r="F173" i="38"/>
  <c r="F174" i="38" s="1"/>
  <c r="F180" i="38" s="1"/>
  <c r="F188" i="38" s="1"/>
  <c r="F137" i="38"/>
  <c r="E137" i="38"/>
  <c r="F135" i="38"/>
  <c r="E135" i="38"/>
  <c r="F65" i="38"/>
  <c r="E65" i="38"/>
  <c r="H1" i="38"/>
  <c r="H1" i="37"/>
  <c r="H1" i="36"/>
  <c r="H1" i="35"/>
  <c r="H1" i="34"/>
  <c r="H1" i="33"/>
  <c r="H1" i="32"/>
  <c r="H1" i="31"/>
  <c r="H1" i="30"/>
  <c r="H1" i="29"/>
  <c r="H1" i="28"/>
  <c r="H1" i="27"/>
  <c r="H1" i="26"/>
  <c r="F175" i="25"/>
  <c r="E175" i="25"/>
  <c r="F160" i="25"/>
  <c r="E160" i="25"/>
  <c r="E118" i="25"/>
  <c r="F116" i="25"/>
  <c r="F118" i="25" s="1"/>
  <c r="E116" i="25"/>
  <c r="H1" i="25"/>
  <c r="H1" i="24"/>
  <c r="H1" i="23"/>
  <c r="B69" i="22"/>
  <c r="H1" i="22"/>
  <c r="B122" i="21"/>
  <c r="H1" i="21"/>
  <c r="B85" i="20"/>
  <c r="H1" i="20"/>
  <c r="B75" i="19"/>
  <c r="H1" i="19"/>
  <c r="B40" i="18"/>
  <c r="H1" i="18"/>
  <c r="B40" i="17"/>
  <c r="H1" i="17"/>
  <c r="B40" i="16"/>
  <c r="H1" i="16"/>
  <c r="B40" i="15"/>
  <c r="H1" i="15"/>
  <c r="B40" i="14"/>
  <c r="H1" i="14"/>
  <c r="B63" i="13"/>
  <c r="H1" i="13"/>
  <c r="B84" i="12"/>
  <c r="H1" i="12"/>
  <c r="B69" i="11"/>
  <c r="H1" i="11"/>
  <c r="B61" i="10"/>
  <c r="H1" i="10"/>
  <c r="B61" i="9"/>
  <c r="H1" i="9"/>
  <c r="B96" i="8"/>
  <c r="H1" i="8"/>
  <c r="B68" i="7"/>
  <c r="H1" i="7"/>
  <c r="B76" i="6"/>
  <c r="H1" i="6"/>
  <c r="B99" i="5"/>
  <c r="H1" i="5"/>
  <c r="B117" i="4"/>
  <c r="H1" i="4"/>
  <c r="B83" i="3"/>
  <c r="H1" i="3"/>
  <c r="B116" i="2"/>
  <c r="H1" i="2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<sst xmlns="http://schemas.openxmlformats.org/spreadsheetml/2006/main" count="13299" uniqueCount="3033">
  <si>
    <t>EDELWEISS MUTUAL FUND</t>
  </si>
  <si>
    <t>PORTFOLIO STATEMENT as on 31 Oct 02024</t>
  </si>
  <si>
    <t>Fund Id</t>
  </si>
  <si>
    <t>Fund Desc</t>
  </si>
  <si>
    <t>Scheme Risk- O - Meter</t>
  </si>
  <si>
    <t>Benchmark of the Scheme</t>
  </si>
  <si>
    <t>Benchmark Risk-o-meter</t>
  </si>
  <si>
    <t>EDACBF</t>
  </si>
  <si>
    <t>CRISIL Money Market A-I Index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</si>
  <si>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</si>
  <si>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</si>
  <si>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</si>
  <si>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</si>
  <si>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</si>
  <si>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</si>
  <si>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</si>
  <si>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</si>
  <si>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</si>
  <si>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</si>
  <si>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</si>
  <si>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</si>
  <si>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</si>
  <si>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CRISIL Banking and PSU Debt A-II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</si>
  <si>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</si>
  <si>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</si>
  <si>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</si>
  <si>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</si>
  <si>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</si>
  <si>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</si>
  <si>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</si>
  <si>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</si>
  <si>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</si>
  <si>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</si>
  <si>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</si>
  <si>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</si>
  <si>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</si>
  <si>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</si>
  <si>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</si>
  <si>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</si>
  <si>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</si>
  <si>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CRISIL Dynamic Gilt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</si>
  <si>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</si>
  <si>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</si>
  <si>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</si>
  <si>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</si>
  <si>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</si>
  <si>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</si>
  <si>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CRISIL Liquid Overnight Index (Tier I Benchmark)</t>
  </si>
  <si>
    <t>EEALVF</t>
  </si>
  <si>
    <t>Nifty Alpha Low Volatility 30 Index</t>
  </si>
  <si>
    <t>EEARBF</t>
  </si>
  <si>
    <t>Nifty 50 Arbitrage Index</t>
  </si>
  <si>
    <t>EEARFD</t>
  </si>
  <si>
    <t>NIFTY 50 Hybrid Composite debt 50:50 Index</t>
  </si>
  <si>
    <t>EEBCYF</t>
  </si>
  <si>
    <t>NIFTY 500 TRI</t>
  </si>
  <si>
    <t>EEDGEF</t>
  </si>
  <si>
    <t>NIFTY 100 TRI</t>
  </si>
  <si>
    <t>EEECRF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</si>
  <si>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</si>
  <si>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</si>
  <si>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</si>
  <si>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</si>
  <si>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</si>
  <si>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</si>
  <si>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</si>
  <si>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</si>
  <si>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</si>
  <si>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</si>
  <si>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</si>
  <si>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</si>
  <si>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</si>
  <si>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</si>
  <si>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>NIFTY Midcap 150 Moment 50 TRI</t>
  </si>
  <si>
    <t>EEMAAF</t>
  </si>
  <si>
    <t>Nifty 500 TRI (40%) +CRISIL Short Term Bond Index + Domestic Gold Prices (5%)  + Domestic Silver Prices (5%)</t>
  </si>
  <si>
    <t>EEMCPF</t>
  </si>
  <si>
    <t xml:space="preserve">Nifty 500 MultiCap 50:25:25 TRI </t>
  </si>
  <si>
    <t>EEMMQE</t>
  </si>
  <si>
    <t>Nifty500 Multicap Momentum Quality 50 TRI</t>
  </si>
  <si>
    <t>EEMMQI</t>
  </si>
  <si>
    <t>EEMOF1</t>
  </si>
  <si>
    <t>Nifty IPO Index</t>
  </si>
  <si>
    <t>EENBEF</t>
  </si>
  <si>
    <t>NIFTY Bank TRI</t>
  </si>
  <si>
    <t>EENN50</t>
  </si>
  <si>
    <t xml:space="preserve">Nifty Next 50 Index </t>
  </si>
  <si>
    <t>EEPRUA</t>
  </si>
  <si>
    <t>CRISIL Hybrid 35+65 - Aggressive Index</t>
  </si>
  <si>
    <t>EES250</t>
  </si>
  <si>
    <t>EESMCF</t>
  </si>
  <si>
    <t>NIFTY Midcap 150 TRI</t>
  </si>
  <si>
    <t>EETECF</t>
  </si>
  <si>
    <t>S&amp;P BSE TECk TRI</t>
  </si>
  <si>
    <t>EGOLDE</t>
  </si>
  <si>
    <t>Domestic prices of Gold</t>
  </si>
  <si>
    <t>EGSFOF</t>
  </si>
  <si>
    <t>Domestic Gold and Silver Prices</t>
  </si>
  <si>
    <t>ELLIQF</t>
  </si>
  <si>
    <t>CRISIL Liquid Debt A-I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</si>
  <si>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</si>
  <si>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</si>
  <si>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</si>
  <si>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</si>
  <si>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</si>
  <si>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</si>
  <si>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</si>
  <si>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</si>
  <si>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</si>
  <si>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</si>
  <si>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</si>
  <si>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</si>
  <si>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</si>
  <si>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</si>
  <si>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</si>
  <si>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ESLVRE</t>
  </si>
  <si>
    <t>Domestic prices of Silver</t>
  </si>
  <si>
    <t>PORTFOLIO STATEMENT OF EDELWEISS MONEY MARKET FUND AS ON OCTOBER 31, 2024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</si>
  <si>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</si>
  <si>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</si>
  <si>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</si>
  <si>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</si>
  <si>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</si>
  <si>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</si>
  <si>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</si>
  <si>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</si>
  <si>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</si>
  <si>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</si>
  <si>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Debt Instruments</t>
  </si>
  <si>
    <t>(a) Listed / Awaiting listing on Stock Exchanges</t>
  </si>
  <si>
    <t>Sub Total</t>
  </si>
  <si>
    <t>Government Securities</t>
  </si>
  <si>
    <t>5.22% GOVT OF INDIA RED 15-06-2025</t>
  </si>
  <si>
    <t>IN0020200112</t>
  </si>
  <si>
    <t>SOVEREIGN</t>
  </si>
  <si>
    <t>State Development Loan</t>
  </si>
  <si>
    <t>8.07% GUJARAT SDL RED 11-02-2025</t>
  </si>
  <si>
    <t>IN1520140097</t>
  </si>
  <si>
    <t>7% RAJASTHAN SDL RED 25-09-2025</t>
  </si>
  <si>
    <t>IN2920190211</t>
  </si>
  <si>
    <t>(b)Privately Placed/Unlisted</t>
  </si>
  <si>
    <t>(c)Securitised Debt Instruments</t>
  </si>
  <si>
    <t>TOTAL</t>
  </si>
  <si>
    <t>Money Market Instruments</t>
  </si>
  <si>
    <t>Treasury bills</t>
  </si>
  <si>
    <t>364 DAYS TBILL RED 27-03-2025</t>
  </si>
  <si>
    <t>IN002023Z562</t>
  </si>
  <si>
    <t>364 DAYS TBILL RED 12-06-2025</t>
  </si>
  <si>
    <t>IN002024Z115</t>
  </si>
  <si>
    <t>364 DAYS TBILL RED 03-10-2025</t>
  </si>
  <si>
    <t>IN002024Z255</t>
  </si>
  <si>
    <t>Certificate of Deposit</t>
  </si>
  <si>
    <t>SIDBI CD RED 10-06-2025#**</t>
  </si>
  <si>
    <t>INE556F16AS2</t>
  </si>
  <si>
    <t>CRISIL A1+</t>
  </si>
  <si>
    <t>UNION BANK OF INDIA CD RED 18-03-2025#**</t>
  </si>
  <si>
    <t>INE692A16HP7</t>
  </si>
  <si>
    <t>ICRA A1+</t>
  </si>
  <si>
    <t>CANARA BANK CD RED 20-03-2025#**</t>
  </si>
  <si>
    <t>INE476A16YB0</t>
  </si>
  <si>
    <t>ICICI BANK CD RED 27-06-2025#**</t>
  </si>
  <si>
    <t>INE090AD6162</t>
  </si>
  <si>
    <t>HDFC BANK CD RED 19-09-2025#</t>
  </si>
  <si>
    <t>INE040A16FM0</t>
  </si>
  <si>
    <t>CARE A1+</t>
  </si>
  <si>
    <t>ICICI BANK CD RED 25-02-2025#**</t>
  </si>
  <si>
    <t>INE090AD6121</t>
  </si>
  <si>
    <t>CANARA BANK CD RED 07-03-2025#</t>
  </si>
  <si>
    <t>INE476A16ZC5</t>
  </si>
  <si>
    <t>BANK OF BARODA CD RED 10-03-2025#**</t>
  </si>
  <si>
    <t>INE028A16FL7</t>
  </si>
  <si>
    <t>PUNJAB NATIONAL BANK CD RED 11-03-2025#**</t>
  </si>
  <si>
    <t>INE160A16OP1</t>
  </si>
  <si>
    <t>INDIAN BANK CD RED 13-03-2025#**</t>
  </si>
  <si>
    <t>INE562A16MR8</t>
  </si>
  <si>
    <t>FITCH A1+</t>
  </si>
  <si>
    <t>BANK OF BARODA CD RED 05-05-2025#**</t>
  </si>
  <si>
    <t>INE028A16GP6</t>
  </si>
  <si>
    <t>KOTAK MAHINDRA BANK CD RED 15-05-2025#**</t>
  </si>
  <si>
    <t>INE237A163X5</t>
  </si>
  <si>
    <t>PUNJAB NATIONAL BANK CD RED 15-05-2025#**</t>
  </si>
  <si>
    <t>INE160A16PF9</t>
  </si>
  <si>
    <t>HDFC BANK CD RED 02-06-2025#**</t>
  </si>
  <si>
    <t>INE040A16FE7</t>
  </si>
  <si>
    <t>AXIS BANK LTD CD RED 05-06-2025#**</t>
  </si>
  <si>
    <t>INE238AD6843</t>
  </si>
  <si>
    <t>NABARD CD RED 20-06-2025#**</t>
  </si>
  <si>
    <t>INE261F16876</t>
  </si>
  <si>
    <t>HDFC BANK CD RED 24-06-2025#**</t>
  </si>
  <si>
    <t>INE040A16FA5</t>
  </si>
  <si>
    <t>NABARD CD RED 24-06-2025#**</t>
  </si>
  <si>
    <t>INE261F16884</t>
  </si>
  <si>
    <t>PUNJAB NATIONAL BANK CD 10-07-25#**</t>
  </si>
  <si>
    <t>INE160A16PJ1</t>
  </si>
  <si>
    <t>ICICI BANK CD RED 25-07-2025#**</t>
  </si>
  <si>
    <t>INE090AD6170</t>
  </si>
  <si>
    <t>SIDBI CD RED 26-08-2025#**</t>
  </si>
  <si>
    <t>INE556F16AT0</t>
  </si>
  <si>
    <t>AXIS BANK LTD CD RED 05-09-2025#**</t>
  </si>
  <si>
    <t>INE238AD6892</t>
  </si>
  <si>
    <t>Commercial Paper</t>
  </si>
  <si>
    <t>HERO FINCORP LTD CP R 16-06-25**</t>
  </si>
  <si>
    <t>INE957N14IU0</t>
  </si>
  <si>
    <t>HERO HOUSING FIN CP RED 20-01-2025**</t>
  </si>
  <si>
    <t>INE800X14218</t>
  </si>
  <si>
    <t>ICICI SECURITIES CP RED 30-01-25**</t>
  </si>
  <si>
    <t>INE763G14SN0</t>
  </si>
  <si>
    <t>KOTAK SECURITIES LTD CP RED 21-02-2025**</t>
  </si>
  <si>
    <t>INE028E14NG8</t>
  </si>
  <si>
    <t>LIC HSG FIN CP RED 18-03-2025**</t>
  </si>
  <si>
    <t>INE115A14EY3</t>
  </si>
  <si>
    <t>ICICI SECURITIES CP RED 14-03-25**</t>
  </si>
  <si>
    <t>INE763G14VB9</t>
  </si>
  <si>
    <t>MUTHOOT FINANCE CP RED 10-06-2025**</t>
  </si>
  <si>
    <t>INE414G14TR9</t>
  </si>
  <si>
    <t>ADITYA BIRLA FIN LTD CP RED 17-09-2025**</t>
  </si>
  <si>
    <t>INE860H144D4</t>
  </si>
  <si>
    <t>Investment in AIF</t>
  </si>
  <si>
    <t>SBI CDMDF--A2</t>
  </si>
  <si>
    <t>INF0RQ622028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</si>
  <si>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</si>
  <si>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</si>
  <si>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</si>
  <si>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</si>
  <si>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</si>
  <si>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</si>
  <si>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</si>
  <si>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</si>
  <si>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</si>
  <si>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</si>
  <si>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</si>
  <si>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</si>
  <si>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Annual IDCW Option</t>
  </si>
  <si>
    <t>Direct Plan Bonus Option</t>
  </si>
  <si>
    <t xml:space="preserve">                              ^</t>
  </si>
  <si>
    <t xml:space="preserve">                                                  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</si>
  <si>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</si>
  <si>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</si>
  <si>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</si>
  <si>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</si>
  <si>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</si>
  <si>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</si>
  <si>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</si>
  <si>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</si>
  <si>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</si>
  <si>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</si>
  <si>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</si>
  <si>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</si>
  <si>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</si>
  <si>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October 31, 2024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</si>
  <si>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</si>
  <si>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</si>
  <si>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</si>
  <si>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</si>
  <si>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</si>
  <si>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</si>
  <si>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</si>
  <si>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</si>
  <si>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</si>
  <si>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</si>
  <si>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</si>
  <si>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</si>
  <si>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</si>
  <si>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</si>
  <si>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</si>
  <si>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</si>
  <si>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</si>
  <si>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</si>
  <si>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2025 AS ON OCTOBER 31, 2024</t>
  </si>
  <si>
    <t>(An open ended Target Maturity Exchange Traded Bond Fund predominantly investing in constituents of Nifty BHARAT Bond Index - April 2025)</t>
  </si>
  <si>
    <t>(a)Listed / Awaiting listing on stock Exchanges</t>
  </si>
  <si>
    <t>5.59% SIDBI NCD RED 21-02-2025**</t>
  </si>
  <si>
    <t>INE556F08JU6</t>
  </si>
  <si>
    <t>CARE AAA</t>
  </si>
  <si>
    <t>5.4% INDIAN OIL CORP NCD 11-04-25**</t>
  </si>
  <si>
    <t>INE242A08478</t>
  </si>
  <si>
    <t>CRISIL AAA</t>
  </si>
  <si>
    <t>5.36% HPCL NCD RED 11-04-2025**</t>
  </si>
  <si>
    <t>INE094A08077</t>
  </si>
  <si>
    <t>5.90% REC LTD. NCD RED 31-03-2025**</t>
  </si>
  <si>
    <t>INE020B08CZ6</t>
  </si>
  <si>
    <t>6.88% NHB LTD NCD RED 21-01-2025**</t>
  </si>
  <si>
    <t>INE557F08FH9</t>
  </si>
  <si>
    <t>5.77% PFC LTD NCD RED 11-04-2025**</t>
  </si>
  <si>
    <t>INE134E08KX7</t>
  </si>
  <si>
    <t>5.47% NABARD NCD RED 11-04-2025**</t>
  </si>
  <si>
    <t>INE261F08CI3</t>
  </si>
  <si>
    <t>ICRA AAA</t>
  </si>
  <si>
    <t>5.35% HUDCO NCD RED 11-04-2025**</t>
  </si>
  <si>
    <t>INE031A08814</t>
  </si>
  <si>
    <t>6.35% EXIM BANK OF INDIA NCD 18-02-2025**</t>
  </si>
  <si>
    <t>INE514E08FT8</t>
  </si>
  <si>
    <t>5.25% ONGC NCD RED 11-04-2025**</t>
  </si>
  <si>
    <t>INE213A08016</t>
  </si>
  <si>
    <t>5.34% NLC INDIA LTD. NCD 11-04-25**</t>
  </si>
  <si>
    <t>INE589A08027</t>
  </si>
  <si>
    <t>6.88% REC LTD. NCD RED 20-03-2025**</t>
  </si>
  <si>
    <t>INE020B08CK8</t>
  </si>
  <si>
    <t>5.70% SIDBI NCD RED 28-03-2025**</t>
  </si>
  <si>
    <t>INE556F08JX0</t>
  </si>
  <si>
    <t>6.99% IRFC NCD RED 19-03-2025**</t>
  </si>
  <si>
    <t>INE053F07CB1</t>
  </si>
  <si>
    <t>6.85% POWER GRID CORP NCD RED 15-04-2025**</t>
  </si>
  <si>
    <t>INE752E08643</t>
  </si>
  <si>
    <t>6.39% INDIAN OIL CORP NCD RED 06-03-2025**</t>
  </si>
  <si>
    <t>INE242A08452</t>
  </si>
  <si>
    <t>8.27% REC LTD NCD RED 06-02-2025**</t>
  </si>
  <si>
    <t>INE020B08906</t>
  </si>
  <si>
    <t>8.20% POWER GRID CORP NCD RED 23-01-2025**</t>
  </si>
  <si>
    <t>INE752E07MG9</t>
  </si>
  <si>
    <t>9.18% NUCLEAR POWER CORP NCD RD 23-01-25**</t>
  </si>
  <si>
    <t>INE206D08170</t>
  </si>
  <si>
    <t>8.65% POWER FINANCE NCD RED 28-12-2024**</t>
  </si>
  <si>
    <t>INE134E08GV9</t>
  </si>
  <si>
    <t>8.30% REC LTD NCD RED 10-04-2025**</t>
  </si>
  <si>
    <t>INE020B08930</t>
  </si>
  <si>
    <t>5.23% NABARD NCD RED 31-01-2025**</t>
  </si>
  <si>
    <t>INE261F08DI1</t>
  </si>
  <si>
    <t>5.57% SIDBI NCD RED 03-03-2025**</t>
  </si>
  <si>
    <t>INE556F08JV4</t>
  </si>
  <si>
    <t>8.80% POWER FIN CORP NCD RED 15-01-2025**</t>
  </si>
  <si>
    <t>INE134E08CP0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</si>
  <si>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</si>
  <si>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</si>
  <si>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</si>
  <si>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</si>
  <si>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</si>
  <si>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</si>
  <si>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</si>
  <si>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</si>
  <si>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8.95% INDIAN RAILWAY FIN NCD 10-03-2025**</t>
  </si>
  <si>
    <t>INE053F09GV6</t>
  </si>
  <si>
    <t>8.2% POWER FIN NCD RED 10-03-2025**</t>
  </si>
  <si>
    <t>INE134E08GY3</t>
  </si>
  <si>
    <t>8.15% POWER GRID CORP NCD RED 09-03-2025**</t>
  </si>
  <si>
    <t>INE752E07MJ3</t>
  </si>
  <si>
    <t>NABARD CD RED 15-04-2025#**</t>
  </si>
  <si>
    <t>INE261F16744</t>
  </si>
  <si>
    <t>Plan /option (Face Value 1000)</t>
  </si>
  <si>
    <t>Growth Option</t>
  </si>
  <si>
    <t>BHARAT Bond ETF - April 2025</t>
  </si>
  <si>
    <t>Debt ETFs</t>
  </si>
  <si>
    <t>PORTFOLIO STATEMENT OF BHARAT BOND ETF – APRIL 2030 AS ON OCTOBER 31, 2024</t>
  </si>
  <si>
    <t>(An open ended Target Maturity Exchange Traded Bond Fund predominately investing in constituents of Nifty BHARAT Bond Index - April 2030)</t>
  </si>
  <si>
    <t>7.89% REC LTD. NCD RED 30-03-2030**</t>
  </si>
  <si>
    <t>INE020B08CI2</t>
  </si>
  <si>
    <t>7.86% PFC LTD NCD RED 12-04-2030**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</si>
  <si>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</si>
  <si>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</si>
  <si>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</si>
  <si>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</si>
  <si>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</si>
  <si>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</si>
  <si>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</si>
  <si>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</si>
  <si>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</si>
  <si>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7.22% HPCL NCD RED 28-08-2029**</t>
  </si>
  <si>
    <t>INE094A08168</t>
  </si>
  <si>
    <t>7.54% NHAI NCD RED 25-01-2030**</t>
  </si>
  <si>
    <t>INE906B07HK9</t>
  </si>
  <si>
    <t>7.70% NHAI NCD RED 13-09-2029**</t>
  </si>
  <si>
    <t>INE906B07HH5</t>
  </si>
  <si>
    <t>7.32% NTPC LTD NCD RED 17-07-2029**</t>
  </si>
  <si>
    <t>INE733E07KL3</t>
  </si>
  <si>
    <t>7.4% MANGALORE REF &amp; PET NCD 12-04-2030**</t>
  </si>
  <si>
    <t>INE103A08019</t>
  </si>
  <si>
    <t>7.50% REC LTD. NCD RED 28-02-2030**</t>
  </si>
  <si>
    <t>INE020B08CP7</t>
  </si>
  <si>
    <t>7.41% IOC NCD RED 22-10-2029**</t>
  </si>
  <si>
    <t>INE242A08437</t>
  </si>
  <si>
    <t>FITCH AAA</t>
  </si>
  <si>
    <t>7.08% IRFC NCD RED 28-02-2030**</t>
  </si>
  <si>
    <t>INE053F07CA3</t>
  </si>
  <si>
    <t>7.49% NHAI NCD RED 01-08-2029**</t>
  </si>
  <si>
    <t>INE906B07HG7</t>
  </si>
  <si>
    <t>7.75% MANGALORE REF &amp; PET NCD 29-01-2030**</t>
  </si>
  <si>
    <t>INE103A08035</t>
  </si>
  <si>
    <t>7.38% POWER GRID CORP NCD RED 12-04-2030**</t>
  </si>
  <si>
    <t>INE752E08635</t>
  </si>
  <si>
    <t>7.55% IRFC NCD RED 06-11-29**</t>
  </si>
  <si>
    <t>INE053F07BX7</t>
  </si>
  <si>
    <t>7.48% IRFC NCD RED 13-08-2029**</t>
  </si>
  <si>
    <t>INE053F07BU3</t>
  </si>
  <si>
    <t>8.12% NHPC NCD GOI SERVICED 22-03-2029**</t>
  </si>
  <si>
    <t>INE848E08136</t>
  </si>
  <si>
    <t>7.68% NABARD NCD SR 24F RED 30-04-2029**</t>
  </si>
  <si>
    <t>INE261F08EG3</t>
  </si>
  <si>
    <t>7.82% PFC SR BS225 NCD RED 13-03-2030**</t>
  </si>
  <si>
    <t>INE134E08MF0</t>
  </si>
  <si>
    <t>7.5% IRFC NCD RED 07-09-2029**</t>
  </si>
  <si>
    <t>INE053F07BW9</t>
  </si>
  <si>
    <t>7.43% NABARD GOI SERV NCD RED 31-01-2030**</t>
  </si>
  <si>
    <t>INE261F08BX4</t>
  </si>
  <si>
    <t>8.85% REC LTD. NCD RED 16-04-2029**</t>
  </si>
  <si>
    <t>INE020B08BQ7</t>
  </si>
  <si>
    <t>8.36% NHAI NCD RED 20-05-2029**</t>
  </si>
  <si>
    <t>INE906B07HD4</t>
  </si>
  <si>
    <t>7.74% HPCL NCD RED 02-03-2028**</t>
  </si>
  <si>
    <t>INE094A08150</t>
  </si>
  <si>
    <t>7.64% FOOD CORP GOI GRNT NCD 12-12-2029**</t>
  </si>
  <si>
    <t>INE861G08050</t>
  </si>
  <si>
    <t>CRISIL AAA(CE)</t>
  </si>
  <si>
    <t>8.3% REC LTD NCD RED 25-06-2029**</t>
  </si>
  <si>
    <t>INE020B08BU9</t>
  </si>
  <si>
    <t>7.36% INDIAN OIL COR N SR XXVI 16-07-29**</t>
  </si>
  <si>
    <t>INE242A08551</t>
  </si>
  <si>
    <t>8.25% REC GOI SERVICED NCD RED 26-03-30**</t>
  </si>
  <si>
    <t>INE020B08CR3</t>
  </si>
  <si>
    <t>7.93% PFC LTD NCD RED 31-12-2029**</t>
  </si>
  <si>
    <t>INE134E08KI8</t>
  </si>
  <si>
    <t>8.24% POWER GRID NCD GOI SERV 14-02-2029**</t>
  </si>
  <si>
    <t>INE752E08551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</si>
  <si>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</si>
  <si>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</si>
  <si>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</si>
  <si>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</si>
  <si>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</si>
  <si>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</si>
  <si>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8.23% IRFC NCD RED 29-03-2029**</t>
  </si>
  <si>
    <t>INE053F07BE7</t>
  </si>
  <si>
    <t>7.64% NABARD NCD SR 25B RED 06-12-2029**</t>
  </si>
  <si>
    <t>INE261F08EJ7</t>
  </si>
  <si>
    <t>8.27% NHAI NCD RED 28-03-2029**</t>
  </si>
  <si>
    <t>INE906B07GP0</t>
  </si>
  <si>
    <t>8.3% NTPC LTD NCD RED 15-01-2029**</t>
  </si>
  <si>
    <t>INE733E07KJ7</t>
  </si>
  <si>
    <t>7.27% NABARD NCD RED 14-02-2030**</t>
  </si>
  <si>
    <t>INE261F08BZ9</t>
  </si>
  <si>
    <t>8.85% POWER FIN CORP NCD RED 25-05-2029**</t>
  </si>
  <si>
    <t>INE134E08KC1</t>
  </si>
  <si>
    <t>7.5% NHPC NCD RED 06-10-2029**</t>
  </si>
  <si>
    <t>INE848E07AS5</t>
  </si>
  <si>
    <t>8.80% RECL NCD RED 14-05-2029**</t>
  </si>
  <si>
    <t>INE020B08BS3</t>
  </si>
  <si>
    <t>8.37% NHAI NCD RED 20-01-2029**</t>
  </si>
  <si>
    <t>INE906B07GN5</t>
  </si>
  <si>
    <t>7.25% NPCIL NCD RED 15-12-2029 XXXIII C**</t>
  </si>
  <si>
    <t>INE206D08436</t>
  </si>
  <si>
    <t>7.13% NHPC LTD NCD 11-02-2030**</t>
  </si>
  <si>
    <t>INE848E07BC7</t>
  </si>
  <si>
    <t>7.10% NABARD GOI SERV NCD RED 08-02-2030**</t>
  </si>
  <si>
    <t>INE261F08BY2</t>
  </si>
  <si>
    <t>8.4% POWER GRID NCD RED 26-05-2029**</t>
  </si>
  <si>
    <t>INE752E07MV8</t>
  </si>
  <si>
    <t>7.38% NHPC LTD NCD 03-01-2030**</t>
  </si>
  <si>
    <t>INE848E07AX5</t>
  </si>
  <si>
    <t>8.15% POWER GRID CORP NCD RED 09-03-2030**</t>
  </si>
  <si>
    <t>INE752E07MK1</t>
  </si>
  <si>
    <t>7.34% POWER GRID CORP NCD 13-07-2029**</t>
  </si>
  <si>
    <t>INE752E08577</t>
  </si>
  <si>
    <t>8.14% NUCLEAR POWER NCD RED 25-03-2030**</t>
  </si>
  <si>
    <t>INE206D08303</t>
  </si>
  <si>
    <t>8.15% EXIM NCB 21-01-2030 R21 - 2030**</t>
  </si>
  <si>
    <t>INE514E08EJ2</t>
  </si>
  <si>
    <t>9.3% POWER GRID CORP NCD RED 04-09-2029**</t>
  </si>
  <si>
    <t>INE752E07LR8</t>
  </si>
  <si>
    <t>8.13% NUCLEAR POWER CORP NCD 28-03-2030**</t>
  </si>
  <si>
    <t>INE206D08394</t>
  </si>
  <si>
    <t>7.95% IRFC NCD RED 12-06-2029**</t>
  </si>
  <si>
    <t>INE053F07BR9</t>
  </si>
  <si>
    <t>8.20% PGCIL NCD 23-01-2030 STRPPS D**</t>
  </si>
  <si>
    <t>INE752E07MH7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</si>
  <si>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</si>
  <si>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</si>
  <si>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</si>
  <si>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</si>
  <si>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</si>
  <si>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</si>
  <si>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8.40% NUCLEAR POW COR IN LTD NCD28-11-29**</t>
  </si>
  <si>
    <t>INE206D08253</t>
  </si>
  <si>
    <t>7.36% NLC INDIA LTD. NCD RED 25-01-2030**</t>
  </si>
  <si>
    <t>INE589A07045</t>
  </si>
  <si>
    <t>9.18% NUCLEAR POWER CORP NCD RD 23-01-28**</t>
  </si>
  <si>
    <t>INE206D08204</t>
  </si>
  <si>
    <t>8.70% POWER GRID CORP NCD RED 15-07-2028**</t>
  </si>
  <si>
    <t>INE752E07LC0</t>
  </si>
  <si>
    <t>8.13% PGCIL NCD 25-04-2029 LIII J**</t>
  </si>
  <si>
    <t>INE752E07NV6</t>
  </si>
  <si>
    <t>7.8% NHAI NCD RED 26-06-2029**</t>
  </si>
  <si>
    <t>INE906B07HF9</t>
  </si>
  <si>
    <t>8.83% EXIM BK OF INDIA NCD RED 03-11-29**</t>
  </si>
  <si>
    <t>INE514E08EE3</t>
  </si>
  <si>
    <t>7.10% GOVT OF INDIA RED 18-04-2029</t>
  </si>
  <si>
    <t>IN0020220011</t>
  </si>
  <si>
    <t>BHARAT Bond ETF - April 2030</t>
  </si>
  <si>
    <t>PORTFOLIO STATEMENT OF BHARAT BOND ETF – APRIL 2031 AS ON OCTOBER 31, 2024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</si>
  <si>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</si>
  <si>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</si>
  <si>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</si>
  <si>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6.90% REC LTD. NCD RED 31-03-2031**</t>
  </si>
  <si>
    <t>INE020B08DA7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</si>
  <si>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</si>
  <si>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</si>
  <si>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</si>
  <si>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</si>
  <si>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</si>
  <si>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</si>
  <si>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</si>
  <si>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</si>
  <si>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6.4% ONGC NCD RED 11-04-2031**</t>
  </si>
  <si>
    <t>INE213A08024</t>
  </si>
  <si>
    <t>6.63% HPCL NCD RED 11-04-2031**</t>
  </si>
  <si>
    <t>INE094A08093</t>
  </si>
  <si>
    <t>6.29% NTPC LTD NCD RED 11-04-2031**</t>
  </si>
  <si>
    <t>INE733E08155</t>
  </si>
  <si>
    <t>6.65% FOOD CORP GOI GRNT NCD 23-10-2030**</t>
  </si>
  <si>
    <t>INE861G08076</t>
  </si>
  <si>
    <t>ICRA AAA(CE)</t>
  </si>
  <si>
    <t>7.57% NHB NCD RED 09-01-2031**</t>
  </si>
  <si>
    <t>INE557F08FT4</t>
  </si>
  <si>
    <t>7.51% NATIONAL HOUSING BANK RED 04-04-31**</t>
  </si>
  <si>
    <t>INE557F08FX6</t>
  </si>
  <si>
    <t>6.28% POWER GRID CORP NCD 11-04-31**</t>
  </si>
  <si>
    <t>INE752E08650</t>
  </si>
  <si>
    <t>7.55% REC LTD. NCD RED 10-05-2030**</t>
  </si>
  <si>
    <t>INE020B08CU7</t>
  </si>
  <si>
    <t>7.82% PFC SR BS225 NCD RED 13-03-2031**</t>
  </si>
  <si>
    <t>INE134E08MG8</t>
  </si>
  <si>
    <t>7.05% PFC LTD NCD RED 09-08-2030**</t>
  </si>
  <si>
    <t>INE134E08KZ2</t>
  </si>
  <si>
    <t>6.80% REC LTD NCD RED 20-12-2030**</t>
  </si>
  <si>
    <t>INE020B08DE9</t>
  </si>
  <si>
    <t>7.35% NHAI NCD RED 26-04-2030**</t>
  </si>
  <si>
    <t>INE906B07HP8</t>
  </si>
  <si>
    <t>7.04% PFC LTD NCD RED 16-12-2030**</t>
  </si>
  <si>
    <t>INE134E08LC9</t>
  </si>
  <si>
    <t>6.90% REC LTD. NCD RED 31-01-2031**</t>
  </si>
  <si>
    <t>INE020B08DG4</t>
  </si>
  <si>
    <t>7.75% PFC LTD NCD RED 11-06-2030**</t>
  </si>
  <si>
    <t>INE134E08KV1</t>
  </si>
  <si>
    <t>8.85% POWER FINANCE NCD 15-06-2030**</t>
  </si>
  <si>
    <t>INE134E08DB8</t>
  </si>
  <si>
    <t>7.79% REC LTD. NCD RED 21-05-2030**</t>
  </si>
  <si>
    <t>INE020B08CW3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</si>
  <si>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</si>
  <si>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</si>
  <si>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</si>
  <si>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</si>
  <si>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</si>
  <si>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</si>
  <si>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8.13% PGCIL NCD 25-04-2030 LIII K**</t>
  </si>
  <si>
    <t>INE752E07NW4</t>
  </si>
  <si>
    <t>7.68% POWER FIN CORP NCD RED 15-07-2030**</t>
  </si>
  <si>
    <t>INE134E08KR9</t>
  </si>
  <si>
    <t>7.40% POWER FIN CORP NCD RED 08-05-2030**</t>
  </si>
  <si>
    <t>INE134E08KQ1</t>
  </si>
  <si>
    <t>9.35% POWER GRID CORP NCD RED 29-08-2029**</t>
  </si>
  <si>
    <t>INE752E07IZ7</t>
  </si>
  <si>
    <t>7.79% POWER FINANCE NCD RED 22-07-2030**</t>
  </si>
  <si>
    <t>INE134E08KU3</t>
  </si>
  <si>
    <t>8.4% POWER GRID CORP NCD RED 27-05-2030**</t>
  </si>
  <si>
    <t>INE752E07MW6</t>
  </si>
  <si>
    <t>8.13% NUCLEAR POWER CORP NCD 28-03-2029**</t>
  </si>
  <si>
    <t>INE206D08386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</si>
  <si>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</si>
  <si>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</si>
  <si>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</si>
  <si>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</si>
  <si>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</si>
  <si>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</si>
  <si>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8.5% NHPC LTD NCD RED 14-07-2030**</t>
  </si>
  <si>
    <t>INE848E07906</t>
  </si>
  <si>
    <t>8.37% HUDCO NCD RED 23-03-2029**</t>
  </si>
  <si>
    <t>INE031A08707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</si>
  <si>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</si>
  <si>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</si>
  <si>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</si>
  <si>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</si>
  <si>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</si>
  <si>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</si>
  <si>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7.32% GOVT OF INDIA RED 13-11-2030</t>
  </si>
  <si>
    <t>IN0020230135</t>
  </si>
  <si>
    <t>7.17% GOVT OF INDIA RED 17-04-2030</t>
  </si>
  <si>
    <t>IN0020230036</t>
  </si>
  <si>
    <t>BHARAT Bond ETF - April 2031</t>
  </si>
  <si>
    <t>PORTFOLIO STATEMENT OF BHARAT BOND ETF – APRIL 2032 AS ON OCTOBER 31, 2024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</si>
  <si>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</si>
  <si>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</si>
  <si>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</si>
  <si>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6.92% POWER FINANCE NCD 14-04-32**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</si>
  <si>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</si>
  <si>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</si>
  <si>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</si>
  <si>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</si>
  <si>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</si>
  <si>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</si>
  <si>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</si>
  <si>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</si>
  <si>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</si>
  <si>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</si>
  <si>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</si>
  <si>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</si>
  <si>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</si>
  <si>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</si>
  <si>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</si>
  <si>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</si>
  <si>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</si>
  <si>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</si>
  <si>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</si>
  <si>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</si>
  <si>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</si>
  <si>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6.89% IRFC NCD RED 18-07-2031**</t>
  </si>
  <si>
    <t>INE053F08106</t>
  </si>
  <si>
    <t>6.69% NTPC LTD NCD RED 12-09-2031**</t>
  </si>
  <si>
    <t>INE733E08197</t>
  </si>
  <si>
    <t>7.38% NABARD NCD RED 20-10-2031**</t>
  </si>
  <si>
    <t>INE261F08683</t>
  </si>
  <si>
    <t>8.12% EXIM BANK SR T02 NCD 25-04-2031**</t>
  </si>
  <si>
    <t>INE514E08FC4</t>
  </si>
  <si>
    <t>7.55% PGC SERIES LV NCD RED 21-09-2031**</t>
  </si>
  <si>
    <t>INE752E07OB6</t>
  </si>
  <si>
    <t>8.25% EXIM BANK SR T04 NCD 23-06-2031**</t>
  </si>
  <si>
    <t>INE514E08FE0</t>
  </si>
  <si>
    <t>8.13% PGCIL NCD 25-04-2031 LIII L**</t>
  </si>
  <si>
    <t>INE752E07NX2</t>
  </si>
  <si>
    <t>8.1% NTPC NCD RED 27-05-2031**</t>
  </si>
  <si>
    <t>INE733E07KD0</t>
  </si>
  <si>
    <t>8.11% EXIM BANK SR T05 NCD R 11-07-2031**</t>
  </si>
  <si>
    <t>INE514E08FF7</t>
  </si>
  <si>
    <t>7.30% NABARD NCD RED 26-12-2031**</t>
  </si>
  <si>
    <t>INE261F08717</t>
  </si>
  <si>
    <t>8.17% NHPC LTD SR U-1 NCD 27-06-2031**</t>
  </si>
  <si>
    <t>INE848E07922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</si>
  <si>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</si>
  <si>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</si>
  <si>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</si>
  <si>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</si>
  <si>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</si>
  <si>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</si>
  <si>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</si>
  <si>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</si>
  <si>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6.54% GOVT OF INDIA RED 17-01-2032</t>
  </si>
  <si>
    <t>IN0020210244</t>
  </si>
  <si>
    <t>BHARAT Bond ETF - April 2032</t>
  </si>
  <si>
    <t>PORTFOLIO STATEMENT OF BHARAT BOND ETF – APRIL 2033 AS ON OCTOBER 31, 2024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</si>
  <si>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</si>
  <si>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</si>
  <si>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</si>
  <si>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HPCL NCD RED 15-04-2033**</t>
  </si>
  <si>
    <t>INE094A08143</t>
  </si>
  <si>
    <t>7.58% POWER FIN NCD RED 15-04-2033**</t>
  </si>
  <si>
    <t>INE134E08LW7</t>
  </si>
  <si>
    <t>7.54% NABARD NCD RED 15-04-2033**</t>
  </si>
  <si>
    <t>INE261F08DU6</t>
  </si>
  <si>
    <t>7.47% IRFC SR166 NCD RED 15-04-2033**</t>
  </si>
  <si>
    <t>INE053F08213</t>
  </si>
  <si>
    <t>7.44% NTPC LTD. SR 79 NCD RED 15-04-2033**</t>
  </si>
  <si>
    <t>INE733E08239</t>
  </si>
  <si>
    <t>7.52% HUDCO SERIES B NCD RED 15-04-2033**</t>
  </si>
  <si>
    <t>INE031A08863</t>
  </si>
  <si>
    <t>7.53% RECL SR 217 NCD RED 31-03-2033**</t>
  </si>
  <si>
    <t>INE020B08EC1</t>
  </si>
  <si>
    <t>7.75% IRFC NCD RED 15-04-2033**</t>
  </si>
  <si>
    <t>INE053F08270</t>
  </si>
  <si>
    <t>7.70% PFC SR BS226 B NCD RED 15-04-2033**</t>
  </si>
  <si>
    <t>INE134E08MI4</t>
  </si>
  <si>
    <t>8.5% EXIM BANK NCD RED 14-03-2033**</t>
  </si>
  <si>
    <t>INE514E08FS0</t>
  </si>
  <si>
    <t>7.88% EXIM BANK SR U05 NCD 11-01-2033**</t>
  </si>
  <si>
    <t>INE514E08FQ4</t>
  </si>
  <si>
    <t>7.69% RECL SR 218 NCD RED 31-01-2033**</t>
  </si>
  <si>
    <t>INE020B08EE7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</si>
  <si>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</si>
  <si>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</si>
  <si>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</si>
  <si>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</si>
  <si>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</si>
  <si>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</si>
  <si>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7.69% NABARD NCD SR LTIF 1E 31-03-2032**</t>
  </si>
  <si>
    <t>INE261F08832</t>
  </si>
  <si>
    <t>7.26% GOVT OF INDIA RED 06-02-2033</t>
  </si>
  <si>
    <t>IN0020220151</t>
  </si>
  <si>
    <t>BHARAT Bond ETF - April 2033</t>
  </si>
  <si>
    <t>BHARAT Bond ETF – April 2033</t>
  </si>
  <si>
    <t>PORTFOLIO STATEMENT OF EDELWEISS  BANKING AND PSU DEBT FUND AS ON OCTOBER 31, 2024</t>
  </si>
  <si>
    <t>(An open ended debt scheme predominantly investing in Debt Instruments of Banks, Public Sector Undertakings,
Public Financial Institutions and Municipa)</t>
  </si>
  <si>
    <t>8.41% HUDCO NCD GOI SERVICED 15-03-2029**</t>
  </si>
  <si>
    <t>INE031A08699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</si>
  <si>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</si>
  <si>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</si>
  <si>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</si>
  <si>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</si>
  <si>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</si>
  <si>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</si>
  <si>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</si>
  <si>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</si>
  <si>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</si>
  <si>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</si>
  <si>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</si>
  <si>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</si>
  <si>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</si>
  <si>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</si>
  <si>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</si>
  <si>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</si>
  <si>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</si>
  <si>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</si>
  <si>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</si>
  <si>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- IDCW</t>
  </si>
  <si>
    <t>Direct Plan Fortnightly IDCW</t>
  </si>
  <si>
    <t>Direct Plan Monthly IDCW</t>
  </si>
  <si>
    <t>Direct Plan weekly IDCW</t>
  </si>
  <si>
    <t>Regular Plan Fortnightly IDCW</t>
  </si>
  <si>
    <t>Regular Plan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</si>
  <si>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</si>
  <si>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</si>
  <si>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</si>
  <si>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</si>
  <si>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</si>
  <si>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 IBX 50:50 GILT PLUS SDL JUNE 2027 INDEX FUND AS ON OCTOBER 31, 2024</t>
  </si>
  <si>
    <t>(An open-ended target maturity Index Fund investing in the constituents of CRISIL IBX 50:50 Gilt Plus SDL Index – June 2027. A relatively high interest)</t>
  </si>
  <si>
    <t>7.38% GOVT OF INDIA RED 20-06-2027</t>
  </si>
  <si>
    <t>IN0020220037</t>
  </si>
  <si>
    <t>7.16% TAMILNADU SDL RED 11-01-2027</t>
  </si>
  <si>
    <t>IN3120160178</t>
  </si>
  <si>
    <t>7.71% GUJARAT SDL RED 01-03-2027</t>
  </si>
  <si>
    <t>IN1520160202</t>
  </si>
  <si>
    <t>7.52% UTTAR PRADESH SDL 24-05-2027</t>
  </si>
  <si>
    <t>IN3320170043</t>
  </si>
  <si>
    <t>7.51% MAHARASHTRA SDL RED 24-05-2027</t>
  </si>
  <si>
    <t>IN2220170020</t>
  </si>
  <si>
    <t>7.52% TAMIL NADU SDL RED 24-05-2027</t>
  </si>
  <si>
    <t>IN3120170037</t>
  </si>
  <si>
    <t>7.67% UTTAR PRADESH SDL 12-04-2027</t>
  </si>
  <si>
    <t>IN3320170019</t>
  </si>
  <si>
    <t>Direct Plan  Growth Option</t>
  </si>
  <si>
    <t>Regular Plan  Growth Option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</si>
  <si>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</si>
  <si>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</si>
  <si>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</si>
  <si>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CRISIL IBX 50:50 GILT PLUS SDL SEP 2028 INDEX FUND AS ON OCTOBER 31, 2024</t>
  </si>
  <si>
    <t>(An open-ended target maturity Index Fund investing in the constituents of CRISIL IBX 50:50 Gilt Plus SDL Index – Sep 2028. A relatively high interest)</t>
  </si>
  <si>
    <t>7.06% GOVT OF INDIA RED 10-04-2028</t>
  </si>
  <si>
    <t>IN0020230010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</si>
  <si>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</si>
  <si>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</si>
  <si>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</si>
  <si>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</si>
  <si>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</si>
  <si>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</si>
  <si>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</si>
  <si>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</si>
  <si>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8.79% GUJARAT SDL RED 12-09-2028</t>
  </si>
  <si>
    <t>IN1520180101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</si>
  <si>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</si>
  <si>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</si>
  <si>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</si>
  <si>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</si>
  <si>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</si>
  <si>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OCTOBER 31, 2024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</si>
  <si>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</si>
  <si>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</si>
  <si>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</si>
  <si>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</si>
  <si>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</si>
  <si>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</si>
  <si>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</si>
  <si>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7.74% UTTAR PRADESH SDL 15-03-2037</t>
  </si>
  <si>
    <t>IN3320220152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</si>
  <si>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</si>
  <si>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</si>
  <si>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</si>
  <si>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</si>
  <si>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</si>
  <si>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</si>
  <si>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</si>
  <si>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</si>
  <si>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</si>
  <si>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</si>
  <si>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</si>
  <si>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</si>
  <si>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</si>
  <si>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</si>
  <si>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</si>
  <si>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</si>
  <si>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</si>
  <si>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</si>
  <si>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>7.45% MAHARASHTRA SDL RED 20-03-2037</t>
  </si>
  <si>
    <t>IN2220230295</t>
  </si>
  <si>
    <t>7.45% KARNATAKA SDL RED 20-03-2037</t>
  </si>
  <si>
    <t>IN1920230357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</si>
  <si>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</si>
  <si>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</si>
  <si>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</si>
  <si>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OCTOBER 31, 2024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</si>
  <si>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</si>
  <si>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</si>
  <si>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</si>
  <si>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5.7% NABARD NCD RED SR 22D 31-07-2025**</t>
  </si>
  <si>
    <t>INE261F08DK7</t>
  </si>
  <si>
    <t>7.25% SIDBI NCD RED 31-07-2025**</t>
  </si>
  <si>
    <t>INE556F08KA6</t>
  </si>
  <si>
    <t>8.11% REC LTD NCD 07-10-2025 SR136**</t>
  </si>
  <si>
    <t>INE020B08963</t>
  </si>
  <si>
    <t>7.34% NHB LTD NCD RED 07-08-2025**</t>
  </si>
  <si>
    <t>INE557F08FN7</t>
  </si>
  <si>
    <t>6.50% POWER FIN CORP NCD RED 17-09-2025**</t>
  </si>
  <si>
    <t>INE134E08LD7</t>
  </si>
  <si>
    <t>7.50% NHPC LTD SR Y STR A NCD 07-10-2025**</t>
  </si>
  <si>
    <t>INE848E07AO4</t>
  </si>
  <si>
    <t>7.20% NABARD NCD RED 23-09-2025**</t>
  </si>
  <si>
    <t>INE261F08DR2</t>
  </si>
  <si>
    <t>7.12% HPCL NCD RED 30-07-2025**</t>
  </si>
  <si>
    <t>INE094A08127</t>
  </si>
  <si>
    <t>7.75% SIDBI NCD RED 27-10-2025**</t>
  </si>
  <si>
    <t>INE556F08KD0</t>
  </si>
  <si>
    <t>7.25% NABARD NCD RED 01-08-2025**</t>
  </si>
  <si>
    <t>INE261F08DQ4</t>
  </si>
  <si>
    <t>8.75% REC LTD NCD RED 12-07-2025**</t>
  </si>
  <si>
    <t>INE020B08443</t>
  </si>
  <si>
    <t>7.15% SIDBI NCD SR II NCD RED 21-07-2025**</t>
  </si>
  <si>
    <t>INE556F08JZ5</t>
  </si>
  <si>
    <t>6.11% BPCL SERIES I NCD RED 04-07-2025**</t>
  </si>
  <si>
    <t>INE029A08065</t>
  </si>
  <si>
    <t>7.97% TAMIL NADU SDL RED 14-10-2025</t>
  </si>
  <si>
    <t>IN3120150112</t>
  </si>
  <si>
    <t>8.20% GUJARAT SDL RED 24-06-2025</t>
  </si>
  <si>
    <t>IN1520150021</t>
  </si>
  <si>
    <t>7.99% MAHARASHTRA SDL RED 28-10-2025</t>
  </si>
  <si>
    <t>IN2220150113</t>
  </si>
  <si>
    <t>8.31% UTTAR PRADESH SDL 29-07-2025</t>
  </si>
  <si>
    <t>IN3320150250</t>
  </si>
  <si>
    <t>8.27% KERALA SDL RED 12-08-2025</t>
  </si>
  <si>
    <t>IN2020150073</t>
  </si>
  <si>
    <t>8.30% JHARKHAND SDL RED 29-07-2025</t>
  </si>
  <si>
    <t>IN3720150017</t>
  </si>
  <si>
    <t>8.21% WEST BENGAL SDL RED 24-06-2025</t>
  </si>
  <si>
    <t>IN3420150036</t>
  </si>
  <si>
    <t>7.89% GUJARAT SDL RED 15-05-2025</t>
  </si>
  <si>
    <t>IN1520190043</t>
  </si>
  <si>
    <t>7.96% MAHARASHTRA SDL RED 14-10-2025</t>
  </si>
  <si>
    <t>IN2220150105</t>
  </si>
  <si>
    <t>8.20% RAJASTHAN SDL RED 24-06-2025</t>
  </si>
  <si>
    <t>IN2920150157</t>
  </si>
  <si>
    <t>8.16% MAHARASHTRA SDL RED 23-09-2025</t>
  </si>
  <si>
    <t>IN2220150097</t>
  </si>
  <si>
    <t>8.36% MADHYA PRADESH SDL RED 15-07-2025</t>
  </si>
  <si>
    <t>IN2120150023</t>
  </si>
  <si>
    <t>8.25% MAHARASHTRA SDL RED 10-06-2025</t>
  </si>
  <si>
    <t>IN2220150030</t>
  </si>
  <si>
    <t>8.18% ANDHRA PRADESH SDL RED 27-05-2025</t>
  </si>
  <si>
    <t>IN1020150018</t>
  </si>
  <si>
    <t>8.24% KERALA SDL RED 13-05-2025</t>
  </si>
  <si>
    <t>IN2020150032</t>
  </si>
  <si>
    <t>5.95% TAMIL NADU SDL RED 13-05-2025</t>
  </si>
  <si>
    <t>IN3120200057</t>
  </si>
  <si>
    <t>8% TAMIL NADU SDL RED 28-10-2025</t>
  </si>
  <si>
    <t>IN3120150120</t>
  </si>
  <si>
    <t>8.29% KERALA SDL RED 29-07-2025</t>
  </si>
  <si>
    <t>IN2020150065</t>
  </si>
  <si>
    <t>8.28% MAHARASHTRA SDL RED 29-07-2025</t>
  </si>
  <si>
    <t>IN2220150055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</si>
  <si>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</si>
  <si>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</si>
  <si>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</si>
  <si>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OCTOBER 31, 2024</t>
  </si>
  <si>
    <t>(An open-ended debt Index Fund investing in the constituents of CRISIL IBX 50:50 Gilt Plus SDL Short Duration Index. A relatively high interest rate ri)</t>
  </si>
  <si>
    <t>7.59% GUJARAT SDL RED 15-02-2027</t>
  </si>
  <si>
    <t>IN1520160194</t>
  </si>
  <si>
    <t>7.59% KARNATAKA SDL 15-02-2027</t>
  </si>
  <si>
    <t>IN1920160091</t>
  </si>
  <si>
    <t>8.28% GUJARAT SDL RED 13-02-2029</t>
  </si>
  <si>
    <t>IN1520180283</t>
  </si>
  <si>
    <t>7.76% KARNATAKA SDL RED 13-12-2027</t>
  </si>
  <si>
    <t>IN1920170116</t>
  </si>
  <si>
    <t>7.64% WEST BENGAL SDL RED 29-03-2027</t>
  </si>
  <si>
    <t>IN3420160183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</si>
  <si>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</si>
  <si>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</si>
  <si>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</si>
  <si>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2025 AS ON OCTOBER 31, 2024</t>
  </si>
  <si>
    <t>(An open-ended Target Maturity fund of funds scheme investing in units of BHARAT Bond ETF – April 2025)</t>
  </si>
  <si>
    <t>Investment in Mutual fund</t>
  </si>
  <si>
    <t>BHARAT BOND ETF-APRIL 2025-GROWTH</t>
  </si>
  <si>
    <t>INF754K01LD3</t>
  </si>
  <si>
    <t>BHARAT Bond FOF - April 2025</t>
  </si>
  <si>
    <t>Fund of funds scheme (Domestic)</t>
  </si>
  <si>
    <t>PORTFOLIO STATEMENT OF BHARAT BOND FOF – APRIL 2030 AS ON OCTOBER 31, 2024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</si>
  <si>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</si>
  <si>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</si>
  <si>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</si>
  <si>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</si>
  <si>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OCTOBER 31, 2024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</si>
  <si>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</si>
  <si>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</si>
  <si>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</si>
  <si>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</si>
  <si>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OCTOBER 31, 2024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</si>
  <si>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</si>
  <si>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</si>
  <si>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</si>
  <si>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</si>
  <si>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</si>
  <si>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OCTOBER 31, 2024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</si>
  <si>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</si>
  <si>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</si>
  <si>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</si>
  <si>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</si>
  <si>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</si>
  <si>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OCTOBER 31, 2024</t>
  </si>
  <si>
    <t>(An open ended debt scheme investing in government securities across maturity)</t>
  </si>
  <si>
    <t>7.30% GOVT OF INDIA RED 19-06-2053</t>
  </si>
  <si>
    <t>IN0020230051</t>
  </si>
  <si>
    <t>7.10% GOVT OF INDIA RED 08-04-2034</t>
  </si>
  <si>
    <t>IN0020240019</t>
  </si>
  <si>
    <t>7.18% GOVT OF INDIA RED 24-07-2037</t>
  </si>
  <si>
    <t>IN0020230077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</si>
  <si>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</si>
  <si>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</si>
  <si>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</si>
  <si>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</si>
  <si>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OCTOBER 31, 2024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</si>
  <si>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</si>
  <si>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</si>
  <si>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</si>
  <si>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7.83% IRFC LTD NCD RED 19-03-2027**</t>
  </si>
  <si>
    <t>INE053F07983</t>
  </si>
  <si>
    <t>7.75% POWER FIN COR GOI SER NCD 22-03-27**</t>
  </si>
  <si>
    <t>INE134E08IX1</t>
  </si>
  <si>
    <t>7.89% POWER GRID CORP NCD RED 09-03-2027**</t>
  </si>
  <si>
    <t>INE752E07OE0</t>
  </si>
  <si>
    <t>7.79% SIDBI NCD SR IV NCD RED 19-04-2027**</t>
  </si>
  <si>
    <t>INE556F08KK5</t>
  </si>
  <si>
    <t>7.80% NABARD NCD SR 24E RED 15-03-2027**</t>
  </si>
  <si>
    <t>INE261F08EF5</t>
  </si>
  <si>
    <t>7.95% RECL SR 147 NCD RED 12-03-2027**</t>
  </si>
  <si>
    <t>INE020B08AH8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</si>
  <si>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</si>
  <si>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</si>
  <si>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</si>
  <si>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</si>
  <si>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</si>
  <si>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</si>
  <si>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</si>
  <si>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</si>
  <si>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</si>
  <si>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</si>
  <si>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</si>
  <si>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</si>
  <si>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</si>
  <si>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</si>
  <si>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</si>
  <si>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</si>
  <si>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</si>
  <si>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</si>
  <si>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</si>
  <si>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</si>
  <si>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</si>
  <si>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</si>
  <si>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</si>
  <si>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</si>
  <si>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</si>
  <si>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</si>
  <si>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</si>
  <si>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</si>
  <si>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</si>
  <si>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</si>
  <si>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</si>
  <si>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</si>
  <si>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</si>
  <si>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</si>
  <si>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7.74% TAMIL NADU SDL RED 01-03-2027</t>
  </si>
  <si>
    <t>IN3120161309</t>
  </si>
  <si>
    <t>7.64% HARYANA SDL RED 29-03-2027</t>
  </si>
  <si>
    <t>IN1620160292</t>
  </si>
  <si>
    <t>7.59% BIHAR SDL RED 15-02-2027</t>
  </si>
  <si>
    <t>IN1320160162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</si>
  <si>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</si>
  <si>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</si>
  <si>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</si>
  <si>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</si>
  <si>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</si>
  <si>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</si>
  <si>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</si>
  <si>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</si>
  <si>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7.62% Tamil Nadu SDL RED 29-03-2027</t>
  </si>
  <si>
    <t>IN3120161424</t>
  </si>
  <si>
    <t>7.21% WEST BENGAL SDL 25-01-2027</t>
  </si>
  <si>
    <t>IN3420160142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</si>
  <si>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</si>
  <si>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</si>
  <si>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</si>
  <si>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OCTOBER 31, 2024</t>
  </si>
  <si>
    <t>(An open-ended target Maturuty index fund predominantly investing in the constituents of Nifty PSU Bond Plus SDL April 2026 50:50 Index)</t>
  </si>
  <si>
    <t>7.40% NABARD NCD RED 30-01-2026**</t>
  </si>
  <si>
    <t>INE261F08DO9</t>
  </si>
  <si>
    <t>7.58% POWER FIN SR 222 NCD RED 15-01-26**</t>
  </si>
  <si>
    <t>INE134E08LZ0</t>
  </si>
  <si>
    <t>7.10% EXIM NCD RED 18-03-2026**</t>
  </si>
  <si>
    <t>INE514E08GA6</t>
  </si>
  <si>
    <t>7.54% SIDBI NCD SR VIII RED 12-01-2026**</t>
  </si>
  <si>
    <t>INE556F08KF5</t>
  </si>
  <si>
    <t>7.23% SIDBI NCD RED 09-03-2026**</t>
  </si>
  <si>
    <t>INE556F08KC2</t>
  </si>
  <si>
    <t>7.35% NTPC LTD. SR 80 NCD RED 17-04-2026**</t>
  </si>
  <si>
    <t>INE733E08247</t>
  </si>
  <si>
    <t>7.54% HUDCO NCD RED 11-02-2026**</t>
  </si>
  <si>
    <t>INE031A08855</t>
  </si>
  <si>
    <t>5.94% REC LTD. NCD RED 31-01-2026**</t>
  </si>
  <si>
    <t>INE020B08DK6</t>
  </si>
  <si>
    <t>7.57% NABARD NCD SR 23 G RED 19-03-2026</t>
  </si>
  <si>
    <t>INE261F08DW2</t>
  </si>
  <si>
    <t>9.18% NUCLEAR POWER NCD RED 23-01-2026**</t>
  </si>
  <si>
    <t>INE206D08188</t>
  </si>
  <si>
    <t>7.11% SIDBI NCD RED 27-02-2026**</t>
  </si>
  <si>
    <t>INE556F08KB4</t>
  </si>
  <si>
    <t>6.18% MANGALORE REF &amp; PET NCD 29-12-2025**</t>
  </si>
  <si>
    <t>INE103A08043</t>
  </si>
  <si>
    <t>7.60% REC LTD. NCD SR 219 RED 27-02-2026**</t>
  </si>
  <si>
    <t>INE020B08EF4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</si>
  <si>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</si>
  <si>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</si>
  <si>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</si>
  <si>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</si>
  <si>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</si>
  <si>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</si>
  <si>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</si>
  <si>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</si>
  <si>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</si>
  <si>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</si>
  <si>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</si>
  <si>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</si>
  <si>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</si>
  <si>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</si>
  <si>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</si>
  <si>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</si>
  <si>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7.59% POWER FIN NCD RED 03-11-2025**</t>
  </si>
  <si>
    <t>INE134E08LU1</t>
  </si>
  <si>
    <t>7.44% REC LTD SR 223A NCD RED 30-04-2026**</t>
  </si>
  <si>
    <t>INE020B08EL2</t>
  </si>
  <si>
    <t>5.81% REC LTD. NCD RED 31-12-2025**</t>
  </si>
  <si>
    <t>INE020B08DH2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</si>
  <si>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</si>
  <si>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</si>
  <si>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</si>
  <si>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</si>
  <si>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</si>
  <si>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</si>
  <si>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</si>
  <si>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</si>
  <si>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</si>
  <si>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</si>
  <si>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</si>
  <si>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</si>
  <si>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6.18% GUJARAT SDL RED 31-03-2026</t>
  </si>
  <si>
    <t>IN1520200339</t>
  </si>
  <si>
    <t>8.51% MAHARASHTRA SDL RED 09-03-2026</t>
  </si>
  <si>
    <t>IN2220150204</t>
  </si>
  <si>
    <t>8.28% KARNATAKA SDL RED 06-03-2026</t>
  </si>
  <si>
    <t>IN1920180198</t>
  </si>
  <si>
    <t>8.54% BIHAR SDL RED 10-02-2026</t>
  </si>
  <si>
    <t>IN1320150031</t>
  </si>
  <si>
    <t>8.53% TAMIL NADU SDL RED 09-03-2026</t>
  </si>
  <si>
    <t>IN3120150211</t>
  </si>
  <si>
    <t>8.67% KARNATAKA SDL RED 24-02-2026</t>
  </si>
  <si>
    <t>IN1920150092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</si>
  <si>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</si>
  <si>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</si>
  <si>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</si>
  <si>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</si>
  <si>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</si>
  <si>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</si>
  <si>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</si>
  <si>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</si>
  <si>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</si>
  <si>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</si>
  <si>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</si>
  <si>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</si>
  <si>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</si>
  <si>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</si>
  <si>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</si>
  <si>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</si>
  <si>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</si>
  <si>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</si>
  <si>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</si>
  <si>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</si>
  <si>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8.29% ANDHRA PRADESH SDL RED 13-01-2026</t>
  </si>
  <si>
    <t>IN1020150117</t>
  </si>
  <si>
    <t>8.27% TAMIL NADU SDL RED 13-01-2026</t>
  </si>
  <si>
    <t>IN3120150179</t>
  </si>
  <si>
    <t>8.00% GUJARAT SDL RED 20-04-2026</t>
  </si>
  <si>
    <t>IN1520160012</t>
  </si>
  <si>
    <t>8.57% WEST BENGAL SDL RED 09-03-2026</t>
  </si>
  <si>
    <t>IN3420150168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</si>
  <si>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</si>
  <si>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</si>
  <si>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</si>
  <si>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</si>
  <si>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</si>
  <si>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</si>
  <si>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</si>
  <si>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</si>
  <si>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8.38% HARYANA SDL RED 27-01-2026</t>
  </si>
  <si>
    <t>IN1620150129</t>
  </si>
  <si>
    <t>8.36% MAHARASHTRA SDL RED 27-01-2026</t>
  </si>
  <si>
    <t>IN2220150170</t>
  </si>
  <si>
    <t>8.40% WEST BENGAL SDL RED 27-01-2026</t>
  </si>
  <si>
    <t>IN3420150135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</si>
  <si>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</si>
  <si>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</si>
  <si>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</si>
  <si>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</si>
  <si>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</si>
  <si>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</si>
  <si>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</si>
  <si>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</si>
  <si>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</si>
  <si>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</si>
  <si>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7.90% RAJASTHAN SDL RED 08-04-2026</t>
  </si>
  <si>
    <t>IN2920200028</t>
  </si>
  <si>
    <t>8.15% MAHARASHTRA SDL RED 26-11-2025</t>
  </si>
  <si>
    <t>IN2220150139</t>
  </si>
  <si>
    <t>8.25% MAHARASHTRA SDL RED 13-01-2026</t>
  </si>
  <si>
    <t>IN2220150162</t>
  </si>
  <si>
    <t>8.46% GUJARAT SDL RED 10-02-2026</t>
  </si>
  <si>
    <t>IN1520150120</t>
  </si>
  <si>
    <t>8.09% ANDHRA PRADESH SDL RED 23-03-2026</t>
  </si>
  <si>
    <t>IN1020150158</t>
  </si>
  <si>
    <t>8.09% RAJASTHAN SDL RED 23-03-2026</t>
  </si>
  <si>
    <t>IN2920150363</t>
  </si>
  <si>
    <t>7.96% GUJARAT SDL RED 27-04-2026</t>
  </si>
  <si>
    <t>IN1520160020</t>
  </si>
  <si>
    <t>7.96% TAMIL NADU SDL RED 27-04-2026</t>
  </si>
  <si>
    <t>IN3120160020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</si>
  <si>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</si>
  <si>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</si>
  <si>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</si>
  <si>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</si>
  <si>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</si>
  <si>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OCTOBER 31, 2024</t>
  </si>
  <si>
    <t>(An open-ended debt scheme investing in overnight instruments.)</t>
  </si>
  <si>
    <t>182 DAYS TBILL RED 14-11-2024</t>
  </si>
  <si>
    <t>IN002024Y076</t>
  </si>
  <si>
    <t>91 DAYS TBILL RED 07-11-2024</t>
  </si>
  <si>
    <t>IN002024X201</t>
  </si>
  <si>
    <t>91 DAYS TBILL RED 28-11-2024</t>
  </si>
  <si>
    <t>IN002024X235</t>
  </si>
  <si>
    <t>Reverse Repo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</si>
  <si>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</si>
  <si>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</si>
  <si>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</si>
  <si>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</si>
  <si>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</si>
  <si>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</si>
  <si>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</si>
  <si>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</si>
  <si>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</si>
  <si>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</si>
  <si>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</si>
  <si>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</si>
  <si>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</si>
  <si>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</si>
  <si>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</si>
  <si>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</si>
  <si>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 NIFTY ALPHA LOW VOLATILITY 30 INDEX FUND AS ON OCTOBER 31, 2024</t>
  </si>
  <si>
    <t>(An Open-ended Scheme replicating Nifty Alpha Low Volatility 30 Index.)</t>
  </si>
  <si>
    <t>(a)Listed / Awaiting listing on Stock Exchanges</t>
  </si>
  <si>
    <t>Sun Pharmaceutical Industries Ltd.</t>
  </si>
  <si>
    <t>INE044A01036</t>
  </si>
  <si>
    <t>Pharmaceuticals &amp; Biotechnology</t>
  </si>
  <si>
    <t>Bharti Airtel Ltd.</t>
  </si>
  <si>
    <t>INE397D01024</t>
  </si>
  <si>
    <t>Telecom - Services</t>
  </si>
  <si>
    <t>ICICI Bank Ltd.</t>
  </si>
  <si>
    <t>INE090A01021</t>
  </si>
  <si>
    <t>Banks</t>
  </si>
  <si>
    <t>Lupin Ltd.</t>
  </si>
  <si>
    <t>INE326A01037</t>
  </si>
  <si>
    <t>ITC Ltd.</t>
  </si>
  <si>
    <t>INE154A01025</t>
  </si>
  <si>
    <t>Diversified FMCG</t>
  </si>
  <si>
    <t>Bajaj Auto Ltd.</t>
  </si>
  <si>
    <t>INE917I01010</t>
  </si>
  <si>
    <t>Automobiles</t>
  </si>
  <si>
    <t>Britannia Industries Ltd.</t>
  </si>
  <si>
    <t>INE216A01030</t>
  </si>
  <si>
    <t>Food Products</t>
  </si>
  <si>
    <t>NTPC Ltd.</t>
  </si>
  <si>
    <t>INE733E01010</t>
  </si>
  <si>
    <t>Power</t>
  </si>
  <si>
    <t>Colgate Palmolive (India) Ltd.</t>
  </si>
  <si>
    <t>INE259A01022</t>
  </si>
  <si>
    <t>Personal Products</t>
  </si>
  <si>
    <t>Ultratech Cement Ltd.</t>
  </si>
  <si>
    <t>INE481G01011</t>
  </si>
  <si>
    <t>Cement &amp; Cement Products</t>
  </si>
  <si>
    <t>Dr. Reddy's Laboratories Ltd.</t>
  </si>
  <si>
    <t>INE089A01031</t>
  </si>
  <si>
    <t>Reliance Industries Ltd.</t>
  </si>
  <si>
    <t>INE002A01018</t>
  </si>
  <si>
    <t>Petroleum Products</t>
  </si>
  <si>
    <t>Larsen &amp; Toubro Ltd.</t>
  </si>
  <si>
    <t>INE018A01030</t>
  </si>
  <si>
    <t>Construction</t>
  </si>
  <si>
    <t>Grasim Industries Ltd.</t>
  </si>
  <si>
    <t>INE047A01021</t>
  </si>
  <si>
    <t>Maruti Suzuki India Ltd.</t>
  </si>
  <si>
    <t>INE585B01010</t>
  </si>
  <si>
    <t>TVS Motor Company Ltd.</t>
  </si>
  <si>
    <t>INE494B01023</t>
  </si>
  <si>
    <t>Nestle India Ltd.</t>
  </si>
  <si>
    <t>INE239A01024</t>
  </si>
  <si>
    <t>Titan Company Ltd.</t>
  </si>
  <si>
    <t>INE280A01028</t>
  </si>
  <si>
    <t>Consumer Durables</t>
  </si>
  <si>
    <t>ICICI Lombard General Insurance Co. Ltd.</t>
  </si>
  <si>
    <t>INE765G01017</t>
  </si>
  <si>
    <t>Insurance</t>
  </si>
  <si>
    <t>Siemens Ltd.</t>
  </si>
  <si>
    <t>INE003A01024</t>
  </si>
  <si>
    <t>Electrical Equipment</t>
  </si>
  <si>
    <t>State Bank of India</t>
  </si>
  <si>
    <t>INE062A01020</t>
  </si>
  <si>
    <t>Cummins India Ltd.</t>
  </si>
  <si>
    <t>INE298A01020</t>
  </si>
  <si>
    <t>Industrial Products</t>
  </si>
  <si>
    <t>Axis Bank Ltd.</t>
  </si>
  <si>
    <t>INE238A01034</t>
  </si>
  <si>
    <t>Tata Motors Ltd.</t>
  </si>
  <si>
    <t>INE155A01022</t>
  </si>
  <si>
    <t>Tata Consumer Products Ltd.</t>
  </si>
  <si>
    <t>INE192A01025</t>
  </si>
  <si>
    <t>Agricultural Food &amp; other Products</t>
  </si>
  <si>
    <t>Bosch Ltd.</t>
  </si>
  <si>
    <t>INE323A01026</t>
  </si>
  <si>
    <t>Auto Components</t>
  </si>
  <si>
    <t>Torrent Pharmaceuticals Ltd.</t>
  </si>
  <si>
    <t>INE685A01028</t>
  </si>
  <si>
    <t>Oil &amp; Natural Gas Corporation Ltd.</t>
  </si>
  <si>
    <t>INE213A01029</t>
  </si>
  <si>
    <t>Oil</t>
  </si>
  <si>
    <t>Zydus Lifesciences Ltd.</t>
  </si>
  <si>
    <t>INE010B01027</t>
  </si>
  <si>
    <t>MRF Ltd.</t>
  </si>
  <si>
    <t>INE883A01011</t>
  </si>
  <si>
    <t>(b) Unlisted</t>
  </si>
  <si>
    <t>7. Portfolio Turnover Ratio</t>
  </si>
  <si>
    <t>Edelweiss Nifty Alpha Low Volatility 30 Index Fund</t>
  </si>
  <si>
    <t>PORTFOLIO STATEMENT OF EDELWEISS ARBITRAGE FUND AS ON OCTOBER 31, 2024</t>
  </si>
  <si>
    <t>(An open ended scheme investing in arbitrage opportunities)</t>
  </si>
  <si>
    <t>HDFC Bank Ltd.</t>
  </si>
  <si>
    <t>INE040A01034</t>
  </si>
  <si>
    <t>Vedanta Ltd.</t>
  </si>
  <si>
    <t>INE205A01025</t>
  </si>
  <si>
    <t>Diversified Metals</t>
  </si>
  <si>
    <t>Adani Enterprises Ltd.</t>
  </si>
  <si>
    <t>INE423A01024</t>
  </si>
  <si>
    <t>Metals &amp; Minerals Trading</t>
  </si>
  <si>
    <t>Tata Consultancy Services Ltd.</t>
  </si>
  <si>
    <t>INE467B01029</t>
  </si>
  <si>
    <t>IT - Software</t>
  </si>
  <si>
    <t>Infosys Ltd.</t>
  </si>
  <si>
    <t>INE009A01021</t>
  </si>
  <si>
    <t>Coforge Ltd.</t>
  </si>
  <si>
    <t>INE591G01017</t>
  </si>
  <si>
    <t>REC Ltd.</t>
  </si>
  <si>
    <t>INE020B01018</t>
  </si>
  <si>
    <t>Finance</t>
  </si>
  <si>
    <t>Hindustan Aeronautics Ltd.</t>
  </si>
  <si>
    <t>INE066F01020</t>
  </si>
  <si>
    <t>Aerospace &amp; Defense</t>
  </si>
  <si>
    <t>Kotak Mahindra Bank Ltd.</t>
  </si>
  <si>
    <t>INE237A01028</t>
  </si>
  <si>
    <t>Bank of Baroda</t>
  </si>
  <si>
    <t>INE028A01039</t>
  </si>
  <si>
    <t>IndusInd Bank Ltd.</t>
  </si>
  <si>
    <t>INE095A01012</t>
  </si>
  <si>
    <t>Mahindra &amp; Mahindra Ltd.</t>
  </si>
  <si>
    <t>INE101A01026</t>
  </si>
  <si>
    <t>The Federal Bank Ltd.</t>
  </si>
  <si>
    <t>INE171A01029</t>
  </si>
  <si>
    <t>Punjab National Bank</t>
  </si>
  <si>
    <t>INE160A01022</t>
  </si>
  <si>
    <t>InterGlobe Aviation Ltd.</t>
  </si>
  <si>
    <t>INE646L01027</t>
  </si>
  <si>
    <t>Transport Services</t>
  </si>
  <si>
    <t>Aurobindo Pharma Ltd.</t>
  </si>
  <si>
    <t>INE406A01037</t>
  </si>
  <si>
    <t>Vodafone Idea Ltd.</t>
  </si>
  <si>
    <t>INE669E01016</t>
  </si>
  <si>
    <t>Bharat Electronics Ltd.</t>
  </si>
  <si>
    <t>INE263A01024</t>
  </si>
  <si>
    <t>HCL Technologies Ltd.</t>
  </si>
  <si>
    <t>INE860A01027</t>
  </si>
  <si>
    <t>Polycab India Ltd.</t>
  </si>
  <si>
    <t>INE455K01017</t>
  </si>
  <si>
    <t>Hindalco Industries Ltd.</t>
  </si>
  <si>
    <t>INE038A01020</t>
  </si>
  <si>
    <t>Non - Ferrous Metals</t>
  </si>
  <si>
    <t>LIC Housing Finance Ltd.</t>
  </si>
  <si>
    <t>INE115A01026</t>
  </si>
  <si>
    <t>Wipro Ltd.</t>
  </si>
  <si>
    <t>INE075A01022</t>
  </si>
  <si>
    <t>Oberoi Realty Ltd.</t>
  </si>
  <si>
    <t>INE093I01010</t>
  </si>
  <si>
    <t>Realty</t>
  </si>
  <si>
    <t>Steel Authority of India Ltd.</t>
  </si>
  <si>
    <t>INE114A01011</t>
  </si>
  <si>
    <t>Ferrous Metals</t>
  </si>
  <si>
    <t>Indus Towers Ltd.</t>
  </si>
  <si>
    <t>INE121J01017</t>
  </si>
  <si>
    <t>Power Finance Corporation Ltd.</t>
  </si>
  <si>
    <t>INE134E01011</t>
  </si>
  <si>
    <t>GMR Airports Infrastructure Ltd.</t>
  </si>
  <si>
    <t>INE776C01039</t>
  </si>
  <si>
    <t>Transport Infrastructure</t>
  </si>
  <si>
    <t>Atul Ltd.</t>
  </si>
  <si>
    <t>INE100A01010</t>
  </si>
  <si>
    <t>Chemicals &amp; Petrochemicals</t>
  </si>
  <si>
    <t>Bandhan Bank Ltd.</t>
  </si>
  <si>
    <t>INE545U01014</t>
  </si>
  <si>
    <t>Bharat Heavy Electricals Ltd.</t>
  </si>
  <si>
    <t>INE257A01026</t>
  </si>
  <si>
    <t>NMDC Ltd.</t>
  </si>
  <si>
    <t>INE584A01023</t>
  </si>
  <si>
    <t>Minerals &amp; Mining</t>
  </si>
  <si>
    <t>DLF Ltd.</t>
  </si>
  <si>
    <t>INE271C01023</t>
  </si>
  <si>
    <t>Bajaj Finance Ltd.</t>
  </si>
  <si>
    <t>INE296A01024</t>
  </si>
  <si>
    <t>Dixon Technologies (India) Ltd.</t>
  </si>
  <si>
    <t>INE935N01020</t>
  </si>
  <si>
    <t>Aditya Birla Fashion and Retail Ltd.</t>
  </si>
  <si>
    <t>INE647O01011</t>
  </si>
  <si>
    <t>Retailing</t>
  </si>
  <si>
    <t>Hero MotoCorp Ltd.</t>
  </si>
  <si>
    <t>INE158A01026</t>
  </si>
  <si>
    <t>Canara Bank</t>
  </si>
  <si>
    <t>INE476A01022</t>
  </si>
  <si>
    <t>Tata Steel Ltd.</t>
  </si>
  <si>
    <t>INE081A01020</t>
  </si>
  <si>
    <t>Hindustan Unilever Ltd.</t>
  </si>
  <si>
    <t>INE030A01027</t>
  </si>
  <si>
    <t>Coal India Ltd.</t>
  </si>
  <si>
    <t>INE522F01014</t>
  </si>
  <si>
    <t>Consumable Fuels</t>
  </si>
  <si>
    <t>Voltas Ltd.</t>
  </si>
  <si>
    <t>INE226A01021</t>
  </si>
  <si>
    <t>Mphasis Ltd.</t>
  </si>
  <si>
    <t>INE356A01018</t>
  </si>
  <si>
    <t>Tech Mahindra Ltd.</t>
  </si>
  <si>
    <t>INE669C01036</t>
  </si>
  <si>
    <t>LTIMindtree Ltd.</t>
  </si>
  <si>
    <t>INE214T01019</t>
  </si>
  <si>
    <t>Ambuja Cements Ltd.</t>
  </si>
  <si>
    <t>INE079A01024</t>
  </si>
  <si>
    <t>Persistent Systems Ltd.</t>
  </si>
  <si>
    <t>INE262H01021</t>
  </si>
  <si>
    <t>Hindustan Copper Ltd.</t>
  </si>
  <si>
    <t>INE531E01026</t>
  </si>
  <si>
    <t>National Aluminium Company Ltd.</t>
  </si>
  <si>
    <t>INE139A01034</t>
  </si>
  <si>
    <t>United Spirits Ltd.</t>
  </si>
  <si>
    <t>INE854D01024</t>
  </si>
  <si>
    <t>Beverages</t>
  </si>
  <si>
    <t>Tata Power Company Ltd.</t>
  </si>
  <si>
    <t>INE245A01021</t>
  </si>
  <si>
    <t>Shriram Finance Ltd.</t>
  </si>
  <si>
    <t>INE721A01013</t>
  </si>
  <si>
    <t>Oracle Financial Services Software Ltd.</t>
  </si>
  <si>
    <t>INE881D01027</t>
  </si>
  <si>
    <t>Divi's Laboratories Ltd.</t>
  </si>
  <si>
    <t>INE361B01024</t>
  </si>
  <si>
    <t>Alkem Laboratories Ltd.</t>
  </si>
  <si>
    <t>INE540L01014</t>
  </si>
  <si>
    <t>Muthoot Finance Ltd.</t>
  </si>
  <si>
    <t>INE414G01012</t>
  </si>
  <si>
    <t>Eicher Motors Ltd.</t>
  </si>
  <si>
    <t>INE066A01021</t>
  </si>
  <si>
    <t>L&amp;T Technology Services Ltd.</t>
  </si>
  <si>
    <t>INE010V01017</t>
  </si>
  <si>
    <t>IT - Services</t>
  </si>
  <si>
    <t>HDFC Life Insurance Company Ltd.</t>
  </si>
  <si>
    <t>INE795G01014</t>
  </si>
  <si>
    <t>Tata Chemicals Ltd.</t>
  </si>
  <si>
    <t>INE092A01019</t>
  </si>
  <si>
    <t>Trent Ltd.</t>
  </si>
  <si>
    <t>INE849A01020</t>
  </si>
  <si>
    <t>Laurus Labs Ltd.</t>
  </si>
  <si>
    <t>INE947Q01028</t>
  </si>
  <si>
    <t>Cholamandalam Investment &amp; Finance Company Ltd.</t>
  </si>
  <si>
    <t>INE121A01024</t>
  </si>
  <si>
    <t>ACC Ltd.</t>
  </si>
  <si>
    <t>INE012A01025</t>
  </si>
  <si>
    <t>Biocon Ltd.</t>
  </si>
  <si>
    <t>INE376G01013</t>
  </si>
  <si>
    <t>UPL Ltd.</t>
  </si>
  <si>
    <t>INE628A01036</t>
  </si>
  <si>
    <t>Fertilizers &amp; Agrochemicals</t>
  </si>
  <si>
    <t>Apollo Hospitals Enterprise Ltd.</t>
  </si>
  <si>
    <t>INE437A01024</t>
  </si>
  <si>
    <t>Healthcare Services</t>
  </si>
  <si>
    <t>Godrej Consumer Products Ltd.</t>
  </si>
  <si>
    <t>INE102D01028</t>
  </si>
  <si>
    <t>Marico Ltd.</t>
  </si>
  <si>
    <t>INE196A01026</t>
  </si>
  <si>
    <t>Power Grid Corporation of India Ltd.</t>
  </si>
  <si>
    <t>INE752E01010</t>
  </si>
  <si>
    <t>Adani Ports &amp; Special Economic Zone Ltd.</t>
  </si>
  <si>
    <t>INE742F01042</t>
  </si>
  <si>
    <t>HDFC Asset Management Company Ltd.</t>
  </si>
  <si>
    <t>INE127D01025</t>
  </si>
  <si>
    <t>Capital Markets</t>
  </si>
  <si>
    <t>Bharat Forge Ltd.</t>
  </si>
  <si>
    <t>INE465A01025</t>
  </si>
  <si>
    <t>Multi Commodity Exchange Of India Ltd.</t>
  </si>
  <si>
    <t>INE745G01035</t>
  </si>
  <si>
    <t>SBI Life Insurance Company Ltd.</t>
  </si>
  <si>
    <t>INE123W01016</t>
  </si>
  <si>
    <t>Petronet LNG Ltd.</t>
  </si>
  <si>
    <t>INE347G01014</t>
  </si>
  <si>
    <t>Gas</t>
  </si>
  <si>
    <t>Manappuram Finance Ltd.</t>
  </si>
  <si>
    <t>INE522D01027</t>
  </si>
  <si>
    <t>Indian Railway Catering &amp;Tou. Corp. Ltd.</t>
  </si>
  <si>
    <t>INE335Y01020</t>
  </si>
  <si>
    <t>Leisure Services</t>
  </si>
  <si>
    <t>PVR Inox Ltd.</t>
  </si>
  <si>
    <t>INE191H01014</t>
  </si>
  <si>
    <t>Entertainment</t>
  </si>
  <si>
    <t>Asian Paints Ltd.</t>
  </si>
  <si>
    <t>INE021A01026</t>
  </si>
  <si>
    <t>Havells India Ltd.</t>
  </si>
  <si>
    <t>INE176B01034</t>
  </si>
  <si>
    <t>Escorts Kubota Ltd.</t>
  </si>
  <si>
    <t>INE042A01014</t>
  </si>
  <si>
    <t>Agricultural, Commercial &amp; Construction Vehicles</t>
  </si>
  <si>
    <t>Cipla Ltd.</t>
  </si>
  <si>
    <t>INE059A01026</t>
  </si>
  <si>
    <t>Jindal Steel &amp; Power Ltd.</t>
  </si>
  <si>
    <t>INE749A01030</t>
  </si>
  <si>
    <t>Samvardhana Motherson International Ltd.</t>
  </si>
  <si>
    <t>INE775A01035</t>
  </si>
  <si>
    <t>Tata Communications Ltd.</t>
  </si>
  <si>
    <t>INE151A01013</t>
  </si>
  <si>
    <t>Jubilant Foodworks Ltd.</t>
  </si>
  <si>
    <t>INE797F01020</t>
  </si>
  <si>
    <t>Navin Fluorine International Ltd.</t>
  </si>
  <si>
    <t>INE048G01026</t>
  </si>
  <si>
    <t>Indian Energy Exchange Ltd.</t>
  </si>
  <si>
    <t>INE022Q01020</t>
  </si>
  <si>
    <t>Aarti Industries Ltd.</t>
  </si>
  <si>
    <t>INE769A01020</t>
  </si>
  <si>
    <t>Chambal Fertilizers &amp; Chemicals Ltd.</t>
  </si>
  <si>
    <t>INE085A01013</t>
  </si>
  <si>
    <t>ABB India Ltd.</t>
  </si>
  <si>
    <t>INE117A01022</t>
  </si>
  <si>
    <t>Glenmark Pharmaceuticals Ltd.</t>
  </si>
  <si>
    <t>INE935A01035</t>
  </si>
  <si>
    <t>Hindustan Petroleum Corporation Ltd.</t>
  </si>
  <si>
    <t>INE094A01015</t>
  </si>
  <si>
    <t>Syngene International Ltd.</t>
  </si>
  <si>
    <t>INE398R01022</t>
  </si>
  <si>
    <t>Exide Industries Ltd.</t>
  </si>
  <si>
    <t>INE302A01020</t>
  </si>
  <si>
    <t>Gujarat Gas Ltd.</t>
  </si>
  <si>
    <t>INE844O01030</t>
  </si>
  <si>
    <t>Container Corporation Of India Ltd.</t>
  </si>
  <si>
    <t>INE111A01025</t>
  </si>
  <si>
    <t>L&amp;T Finance Ltd.</t>
  </si>
  <si>
    <t>INE498L01015</t>
  </si>
  <si>
    <t>Crompton Greaves Cons Electrical Ltd.</t>
  </si>
  <si>
    <t>INE299U01018</t>
  </si>
  <si>
    <t>City Union Bank Ltd.</t>
  </si>
  <si>
    <t>INE491A01021</t>
  </si>
  <si>
    <t>JSW Steel Ltd.</t>
  </si>
  <si>
    <t>INE019A01038</t>
  </si>
  <si>
    <t>Aditya Birla Capital Ltd.</t>
  </si>
  <si>
    <t>INE674K01013</t>
  </si>
  <si>
    <t>IPCA Laboratories Ltd.</t>
  </si>
  <si>
    <t>INE571A01038</t>
  </si>
  <si>
    <t>Bajaj Finserv Ltd.</t>
  </si>
  <si>
    <t>INE918I01026</t>
  </si>
  <si>
    <t>AU Small Finance Bank Ltd.</t>
  </si>
  <si>
    <t>INE949L01017</t>
  </si>
  <si>
    <t>GAIL (India) Ltd.</t>
  </si>
  <si>
    <t>INE129A01019</t>
  </si>
  <si>
    <t>ICICI Prudential Life Insurance Co Ltd.</t>
  </si>
  <si>
    <t>INE726G01019</t>
  </si>
  <si>
    <t>Coromandel International Ltd.</t>
  </si>
  <si>
    <t>INE169A01031</t>
  </si>
  <si>
    <t>RBL Bank Ltd.</t>
  </si>
  <si>
    <t>INE976G01028</t>
  </si>
  <si>
    <t>Mahanagar Gas Ltd.</t>
  </si>
  <si>
    <t>INE002S01010</t>
  </si>
  <si>
    <t>Abbott India Ltd.</t>
  </si>
  <si>
    <t>INE358A01014</t>
  </si>
  <si>
    <t>Gujarat Narmada Valley Fert &amp; Chem Ltd.</t>
  </si>
  <si>
    <t>INE113A01013</t>
  </si>
  <si>
    <t>Birlasoft Ltd.</t>
  </si>
  <si>
    <t>INE836A01035</t>
  </si>
  <si>
    <t>Page Industries Ltd.</t>
  </si>
  <si>
    <t>INE761H01022</t>
  </si>
  <si>
    <t>Textiles &amp; Apparels</t>
  </si>
  <si>
    <t>SRF Ltd.</t>
  </si>
  <si>
    <t>INE647A01010</t>
  </si>
  <si>
    <t>Ashok Leyland Ltd.</t>
  </si>
  <si>
    <t>INE208A01029</t>
  </si>
  <si>
    <t>Pidilite Industries Ltd.</t>
  </si>
  <si>
    <t>INE318A01026</t>
  </si>
  <si>
    <t>P I INDUSTRIES LIMITED</t>
  </si>
  <si>
    <t>INE603J01030</t>
  </si>
  <si>
    <t>Max Financial Services Ltd.</t>
  </si>
  <si>
    <t>INE180A01020</t>
  </si>
  <si>
    <t>United Breweries Ltd.</t>
  </si>
  <si>
    <t>INE686F01025</t>
  </si>
  <si>
    <t>The Indian Hotels Company Ltd.</t>
  </si>
  <si>
    <t>INE053A01029</t>
  </si>
  <si>
    <t>Bharat Petroleum Corporation Ltd.</t>
  </si>
  <si>
    <t>INE029A01011</t>
  </si>
  <si>
    <t>Godrej Properties Ltd.</t>
  </si>
  <si>
    <t>INE484J01027</t>
  </si>
  <si>
    <t>Granules India Ltd.</t>
  </si>
  <si>
    <t>INE101D01020</t>
  </si>
  <si>
    <t>Piramal Enterprises Ltd.</t>
  </si>
  <si>
    <t>INE140A01024</t>
  </si>
  <si>
    <t>Dabur India Ltd.</t>
  </si>
  <si>
    <t>INE016A01026</t>
  </si>
  <si>
    <t>Astral Ltd.</t>
  </si>
  <si>
    <t>INE006I01046</t>
  </si>
  <si>
    <t>Info Edge (India) Ltd.</t>
  </si>
  <si>
    <t>INE663F01024</t>
  </si>
  <si>
    <t>Dr. Lal Path Labs Ltd.</t>
  </si>
  <si>
    <t>INE600L01024</t>
  </si>
  <si>
    <t>Metropolis Healthcare Ltd.</t>
  </si>
  <si>
    <t>INE112L01020</t>
  </si>
  <si>
    <t>JK Cement Ltd.</t>
  </si>
  <si>
    <t>INE823G01014</t>
  </si>
  <si>
    <t>Indian Oil Corporation Ltd.</t>
  </si>
  <si>
    <t>INE242A01010</t>
  </si>
  <si>
    <t>Balkrishna Industries Ltd.</t>
  </si>
  <si>
    <t>INE787D01026</t>
  </si>
  <si>
    <t>Derivatives</t>
  </si>
  <si>
    <t>(a) Index/Stock Future</t>
  </si>
  <si>
    <t>Bosch Ltd.28/11/2024</t>
  </si>
  <si>
    <t>Balkrishna Industries Ltd.28/11/2024</t>
  </si>
  <si>
    <t>Indian Oil Corporation Ltd.28/11/2024</t>
  </si>
  <si>
    <t>JK Cement Ltd.28/11/2024</t>
  </si>
  <si>
    <t>Metropolis Healthcare Ltd.28/11/2024</t>
  </si>
  <si>
    <t>Tata Steel Ltd.26/12/2024</t>
  </si>
  <si>
    <t>Container Corporation Of India Ltd.26/12/2024</t>
  </si>
  <si>
    <t>Dr. Lal Path Labs Ltd.28/11/2024</t>
  </si>
  <si>
    <t>Info Edge (India) Ltd.28/11/2024</t>
  </si>
  <si>
    <t>Astral Ltd.28/11/2024</t>
  </si>
  <si>
    <t>Dabur India Ltd.28/11/2024</t>
  </si>
  <si>
    <t>Piramal Enterprises Ltd.28/11/2024</t>
  </si>
  <si>
    <t>Granules India Ltd.28/11/2024</t>
  </si>
  <si>
    <t>Nestle India Ltd.26/12/2024</t>
  </si>
  <si>
    <t>Godrej Properties Ltd.28/11/2024</t>
  </si>
  <si>
    <t>Bharat Petroleum Corporation Ltd.28/11/2024</t>
  </si>
  <si>
    <t>The Indian Hotels Company Ltd.28/11/2024</t>
  </si>
  <si>
    <t>United Breweries Ltd.28/11/2024</t>
  </si>
  <si>
    <t>Torrent Pharmaceuticals Ltd.28/11/2024</t>
  </si>
  <si>
    <t>Max Financial Services Ltd.28/11/2024</t>
  </si>
  <si>
    <t>P I INDUSTRIES LIMITED28/11/2024</t>
  </si>
  <si>
    <t>Tata Consultancy Services Ltd.26/12/2024</t>
  </si>
  <si>
    <t>Pidilite Industries Ltd.28/11/2024</t>
  </si>
  <si>
    <t>Ashok Leyland Ltd.28/11/2024</t>
  </si>
  <si>
    <t>SRF Ltd.28/11/2024</t>
  </si>
  <si>
    <t>Page Industries Ltd.28/11/2024</t>
  </si>
  <si>
    <t>Reliance Industries Ltd.26/12/2024</t>
  </si>
  <si>
    <t>Birlasoft Ltd.28/11/2024</t>
  </si>
  <si>
    <t>Gujarat Narmada Valley Fert &amp; Chem Ltd.28/11/2024</t>
  </si>
  <si>
    <t>Abbott India Ltd.28/11/2024</t>
  </si>
  <si>
    <t>Mahanagar Gas Ltd.28/11/2024</t>
  </si>
  <si>
    <t>ICICI Lombard General Insurance Co. Ltd.28/11/2024</t>
  </si>
  <si>
    <t>RBL Bank Ltd.28/11/2024</t>
  </si>
  <si>
    <t>Coromandel International Ltd.28/11/2024</t>
  </si>
  <si>
    <t>ICICI Prudential Life Insurance Co Ltd.28/11/2024</t>
  </si>
  <si>
    <t>GAIL (India) Ltd.28/11/2024</t>
  </si>
  <si>
    <t>AU Small Finance Bank Ltd.28/11/2024</t>
  </si>
  <si>
    <t>Bajaj Finserv Ltd.28/11/2024</t>
  </si>
  <si>
    <t>IPCA Laboratories Ltd.28/11/2024</t>
  </si>
  <si>
    <t>Aditya Birla Capital Ltd.28/11/2024</t>
  </si>
  <si>
    <t>JSW Steel Ltd.28/11/2024</t>
  </si>
  <si>
    <t>City Union Bank Ltd.28/11/2024</t>
  </si>
  <si>
    <t>Container Corporation Of India Ltd.28/11/2024</t>
  </si>
  <si>
    <t>Crompton Greaves Cons Electrical Ltd.28/11/2024</t>
  </si>
  <si>
    <t>L&amp;T Finance Ltd.28/11/2024</t>
  </si>
  <si>
    <t>Gujarat Gas Ltd.28/11/2024</t>
  </si>
  <si>
    <t>Exide Industries Ltd.28/11/2024</t>
  </si>
  <si>
    <t>Syngene International Ltd.28/11/2024</t>
  </si>
  <si>
    <t>Hindustan Petroleum Corporation Ltd.28/11/2024</t>
  </si>
  <si>
    <t>Glenmark Pharmaceuticals Ltd.28/11/2024</t>
  </si>
  <si>
    <t>Siemens Ltd.28/11/2024</t>
  </si>
  <si>
    <t>ABB India Ltd.28/11/2024</t>
  </si>
  <si>
    <t>Chambal Fertilizers &amp; Chemicals Ltd.28/11/2024</t>
  </si>
  <si>
    <t>Aarti Industries Ltd.28/11/2024</t>
  </si>
  <si>
    <t>Indian Energy Exchange Ltd.28/11/2024</t>
  </si>
  <si>
    <t>Navin Fluorine International Ltd.28/11/2024</t>
  </si>
  <si>
    <t>Grasim Industries Ltd.28/11/2024</t>
  </si>
  <si>
    <t>Jubilant Foodworks Ltd.28/11/2024</t>
  </si>
  <si>
    <t>Tata Communications Ltd.28/11/2024</t>
  </si>
  <si>
    <t>Samvardhana Motherson International Ltd.28/11/2024</t>
  </si>
  <si>
    <t>Jindal Steel &amp; Power Ltd.28/11/2024</t>
  </si>
  <si>
    <t>Bajaj Auto Ltd.28/11/2024</t>
  </si>
  <si>
    <t>Nestle India Ltd.28/11/2024</t>
  </si>
  <si>
    <t>Cipla Ltd.28/11/2024</t>
  </si>
  <si>
    <t>Escorts Kubota Ltd.28/11/2024</t>
  </si>
  <si>
    <t>Tata Consumer Products Ltd.28/11/2024</t>
  </si>
  <si>
    <t>Havells India Ltd.28/11/2024</t>
  </si>
  <si>
    <t>Asian Paints Ltd.28/11/2024</t>
  </si>
  <si>
    <t>Ultratech Cement Ltd.28/11/2024</t>
  </si>
  <si>
    <t>PVR Inox Ltd.28/11/2024</t>
  </si>
  <si>
    <t>Indian Railway Catering &amp;Tou. Corp. Ltd.28/11/2024</t>
  </si>
  <si>
    <t>Manappuram Finance Ltd.28/11/2024</t>
  </si>
  <si>
    <t>Petronet LNG Ltd.28/11/2024</t>
  </si>
  <si>
    <t>SBI Life Insurance Company Ltd.28/11/2024</t>
  </si>
  <si>
    <t>Multi Commodity Exchange Of India Ltd.28/11/2024</t>
  </si>
  <si>
    <t>Bharat Forge Ltd.28/11/2024</t>
  </si>
  <si>
    <t>HDFC Asset Management Company Ltd.28/11/2024</t>
  </si>
  <si>
    <t>Adani Ports &amp; Special Economic Zone Ltd.28/11/2024</t>
  </si>
  <si>
    <t>Power Grid Corporation of India Ltd.28/11/2024</t>
  </si>
  <si>
    <t>Marico Ltd.28/11/2024</t>
  </si>
  <si>
    <t>MRF Ltd.28/11/2024</t>
  </si>
  <si>
    <t>Godrej Consumer Products Ltd.28/11/2024</t>
  </si>
  <si>
    <t>Apollo Hospitals Enterprise Ltd.28/11/2024</t>
  </si>
  <si>
    <t>UPL Ltd.28/11/2024</t>
  </si>
  <si>
    <t>Biocon Ltd.28/11/2024</t>
  </si>
  <si>
    <t>ACC Ltd.28/11/2024</t>
  </si>
  <si>
    <t>Zydus Lifesciences Ltd.28/11/2024</t>
  </si>
  <si>
    <t>Cholamandalam Investment &amp; Finance Company Ltd.28/11/2024</t>
  </si>
  <si>
    <t>Laurus Labs Ltd.28/11/2024</t>
  </si>
  <si>
    <t>Trent Ltd.28/11/2024</t>
  </si>
  <si>
    <t>Tata Chemicals Ltd.28/11/2024</t>
  </si>
  <si>
    <t>HDFC Life Insurance Company Ltd.28/11/2024</t>
  </si>
  <si>
    <t>L&amp;T Technology Services Ltd.28/11/2024</t>
  </si>
  <si>
    <t>Eicher Motors Ltd.28/11/2024</t>
  </si>
  <si>
    <t>Muthoot Finance Ltd.28/11/2024</t>
  </si>
  <si>
    <t>Alkem Laboratories Ltd.28/11/2024</t>
  </si>
  <si>
    <t>Divi's Laboratories Ltd.28/11/2024</t>
  </si>
  <si>
    <t>Shriram Finance Ltd.28/11/2024</t>
  </si>
  <si>
    <t>Oracle Financial Services Software Ltd.28/11/2024</t>
  </si>
  <si>
    <t>Tata Power Company Ltd.28/11/2024</t>
  </si>
  <si>
    <t>United Spirits Ltd.28/11/2024</t>
  </si>
  <si>
    <t>National Aluminium Company Ltd.28/11/2024</t>
  </si>
  <si>
    <t>Hindustan Copper Ltd.28/11/2024</t>
  </si>
  <si>
    <t>Britannia Industries Ltd.28/11/2024</t>
  </si>
  <si>
    <t>Titan Company Ltd.28/11/2024</t>
  </si>
  <si>
    <t>Persistent Systems Ltd.28/11/2024</t>
  </si>
  <si>
    <t>Ambuja Cements Ltd.28/11/2024</t>
  </si>
  <si>
    <t>LTIMindtree Ltd.28/11/2024</t>
  </si>
  <si>
    <t>Tech Mahindra Ltd.28/11/2024</t>
  </si>
  <si>
    <t>Larsen &amp; Toubro Ltd.28/11/2024</t>
  </si>
  <si>
    <t>Mphasis Ltd.28/11/2024</t>
  </si>
  <si>
    <t>Dr. Reddy's Laboratories Ltd.28/11/2024</t>
  </si>
  <si>
    <t>Voltas Ltd.28/11/2024</t>
  </si>
  <si>
    <t>Hindustan Unilever Ltd.28/11/2024</t>
  </si>
  <si>
    <t>Coal India Ltd.28/11/2024</t>
  </si>
  <si>
    <t>Tata Steel Ltd.28/11/2024</t>
  </si>
  <si>
    <t>Cummins India Ltd.28/11/2024</t>
  </si>
  <si>
    <t>Canara Bank28/11/2024</t>
  </si>
  <si>
    <t>Hero MotoCorp Ltd.28/11/2024</t>
  </si>
  <si>
    <t>Dixon Technologies (India) Ltd.28/11/2024</t>
  </si>
  <si>
    <t>Aditya Birla Fashion and Retail Ltd.28/11/2024</t>
  </si>
  <si>
    <t>Bajaj Finance Ltd.28/11/2024</t>
  </si>
  <si>
    <t>DLF Ltd.28/11/2024</t>
  </si>
  <si>
    <t>NMDC Ltd.28/11/2024</t>
  </si>
  <si>
    <t>Lupin Ltd.28/11/2024</t>
  </si>
  <si>
    <t>Bharat Heavy Electricals Ltd.28/11/2024</t>
  </si>
  <si>
    <t>Bandhan Bank Ltd.28/11/2024</t>
  </si>
  <si>
    <t>Atul Ltd.28/11/2024</t>
  </si>
  <si>
    <t>Power Finance Corporation Ltd.28/11/2024</t>
  </si>
  <si>
    <t>GMR Airports Infrastructure Ltd.28/11/2024</t>
  </si>
  <si>
    <t>TVS Motor Company Ltd.28/11/2024</t>
  </si>
  <si>
    <t>Indus Towers Ltd.28/11/2024</t>
  </si>
  <si>
    <t>Steel Authority of India Ltd.28/11/2024</t>
  </si>
  <si>
    <t>Maruti Suzuki India Ltd.28/11/2024</t>
  </si>
  <si>
    <t>Oberoi Realty Ltd.28/11/2024</t>
  </si>
  <si>
    <t>Wipro Ltd.28/11/2024</t>
  </si>
  <si>
    <t>Colgate Palmolive (India) Ltd.28/11/2024</t>
  </si>
  <si>
    <t>Oil &amp; Natural Gas Corporation Ltd.28/11/2024</t>
  </si>
  <si>
    <t>LIC Housing Finance Ltd.28/11/2024</t>
  </si>
  <si>
    <t>Axis Bank Ltd.28/11/2024</t>
  </si>
  <si>
    <t>Hindalco Industries Ltd.28/11/2024</t>
  </si>
  <si>
    <t>Polycab India Ltd.28/11/2024</t>
  </si>
  <si>
    <t>HCL Technologies Ltd.28/11/2024</t>
  </si>
  <si>
    <t>ITC Ltd.28/11/2024</t>
  </si>
  <si>
    <t>Bharat Electronics Ltd.28/11/2024</t>
  </si>
  <si>
    <t>Vodafone Idea Ltd.28/11/2024</t>
  </si>
  <si>
    <t>Aurobindo Pharma Ltd.28/11/2024</t>
  </si>
  <si>
    <t>InterGlobe Aviation Ltd.28/11/2024</t>
  </si>
  <si>
    <t>State Bank of India28/11/2024</t>
  </si>
  <si>
    <t>Punjab National Bank28/11/2024</t>
  </si>
  <si>
    <t>ICICI Bank Ltd.28/11/2024</t>
  </si>
  <si>
    <t>The Federal Bank Ltd.28/11/2024</t>
  </si>
  <si>
    <t>NTPC Ltd.28/11/2024</t>
  </si>
  <si>
    <t>IndusInd Bank Ltd.28/11/2024</t>
  </si>
  <si>
    <t>Mahindra &amp; Mahindra Ltd.28/11/2024</t>
  </si>
  <si>
    <t>Bank of Baroda28/11/2024</t>
  </si>
  <si>
    <t>Sun Pharmaceutical Industries Ltd.28/11/2024</t>
  </si>
  <si>
    <t>Kotak Mahindra Bank Ltd.28/11/2024</t>
  </si>
  <si>
    <t>Hindustan Aeronautics Ltd.28/11/2024</t>
  </si>
  <si>
    <t>REC Ltd.28/11/2024</t>
  </si>
  <si>
    <t>Coforge Ltd.28/11/2024</t>
  </si>
  <si>
    <t>Tata Motors Ltd.28/11/2024</t>
  </si>
  <si>
    <t>Infosys Ltd.28/11/2024</t>
  </si>
  <si>
    <t>Tata Consultancy Services Ltd.28/11/2024</t>
  </si>
  <si>
    <t>Adani Enterprises Ltd.28/11/2024</t>
  </si>
  <si>
    <t>Vedanta Ltd.28/11/2024</t>
  </si>
  <si>
    <t>Bharti Airtel Ltd.28/11/2024</t>
  </si>
  <si>
    <t>HDFC Bank Ltd.28/11/2024</t>
  </si>
  <si>
    <t>Reliance Industries Ltd.28/11/2024</t>
  </si>
  <si>
    <t>7.72% GOVT OF INDIA RED 25-05-2025</t>
  </si>
  <si>
    <t>IN0020150036</t>
  </si>
  <si>
    <t>5.15% GOVT OF INDIA RED  09-11-2025</t>
  </si>
  <si>
    <t>IN0020200278</t>
  </si>
  <si>
    <t>7.59% GOVT OF INDIA RED 11-01-2026</t>
  </si>
  <si>
    <t>IN0020150093</t>
  </si>
  <si>
    <t>364 DAYS TBILL RED 08-05-2025</t>
  </si>
  <si>
    <t>IN002024Z065</t>
  </si>
  <si>
    <t>364 DAYS TBILL RED 04-09-2025</t>
  </si>
  <si>
    <t>IN002024Z230</t>
  </si>
  <si>
    <t>364 DAYS TBILL RED 14-11-2024</t>
  </si>
  <si>
    <t>IN002023Z356</t>
  </si>
  <si>
    <t>AXIS BANK LTD CD RED 09-09-2025#**</t>
  </si>
  <si>
    <t>INE238AD6918</t>
  </si>
  <si>
    <t>BANK OF BARODA CD RED 07-02-2025#</t>
  </si>
  <si>
    <t>INE028A16EU1</t>
  </si>
  <si>
    <t>AXIS BANK LTD CD RED 16-07-2025#**</t>
  </si>
  <si>
    <t>INE238AD6876</t>
  </si>
  <si>
    <t>HDFC BANK CD RED 06-12-2024#**</t>
  </si>
  <si>
    <t>INE040A16EH3</t>
  </si>
  <si>
    <t>ICICI SECURITIES CP RED 26-06-2025**</t>
  </si>
  <si>
    <t>INE763G14UX5</t>
  </si>
  <si>
    <t>ICICI SECURITIES CP RED 21-02-2025**</t>
  </si>
  <si>
    <t>INE763G14TE7</t>
  </si>
  <si>
    <t>ICICI SECURITIES CP RED 06-03-2025**</t>
  </si>
  <si>
    <t>INE763G14TN8</t>
  </si>
  <si>
    <t>ICICI SECURITIES CP RED 24-06-25**</t>
  </si>
  <si>
    <t>INE763G14VG8</t>
  </si>
  <si>
    <t>ADITYA BIRLA FIN LTD CP RED 12-03-2025**</t>
  </si>
  <si>
    <t>INE860H143N5</t>
  </si>
  <si>
    <t>EDELWEISS LIQUID FUND - DIRECT PL -GR</t>
  </si>
  <si>
    <t>INF754K01GM4</t>
  </si>
  <si>
    <t>EDEL NIFTY PSU BND PL SDL IDX FD 2026 DP</t>
  </si>
  <si>
    <t>INF754K01MD1</t>
  </si>
  <si>
    <t>EDELWEISS MONEY MARKET FUND - DIRECT PL</t>
  </si>
  <si>
    <t>INF843K01CE1</t>
  </si>
  <si>
    <t>Net Receivables/(Payables) include Net Current Assets as well as the Mark to Market on derivative trades.</t>
  </si>
  <si>
    <t>Edelweiss Arbitrage Fund</t>
  </si>
  <si>
    <t>PORTFOLIO STATEMENT OF EDELWEISS BALANCED ADVANTAGE FUND AS ON OCTOBER 31, 2024</t>
  </si>
  <si>
    <t>(An open ended dynamic asset allocation fund)</t>
  </si>
  <si>
    <t>Avenue Supermarts Ltd.</t>
  </si>
  <si>
    <t>INE192R01011</t>
  </si>
  <si>
    <t>Minda Corporation Ltd.</t>
  </si>
  <si>
    <t>INE842C01021</t>
  </si>
  <si>
    <t>Brigade Enterprises Ltd.</t>
  </si>
  <si>
    <t>INE791I01019</t>
  </si>
  <si>
    <t>Cholamandalam Financial Holdings Ltd.</t>
  </si>
  <si>
    <t>INE149A01033</t>
  </si>
  <si>
    <t>CG Power and Industrial Solutions Ltd.</t>
  </si>
  <si>
    <t>INE067A01029</t>
  </si>
  <si>
    <t>VARUN BEVERAGES LIMITED</t>
  </si>
  <si>
    <t>INE200M01039</t>
  </si>
  <si>
    <t>Arvind Fashions Ltd.</t>
  </si>
  <si>
    <t>INE955V01021</t>
  </si>
  <si>
    <t>Zomato Ltd.</t>
  </si>
  <si>
    <t>INE758T01015</t>
  </si>
  <si>
    <t>Kesoram Industries Ltd.</t>
  </si>
  <si>
    <t>INE087A01019</t>
  </si>
  <si>
    <t>Indian Bank</t>
  </si>
  <si>
    <t>INE562A01011</t>
  </si>
  <si>
    <t>Suzlon Energy Ltd.</t>
  </si>
  <si>
    <t>INE040H01021</t>
  </si>
  <si>
    <t>Torrent Power Ltd.</t>
  </si>
  <si>
    <t>INE813H01021</t>
  </si>
  <si>
    <t>FSN E-Commerce Ventures Ltd.</t>
  </si>
  <si>
    <t>INE388Y01029</t>
  </si>
  <si>
    <t>The India Cements Ltd.</t>
  </si>
  <si>
    <t>INE383A01012</t>
  </si>
  <si>
    <t>Prestige Estates Projects Ltd.</t>
  </si>
  <si>
    <t>INE811K01011</t>
  </si>
  <si>
    <t>GE T&amp;D India Ltd.</t>
  </si>
  <si>
    <t>INE200A01026</t>
  </si>
  <si>
    <t>Jyoti CNC Automation Ltd.</t>
  </si>
  <si>
    <t>INE980O01024</t>
  </si>
  <si>
    <t>Industrial Manufacturing</t>
  </si>
  <si>
    <t>GlaxoSmithKline Pharmaceuticals Ltd.</t>
  </si>
  <si>
    <t>INE159A01016</t>
  </si>
  <si>
    <t>The Phoenix Mills Ltd.</t>
  </si>
  <si>
    <t>INE211B01039</t>
  </si>
  <si>
    <t>Tata Elxsi Ltd.</t>
  </si>
  <si>
    <t>INE670A01012</t>
  </si>
  <si>
    <t>KPIT Technologies Ltd.</t>
  </si>
  <si>
    <t>INE04I401011</t>
  </si>
  <si>
    <t>Craftsman Automation Ltd.</t>
  </si>
  <si>
    <t>INE00LO01017</t>
  </si>
  <si>
    <t>BROOKFIELD INDIA REAL ESTATE TRUST</t>
  </si>
  <si>
    <t>INE0FDU25010</t>
  </si>
  <si>
    <t>Jupiter Wagons Ltd.</t>
  </si>
  <si>
    <t>INE209L01016</t>
  </si>
  <si>
    <t>Cyient DLM Ltd.</t>
  </si>
  <si>
    <t>INE055S01018</t>
  </si>
  <si>
    <t>Kalyan Jewellers India Ltd.</t>
  </si>
  <si>
    <t>INE303R01014</t>
  </si>
  <si>
    <t>Sharda Motor Industries Ltd.</t>
  </si>
  <si>
    <t>INE597I01028</t>
  </si>
  <si>
    <t>P N Gadgil Jewellers Ltd.</t>
  </si>
  <si>
    <t>INE953R01016</t>
  </si>
  <si>
    <t>Ceigall India Ltd.</t>
  </si>
  <si>
    <t>INE0AG901020</t>
  </si>
  <si>
    <t>Shree Cement Ltd.</t>
  </si>
  <si>
    <t>INE070A01015</t>
  </si>
  <si>
    <t>Baazar Style Retail Ltd.</t>
  </si>
  <si>
    <t>INE01FR01028</t>
  </si>
  <si>
    <t>(c) Investment - CCD</t>
  </si>
  <si>
    <t>7.5% CHOLAMANDALM INV &amp; FIN CCD 30-09-26**</t>
  </si>
  <si>
    <t>INE121A08PJ0</t>
  </si>
  <si>
    <t>UNRATED UNRT</t>
  </si>
  <si>
    <t>6.5% SAMVARDHANA MOTHERSON CCD 20-09-27**</t>
  </si>
  <si>
    <t>INE775A08105</t>
  </si>
  <si>
    <t>Shree Cement Ltd.28/11/2024</t>
  </si>
  <si>
    <t>NIFTY 28-Nov-2024</t>
  </si>
  <si>
    <t>INDEX FUTURES</t>
  </si>
  <si>
    <t>(B)Index / Stock Option</t>
  </si>
  <si>
    <t>PUT NIFTY 28-Nov-2024 25000</t>
  </si>
  <si>
    <t>INDEX OPTIONS</t>
  </si>
  <si>
    <t>7.51% RECL NCD SR221 RED 31-07-2026**</t>
  </si>
  <si>
    <t>INE020B08EI8</t>
  </si>
  <si>
    <t>7.65% HDB FIN SERV NCD 10-09-27**</t>
  </si>
  <si>
    <t>INE756I07EJ2</t>
  </si>
  <si>
    <t>7.59% POWER FIN NCD SR 221B R 17-01-2028**</t>
  </si>
  <si>
    <t>INE134E08LX5</t>
  </si>
  <si>
    <t>7.99% HDB FIN SR A1 FX 189 NCD R16-03-26**</t>
  </si>
  <si>
    <t>INE756I07EO2</t>
  </si>
  <si>
    <t>7.70% PFC SR BS227A NCD RED 15-09-2026**</t>
  </si>
  <si>
    <t>INE134E08MK0</t>
  </si>
  <si>
    <t>8.2% IND GR TRU SR V CAT III&amp;IV 06-05-31**</t>
  </si>
  <si>
    <t>INE219X07264</t>
  </si>
  <si>
    <t>8.1701% ABHFL SR D1 NCD 25-08-27**</t>
  </si>
  <si>
    <t>INE831R07466</t>
  </si>
  <si>
    <t>7.40% IND GR TRU SR K 26-12-25 C 270925**</t>
  </si>
  <si>
    <t>INE219X07132</t>
  </si>
  <si>
    <t>5.74% GOVT OF INDIA RED 15-11-2026</t>
  </si>
  <si>
    <t>IN0020210186</t>
  </si>
  <si>
    <t>Direct plan -Quarterly IDCW option</t>
  </si>
  <si>
    <t>Regular Plan -Quarterly IDCW option</t>
  </si>
  <si>
    <t>Direct Plan – Monthly IDCW</t>
  </si>
  <si>
    <t>Regular Plan - Monthly IDCW</t>
  </si>
  <si>
    <t>Edelweiss Balanced Advantage Fund</t>
  </si>
  <si>
    <t>PORTFOLIO STATEMENT OF EDELWEISS BUSINESS CYCLE FUND AS ON OCTOBER 31, 2024</t>
  </si>
  <si>
    <t>(An open-ended equity scheme following business cycle-based investing theme))</t>
  </si>
  <si>
    <t>Solar Industries India Ltd.</t>
  </si>
  <si>
    <t>INE343H01029</t>
  </si>
  <si>
    <t>Bharat Dynamics Ltd.</t>
  </si>
  <si>
    <t>INE171Z01026</t>
  </si>
  <si>
    <t>JSW Energy Ltd.</t>
  </si>
  <si>
    <t>INE121E01018</t>
  </si>
  <si>
    <t>Rail Vikas Nigam Ltd.</t>
  </si>
  <si>
    <t>INE415G01027</t>
  </si>
  <si>
    <t>BSE Ltd.</t>
  </si>
  <si>
    <t>INE118H01025</t>
  </si>
  <si>
    <t>UNO Minda Ltd.</t>
  </si>
  <si>
    <t>INE405E01023</t>
  </si>
  <si>
    <t>Oil India Ltd.</t>
  </si>
  <si>
    <t>INE274J01014</t>
  </si>
  <si>
    <t>Mazagon Dock Shipbuilders Ltd.</t>
  </si>
  <si>
    <t>INE249Z01012</t>
  </si>
  <si>
    <t>Hitachi Energy India Ltd.</t>
  </si>
  <si>
    <t>INE07Y701011</t>
  </si>
  <si>
    <t>Blue Star Ltd.</t>
  </si>
  <si>
    <t>INE472A01039</t>
  </si>
  <si>
    <t>Nippon Life India Asset Management Ltd.</t>
  </si>
  <si>
    <t>INE298J01013</t>
  </si>
  <si>
    <t>Global Health Ltd.</t>
  </si>
  <si>
    <t>INE474Q01031</t>
  </si>
  <si>
    <t>EIH Ltd.</t>
  </si>
  <si>
    <t>INE230A01023</t>
  </si>
  <si>
    <t>KEI Industries Ltd.</t>
  </si>
  <si>
    <t>INE878B01027</t>
  </si>
  <si>
    <t>Garden Reach Shipbuilders &amp; Engineers</t>
  </si>
  <si>
    <t>INE382Z01011</t>
  </si>
  <si>
    <t>TVS Holdings Ltd.</t>
  </si>
  <si>
    <t>INE105A01035</t>
  </si>
  <si>
    <t>Titagarh Rail Systems Ltd.</t>
  </si>
  <si>
    <t>INE615H01020</t>
  </si>
  <si>
    <t>Ircon International Ltd.</t>
  </si>
  <si>
    <t>INE962Y01021</t>
  </si>
  <si>
    <t>Edelweiss Business Cycle Fund</t>
  </si>
  <si>
    <t>PORTFOLIO STATEMENT OF EDELWEISS LARGE CAP FUND AS ON OCTOBER 31, 2024</t>
  </si>
  <si>
    <t>(An open ended equity scheme predominantly investing in large cap stocks)</t>
  </si>
  <si>
    <t>Waaree Energies Ltd.</t>
  </si>
  <si>
    <t>INE377N01017</t>
  </si>
  <si>
    <t>Sundaram Finance Ltd.</t>
  </si>
  <si>
    <t>INE660A01013</t>
  </si>
  <si>
    <t>Bajaj Housing Finance Ltd.</t>
  </si>
  <si>
    <t>INE377Y01014</t>
  </si>
  <si>
    <t>Kross Ltd.</t>
  </si>
  <si>
    <t>INE0O6601022</t>
  </si>
  <si>
    <t>Akums Drugs And Pharmaceuticals Ltd.</t>
  </si>
  <si>
    <t>INE09XN01023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</si>
  <si>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</si>
  <si>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</si>
  <si>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</si>
  <si>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</si>
  <si>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</si>
  <si>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FLEXI-CAP FUND AS ON OCTOBER 31, 2024</t>
  </si>
  <si>
    <t>(An open ended dynamic equity scheme investing across large cap, mid cap, small cap stocks)</t>
  </si>
  <si>
    <t>PB Fintech Ltd.</t>
  </si>
  <si>
    <t>INE417T01026</t>
  </si>
  <si>
    <t>Financial Technology (Fintech)</t>
  </si>
  <si>
    <t>Bikaji Foods International Ltd.</t>
  </si>
  <si>
    <t>INE00E101023</t>
  </si>
  <si>
    <t>Radico Khaitan Ltd.</t>
  </si>
  <si>
    <t>INE944F01028</t>
  </si>
  <si>
    <t>Home First Finance Company India Ltd.</t>
  </si>
  <si>
    <t>INE481N01025</t>
  </si>
  <si>
    <t>Alembic Pharmaceuticals Ltd.</t>
  </si>
  <si>
    <t>INE901L01018</t>
  </si>
  <si>
    <t>Kajaria Ceramics Ltd.</t>
  </si>
  <si>
    <t>INE217B01036</t>
  </si>
  <si>
    <t>Karur Vysya Bank Ltd.</t>
  </si>
  <si>
    <t>INE036D01028</t>
  </si>
  <si>
    <t>Whirlpool of India Ltd.</t>
  </si>
  <si>
    <t>INE716A01013</t>
  </si>
  <si>
    <t>Fortis Healthcare Ltd.</t>
  </si>
  <si>
    <t>INE061F01013</t>
  </si>
  <si>
    <t>Power Mech Projects Ltd.</t>
  </si>
  <si>
    <t>INE211R01019</t>
  </si>
  <si>
    <t>Endurance Technologies Ltd.</t>
  </si>
  <si>
    <t>INE913H01037</t>
  </si>
  <si>
    <t>Edelweiss Flexi Cap Fund</t>
  </si>
  <si>
    <t>PORTFOLIO STATEMENT OF EDELWEISS ELSS TAX SAVER FUND AS ON OCTOBER 31, 2024</t>
  </si>
  <si>
    <t>(An open ended equity linked saving scheme with a statutory lock in of 3 years and tax benefit)</t>
  </si>
  <si>
    <t>Concord Biotech Ltd.</t>
  </si>
  <si>
    <t>INE338H01029</t>
  </si>
  <si>
    <t>Zensar Technologies Ltd.</t>
  </si>
  <si>
    <t>INE520A01027</t>
  </si>
  <si>
    <t>India Shelter Finance Corporation Ltd.</t>
  </si>
  <si>
    <t>INE922K01024</t>
  </si>
  <si>
    <t>JB Chemicals &amp; Pharmaceuticals Ltd.</t>
  </si>
  <si>
    <t>INE572A01036</t>
  </si>
  <si>
    <t>Max Healthcare Institute Ltd.</t>
  </si>
  <si>
    <t>INE027H01010</t>
  </si>
  <si>
    <t>KEC International Ltd.</t>
  </si>
  <si>
    <t>INE389H01022</t>
  </si>
  <si>
    <t>Jubilant Ingrevia Ltd.</t>
  </si>
  <si>
    <t>INE0BY001018</t>
  </si>
  <si>
    <t>Kaynes Technology India Ltd.</t>
  </si>
  <si>
    <t>INE918Z01012</t>
  </si>
  <si>
    <t>Jio Financial Services Ltd.</t>
  </si>
  <si>
    <t>INE758E01017</t>
  </si>
  <si>
    <t>Creditaccess Grameen Ltd.</t>
  </si>
  <si>
    <t>INE741K01010</t>
  </si>
  <si>
    <t>APL Apollo Tubes Ltd.</t>
  </si>
  <si>
    <t>INE702C01027</t>
  </si>
  <si>
    <t>Ajanta Pharma Ltd.</t>
  </si>
  <si>
    <t>INE031B01049</t>
  </si>
  <si>
    <t>Equitas Small Finance Bank Ltd.</t>
  </si>
  <si>
    <t>INE063P01018</t>
  </si>
  <si>
    <t>Can Fin Homes Ltd.</t>
  </si>
  <si>
    <t>INE477A01020</t>
  </si>
  <si>
    <t>Transformers And Rectifiers (India) Ltd.</t>
  </si>
  <si>
    <t>INE763I01026</t>
  </si>
  <si>
    <t>Edelweiss ELSS Tax saver Fund</t>
  </si>
  <si>
    <t>PORTFOLIO STATEMENT OF EDELWEISS LARGE &amp; MID CAP FUND AS ON OCTOBER 31, 2024</t>
  </si>
  <si>
    <t>(An open ended equity scheme investing in both large cap and mid cap stocks)</t>
  </si>
  <si>
    <t>Amber Enterprises India Ltd.</t>
  </si>
  <si>
    <t>INE371P01015</t>
  </si>
  <si>
    <t>Sona BLW Precision Forgings Ltd.</t>
  </si>
  <si>
    <t>INE073K01018</t>
  </si>
  <si>
    <t>Century Plyboards (India) Ltd.</t>
  </si>
  <si>
    <t>INE348B01021</t>
  </si>
  <si>
    <t>Dalmia Bharat Ltd.</t>
  </si>
  <si>
    <t>INE00R701025</t>
  </si>
  <si>
    <t>Grindwell Norton Ltd.</t>
  </si>
  <si>
    <t>INE536A01023</t>
  </si>
  <si>
    <t>Mahindra &amp; Mahindra Financial Services Ltd</t>
  </si>
  <si>
    <t>INE774D01024</t>
  </si>
  <si>
    <t>Metro Brands Ltd.</t>
  </si>
  <si>
    <t>INE317I01021</t>
  </si>
  <si>
    <t>Triveni Turbine Ltd.</t>
  </si>
  <si>
    <t>INE152M01016</t>
  </si>
  <si>
    <t>Suven Pharmaceuticals Ltd.</t>
  </si>
  <si>
    <t>INE03QK01018</t>
  </si>
  <si>
    <t>GMM Pfaudler Ltd.</t>
  </si>
  <si>
    <t>INE541A01023</t>
  </si>
  <si>
    <t>TBO Tek Ltd.</t>
  </si>
  <si>
    <t>INE673O01025</t>
  </si>
  <si>
    <t>Tata Technologies Ltd.</t>
  </si>
  <si>
    <t>INE142M01025</t>
  </si>
  <si>
    <t>Edelweiss Large and Mid Cap Fund</t>
  </si>
  <si>
    <t>PORTFOLIO STATEMENT OF EDELWEISS SMALL CAP FUND AS ON OCTOBER 31, 2024</t>
  </si>
  <si>
    <t>(An open ended scheme predominantly investing in small cap stocks)</t>
  </si>
  <si>
    <t>Kirloskar Pneumatic Co.Ltd.</t>
  </si>
  <si>
    <t>INE811A01020</t>
  </si>
  <si>
    <t>Krishna Inst of Medical Sciences Ltd.</t>
  </si>
  <si>
    <t>INE967H01025</t>
  </si>
  <si>
    <t>Dodla Dairy Ltd.</t>
  </si>
  <si>
    <t>INE021O01019</t>
  </si>
  <si>
    <t>V-Mart Retail Ltd.</t>
  </si>
  <si>
    <t>INE665J01013</t>
  </si>
  <si>
    <t>Westlife Foodworld Ltd.</t>
  </si>
  <si>
    <t>INE274F01020</t>
  </si>
  <si>
    <t>Teamlease Services Ltd.</t>
  </si>
  <si>
    <t>INE985S01024</t>
  </si>
  <si>
    <t>Commercial Services &amp; Supplies</t>
  </si>
  <si>
    <t>Ahluwalia Contracts (India) Ltd.</t>
  </si>
  <si>
    <t>INE758C01029</t>
  </si>
  <si>
    <t>Tejas Networks Ltd.</t>
  </si>
  <si>
    <t>INE010J01012</t>
  </si>
  <si>
    <t>Telecom - Equipment &amp; Accessories</t>
  </si>
  <si>
    <t>Voltamp Transformers Ltd.</t>
  </si>
  <si>
    <t>INE540H01012</t>
  </si>
  <si>
    <t>Emami Ltd.</t>
  </si>
  <si>
    <t>INE548C01032</t>
  </si>
  <si>
    <t>Ratnamani Metals &amp; Tubes Ltd.</t>
  </si>
  <si>
    <t>INE703B01027</t>
  </si>
  <si>
    <t>JK Lakshmi Cement Ltd.</t>
  </si>
  <si>
    <t>INE786A01032</t>
  </si>
  <si>
    <t>Clean Science and Technology Ltd.</t>
  </si>
  <si>
    <t>INE227W01023</t>
  </si>
  <si>
    <t>K.P.R. Mill Ltd.</t>
  </si>
  <si>
    <t>INE930H01031</t>
  </si>
  <si>
    <t>Avalon Technologies Ltd.</t>
  </si>
  <si>
    <t>INE0LCL01028</t>
  </si>
  <si>
    <t>Rategain Travel Technologies Ltd.</t>
  </si>
  <si>
    <t>INE0CLI01024</t>
  </si>
  <si>
    <t>Garware Technical Fibres Ltd.</t>
  </si>
  <si>
    <t>INE276A01018</t>
  </si>
  <si>
    <t>Praj Industries Ltd.</t>
  </si>
  <si>
    <t>INE074A01025</t>
  </si>
  <si>
    <t>RHI Magnesita India Ltd.</t>
  </si>
  <si>
    <t>INE743M01012</t>
  </si>
  <si>
    <t>Action Construction Equipment Ltd.</t>
  </si>
  <si>
    <t>INE731H01025</t>
  </si>
  <si>
    <t>Mold-Tek Packaging Ltd.</t>
  </si>
  <si>
    <t>INE893J01029</t>
  </si>
  <si>
    <t>KNR Constructions Ltd.</t>
  </si>
  <si>
    <t>INE634I01029</t>
  </si>
  <si>
    <t>Rolex Rings Ltd.</t>
  </si>
  <si>
    <t>INE645S01016</t>
  </si>
  <si>
    <t>Jamna Auto Industries Ltd.</t>
  </si>
  <si>
    <t>INE039C01032</t>
  </si>
  <si>
    <t>Cera Sanitaryware Ltd.</t>
  </si>
  <si>
    <t>INE739E01017</t>
  </si>
  <si>
    <t>Carborundum Universal Ltd.</t>
  </si>
  <si>
    <t>INE120A01034</t>
  </si>
  <si>
    <t>CSB Bank Ltd.</t>
  </si>
  <si>
    <t>INE679A01013</t>
  </si>
  <si>
    <t>NOCIL Ltd.</t>
  </si>
  <si>
    <t>INE163A01018</t>
  </si>
  <si>
    <t>Mahindra Logistics Ltd.</t>
  </si>
  <si>
    <t>INE766P01016</t>
  </si>
  <si>
    <t>Gateway Distriparks Ltd.</t>
  </si>
  <si>
    <t>INE079J01017</t>
  </si>
  <si>
    <t>Rajratan Global Wire Ltd.</t>
  </si>
  <si>
    <t>INE451D01029</t>
  </si>
  <si>
    <t>Edelweiss Small Cap Fund</t>
  </si>
  <si>
    <t>PORTFOLIO STATEMENT OF EDELWEISS EQUITY SAVINGS FUND AS ON OCTOBER 31, 2024</t>
  </si>
  <si>
    <t>(An Open ended scheme investing in equity, arbitrage and debt)</t>
  </si>
  <si>
    <t>ECOS (India) Mobility &amp; Hospitality Ltd.</t>
  </si>
  <si>
    <t>INE06HJ01020</t>
  </si>
  <si>
    <t>Premier Energies Ltd.</t>
  </si>
  <si>
    <t>INE0BS701011</t>
  </si>
  <si>
    <t>Stylam Industries Ltd.</t>
  </si>
  <si>
    <t>INE239C01020</t>
  </si>
  <si>
    <t>Gabriel India Ltd.</t>
  </si>
  <si>
    <t>INE524A01029</t>
  </si>
  <si>
    <t>Unicommerce Esolutions Ltd.</t>
  </si>
  <si>
    <t>INE00U401027</t>
  </si>
  <si>
    <t>Aster DM Healthcare Ltd.</t>
  </si>
  <si>
    <t>INE914M01019</t>
  </si>
  <si>
    <t>AWFIS Space Solutions Ltd.</t>
  </si>
  <si>
    <t>INE108V01019</t>
  </si>
  <si>
    <t>CCL Products (India) Ltd.</t>
  </si>
  <si>
    <t>INE421D01022</t>
  </si>
  <si>
    <t>Berger Paints (I) Ltd.</t>
  </si>
  <si>
    <t>INE463A01038</t>
  </si>
  <si>
    <t>MINDSPACE BUSINESS PARKS REIT</t>
  </si>
  <si>
    <t>INE0CCU25019</t>
  </si>
  <si>
    <t>Berger Paints (I) Ltd.28/11/2024</t>
  </si>
  <si>
    <t>7.18% GOVT OF INDIA RED 14-08-2033</t>
  </si>
  <si>
    <t>IN0020230085</t>
  </si>
  <si>
    <t>Edelweiss Equity Savings Fund</t>
  </si>
  <si>
    <t>PORTFOLIO STATEMENT OF EDELWEISS FOCUSED FUND AS ON OCTOBER 31, 2024</t>
  </si>
  <si>
    <t>(An open-ended equity scheme investing in maximum 30 stocks, with focus in multi-cap space)</t>
  </si>
  <si>
    <t>Edelweiss Focused Fund</t>
  </si>
  <si>
    <t>PORTFOLIO STATEMENT OF EDELWEISS NIFTY 100 QUALITY 30 INDEX FND AS ON OCTOBER 31, 2024</t>
  </si>
  <si>
    <t>(An open ended scheme replicating Nifty 100 Quality 30 Index)</t>
  </si>
  <si>
    <t>Edelweiss NIFTY 100 Quality 30 Index Fund</t>
  </si>
  <si>
    <t>PORTFOLIO STATEMENT OF EDELWEISS NIFTY 50 INDEX FUND AS ON OCTOBER 31, 2024</t>
  </si>
  <si>
    <t>(An open ended scheme replicating Nifty 50 Index)</t>
  </si>
  <si>
    <t>Edelweiss NIFTY 50 Index Fund</t>
  </si>
  <si>
    <t>PORTFOLIO STATEMENT OF EDELWEISS NIFTY LARGE MID CAP 250 INDEX FUND AS ON OCTOBER 31, 2024</t>
  </si>
  <si>
    <t>(An Open-ended Equity Scheme replicating Nifty LargeMidcap 250 Index)</t>
  </si>
  <si>
    <t>Tube Investments Of India Ltd.</t>
  </si>
  <si>
    <t>INE974X01010</t>
  </si>
  <si>
    <t>IDFC First Bank Ltd.</t>
  </si>
  <si>
    <t>INE092T01019</t>
  </si>
  <si>
    <t>Yes Bank Ltd.</t>
  </si>
  <si>
    <t>INE528G01035</t>
  </si>
  <si>
    <t>Supreme Industries Ltd.</t>
  </si>
  <si>
    <t>INE195A01028</t>
  </si>
  <si>
    <t>One 97 Communications Ltd.</t>
  </si>
  <si>
    <t>INE982J01020</t>
  </si>
  <si>
    <t>Mankind Pharma Ltd.</t>
  </si>
  <si>
    <t>INE634S01028</t>
  </si>
  <si>
    <t>Jindal Stainless Ltd.</t>
  </si>
  <si>
    <t>INE220G01021</t>
  </si>
  <si>
    <t>SBI Cards &amp; Payment Services Ltd.</t>
  </si>
  <si>
    <t>INE018E01016</t>
  </si>
  <si>
    <t>Thermax Ltd.</t>
  </si>
  <si>
    <t>INE152A01029</t>
  </si>
  <si>
    <t>Deepak Nitrite Ltd.</t>
  </si>
  <si>
    <t>INE288B01029</t>
  </si>
  <si>
    <t>Patanjali Foods Ltd.</t>
  </si>
  <si>
    <t>INE619A01035</t>
  </si>
  <si>
    <t>Gujarat Fluorochemicals Ltd.</t>
  </si>
  <si>
    <t>INE09N301011</t>
  </si>
  <si>
    <t>Apollo Tyres Ltd.</t>
  </si>
  <si>
    <t>INE438A01022</t>
  </si>
  <si>
    <t>Delhivery Ltd.</t>
  </si>
  <si>
    <t>INE148O01028</t>
  </si>
  <si>
    <t>Hindustan Zinc Ltd.</t>
  </si>
  <si>
    <t>INE267A01025</t>
  </si>
  <si>
    <t>Linde India Ltd.</t>
  </si>
  <si>
    <t>INE473A01011</t>
  </si>
  <si>
    <t>Procter &amp; Gamble Hygiene&amp;HealthCare Ltd.</t>
  </si>
  <si>
    <t>INE179A01014</t>
  </si>
  <si>
    <t>AIA Engineering Ltd.</t>
  </si>
  <si>
    <t>INE212H01026</t>
  </si>
  <si>
    <t>Indraprastha Gas Ltd.</t>
  </si>
  <si>
    <t>INE203G01027</t>
  </si>
  <si>
    <t>Sundram Fasteners Ltd.</t>
  </si>
  <si>
    <t>INE387A01021</t>
  </si>
  <si>
    <t>Adani Green Energy Ltd.</t>
  </si>
  <si>
    <t>INE364U01010</t>
  </si>
  <si>
    <t>Indian Renewable Energy Dev Agency Ltd.</t>
  </si>
  <si>
    <t>INE202E01016</t>
  </si>
  <si>
    <t>Schaeffler India Ltd.</t>
  </si>
  <si>
    <t>INE513A01022</t>
  </si>
  <si>
    <t>CRISIL Ltd.</t>
  </si>
  <si>
    <t>INE007A01025</t>
  </si>
  <si>
    <t>Bank of India</t>
  </si>
  <si>
    <t>INE084A01016</t>
  </si>
  <si>
    <t>Gland Pharma Ltd.</t>
  </si>
  <si>
    <t>INE068V01023</t>
  </si>
  <si>
    <t>Adani Power Ltd.</t>
  </si>
  <si>
    <t>INE814H01011</t>
  </si>
  <si>
    <t>Lloyds Metals And Energy Ltd.</t>
  </si>
  <si>
    <t>INE281B01032</t>
  </si>
  <si>
    <t>Timken India Ltd.</t>
  </si>
  <si>
    <t>INE325A01013</t>
  </si>
  <si>
    <t>SKF India Ltd.</t>
  </si>
  <si>
    <t>INE640A01023</t>
  </si>
  <si>
    <t>General Insurance Corporation of India</t>
  </si>
  <si>
    <t>INE481Y01014</t>
  </si>
  <si>
    <t>Bajaj Holdings &amp; Investment Ltd.</t>
  </si>
  <si>
    <t>INE118A01012</t>
  </si>
  <si>
    <t>Housing &amp; Urban Development Corp Ltd.</t>
  </si>
  <si>
    <t>INE031A01017</t>
  </si>
  <si>
    <t>Poonawalla Fincorp Ltd.</t>
  </si>
  <si>
    <t>INE511C01022</t>
  </si>
  <si>
    <t>Star Health &amp; Allied Insurance Co Ltd.</t>
  </si>
  <si>
    <t>INE575P01011</t>
  </si>
  <si>
    <t>Cochin Shipyard Ltd.</t>
  </si>
  <si>
    <t>INE704P01025</t>
  </si>
  <si>
    <t>Motherson Sumi Wiring India Ltd.</t>
  </si>
  <si>
    <t>INE0FS801015</t>
  </si>
  <si>
    <t>IRB Infrastructure Developers Ltd.</t>
  </si>
  <si>
    <t>INE821I01022</t>
  </si>
  <si>
    <t>3M India Ltd.</t>
  </si>
  <si>
    <t>INE470A01017</t>
  </si>
  <si>
    <t>Diversified</t>
  </si>
  <si>
    <t>Honeywell Automation India Ltd.</t>
  </si>
  <si>
    <t>INE671A01010</t>
  </si>
  <si>
    <t>Tata Investment Corporation Ltd.</t>
  </si>
  <si>
    <t>INE672A01018</t>
  </si>
  <si>
    <t>ZF Commercial Vehicle Ctrl Sys Ind Ltd.</t>
  </si>
  <si>
    <t>INE342J01019</t>
  </si>
  <si>
    <t>Adani Energy Solutions Ltd.</t>
  </si>
  <si>
    <t>INE931S01010</t>
  </si>
  <si>
    <t>Bank of Maharashtra</t>
  </si>
  <si>
    <t>INE457A01014</t>
  </si>
  <si>
    <t>Bayer Cropscience Ltd.</t>
  </si>
  <si>
    <t>INE462A01022</t>
  </si>
  <si>
    <t>NLC India Ltd.</t>
  </si>
  <si>
    <t>INE589A01014</t>
  </si>
  <si>
    <t>JSW Infrastructure Ltd.</t>
  </si>
  <si>
    <t>INE880J01026</t>
  </si>
  <si>
    <t>Macrotech Developers Ltd.</t>
  </si>
  <si>
    <t>INE670K01029</t>
  </si>
  <si>
    <t>Bharti Hexacom Ltd.</t>
  </si>
  <si>
    <t>INE343G01021</t>
  </si>
  <si>
    <t>SJVN Ltd.</t>
  </si>
  <si>
    <t>INE002L01015</t>
  </si>
  <si>
    <t>Indian Railway Finance Corporation Ltd.</t>
  </si>
  <si>
    <t>INE053F01010</t>
  </si>
  <si>
    <t>Godrej Industries Ltd.</t>
  </si>
  <si>
    <t>INE233A01035</t>
  </si>
  <si>
    <t>NHPC Ltd.</t>
  </si>
  <si>
    <t>INE848E01016</t>
  </si>
  <si>
    <t>Sun TV Network Ltd.</t>
  </si>
  <si>
    <t>INE424H01027</t>
  </si>
  <si>
    <t>Union Bank of India</t>
  </si>
  <si>
    <t>INE692A01016</t>
  </si>
  <si>
    <t>Adani Wilmar Ltd.</t>
  </si>
  <si>
    <t>INE699H01024</t>
  </si>
  <si>
    <t>Fertilizers &amp; Chemicals Travancore Ltd.</t>
  </si>
  <si>
    <t>INE188A01015</t>
  </si>
  <si>
    <t>Life Insurance Corporation of India</t>
  </si>
  <si>
    <t>INE0J1Y01017</t>
  </si>
  <si>
    <t>Adani Total Gas Ltd.</t>
  </si>
  <si>
    <t>INE399L01023</t>
  </si>
  <si>
    <t>The New India Assurance Company Ltd.</t>
  </si>
  <si>
    <t>INE470Y01017</t>
  </si>
  <si>
    <t>IDBI Bank Ltd.</t>
  </si>
  <si>
    <t>INE008A01015</t>
  </si>
  <si>
    <t>Indian Overseas Bank</t>
  </si>
  <si>
    <t>INE565A01014</t>
  </si>
  <si>
    <t>Mangalore Refinery &amp; Petrochemicals Ltd.</t>
  </si>
  <si>
    <t>INE103A01014</t>
  </si>
  <si>
    <t>Edelweiss NIFTY Large Mid Cap 250 Index Fund</t>
  </si>
  <si>
    <t>PORTFOLIO STATEMENT OF EDELWEISS NIFTY MIDCAP150 MOMENTUM 50 INDEX FUND AS ON OCTOBER 31, 2024</t>
  </si>
  <si>
    <t>(An Open-ended Equity Scheme replicating Nifty Midcap150 Momentum 50 Index)</t>
  </si>
  <si>
    <t>Edelweiss NIFTY Midcap 150 Momentum 50 Index Fund</t>
  </si>
  <si>
    <t>PORTFOLIO STATEMENT OF EDELWEISS MULTI ASSET ALLOCATION FUND AS ON OCTOBER 31, 2024</t>
  </si>
  <si>
    <t>(An open-ended scheme investing in Equity, Debt, Commodities and in units of REITs &amp; InvITs)</t>
  </si>
  <si>
    <t>(b) Exchange Traded Commodity Derivatives</t>
  </si>
  <si>
    <t>SILVER-05Dec2024-MCX</t>
  </si>
  <si>
    <t>SILVERMINI-29Nov2024-MCX1</t>
  </si>
  <si>
    <t>GOLD-05Dec2024-MCX</t>
  </si>
  <si>
    <t>8.3333%HDB FIN SR 213 A1 NCD 06-08-27**</t>
  </si>
  <si>
    <t>INE756I07FA8</t>
  </si>
  <si>
    <t>7.62% NABARD NCD SR 24H RED 10-05-2029**</t>
  </si>
  <si>
    <t>INE261F08EH1</t>
  </si>
  <si>
    <t>7.75% TATA CAP HSG FIN SR A 18-05-2027**</t>
  </si>
  <si>
    <t>INE033L07HQ8</t>
  </si>
  <si>
    <t>6.80% AXIS FIN LTD NCD R 18-11-26**</t>
  </si>
  <si>
    <t>INE891K07721</t>
  </si>
  <si>
    <t>8.0359% KOTAK MAH INVEST NCD R 06-10-26**</t>
  </si>
  <si>
    <t>INE975F07IM9</t>
  </si>
  <si>
    <t>7.59% SIDBI NCD SR IX RED 10-02-2026**</t>
  </si>
  <si>
    <t>INE556F08KG3</t>
  </si>
  <si>
    <t>7.50% NABARD NCD SR 24A RED 31-08-2026**</t>
  </si>
  <si>
    <t>INE261F08EA6</t>
  </si>
  <si>
    <t>7.865% LIC HSG FIN LT TR443 NCD 20-08-26**</t>
  </si>
  <si>
    <t>INE115A07QT1</t>
  </si>
  <si>
    <t>7.8445% TATA CAP HSG FIN SR A 18-09-2026</t>
  </si>
  <si>
    <t>INE033L07IC6</t>
  </si>
  <si>
    <t>7.90% BAJAJ FIN LTD NCD RED 17-11-2025**</t>
  </si>
  <si>
    <t>INE296A07SF4</t>
  </si>
  <si>
    <t>6.35% HDB FIN A1 FX 169 RED 11-09-26**</t>
  </si>
  <si>
    <t>INE756I07DX5</t>
  </si>
  <si>
    <t>Others</t>
  </si>
  <si>
    <t>a) Silver</t>
  </si>
  <si>
    <t>Silver</t>
  </si>
  <si>
    <t>IDIA00500002</t>
  </si>
  <si>
    <t>b) Gold</t>
  </si>
  <si>
    <t>Gold</t>
  </si>
  <si>
    <t>IDIA00500001</t>
  </si>
  <si>
    <t>Edelweiss Multi Asset Allocation Fund</t>
  </si>
  <si>
    <t>Multi Asset Allocation Fund</t>
  </si>
  <si>
    <t>PORTFOLIO STATEMENT OF EDELWEISS MULTI CAP FUND AS ON OCTOBER 31, 2024</t>
  </si>
  <si>
    <t>(An open-ended equity scheme investing across large cap, mid cap, small cap stocks)</t>
  </si>
  <si>
    <t>Central Depository Services (I) Ltd.</t>
  </si>
  <si>
    <t>INE736A01011</t>
  </si>
  <si>
    <t>Chalet Hotels Ltd.</t>
  </si>
  <si>
    <t>INE427F01016</t>
  </si>
  <si>
    <t>Birla Corporation Ltd.</t>
  </si>
  <si>
    <t>INE340A01012</t>
  </si>
  <si>
    <t>Vedant Fashions Ltd.</t>
  </si>
  <si>
    <t>INE825V01034</t>
  </si>
  <si>
    <t>Edelweiss Multi Cap Fund</t>
  </si>
  <si>
    <t>Nifty 500 MultiCap 50:25:25 TRI</t>
  </si>
  <si>
    <t>PORTFOLIO STATEMENT OF EDELWEISS NIFTY500 MULTICAP MOMENTUM QUALITY 50 ETF AS ON OCTOBER 31, 2024</t>
  </si>
  <si>
    <t>(An open-ended exchange traded scheme replicating/tracking Nifty500 Multicap Momentum Quality 50 Total Return Index)</t>
  </si>
  <si>
    <t>Apar Industries Ltd.</t>
  </si>
  <si>
    <t>INE372A01015</t>
  </si>
  <si>
    <t>Amara Raja Energy &amp; Mobility Ltd.</t>
  </si>
  <si>
    <t>INE885A01032</t>
  </si>
  <si>
    <t>Motilal Oswal Financial Services Ltd.</t>
  </si>
  <si>
    <t>INE338I01027</t>
  </si>
  <si>
    <t>360 One Wam Ltd.</t>
  </si>
  <si>
    <t>INE466L01038</t>
  </si>
  <si>
    <t>National Buildings Construction Corporation Ltd.</t>
  </si>
  <si>
    <t>INE095N01031</t>
  </si>
  <si>
    <t>Castrol India Ltd.</t>
  </si>
  <si>
    <t>INE172A01027</t>
  </si>
  <si>
    <t>Godfrey Phillips India Ltd.</t>
  </si>
  <si>
    <t>INE260B01028</t>
  </si>
  <si>
    <t>Cigarettes &amp; Tobacco Products</t>
  </si>
  <si>
    <t>ICICI Securities Ltd.</t>
  </si>
  <si>
    <t>INE763G01038</t>
  </si>
  <si>
    <t>Jyothy Labs Ltd.</t>
  </si>
  <si>
    <t>INE668F01031</t>
  </si>
  <si>
    <t>Household Products</t>
  </si>
  <si>
    <t>Narayana Hrudayalaya ltd.</t>
  </si>
  <si>
    <t>INE410P01011</t>
  </si>
  <si>
    <t>Godawari Power And Ispat Ltd.</t>
  </si>
  <si>
    <t>INE177H01039</t>
  </si>
  <si>
    <t>Engineers India Ltd.</t>
  </si>
  <si>
    <t>INE510A01028</t>
  </si>
  <si>
    <t>KSB Ltd.</t>
  </si>
  <si>
    <t>INE999A01023</t>
  </si>
  <si>
    <t>BLS International Services Ltd.</t>
  </si>
  <si>
    <t>INE153T01027</t>
  </si>
  <si>
    <t>Caplin Point Laboratories Ltd.</t>
  </si>
  <si>
    <t>INE475E01026</t>
  </si>
  <si>
    <t>Chennai Petroleum Corporation Ltd.</t>
  </si>
  <si>
    <t>INE178A01016</t>
  </si>
  <si>
    <t>RITES LTD.</t>
  </si>
  <si>
    <t>INE320J01015</t>
  </si>
  <si>
    <t>Gujarat Mineral Development Corporation Ltd.</t>
  </si>
  <si>
    <t>INE131A01031</t>
  </si>
  <si>
    <t>MMTC Ltd.</t>
  </si>
  <si>
    <t>INE123F01029</t>
  </si>
  <si>
    <t>NA</t>
  </si>
  <si>
    <t>Edelweiss Nifty500 Multicap Momentum Quality 50 ETF</t>
  </si>
  <si>
    <t>PORTFOLIO STATEMENT OF EDELWEISS NIFTY500 MULTICAP MOMENTUM QUALITY 50 INDEX FUND AS ON OCTOBER 31, 2024</t>
  </si>
  <si>
    <t>(An open-ended index scheme replicating Nifty500 Multicap Momentum Quality 50 Index)</t>
  </si>
  <si>
    <t>Edelweiss Nifty500 Multicap Momentum Quality 50 Index Fund</t>
  </si>
  <si>
    <t>PORTFOLIO STATEMENT OF EDELWEISS RECENTLY LISTED IPO FUND AS ON OCTOBER 31, 2024</t>
  </si>
  <si>
    <t>(An open ended equity scheme following investment theme of investing in recently listed 100 companies or upcoming Initial Public Offer (IPOs).)</t>
  </si>
  <si>
    <t>Ask Automotive Ltd.</t>
  </si>
  <si>
    <t>INE491J01022</t>
  </si>
  <si>
    <t>Happy Forgings Ltd.</t>
  </si>
  <si>
    <t>INE330T01021</t>
  </si>
  <si>
    <t>Doms Industries Ltd.</t>
  </si>
  <si>
    <t>INE321T01012</t>
  </si>
  <si>
    <t>Innova Captab Ltd.</t>
  </si>
  <si>
    <t>INE0DUT01020</t>
  </si>
  <si>
    <t>INOX INDIA LIMITED</t>
  </si>
  <si>
    <t>INE616N01034</t>
  </si>
  <si>
    <t>Azad Engineering Ltd.</t>
  </si>
  <si>
    <t>INE02IJ01035</t>
  </si>
  <si>
    <t>Aadhar Housing Finance Ltd.</t>
  </si>
  <si>
    <t>INE883F01010</t>
  </si>
  <si>
    <t>Samhi Hotels Ltd.</t>
  </si>
  <si>
    <t>INE08U801020</t>
  </si>
  <si>
    <t>Updater Services Ltd.</t>
  </si>
  <si>
    <t>INE851I01011</t>
  </si>
  <si>
    <t>Hyundai Motor India Ltd.</t>
  </si>
  <si>
    <t>INE0V6F01027</t>
  </si>
  <si>
    <t>Go Digit General Insurance Ltd.</t>
  </si>
  <si>
    <t>INE03JT01014</t>
  </si>
  <si>
    <t>Blue Jet Healthcare Ltd.</t>
  </si>
  <si>
    <t>INE0KBH01020</t>
  </si>
  <si>
    <t>Indegene Ltd.</t>
  </si>
  <si>
    <t>INE065X01017</t>
  </si>
  <si>
    <t>Bansal Wire Industries Ltd.</t>
  </si>
  <si>
    <t>INE0B9K01025</t>
  </si>
  <si>
    <t>Emcure Pharmaceuticals Ltd.</t>
  </si>
  <si>
    <t>INE168P01015</t>
  </si>
  <si>
    <t>Cello World Ltd.</t>
  </si>
  <si>
    <t>INE0LMW01024</t>
  </si>
  <si>
    <t>Jupiter Life Line Hospitals Ltd.</t>
  </si>
  <si>
    <t>INE682M01012</t>
  </si>
  <si>
    <t>KFIN Technologies Pvt Ltd.</t>
  </si>
  <si>
    <t>INE138Y01010</t>
  </si>
  <si>
    <t>Latent View Analytics Ltd.</t>
  </si>
  <si>
    <t>INE0I7C01011</t>
  </si>
  <si>
    <t>Fedbank Financial Services Ltd.</t>
  </si>
  <si>
    <t>INE007N01010</t>
  </si>
  <si>
    <t>Apeejay Surrendra Park Hotels Ltd.</t>
  </si>
  <si>
    <t>INE988S01028</t>
  </si>
  <si>
    <t>Protean eGov Technologies Ltd.</t>
  </si>
  <si>
    <t>INE004A01022</t>
  </si>
  <si>
    <t>Gopal Snacks Ltd.</t>
  </si>
  <si>
    <t>INE0L9R01028</t>
  </si>
  <si>
    <t>Godavari Biorefineries Ltd.</t>
  </si>
  <si>
    <t>INE497S01012</t>
  </si>
  <si>
    <t>Yatra Online Ltd.</t>
  </si>
  <si>
    <t>INE0JR601024</t>
  </si>
  <si>
    <t>Medi Assist Healthcare Services Ltd.</t>
  </si>
  <si>
    <t>INE456Z01021</t>
  </si>
  <si>
    <t>JNK India Ltd.</t>
  </si>
  <si>
    <t>INE0OAF01028</t>
  </si>
  <si>
    <t>Five Star Business Finance Ltd.</t>
  </si>
  <si>
    <t>INE128S01021</t>
  </si>
  <si>
    <t>Juniper Hotels Ltd.</t>
  </si>
  <si>
    <t>INE696F01016</t>
  </si>
  <si>
    <t>Sai Silk (Kalamandir) Ltd.</t>
  </si>
  <si>
    <t>INE438K01021</t>
  </si>
  <si>
    <t>Flair Writing Industries Ltd.</t>
  </si>
  <si>
    <t>INE00Y201027</t>
  </si>
  <si>
    <t>R R Kabel Ltd.</t>
  </si>
  <si>
    <t>INE777K01022</t>
  </si>
  <si>
    <t>Interarch Building Products Ltd.</t>
  </si>
  <si>
    <t>INE00M901018</t>
  </si>
  <si>
    <t>Stanley Lifestyles Ltd.</t>
  </si>
  <si>
    <t>INE01A001028</t>
  </si>
  <si>
    <t>Edelweiss Recently Listed IPO Fund</t>
  </si>
  <si>
    <t>PORTFOLIO STATEMENT OF EDELWEISS NIFTY BANK ETF AS ON OCTOBER 31, 2024</t>
  </si>
  <si>
    <t>(An open-ended exchange traded scheme replicating/tracking Nifty Bank Total return index)</t>
  </si>
  <si>
    <t>Edelweiss Nifty Bank ETF</t>
  </si>
  <si>
    <t>PORTFOLIO STATEMENT OF EDELWEISS NIFTY NEXT 50 INDEX FUND AS ON OCTOBER 31, 2024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</si>
  <si>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</si>
  <si>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</si>
  <si>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</si>
  <si>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OCTOBER 31, 2024</t>
  </si>
  <si>
    <t>(An open ended hybrid scheme investing predominantly in equity and equity related instruments)</t>
  </si>
  <si>
    <t>Senco Gold Ltd.</t>
  </si>
  <si>
    <t>INE602W01019</t>
  </si>
  <si>
    <t>EDELWEISS-NIFTY 50-INDEX FUND</t>
  </si>
  <si>
    <t>INF754K01NB3</t>
  </si>
  <si>
    <t>Direct Plan IDCW</t>
  </si>
  <si>
    <t>Edelweiss Aggressive Hybrid Fund</t>
  </si>
  <si>
    <t>PORTFOLIO STATEMENT OF EDELWEISS NIFTY SMALLCAP 250 INDEX FUND AS ON OCTOBER 31, 2024</t>
  </si>
  <si>
    <t>(An Open-ended Equity Scheme replicating Nifty Smallcap 250 Index)</t>
  </si>
  <si>
    <t>Computer Age Management Services Ltd.</t>
  </si>
  <si>
    <t>INE596I01012</t>
  </si>
  <si>
    <t>Angel One Ltd.</t>
  </si>
  <si>
    <t>INE732I01013</t>
  </si>
  <si>
    <t>Piramal Pharma Ltd.</t>
  </si>
  <si>
    <t>INE0DK501011</t>
  </si>
  <si>
    <t>Cyient Ltd.</t>
  </si>
  <si>
    <t>INE136B01020</t>
  </si>
  <si>
    <t>NCC Ltd.</t>
  </si>
  <si>
    <t>INE868B01028</t>
  </si>
  <si>
    <t>Inox Wind Ltd.</t>
  </si>
  <si>
    <t>INE066P01011</t>
  </si>
  <si>
    <t>Elgi Equipments Ltd.</t>
  </si>
  <si>
    <t>INE285A01027</t>
  </si>
  <si>
    <t>Aditya Birla Real Estate Ltd.</t>
  </si>
  <si>
    <t>INE055A01016</t>
  </si>
  <si>
    <t>Paper, Forest &amp; Jute Products</t>
  </si>
  <si>
    <t>Himadri Speciality Chemical Ltd.</t>
  </si>
  <si>
    <t>INE019C01026</t>
  </si>
  <si>
    <t>Kalpataru Projects International Ltd.</t>
  </si>
  <si>
    <t>INE220B01022</t>
  </si>
  <si>
    <t>The Great Eastern Shipping Company Ltd.</t>
  </si>
  <si>
    <t>INE017A01032</t>
  </si>
  <si>
    <t>Natco Pharma Ltd.</t>
  </si>
  <si>
    <t>INE987B01026</t>
  </si>
  <si>
    <t>CESC Ltd.</t>
  </si>
  <si>
    <t>INE486A01021</t>
  </si>
  <si>
    <t>Sonata Software Ltd.</t>
  </si>
  <si>
    <t>INE269A01021</t>
  </si>
  <si>
    <t>REDINGTON LIMITED</t>
  </si>
  <si>
    <t>INE891D01026</t>
  </si>
  <si>
    <t>Zee Entertainment Enterprises Ltd.</t>
  </si>
  <si>
    <t>INE256A01028</t>
  </si>
  <si>
    <t>The Ramco Cements Ltd.</t>
  </si>
  <si>
    <t>INE331A01037</t>
  </si>
  <si>
    <t>Gujarat State Petronet Ltd.</t>
  </si>
  <si>
    <t>INE246F01010</t>
  </si>
  <si>
    <t>Poly Medicure Ltd.</t>
  </si>
  <si>
    <t>INE205C01021</t>
  </si>
  <si>
    <t>Healthcare Equipment &amp; Supplies</t>
  </si>
  <si>
    <t>HFCL Ltd.</t>
  </si>
  <si>
    <t>INE548A01028</t>
  </si>
  <si>
    <t>Firstsource Solutions Ltd.</t>
  </si>
  <si>
    <t>INE684F01012</t>
  </si>
  <si>
    <t>IIFL Finance Ltd.</t>
  </si>
  <si>
    <t>INE530B01024</t>
  </si>
  <si>
    <t>Aegis Logistics Ltd.</t>
  </si>
  <si>
    <t>INE208C01025</t>
  </si>
  <si>
    <t>Anant Raj Ltd.</t>
  </si>
  <si>
    <t>INE242C01024</t>
  </si>
  <si>
    <t>PNB Housing Finance Ltd.</t>
  </si>
  <si>
    <t>INE572E01012</t>
  </si>
  <si>
    <t>Affle (India) Ltd.</t>
  </si>
  <si>
    <t>INE00WC01027</t>
  </si>
  <si>
    <t>Sammaan Capital Ltd.</t>
  </si>
  <si>
    <t>INE148I01020</t>
  </si>
  <si>
    <t>Aavas Financiers Ltd.</t>
  </si>
  <si>
    <t>INE216P01012</t>
  </si>
  <si>
    <t>Kirloskar Oil Engines Ltd.</t>
  </si>
  <si>
    <t>INE146L01010</t>
  </si>
  <si>
    <t>Welspun Corp Ltd.</t>
  </si>
  <si>
    <t>INE191B01025</t>
  </si>
  <si>
    <t>Ramkrishna Forgings Ltd.</t>
  </si>
  <si>
    <t>INE399G01023</t>
  </si>
  <si>
    <t>Finolex Cables Ltd.</t>
  </si>
  <si>
    <t>INE235A01022</t>
  </si>
  <si>
    <t>Jubilant Pharmova Ltd.</t>
  </si>
  <si>
    <t>INE700A01033</t>
  </si>
  <si>
    <t>BASF India Ltd.</t>
  </si>
  <si>
    <t>INE373A01013</t>
  </si>
  <si>
    <t>Jaiprakash Power Ventures Ltd.</t>
  </si>
  <si>
    <t>INE351F01018</t>
  </si>
  <si>
    <t>Bata India Ltd.</t>
  </si>
  <si>
    <t>INE176A01028</t>
  </si>
  <si>
    <t>Finolex Industries Ltd.</t>
  </si>
  <si>
    <t>INE183A01024</t>
  </si>
  <si>
    <t>Deepak Fertilizers &amp; Petrochem Corp Ltd.</t>
  </si>
  <si>
    <t>INE501A01019</t>
  </si>
  <si>
    <t>Asahi India Glass Ltd.</t>
  </si>
  <si>
    <t>INE439A01020</t>
  </si>
  <si>
    <t>EID Parry India Ltd.</t>
  </si>
  <si>
    <t>INE126A01031</t>
  </si>
  <si>
    <t>Gillette India Ltd.</t>
  </si>
  <si>
    <t>INE322A01010</t>
  </si>
  <si>
    <t>Rainbow Children's Medicare Ltd.</t>
  </si>
  <si>
    <t>INE961O01016</t>
  </si>
  <si>
    <t>Newgen Software Technologies Ltd.</t>
  </si>
  <si>
    <t>INE619B01017</t>
  </si>
  <si>
    <t>V-Guard Industries Ltd.</t>
  </si>
  <si>
    <t>INE951I01027</t>
  </si>
  <si>
    <t>Techno Electric &amp; Engineering Co. Ltd.</t>
  </si>
  <si>
    <t>INE285K01026</t>
  </si>
  <si>
    <t>BEML Ltd.</t>
  </si>
  <si>
    <t>INE258A01016</t>
  </si>
  <si>
    <t>Pfizer Ltd.</t>
  </si>
  <si>
    <t>INE182A01018</t>
  </si>
  <si>
    <t>Indiamart Intermesh Ltd.</t>
  </si>
  <si>
    <t>INE933S01016</t>
  </si>
  <si>
    <t>Jindal Saw Ltd.</t>
  </si>
  <si>
    <t>INE324A01032</t>
  </si>
  <si>
    <t>Anand Rathi Wealth Ltd.</t>
  </si>
  <si>
    <t>INE463V01026</t>
  </si>
  <si>
    <t>PCBL Ltd.</t>
  </si>
  <si>
    <t>INE602A01031</t>
  </si>
  <si>
    <t>Balrampur Chini Mills Ltd.</t>
  </si>
  <si>
    <t>INE119A01028</t>
  </si>
  <si>
    <t>Usha Martin Ltd.</t>
  </si>
  <si>
    <t>INE228A01035</t>
  </si>
  <si>
    <t>Data Patterns (India) Ltd.</t>
  </si>
  <si>
    <t>INE0IX101010</t>
  </si>
  <si>
    <t>Sumitomo Chemical India Ltd.</t>
  </si>
  <si>
    <t>INE258G01013</t>
  </si>
  <si>
    <t>Aptus Value Housing Finance India Ltd.</t>
  </si>
  <si>
    <t>INE852O01025</t>
  </si>
  <si>
    <t>Sapphire Foods India Ltd.</t>
  </si>
  <si>
    <t>INE806T01020</t>
  </si>
  <si>
    <t>Ujjivan Small Finance Bank Ltd.</t>
  </si>
  <si>
    <t>INE551W01018</t>
  </si>
  <si>
    <t>Swan Energy Ltd.</t>
  </si>
  <si>
    <t>INE665A01038</t>
  </si>
  <si>
    <t>Devyani International Ltd.</t>
  </si>
  <si>
    <t>INE872J01023</t>
  </si>
  <si>
    <t>Olectra Greentech Ltd.</t>
  </si>
  <si>
    <t>INE260D01016</t>
  </si>
  <si>
    <t>Intellect Design Arena Ltd.</t>
  </si>
  <si>
    <t>INE306R01017</t>
  </si>
  <si>
    <t>Sterling &amp; Wilson Renewable Energy Ltd.</t>
  </si>
  <si>
    <t>INE00M201021</t>
  </si>
  <si>
    <t>Eris Lifesciences Ltd.</t>
  </si>
  <si>
    <t>INE406M01024</t>
  </si>
  <si>
    <t>HBL Power Systems Ltd.</t>
  </si>
  <si>
    <t>INE292B01021</t>
  </si>
  <si>
    <t>CIE Automotive India Ltd.</t>
  </si>
  <si>
    <t>INE536H01010</t>
  </si>
  <si>
    <t>Nuvama Wealth Management Ltd.</t>
  </si>
  <si>
    <t>INE531F01015</t>
  </si>
  <si>
    <t>Eclerx Services Ltd.</t>
  </si>
  <si>
    <t>INE738I01010</t>
  </si>
  <si>
    <t>PTC Industries Ltd.</t>
  </si>
  <si>
    <t>INE596F01018</t>
  </si>
  <si>
    <t>Happiest Minds Technologies Ltd.</t>
  </si>
  <si>
    <t>INE419U01012</t>
  </si>
  <si>
    <t>Sanofi India Ltd.</t>
  </si>
  <si>
    <t>INE058A01010</t>
  </si>
  <si>
    <t>Shyam Metalics And Energy Ltd.</t>
  </si>
  <si>
    <t>INE810G01011</t>
  </si>
  <si>
    <t>CEAT Ltd.</t>
  </si>
  <si>
    <t>INE482A01020</t>
  </si>
  <si>
    <t>Lemon Tree Hotels Ltd.</t>
  </si>
  <si>
    <t>INE970X01018</t>
  </si>
  <si>
    <t>Kansai Nerolac Paints Ltd.</t>
  </si>
  <si>
    <t>INE531A01024</t>
  </si>
  <si>
    <t>Aditya Birla Sun Life AMC Ltd.</t>
  </si>
  <si>
    <t>INE404A01024</t>
  </si>
  <si>
    <t>Sobha Ltd.</t>
  </si>
  <si>
    <t>INE671H01015</t>
  </si>
  <si>
    <t>Network18 Media &amp; Investments Ltd.</t>
  </si>
  <si>
    <t>INE870H01013</t>
  </si>
  <si>
    <t>JM Financial Ltd.</t>
  </si>
  <si>
    <t>INE780C01023</t>
  </si>
  <si>
    <t>NMDC Steel Ltd.</t>
  </si>
  <si>
    <t>INE0NNS01018</t>
  </si>
  <si>
    <t>Raymond Ltd.</t>
  </si>
  <si>
    <t>INE301A01014</t>
  </si>
  <si>
    <t>UTI Asset Management Company Ltd.</t>
  </si>
  <si>
    <t>INE094J01016</t>
  </si>
  <si>
    <t>Tanla Platforms Ltd.</t>
  </si>
  <si>
    <t>INE483C01032</t>
  </si>
  <si>
    <t>JK Tyre &amp; Industries Ltd.</t>
  </si>
  <si>
    <t>INE573A01042</t>
  </si>
  <si>
    <t>Gujarat Pipavav Port Ltd.</t>
  </si>
  <si>
    <t>INE517F01014</t>
  </si>
  <si>
    <t>Signatureglobal (India) Ltd.</t>
  </si>
  <si>
    <t>INE903U01023</t>
  </si>
  <si>
    <t>Elecon Engineering Company Ltd.</t>
  </si>
  <si>
    <t>INE205B01031</t>
  </si>
  <si>
    <t>Vinati Organics Ltd.</t>
  </si>
  <si>
    <t>INE410B01037</t>
  </si>
  <si>
    <t>Capri Global Capital Ltd.</t>
  </si>
  <si>
    <t>INE180C01042</t>
  </si>
  <si>
    <t>Kirloskar Brothers Ltd.</t>
  </si>
  <si>
    <t>INE732A01036</t>
  </si>
  <si>
    <t>Vardhman Textiles Ltd.</t>
  </si>
  <si>
    <t>INE825A01020</t>
  </si>
  <si>
    <t>Blue Dart Express Ltd.</t>
  </si>
  <si>
    <t>INE233B01017</t>
  </si>
  <si>
    <t>Bombay Burmah Trading Corporation Ltd.</t>
  </si>
  <si>
    <t>INE050A01025</t>
  </si>
  <si>
    <t>Vijaya Diagnostic Centre Ltd.</t>
  </si>
  <si>
    <t>INE043W01024</t>
  </si>
  <si>
    <t>Astrazeneca Pharma India Ltd.</t>
  </si>
  <si>
    <t>INE203A01020</t>
  </si>
  <si>
    <t>Gujarat State Fertilizers &amp; Chem Ltd.</t>
  </si>
  <si>
    <t>INE026A01025</t>
  </si>
  <si>
    <t>Quess Corp Ltd.</t>
  </si>
  <si>
    <t>INE615P01015</t>
  </si>
  <si>
    <t>Schneider Electric Infrastructure Ltd.</t>
  </si>
  <si>
    <t>INE839M01018</t>
  </si>
  <si>
    <t>Honasa Consumer Ltd.</t>
  </si>
  <si>
    <t>INE0J5401028</t>
  </si>
  <si>
    <t>The Jammu &amp; Kashmir Bank Ltd.</t>
  </si>
  <si>
    <t>INE168A01041</t>
  </si>
  <si>
    <t>Mastek Ltd.</t>
  </si>
  <si>
    <t>INE759A01021</t>
  </si>
  <si>
    <t>Trident Ltd.</t>
  </si>
  <si>
    <t>INE064C01022</t>
  </si>
  <si>
    <t>Welspun Living Ltd.</t>
  </si>
  <si>
    <t>INE192B01031</t>
  </si>
  <si>
    <t>Saregama India Ltd.</t>
  </si>
  <si>
    <t>INE979A01025</t>
  </si>
  <si>
    <t>G R Infraprojects Ltd.</t>
  </si>
  <si>
    <t>INE201P01022</t>
  </si>
  <si>
    <t>Netweb Technologies India Ltd.</t>
  </si>
  <si>
    <t>INE0NT901020</t>
  </si>
  <si>
    <t>IT - Hardware</t>
  </si>
  <si>
    <t>Fine Organic Industries Ltd.</t>
  </si>
  <si>
    <t>INE686Y01026</t>
  </si>
  <si>
    <t>Mahindra Lifespace Developers Ltd.</t>
  </si>
  <si>
    <t>INE813A01018</t>
  </si>
  <si>
    <t>Archean Chemical Industries Ltd.</t>
  </si>
  <si>
    <t>INE128X01021</t>
  </si>
  <si>
    <t>Tata Teleservices (Maharashtra) Ltd.</t>
  </si>
  <si>
    <t>INE517B01013</t>
  </si>
  <si>
    <t>IFCI Ltd.</t>
  </si>
  <si>
    <t>INE039A01010</t>
  </si>
  <si>
    <t>RailTel Corporation of India Ltd.</t>
  </si>
  <si>
    <t>INE0DD101019</t>
  </si>
  <si>
    <t>Shipping Corporation Of India Ltd.</t>
  </si>
  <si>
    <t>INE109A01011</t>
  </si>
  <si>
    <t>HEG Ltd.</t>
  </si>
  <si>
    <t>INE545A01024</t>
  </si>
  <si>
    <t>PNC Infratech Ltd.</t>
  </si>
  <si>
    <t>INE195J01029</t>
  </si>
  <si>
    <t>Triveni Engineering &amp; Industries Ltd.</t>
  </si>
  <si>
    <t>INE256C01024</t>
  </si>
  <si>
    <t>Graphite India Ltd.</t>
  </si>
  <si>
    <t>INE371A01025</t>
  </si>
  <si>
    <t>Nuvoco Vistas Corporation Ltd.</t>
  </si>
  <si>
    <t>INE118D01016</t>
  </si>
  <si>
    <t>Central Bank of India</t>
  </si>
  <si>
    <t>INE483A01010</t>
  </si>
  <si>
    <t>Rajesh Exports Ltd.</t>
  </si>
  <si>
    <t>INE343B01030</t>
  </si>
  <si>
    <t>Shree Renuka Sugars Ltd.</t>
  </si>
  <si>
    <t>INE087H01022</t>
  </si>
  <si>
    <t>Chemplast Sanmar Ltd.</t>
  </si>
  <si>
    <t>INE488A01050</t>
  </si>
  <si>
    <t>Jbm Auto Ltd.</t>
  </si>
  <si>
    <t>INE927D01044</t>
  </si>
  <si>
    <t>Valor Estate Ltd.</t>
  </si>
  <si>
    <t>INE879I01012</t>
  </si>
  <si>
    <t>VIP Industries Ltd.</t>
  </si>
  <si>
    <t>INE054A01027</t>
  </si>
  <si>
    <t>Syrma Sgs Technology Ltd.</t>
  </si>
  <si>
    <t>INE0DYJ01015</t>
  </si>
  <si>
    <t>Alkyl Amines Chemicals Ltd.</t>
  </si>
  <si>
    <t>INE150B01039</t>
  </si>
  <si>
    <t>SBFC Finance Ltd.</t>
  </si>
  <si>
    <t>INE423Y01016</t>
  </si>
  <si>
    <t>Alok Industries Ltd.</t>
  </si>
  <si>
    <t>INE270A01029</t>
  </si>
  <si>
    <t>C.E. Info Systems Ltd.</t>
  </si>
  <si>
    <t>INE0BV301023</t>
  </si>
  <si>
    <t>TVS Supply Chain Solutions Ltd.</t>
  </si>
  <si>
    <t>INE395N01027</t>
  </si>
  <si>
    <t>Maharashtra Seamless Ltd.</t>
  </si>
  <si>
    <t>INE271B01025</t>
  </si>
  <si>
    <t>RattanIndia Enterprises Ltd.</t>
  </si>
  <si>
    <t>INE834M01019</t>
  </si>
  <si>
    <t>UCO Bank</t>
  </si>
  <si>
    <t>INE691A01018</t>
  </si>
  <si>
    <t>Just Dial Ltd.</t>
  </si>
  <si>
    <t>INE599M01018</t>
  </si>
  <si>
    <t>Campus Activewear Ltd.</t>
  </si>
  <si>
    <t>INE278Y01022</t>
  </si>
  <si>
    <t>Avanti Feeds Ltd.</t>
  </si>
  <si>
    <t>INE871C01038</t>
  </si>
  <si>
    <t>Balaji Amines Ltd.</t>
  </si>
  <si>
    <t>INE050E01027</t>
  </si>
  <si>
    <t>Godrej Agrovet Ltd.</t>
  </si>
  <si>
    <t>INE850D01014</t>
  </si>
  <si>
    <t>Rashtriya Chemicals and Fertilizers Ltd.</t>
  </si>
  <si>
    <t>INE027A01015</t>
  </si>
  <si>
    <t>ITI Ltd.</t>
  </si>
  <si>
    <t>INE248A01017</t>
  </si>
  <si>
    <t>Sun Pharma Advanced Research Co. Ltd.</t>
  </si>
  <si>
    <t>INE232I01014</t>
  </si>
  <si>
    <t>Varroc Engineering Ltd.</t>
  </si>
  <si>
    <t>INE665L01035</t>
  </si>
  <si>
    <t>Easy Trip Planners Ltd.</t>
  </si>
  <si>
    <t>INE07O001026</t>
  </si>
  <si>
    <t>Gujarat Ambuja Exports Ltd.</t>
  </si>
  <si>
    <t>INE036B01030</t>
  </si>
  <si>
    <t>Route Mobile Ltd.</t>
  </si>
  <si>
    <t>INE450U01017</t>
  </si>
  <si>
    <t>Edelweiss NIFTY Smallcap 250 Index Fund</t>
  </si>
  <si>
    <t>PORTFOLIO STATEMENT OF EDELWEISS MID CAP FUND AS ON OCTOBER 31, 2024</t>
  </si>
  <si>
    <t>(An open ended equity scheme predominantly investing in mid cap stocks)</t>
  </si>
  <si>
    <t>Edelweiss Mid Cap Fund</t>
  </si>
  <si>
    <t>PORTFOLIO STATEMENT OF EDELWEISS TECHNOLOGY FUND AS ON OCTOBER 31, 2024</t>
  </si>
  <si>
    <t>(An open-ended equity scheme investing in technology &amp; technology-related companies)</t>
  </si>
  <si>
    <t>(c) Listed / Awaiting listing on International Stock Exchanges</t>
  </si>
  <si>
    <t>APPLE INC</t>
  </si>
  <si>
    <t>US0378331005</t>
  </si>
  <si>
    <t>Software Products</t>
  </si>
  <si>
    <t>NVIDIA CORPORATION</t>
  </si>
  <si>
    <t>US67066G1040</t>
  </si>
  <si>
    <t>Computers Hardware &amp; Equipments</t>
  </si>
  <si>
    <t>MICROSOFT CORP</t>
  </si>
  <si>
    <t>US5949181045</t>
  </si>
  <si>
    <t>BROADCOM INC</t>
  </si>
  <si>
    <t>US11135F1012</t>
  </si>
  <si>
    <t>SALESFORCE INC</t>
  </si>
  <si>
    <t>US79466L3024</t>
  </si>
  <si>
    <t>ORACLE CORPORATION</t>
  </si>
  <si>
    <t>US68389X1054</t>
  </si>
  <si>
    <t>ACCENTURE PLC</t>
  </si>
  <si>
    <t>IE00B4BNMY34</t>
  </si>
  <si>
    <t>ADVANCED MICRO DEVICES INC</t>
  </si>
  <si>
    <t>US0079031078</t>
  </si>
  <si>
    <t>ADOBE INC</t>
  </si>
  <si>
    <t>US00724F1012</t>
  </si>
  <si>
    <t>CISCO SYSTEMS INC</t>
  </si>
  <si>
    <t>US17275R1023</t>
  </si>
  <si>
    <t>SERVICENOW INC.</t>
  </si>
  <si>
    <t>US81762P1021</t>
  </si>
  <si>
    <t>Computers - Software &amp; Consulting</t>
  </si>
  <si>
    <t>IBM</t>
  </si>
  <si>
    <t>US4592001014</t>
  </si>
  <si>
    <t>TEXAS INSTRUMENTS INC</t>
  </si>
  <si>
    <t>US8825081040</t>
  </si>
  <si>
    <t>QUALCOMM INC</t>
  </si>
  <si>
    <t>US7475251036</t>
  </si>
  <si>
    <t>INTUIT INC</t>
  </si>
  <si>
    <t>US4612021034</t>
  </si>
  <si>
    <t>APPLIED MATERIALS INC</t>
  </si>
  <si>
    <t>US0382221051</t>
  </si>
  <si>
    <t>PALO ALTO NETWORKS INC</t>
  </si>
  <si>
    <t>US6974351057</t>
  </si>
  <si>
    <t>ANALOG DEVICES INC</t>
  </si>
  <si>
    <t>US0326541051</t>
  </si>
  <si>
    <t>MICRON TECHNOLOGY INC</t>
  </si>
  <si>
    <t>US5951121038</t>
  </si>
  <si>
    <t>LAM RESEARCH CORPORATION</t>
  </si>
  <si>
    <t>US5128073062</t>
  </si>
  <si>
    <t>ARISTA NETWORKS INC.</t>
  </si>
  <si>
    <t>US0404131064</t>
  </si>
  <si>
    <t>INTEL CORP</t>
  </si>
  <si>
    <t>US4581401001</t>
  </si>
  <si>
    <t>KLA CORP</t>
  </si>
  <si>
    <t>US4824801009</t>
  </si>
  <si>
    <t>AMPHENOL CORP</t>
  </si>
  <si>
    <t>US0320951017</t>
  </si>
  <si>
    <t>SYNOPSYS INC</t>
  </si>
  <si>
    <t>US8716071076</t>
  </si>
  <si>
    <t>CADENCE DESIGN SYS INC</t>
  </si>
  <si>
    <t>US1273871087</t>
  </si>
  <si>
    <t>MOTOROLA SOLUTIONS INC</t>
  </si>
  <si>
    <t>US6200763075</t>
  </si>
  <si>
    <t>AUTODESK INC</t>
  </si>
  <si>
    <t>US0527691069</t>
  </si>
  <si>
    <t>NXP SEMICONDUCTORS NV</t>
  </si>
  <si>
    <t>NL0009538784</t>
  </si>
  <si>
    <t>ROPER TECHNOLOGIES INC</t>
  </si>
  <si>
    <t>US7766961061</t>
  </si>
  <si>
    <t>FORTINET INC</t>
  </si>
  <si>
    <t>US34959E1091</t>
  </si>
  <si>
    <t>FAIR ISAAC CORP</t>
  </si>
  <si>
    <t>US3032501047</t>
  </si>
  <si>
    <t>TE CONNECTIVITY PLC</t>
  </si>
  <si>
    <t>IE000IVNQZ81</t>
  </si>
  <si>
    <t>GARTNER INC</t>
  </si>
  <si>
    <t>US3666511072</t>
  </si>
  <si>
    <t>COGNIZANT TECH SOLUTIONS</t>
  </si>
  <si>
    <t>US1924461023</t>
  </si>
  <si>
    <t>CORNING INC</t>
  </si>
  <si>
    <t>US2193501051</t>
  </si>
  <si>
    <t>MICROCHIP TECHNOLOGY INC</t>
  </si>
  <si>
    <t>US5950171042</t>
  </si>
  <si>
    <t>MONOLITHIC POWER SYSTEM INC</t>
  </si>
  <si>
    <t>US6098391054</t>
  </si>
  <si>
    <t>HP INC</t>
  </si>
  <si>
    <t>US40434L1052</t>
  </si>
  <si>
    <t>ON SEMICONDUCTOR CORPORATION</t>
  </si>
  <si>
    <t>US6821891057</t>
  </si>
  <si>
    <t>ANSYS INC</t>
  </si>
  <si>
    <t>US03662Q1058</t>
  </si>
  <si>
    <t>KEYSIGHT TECHNOLOGIES INC</t>
  </si>
  <si>
    <t>US49338L1035</t>
  </si>
  <si>
    <t>CDW CORP/DE</t>
  </si>
  <si>
    <t>US12514G1085</t>
  </si>
  <si>
    <t>NETAPP INC</t>
  </si>
  <si>
    <t>US64110D1046</t>
  </si>
  <si>
    <t>HEWLETT PACKARD ENTERPRISE CO</t>
  </si>
  <si>
    <t>US42824C1099</t>
  </si>
  <si>
    <t>IT Enabled Services</t>
  </si>
  <si>
    <t>TELEDYNE TECHNOLOGIES INC</t>
  </si>
  <si>
    <t>US8793601050</t>
  </si>
  <si>
    <t>PTC INC</t>
  </si>
  <si>
    <t>US69370C1009</t>
  </si>
  <si>
    <t>WESTERN DIGITAL CORP</t>
  </si>
  <si>
    <t>US9581021055</t>
  </si>
  <si>
    <t>SEAGATE TECHNOLOGY HOLDINGS PLC</t>
  </si>
  <si>
    <t>IE00BKVD2N49</t>
  </si>
  <si>
    <t>VERISIGN INC</t>
  </si>
  <si>
    <t>US92343E1029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</si>
  <si>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</si>
  <si>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</si>
  <si>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Value of investment made by other schemes under same management (Rs. In Lakhs)</t>
  </si>
  <si>
    <t>10. Number of instance of deviation In valuation of securities</t>
  </si>
  <si>
    <t>11. Total value and percentage of illiquid equity shares / securities</t>
  </si>
  <si>
    <t>Edelweiss Technology Fund</t>
  </si>
  <si>
    <t>PORTFOLIO STATEMENT OF EDELWEISS GOLD ETF FUND AS ON OCTOBER 31, 2024</t>
  </si>
  <si>
    <t>((An open ended exchange traded fund replicating/tracking domestic prices of Gold))</t>
  </si>
  <si>
    <t xml:space="preserve">a) Gold </t>
  </si>
  <si>
    <t>Edelweiss Gold ETF</t>
  </si>
  <si>
    <t>PORTFOLIO STATEMENT OF EDELWEISS GOLD AND SILVER ETF FOF AS ON OCTOBER 31, 2024</t>
  </si>
  <si>
    <t>(An open-ended fund of funds scheme investing in units of Gold ETF and Silver ETF)</t>
  </si>
  <si>
    <t>EDELWEISS GOLD ETF</t>
  </si>
  <si>
    <t>INF754K01SE6</t>
  </si>
  <si>
    <t>EDELWEISS SILVER ETF</t>
  </si>
  <si>
    <t>INF754K01SF3</t>
  </si>
  <si>
    <t>Edelweiss Gold and Silver ETF Fund of Fund</t>
  </si>
  <si>
    <t>PORTFOLIO STATEMENT OF EDELWEISS  LIQUID FUND AS ON OCTOBER 31, 2024</t>
  </si>
  <si>
    <t>(An open-ended liquid scheme)</t>
  </si>
  <si>
    <t>91 DAYS TBILL RED 21-11-2024</t>
  </si>
  <si>
    <t>IN002024X227</t>
  </si>
  <si>
    <t>182 DAYS TBILL RED 09-01-2025</t>
  </si>
  <si>
    <t>IN002024Y159</t>
  </si>
  <si>
    <t>91 DAYS TBILL RED 12-12-2024</t>
  </si>
  <si>
    <t>IN002024X250</t>
  </si>
  <si>
    <t>182 DAYS TBILL RED 01-11-2024</t>
  </si>
  <si>
    <t>IN002024Y050</t>
  </si>
  <si>
    <t>91 DAYS TBILL RED 16-01-2025</t>
  </si>
  <si>
    <t>IN002024X284</t>
  </si>
  <si>
    <t>91 DAYS TBILL RED 30-01-2025</t>
  </si>
  <si>
    <t>IN002024X300</t>
  </si>
  <si>
    <t>91 DAYS TBILL RED 15-11-2024</t>
  </si>
  <si>
    <t>IN002024X219</t>
  </si>
  <si>
    <t>STATE BK OF INDIA CD 27-12-2024#**</t>
  </si>
  <si>
    <t>INE062A16549</t>
  </si>
  <si>
    <t>HDFC BANK CD RED 30-01-2025#**</t>
  </si>
  <si>
    <t>INE040A16FP3</t>
  </si>
  <si>
    <t>SIDBI CD RED 11-12-2024#**</t>
  </si>
  <si>
    <t>INE556F16AM5</t>
  </si>
  <si>
    <t>CANARA BANK CD RED 16-12-2024#</t>
  </si>
  <si>
    <t>INE476A16YR6</t>
  </si>
  <si>
    <t>PUNJAB NATIONAL BANK CD 20-12-24#**</t>
  </si>
  <si>
    <t>INE160A16PX2</t>
  </si>
  <si>
    <t>PUNJAB NATIONAL BANK CD RED 13-01-2025#**</t>
  </si>
  <si>
    <t>INE160A16QF7</t>
  </si>
  <si>
    <t>CANARA BANK CD RED 17-01-2025#</t>
  </si>
  <si>
    <t>INE476A16XJ5</t>
  </si>
  <si>
    <t>BANK OF BARODA CD RED 14-11-2024#**</t>
  </si>
  <si>
    <t>INE028A16GC4</t>
  </si>
  <si>
    <t>BANK OF BARODA CD R 18-11-24#**</t>
  </si>
  <si>
    <t>INE028A16GD2</t>
  </si>
  <si>
    <t>STATE BK OF INDIA CD RED 04-12-2024#**</t>
  </si>
  <si>
    <t>INE062A16515</t>
  </si>
  <si>
    <t>BANK OF BARODA CD R 05-12-24#**</t>
  </si>
  <si>
    <t>INE028A16GI1</t>
  </si>
  <si>
    <t>DBS BANK IND LTD. CD RED 12-12-2024#**</t>
  </si>
  <si>
    <t>INE01GA16210</t>
  </si>
  <si>
    <t>CANARA BANK CD RED 26-12-2024#**</t>
  </si>
  <si>
    <t>INE476A16ZJ0</t>
  </si>
  <si>
    <t>KOTAK MAHINDRA BANK CD RED 16-01-2025#**</t>
  </si>
  <si>
    <t>INE237A165V4</t>
  </si>
  <si>
    <t>AXIS BANK LTD CD RED 30-01-2025#</t>
  </si>
  <si>
    <t>INE238AD6645</t>
  </si>
  <si>
    <t>CANARA BANK CD RED 22-01-2025#</t>
  </si>
  <si>
    <t>INE476A16XK3</t>
  </si>
  <si>
    <t>ULTRATECH CEMENT CP RED 15-01-2025**</t>
  </si>
  <si>
    <t>INE481G14ET6</t>
  </si>
  <si>
    <t>SIDBI CP RED 13-12-2024**</t>
  </si>
  <si>
    <t>INE556F14KO5</t>
  </si>
  <si>
    <t>NABARD CP RED 01-01-2025**</t>
  </si>
  <si>
    <t>INE261F14MI0</t>
  </si>
  <si>
    <t>ICICI SECURITIES CP RED 24-12-24**</t>
  </si>
  <si>
    <t>INE763G14VT1</t>
  </si>
  <si>
    <t>CHOLAMANDALAM INV &amp; FI CP RED 10-01-2025**</t>
  </si>
  <si>
    <t>INE121A14WL0</t>
  </si>
  <si>
    <t>RELIANCE RETAIL VEN CP RED 12-11-2024</t>
  </si>
  <si>
    <t>INE929O14CE4</t>
  </si>
  <si>
    <t>TATA CAPITAL HSNG FIN CP 20-11-24**</t>
  </si>
  <si>
    <t>INE033L14NH1</t>
  </si>
  <si>
    <t>LARSEN &amp; TOUBRO LTD CP RED 27-11-2024**</t>
  </si>
  <si>
    <t>INE018A14LB2</t>
  </si>
  <si>
    <t>ADITYA BIRLA FIN LTD CP RED 27-11-2024**</t>
  </si>
  <si>
    <t>INE860H143T2</t>
  </si>
  <si>
    <t>BOBCARD LTD. CP RED 27-11-2024**</t>
  </si>
  <si>
    <t>INE027214662</t>
  </si>
  <si>
    <t>ICICI SECURITIES CP RED 02-12-2024**</t>
  </si>
  <si>
    <t>INE763G14VQ7</t>
  </si>
  <si>
    <t>RELIANCE RETAIL VENT CP 06-12-24**</t>
  </si>
  <si>
    <t>INE929O14CL9</t>
  </si>
  <si>
    <t>RELIANCE JIO INFO LTD 06-12-24**</t>
  </si>
  <si>
    <t>INE110L14SK0</t>
  </si>
  <si>
    <t>MOTILAL OSWAL FIN SER CP RED 04-12-2024**</t>
  </si>
  <si>
    <t>INE338I14II8</t>
  </si>
  <si>
    <t>LARSEN &amp; TOUBRO LTD CP 09-12-24**</t>
  </si>
  <si>
    <t>INE018A14LC0</t>
  </si>
  <si>
    <t>NETWORK18 MEDIA &amp; INV CP 10-12-24**</t>
  </si>
  <si>
    <t>INE870H14TP4</t>
  </si>
  <si>
    <t>RELIANCE JIO INFO CP R 16-12-24**</t>
  </si>
  <si>
    <t>INE110L14SM6</t>
  </si>
  <si>
    <t>EXIM BANK CP RED 13-01-2025**</t>
  </si>
  <si>
    <t>INE514E14SG6</t>
  </si>
  <si>
    <t>ADITYA BIRLA HSG FIN CP 17-01-25**</t>
  </si>
  <si>
    <t>INE831R14EH4</t>
  </si>
  <si>
    <t>MOTILAL OSWAL FIN SER CP 11-12-24**</t>
  </si>
  <si>
    <t>INE338I14IJ6</t>
  </si>
  <si>
    <t>BOBCARD LTD. CP RED 17-12-2024**</t>
  </si>
  <si>
    <t>INE027214688</t>
  </si>
  <si>
    <t>HERO HOUSING FIN CP RED 07-11-2024**</t>
  </si>
  <si>
    <t>INE800X14234</t>
  </si>
  <si>
    <t>ICICI SECURITIES CP 13-11-2024**</t>
  </si>
  <si>
    <t>INE763G14VJ2</t>
  </si>
  <si>
    <t>KOTAK SECURITIES LTD CP 22-11-24**</t>
  </si>
  <si>
    <t>INE028E14OX1</t>
  </si>
  <si>
    <t>GRASIM IND LTD CP RED 03-12-2024**</t>
  </si>
  <si>
    <t>INE047A14966</t>
  </si>
  <si>
    <t>ADITYA BIRLA FIN LTD CP RED 04-12-2024**</t>
  </si>
  <si>
    <t>INE860H143Y2</t>
  </si>
  <si>
    <t>HERO HOUSING FIN CP RED 12-12-2024**</t>
  </si>
  <si>
    <t>INE800X14242</t>
  </si>
  <si>
    <t>CHOLAMANDALAM INV &amp; FI CP RED 17-01-2025**</t>
  </si>
  <si>
    <t>INE121A14WF2</t>
  </si>
  <si>
    <t>BOBCARD LTD. CP RED 30-01-2025**</t>
  </si>
  <si>
    <t>INE027214712</t>
  </si>
  <si>
    <t>CHOLAMANDALAM INV &amp; FI CP RED 29-01-2025</t>
  </si>
  <si>
    <t>INE121A14WX5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</si>
  <si>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</si>
  <si>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</si>
  <si>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</si>
  <si>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</si>
  <si>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</si>
  <si>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</si>
  <si>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</si>
  <si>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</si>
  <si>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</si>
  <si>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</si>
  <si>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</si>
  <si>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</si>
  <si>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</si>
  <si>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</si>
  <si>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</si>
  <si>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</si>
  <si>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EDELWEISS  ASEAN EQUITY OFF-SHORE FUND AS ON OCTOBER 31, 2024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</si>
  <si>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</si>
  <si>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</si>
  <si>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</si>
  <si>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</si>
  <si>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</si>
  <si>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Edelweiss ASEAN Equity Off-Shore Fund</t>
  </si>
  <si>
    <t>PORTFOLIO STATEMENT OF EDELWEISS  GREATER CHINA EQUITY OFF-SHORE FUND AS ON OCTOBER 31, 2024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</si>
  <si>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</si>
  <si>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</si>
  <si>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</si>
  <si>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</si>
  <si>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OCTOBER 31, 2024</t>
  </si>
  <si>
    <t>(An Open-ended Equity Scheme replicating MSCI India Domestic &amp; World Healthcare 45 Index)</t>
  </si>
  <si>
    <t>ELI LILLY &amp; CO</t>
  </si>
  <si>
    <t>US5324571083</t>
  </si>
  <si>
    <t>Pharmaceuticals</t>
  </si>
  <si>
    <t>JOHNSON &amp; JOHNSON</t>
  </si>
  <si>
    <t>US4781601046</t>
  </si>
  <si>
    <t>Novo Nordisk A/S</t>
  </si>
  <si>
    <t>US6701002056</t>
  </si>
  <si>
    <t>ABBVIE INC</t>
  </si>
  <si>
    <t>US00287Y1091</t>
  </si>
  <si>
    <t>Biotechnology</t>
  </si>
  <si>
    <t>MERCK &amp; CO.INC</t>
  </si>
  <si>
    <t>US58933Y1055</t>
  </si>
  <si>
    <t>NOVARTIS AG</t>
  </si>
  <si>
    <t>US66987V1098</t>
  </si>
  <si>
    <t>THERMO FISHER SCIENTIFIC INC</t>
  </si>
  <si>
    <t>US8835561023</t>
  </si>
  <si>
    <t>Life Sciences Tools &amp; Services</t>
  </si>
  <si>
    <t>ABBOTT LABORATORIES</t>
  </si>
  <si>
    <t>US0028241000</t>
  </si>
  <si>
    <t>Health Care Equipment &amp; Supplies</t>
  </si>
  <si>
    <t>INTUITIVE SURGICAL INC</t>
  </si>
  <si>
    <t>US46120E6023</t>
  </si>
  <si>
    <t>AMGEN INC</t>
  </si>
  <si>
    <t>US0311621009</t>
  </si>
  <si>
    <t>DANAHER CORP</t>
  </si>
  <si>
    <t>US2358511028</t>
  </si>
  <si>
    <t>VERTEX PHARMACEUTICALS INC</t>
  </si>
  <si>
    <t>US92532F1003</t>
  </si>
  <si>
    <t>STRYKER CORP</t>
  </si>
  <si>
    <t>US8636671013</t>
  </si>
  <si>
    <t>MEDTRONIC PLC</t>
  </si>
  <si>
    <t>IE00BTN1Y115</t>
  </si>
  <si>
    <t>GILEAD SCIENCES INC</t>
  </si>
  <si>
    <t>US3755581036</t>
  </si>
  <si>
    <t>Regeneron Pharmaceuticals Inc</t>
  </si>
  <si>
    <t>US75886F1075</t>
  </si>
  <si>
    <t>BECTON DICKINSON AND CO</t>
  </si>
  <si>
    <t>US0758871091</t>
  </si>
  <si>
    <t>AGILENT TECHNOLOGIES INC</t>
  </si>
  <si>
    <t>US00846U1016</t>
  </si>
  <si>
    <t>IQVIA HOLDINGS INC</t>
  </si>
  <si>
    <t>US46266C1053</t>
  </si>
  <si>
    <t>ILLUMINA INC</t>
  </si>
  <si>
    <t>US4523271090</t>
  </si>
  <si>
    <t>GRAIL INC</t>
  </si>
  <si>
    <t>US3847471014</t>
  </si>
  <si>
    <t>Edelweiss MSCI India Domestic &amp; World Healthcare 45 Index Fund</t>
  </si>
  <si>
    <t>PORTFOLIO STATEMENT OF EDELWEISS  EUROPE DYNAMIC EQUITY OFF-SHORE FUND AS ON OCTOBER 31, 2024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</si>
  <si>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</si>
  <si>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</si>
  <si>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</si>
  <si>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</si>
  <si>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OCTOBER 31, 2024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</si>
  <si>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</si>
  <si>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</si>
  <si>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</si>
  <si>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</si>
  <si>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 US VALUE EQUITY OFF-SHORE FUND AS ON OCTOBER 31, 2024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</si>
  <si>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</si>
  <si>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</si>
  <si>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</si>
  <si>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</si>
  <si>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OCTOBER 31, 2024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</si>
  <si>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</si>
  <si>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</si>
  <si>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</si>
  <si>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</si>
  <si>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EDELWEISS SILVER ETF FUND AS ON OCTOBER 31, 2024</t>
  </si>
  <si>
    <t>(An open ended exchange traded fund replicating/tracking domestic prices of Silver)</t>
  </si>
  <si>
    <t xml:space="preserve">a) Silver </t>
  </si>
  <si>
    <t>Edelweiss Silver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</si>
</sst>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  <numFmt numFmtId="170" formatCode="#,##0.00000"/>
  </numFmts>
  <fonts count="6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79">
    <xf numFmtId="0" fontId="0" fillId="0" borderId="0" xfId="0"/>
    <xf numFmtId="0" fontId="3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4" fontId="3" fillId="0" borderId="4" xfId="0" applyNumberFormat="1" applyFont="1" applyBorder="1"/>
    <xf numFmtId="0" fontId="4" fillId="0" borderId="0" xfId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0" fillId="0" borderId="7" xfId="0" applyBorder="1"/>
    <xf numFmtId="0" fontId="0" fillId="0" borderId="7" xfId="0" applyBorder="1" applyAlignment="1">
      <alignment wrapText="1"/>
    </xf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4" fontId="0" fillId="0" borderId="0" xfId="0" applyNumberFormat="1"/>
    <xf numFmtId="0" fontId="0" fillId="0" borderId="6" xfId="0" applyBorder="1" applyAlignment="1">
      <alignment vertical="top"/>
    </xf>
    <xf numFmtId="166" fontId="3" fillId="0" borderId="4" xfId="0" applyNumberFormat="1" applyFont="1" applyBorder="1"/>
    <xf numFmtId="167" fontId="3" fillId="0" borderId="4" xfId="0" applyNumberFormat="1" applyFont="1" applyBorder="1"/>
    <xf numFmtId="170" fontId="0" fillId="0" borderId="0" xfId="0" applyNumberFormat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3" fillId="0" borderId="0" xfId="0" applyFont="1" applyAlignment="1">
      <alignment wrapText="1"/>
    </xf>
    <xf numFmtId="0" fontId="4" fillId="0" borderId="0" xfId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238250" cy="714375"/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0</xdr:rowOff>
    </xdr:from>
    <xdr:ext cx="1238250" cy="714375"/>
    <xdr:pic>
      <xdr:nvPicPr>
        <xdr:cNvPr id="111" name="Image 110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56</xdr:row>
      <xdr:rowOff>0</xdr:rowOff>
    </xdr:from>
    <xdr:ext cx="1238250" cy="714375"/>
    <xdr:pic>
      <xdr:nvPicPr>
        <xdr:cNvPr id="112" name="Image 111" descr="Picture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56</xdr:row>
      <xdr:rowOff>0</xdr:rowOff>
    </xdr:from>
    <xdr:ext cx="1238250" cy="714375"/>
    <xdr:pic>
      <xdr:nvPicPr>
        <xdr:cNvPr id="113" name="Image 112" descr="Picture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57</xdr:row>
      <xdr:rowOff>0</xdr:rowOff>
    </xdr:from>
    <xdr:ext cx="1238250" cy="714375"/>
    <xdr:pic>
      <xdr:nvPicPr>
        <xdr:cNvPr id="114" name="Image 113" descr="Picture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57</xdr:row>
      <xdr:rowOff>0</xdr:rowOff>
    </xdr:from>
    <xdr:ext cx="1238250" cy="714375"/>
    <xdr:pic>
      <xdr:nvPicPr>
        <xdr:cNvPr id="115" name="Image 114" descr="Pictur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58</xdr:row>
      <xdr:rowOff>0</xdr:rowOff>
    </xdr:from>
    <xdr:ext cx="1238250" cy="714375"/>
    <xdr:pic>
      <xdr:nvPicPr>
        <xdr:cNvPr id="116" name="Image 115" descr="Picture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58</xdr:row>
      <xdr:rowOff>0</xdr:rowOff>
    </xdr:from>
    <xdr:ext cx="1238250" cy="714375"/>
    <xdr:pic>
      <xdr:nvPicPr>
        <xdr:cNvPr id="117" name="Image 116" descr="Picture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59</xdr:row>
      <xdr:rowOff>0</xdr:rowOff>
    </xdr:from>
    <xdr:ext cx="1238250" cy="714375"/>
    <xdr:pic>
      <xdr:nvPicPr>
        <xdr:cNvPr id="118" name="Image 117" descr="Picture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59</xdr:row>
      <xdr:rowOff>0</xdr:rowOff>
    </xdr:from>
    <xdr:ext cx="1238250" cy="714375"/>
    <xdr:pic>
      <xdr:nvPicPr>
        <xdr:cNvPr id="119" name="Image 118" descr="Picture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60</xdr:row>
      <xdr:rowOff>0</xdr:rowOff>
    </xdr:from>
    <xdr:ext cx="1238250" cy="714375"/>
    <xdr:pic>
      <xdr:nvPicPr>
        <xdr:cNvPr id="120" name="Image 119" descr="Picture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60</xdr:row>
      <xdr:rowOff>0</xdr:rowOff>
    </xdr:from>
    <xdr:ext cx="1238250" cy="714375"/>
    <xdr:pic>
      <xdr:nvPicPr>
        <xdr:cNvPr id="121" name="Image 120" descr="Picture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135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225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225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227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227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165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163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163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3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workbookViewId="0">
      <selection activeCell="F1" sqref="F1:F1048576"/>
    </sheetView>
  </sheetViews>
  <sheetFormatPr defaultRowHeight="15" x14ac:dyDescent="0.25"/>
  <cols>
    <col min="1" max="1" width="8.85546875" bestFit="1" customWidth="1"/>
    <col min="2" max="2" width="39" style="48" customWidth="1"/>
    <col min="3" max="3" width="22" customWidth="1"/>
    <col min="4" max="4" width="31.5703125" style="48" customWidth="1"/>
    <col min="5" max="5" width="23.28515625" bestFit="1" customWidth="1"/>
    <col min="6" max="6" width="39.140625" style="48" customWidth="1"/>
    <col min="7" max="7" width="23.28515625" bestFit="1" customWidth="1"/>
  </cols>
  <sheetData>
    <row r="1" spans="1:7" s="1" customFormat="1" x14ac:dyDescent="0.25">
      <c r="A1" s="71" t="s">
        <v>0</v>
      </c>
      <c r="B1" s="71"/>
      <c r="D1" s="75"/>
      <c r="F1" s="75"/>
    </row>
    <row r="2" spans="1:7" s="1" customFormat="1" x14ac:dyDescent="0.25">
      <c r="A2" s="71" t="s">
        <v>1</v>
      </c>
      <c r="B2" s="71"/>
      <c r="D2" s="75"/>
      <c r="F2" s="75"/>
    </row>
    <row r="3" spans="1:7" s="1" customFormat="1" x14ac:dyDescent="0.25">
      <c r="A3" s="1" t="s">
        <v>2</v>
      </c>
      <c r="B3" s="75" t="s">
        <v>3</v>
      </c>
      <c r="C3" s="69" t="s">
        <v>4</v>
      </c>
      <c r="D3" s="77" t="s">
        <v>5</v>
      </c>
      <c r="E3" s="69" t="s">
        <v>6</v>
      </c>
      <c r="F3" s="77" t="s">
        <v>5</v>
      </c>
      <c r="G3" s="69" t="s">
        <v>6</v>
      </c>
    </row>
    <row r="4" spans="1:7" ht="69.95" customHeight="1" x14ac:dyDescent="0.25">
      <c r="A4" t="s">
        <v>7</v>
      </c>
      <c r="B4" s="76" t="str">
        <f>HYPERLINK("[EDEL_Portfolio Monthly Notes 31-Oct-2024.xlsx]EDACBF!A1","Edelweiss Money Market Fund")</f>
        <v>Edelweiss Money Market Fund</v>
      </c>
      <c r="C4" s="69"/>
      <c r="D4" s="77" t="s">
        <v>8</v>
      </c>
      <c r="E4" s="69"/>
      <c r="F4" s="77" t="s">
        <v>9</v>
      </c>
      <c r="G4" s="69"/>
    </row>
    <row r="5" spans="1:7" ht="69.95" customHeight="1" x14ac:dyDescent="0.25">
      <c r="A5" t="s">
        <v>10</v>
      </c>
      <c r="B5" s="76" t="str">
        <f>HYPERLINK("[EDEL_Portfolio Monthly Notes 31-Oct-2024.xlsx]EDBE25!A1","BHARAT Bond ETF - April 2025")</f>
        <v>BHARAT Bond ETF - April 2025</v>
      </c>
      <c r="C5" s="69"/>
      <c r="D5" s="77" t="s">
        <v>11</v>
      </c>
      <c r="E5" s="69"/>
      <c r="F5" s="78" t="s">
        <v>12</v>
      </c>
      <c r="G5" s="70" t="s">
        <v>12</v>
      </c>
    </row>
    <row r="6" spans="1:7" ht="69.95" customHeight="1" x14ac:dyDescent="0.25">
      <c r="A6" t="s">
        <v>13</v>
      </c>
      <c r="B6" s="76" t="str">
        <f>HYPERLINK("[EDEL_Portfolio Monthly Notes 31-Oct-2024.xlsx]EDBE30!A1","BHARAT Bond ETF - April 2030")</f>
        <v>BHARAT Bond ETF - April 2030</v>
      </c>
      <c r="C6" s="69"/>
      <c r="D6" s="77" t="s">
        <v>14</v>
      </c>
      <c r="E6" s="69"/>
      <c r="F6" s="78" t="s">
        <v>12</v>
      </c>
      <c r="G6" s="70" t="s">
        <v>12</v>
      </c>
    </row>
    <row r="7" spans="1:7" ht="69.95" customHeight="1" x14ac:dyDescent="0.25">
      <c r="A7" t="s">
        <v>15</v>
      </c>
      <c r="B7" s="76" t="str">
        <f>HYPERLINK("[EDEL_Portfolio Monthly Notes 31-Oct-2024.xlsx]EDBE31!A1","BHARAT Bond ETF - April 2031")</f>
        <v>BHARAT Bond ETF - April 2031</v>
      </c>
      <c r="C7" s="69"/>
      <c r="D7" s="77" t="s">
        <v>16</v>
      </c>
      <c r="E7" s="69"/>
      <c r="F7" s="78" t="s">
        <v>12</v>
      </c>
      <c r="G7" s="70" t="s">
        <v>12</v>
      </c>
    </row>
    <row r="8" spans="1:7" ht="69.95" customHeight="1" x14ac:dyDescent="0.25">
      <c r="A8" t="s">
        <v>17</v>
      </c>
      <c r="B8" s="76" t="str">
        <f>HYPERLINK("[EDEL_Portfolio Monthly Notes 31-Oct-2024.xlsx]EDBE32!A1","BHARAT Bond ETF - April 2032")</f>
        <v>BHARAT Bond ETF - April 2032</v>
      </c>
      <c r="C8" s="69"/>
      <c r="D8" s="77" t="s">
        <v>18</v>
      </c>
      <c r="E8" s="69"/>
      <c r="F8" s="78" t="s">
        <v>12</v>
      </c>
      <c r="G8" s="70" t="s">
        <v>12</v>
      </c>
    </row>
    <row r="9" spans="1:7" ht="69.95" customHeight="1" x14ac:dyDescent="0.25">
      <c r="A9" t="s">
        <v>19</v>
      </c>
      <c r="B9" s="76" t="str">
        <f>HYPERLINK("[EDEL_Portfolio Monthly Notes 31-Oct-2024.xlsx]EDBE33!A1","BHARAT Bond ETF - April 2033")</f>
        <v>BHARAT Bond ETF - April 2033</v>
      </c>
      <c r="C9" s="69"/>
      <c r="D9" s="77" t="s">
        <v>20</v>
      </c>
      <c r="E9" s="69"/>
      <c r="F9" s="78" t="s">
        <v>12</v>
      </c>
      <c r="G9" s="70" t="s">
        <v>12</v>
      </c>
    </row>
    <row r="10" spans="1:7" ht="69.95" customHeight="1" x14ac:dyDescent="0.25">
      <c r="A10" t="s">
        <v>21</v>
      </c>
      <c r="B10" s="76" t="str">
        <f>HYPERLINK("[EDEL_Portfolio Monthly Notes 31-Oct-2024.xlsx]EDBPDF!A1","Edelweiss Banking and PSU Debt Fund")</f>
        <v>Edelweiss Banking and PSU Debt Fund</v>
      </c>
      <c r="C10" s="69"/>
      <c r="D10" s="77" t="s">
        <v>22</v>
      </c>
      <c r="E10" s="69"/>
      <c r="F10" s="77" t="s">
        <v>23</v>
      </c>
      <c r="G10" s="69"/>
    </row>
    <row r="11" spans="1:7" ht="69.95" customHeight="1" x14ac:dyDescent="0.25">
      <c r="A11" t="s">
        <v>24</v>
      </c>
      <c r="B11" s="76" t="str">
        <f>HYPERLINK("[EDEL_Portfolio Monthly Notes 31-Oct-2024.xlsx]EDCG27!A1","Edelweiss CRISIL IBX 50 50 Gilt Plus SDL June 2027 Index Fund")</f>
        <v>Edelweiss CRISIL IBX 50 50 Gilt Plus SDL June 2027 Index Fund</v>
      </c>
      <c r="C11" s="69"/>
      <c r="D11" s="77" t="s">
        <v>25</v>
      </c>
      <c r="E11" s="69"/>
      <c r="F11" s="78" t="s">
        <v>12</v>
      </c>
      <c r="G11" s="70" t="s">
        <v>12</v>
      </c>
    </row>
    <row r="12" spans="1:7" ht="69.95" customHeight="1" x14ac:dyDescent="0.25">
      <c r="A12" t="s">
        <v>26</v>
      </c>
      <c r="B12" s="76" t="str">
        <f>HYPERLINK("[EDEL_Portfolio Monthly Notes 31-Oct-2024.xlsx]EDCG28!A1","Edelweiss_CRISIL_IBX 50 50 Gilt Plus SDL Sep 2028 Index Fund")</f>
        <v>Edelweiss_CRISIL_IBX 50 50 Gilt Plus SDL Sep 2028 Index Fund</v>
      </c>
      <c r="C12" s="69"/>
      <c r="D12" s="77" t="s">
        <v>27</v>
      </c>
      <c r="E12" s="69"/>
      <c r="F12" s="78" t="s">
        <v>12</v>
      </c>
      <c r="G12" s="70" t="s">
        <v>12</v>
      </c>
    </row>
    <row r="13" spans="1:7" ht="69.95" customHeight="1" x14ac:dyDescent="0.25">
      <c r="A13" t="s">
        <v>28</v>
      </c>
      <c r="B13" s="76" t="str">
        <f>HYPERLINK("[EDEL_Portfolio Monthly Notes 31-Oct-2024.xlsx]EDCG37!A1","Edelweiss_CRISIL IBX 50 50 Gilt Plus SDL April 2037 Index Fund")</f>
        <v>Edelweiss_CRISIL IBX 50 50 Gilt Plus SDL April 2037 Index Fund</v>
      </c>
      <c r="C13" s="69"/>
      <c r="D13" s="77" t="s">
        <v>29</v>
      </c>
      <c r="E13" s="69"/>
      <c r="F13" s="78" t="s">
        <v>12</v>
      </c>
      <c r="G13" s="70" t="s">
        <v>12</v>
      </c>
    </row>
    <row r="14" spans="1:7" ht="69.95" customHeight="1" x14ac:dyDescent="0.25">
      <c r="A14" t="s">
        <v>30</v>
      </c>
      <c r="B14" s="76" t="str">
        <f>HYPERLINK("[EDEL_Portfolio Monthly Notes 31-Oct-2024.xlsx]EDCPSF!A1","Edelweiss CRL PSU PL SDL 50 50 Oct-25 FD")</f>
        <v>Edelweiss CRL PSU PL SDL 50 50 Oct-25 FD</v>
      </c>
      <c r="C14" s="69"/>
      <c r="D14" s="77" t="s">
        <v>31</v>
      </c>
      <c r="E14" s="69"/>
      <c r="F14" s="78" t="s">
        <v>12</v>
      </c>
      <c r="G14" s="70" t="s">
        <v>12</v>
      </c>
    </row>
    <row r="15" spans="1:7" ht="69.95" customHeight="1" x14ac:dyDescent="0.25">
      <c r="A15" t="s">
        <v>32</v>
      </c>
      <c r="B15" s="76" t="str">
        <f>HYPERLINK("[EDEL_Portfolio Monthly Notes 31-Oct-2024.xlsx]EDCSDF!A1","Edelweiss CRL IBX 50 50 Gilt Plus SDL Short Duration Index Fund")</f>
        <v>Edelweiss CRL IBX 50 50 Gilt Plus SDL Short Duration Index Fund</v>
      </c>
      <c r="C15" s="69"/>
      <c r="D15" s="77" t="s">
        <v>33</v>
      </c>
      <c r="E15" s="69"/>
      <c r="F15" s="78" t="s">
        <v>12</v>
      </c>
      <c r="G15" s="70" t="s">
        <v>12</v>
      </c>
    </row>
    <row r="16" spans="1:7" ht="69.95" customHeight="1" x14ac:dyDescent="0.25">
      <c r="A16" t="s">
        <v>34</v>
      </c>
      <c r="B16" s="76" t="str">
        <f>HYPERLINK("[EDEL_Portfolio Monthly Notes 31-Oct-2024.xlsx]EDFF25!A1","BHARAT Bond FOF - April 2025")</f>
        <v>BHARAT Bond FOF - April 2025</v>
      </c>
      <c r="C16" s="69"/>
      <c r="D16" s="77" t="s">
        <v>11</v>
      </c>
      <c r="E16" s="69"/>
      <c r="F16" s="78" t="s">
        <v>12</v>
      </c>
      <c r="G16" s="70" t="s">
        <v>12</v>
      </c>
    </row>
    <row r="17" spans="1:7" ht="69.95" customHeight="1" x14ac:dyDescent="0.25">
      <c r="A17" t="s">
        <v>35</v>
      </c>
      <c r="B17" s="76" t="str">
        <f>HYPERLINK("[EDEL_Portfolio Monthly Notes 31-Oct-2024.xlsx]EDFF30!A1","BHARAT Bond FOF - April 2030")</f>
        <v>BHARAT Bond FOF - April 2030</v>
      </c>
      <c r="C17" s="69"/>
      <c r="D17" s="77" t="s">
        <v>14</v>
      </c>
      <c r="E17" s="69"/>
      <c r="F17" s="78" t="s">
        <v>12</v>
      </c>
      <c r="G17" s="70" t="s">
        <v>12</v>
      </c>
    </row>
    <row r="18" spans="1:7" ht="69.95" customHeight="1" x14ac:dyDescent="0.25">
      <c r="A18" t="s">
        <v>36</v>
      </c>
      <c r="B18" s="76" t="str">
        <f>HYPERLINK("[EDEL_Portfolio Monthly Notes 31-Oct-2024.xlsx]EDFF31!A1","BHARAT Bond FOF - April 2031")</f>
        <v>BHARAT Bond FOF - April 2031</v>
      </c>
      <c r="C18" s="69"/>
      <c r="D18" s="77" t="s">
        <v>16</v>
      </c>
      <c r="E18" s="69"/>
      <c r="F18" s="78" t="s">
        <v>12</v>
      </c>
      <c r="G18" s="70" t="s">
        <v>12</v>
      </c>
    </row>
    <row r="19" spans="1:7" ht="69.95" customHeight="1" x14ac:dyDescent="0.25">
      <c r="A19" t="s">
        <v>37</v>
      </c>
      <c r="B19" s="76" t="str">
        <f>HYPERLINK("[EDEL_Portfolio Monthly Notes 31-Oct-2024.xlsx]EDFF32!A1","BHARAT Bond FOF - April 2032")</f>
        <v>BHARAT Bond FOF - April 2032</v>
      </c>
      <c r="C19" s="69"/>
      <c r="D19" s="77" t="s">
        <v>18</v>
      </c>
      <c r="E19" s="69"/>
      <c r="F19" s="78" t="s">
        <v>12</v>
      </c>
      <c r="G19" s="70" t="s">
        <v>12</v>
      </c>
    </row>
    <row r="20" spans="1:7" ht="69.95" customHeight="1" x14ac:dyDescent="0.25">
      <c r="A20" t="s">
        <v>38</v>
      </c>
      <c r="B20" s="76" t="str">
        <f>HYPERLINK("[EDEL_Portfolio Monthly Notes 31-Oct-2024.xlsx]EDFF33!A1","BHARAT Bond FOF - April 2033")</f>
        <v>BHARAT Bond FOF - April 2033</v>
      </c>
      <c r="C20" s="69"/>
      <c r="D20" s="77" t="s">
        <v>20</v>
      </c>
      <c r="E20" s="69"/>
      <c r="F20" s="78" t="s">
        <v>12</v>
      </c>
      <c r="G20" s="70" t="s">
        <v>12</v>
      </c>
    </row>
    <row r="21" spans="1:7" ht="69.95" customHeight="1" x14ac:dyDescent="0.25">
      <c r="A21" t="s">
        <v>39</v>
      </c>
      <c r="B21" s="76" t="str">
        <f>HYPERLINK("[EDEL_Portfolio Monthly Notes 31-Oct-2024.xlsx]EDGSEC!A1","Edelweiss Government Securities Fund")</f>
        <v>Edelweiss Government Securities Fund</v>
      </c>
      <c r="C21" s="69"/>
      <c r="D21" s="77" t="s">
        <v>40</v>
      </c>
      <c r="E21" s="69"/>
      <c r="F21" s="77" t="s">
        <v>41</v>
      </c>
      <c r="G21" s="69"/>
    </row>
    <row r="22" spans="1:7" ht="69.95" customHeight="1" x14ac:dyDescent="0.25">
      <c r="A22" t="s">
        <v>42</v>
      </c>
      <c r="B22" s="76" t="str">
        <f>HYPERLINK("[EDEL_Portfolio Monthly Notes 31-Oct-2024.xlsx]EDNP27!A1","Edelweiss Nifty PSU Bond Plus SDL Apr2027 50 50 Index")</f>
        <v>Edelweiss Nifty PSU Bond Plus SDL Apr2027 50 50 Index</v>
      </c>
      <c r="C22" s="69"/>
      <c r="D22" s="77" t="s">
        <v>43</v>
      </c>
      <c r="E22" s="69"/>
      <c r="F22" s="78" t="s">
        <v>12</v>
      </c>
      <c r="G22" s="70" t="s">
        <v>12</v>
      </c>
    </row>
    <row r="23" spans="1:7" ht="69.95" customHeight="1" x14ac:dyDescent="0.25">
      <c r="A23" t="s">
        <v>44</v>
      </c>
      <c r="B23" s="76" t="str">
        <f>HYPERLINK("[EDEL_Portfolio Monthly Notes 31-Oct-2024.xlsx]EDNPSF!A1","Edelweiss Nifty PSU Bond Plus SDL Apr2026 50 50 Index Fund")</f>
        <v>Edelweiss Nifty PSU Bond Plus SDL Apr2026 50 50 Index Fund</v>
      </c>
      <c r="C23" s="69"/>
      <c r="D23" s="77" t="s">
        <v>45</v>
      </c>
      <c r="E23" s="69"/>
      <c r="F23" s="78" t="s">
        <v>12</v>
      </c>
      <c r="G23" s="70" t="s">
        <v>12</v>
      </c>
    </row>
    <row r="24" spans="1:7" ht="69.95" customHeight="1" x14ac:dyDescent="0.25">
      <c r="A24" t="s">
        <v>46</v>
      </c>
      <c r="B24" s="76" t="str">
        <f>HYPERLINK("[EDEL_Portfolio Monthly Notes 31-Oct-2024.xlsx]EDONTF!A1","EDELWEISS OVERNIGHT FUND")</f>
        <v>EDELWEISS OVERNIGHT FUND</v>
      </c>
      <c r="C24" s="69"/>
      <c r="D24" s="77" t="s">
        <v>47</v>
      </c>
      <c r="E24" s="69"/>
      <c r="F24" s="78" t="s">
        <v>12</v>
      </c>
      <c r="G24" s="70" t="s">
        <v>12</v>
      </c>
    </row>
    <row r="25" spans="1:7" ht="69.95" customHeight="1" x14ac:dyDescent="0.25">
      <c r="A25" t="s">
        <v>48</v>
      </c>
      <c r="B25" s="76" t="str">
        <f>HYPERLINK("[EDEL_Portfolio Monthly Notes 31-Oct-2024.xlsx]EEALVF!A1","Edel Nifty Alpha Low Volatility 30 Index Fund")</f>
        <v>Edel Nifty Alpha Low Volatility 30 Index Fund</v>
      </c>
      <c r="C25" s="69"/>
      <c r="D25" s="77" t="s">
        <v>49</v>
      </c>
      <c r="E25" s="69"/>
      <c r="F25" s="78" t="s">
        <v>12</v>
      </c>
      <c r="G25" s="70" t="s">
        <v>12</v>
      </c>
    </row>
    <row r="26" spans="1:7" ht="69.95" customHeight="1" x14ac:dyDescent="0.25">
      <c r="A26" t="s">
        <v>50</v>
      </c>
      <c r="B26" s="76" t="str">
        <f>HYPERLINK("[EDEL_Portfolio Monthly Notes 31-Oct-2024.xlsx]EEARBF!A1","Edelweiss Arbitrage Fund")</f>
        <v>Edelweiss Arbitrage Fund</v>
      </c>
      <c r="C26" s="69"/>
      <c r="D26" s="77" t="s">
        <v>51</v>
      </c>
      <c r="E26" s="69"/>
      <c r="F26" s="78" t="s">
        <v>12</v>
      </c>
      <c r="G26" s="70" t="s">
        <v>12</v>
      </c>
    </row>
    <row r="27" spans="1:7" ht="69.95" customHeight="1" x14ac:dyDescent="0.25">
      <c r="A27" t="s">
        <v>52</v>
      </c>
      <c r="B27" s="76" t="str">
        <f>HYPERLINK("[EDEL_Portfolio Monthly Notes 31-Oct-2024.xlsx]EEARFD!A1","Edelweiss Balanced Advantage Fund")</f>
        <v>Edelweiss Balanced Advantage Fund</v>
      </c>
      <c r="C27" s="69"/>
      <c r="D27" s="77" t="s">
        <v>53</v>
      </c>
      <c r="E27" s="69"/>
      <c r="F27" s="78" t="s">
        <v>12</v>
      </c>
      <c r="G27" s="70" t="s">
        <v>12</v>
      </c>
    </row>
    <row r="28" spans="1:7" ht="69.95" customHeight="1" x14ac:dyDescent="0.25">
      <c r="A28" t="s">
        <v>54</v>
      </c>
      <c r="B28" s="76" t="str">
        <f>HYPERLINK("[EDEL_Portfolio Monthly Notes 31-Oct-2024.xlsx]EEBCYF!A1","Edelweiss Business Cycle Fund")</f>
        <v>Edelweiss Business Cycle Fund</v>
      </c>
      <c r="C28" s="69"/>
      <c r="D28" s="77" t="s">
        <v>55</v>
      </c>
      <c r="E28" s="69"/>
      <c r="F28" s="78" t="s">
        <v>12</v>
      </c>
      <c r="G28" s="70" t="s">
        <v>12</v>
      </c>
    </row>
    <row r="29" spans="1:7" ht="69.95" customHeight="1" x14ac:dyDescent="0.25">
      <c r="A29" t="s">
        <v>56</v>
      </c>
      <c r="B29" s="76" t="str">
        <f>HYPERLINK("[EDEL_Portfolio Monthly Notes 31-Oct-2024.xlsx]EEDGEF!A1","Edelweiss Large Cap Fund")</f>
        <v>Edelweiss Large Cap Fund</v>
      </c>
      <c r="C29" s="69"/>
      <c r="D29" s="77" t="s">
        <v>57</v>
      </c>
      <c r="E29" s="69"/>
      <c r="F29" s="78" t="s">
        <v>12</v>
      </c>
      <c r="G29" s="70" t="s">
        <v>12</v>
      </c>
    </row>
    <row r="30" spans="1:7" ht="69.95" customHeight="1" x14ac:dyDescent="0.25">
      <c r="A30" t="s">
        <v>58</v>
      </c>
      <c r="B30" s="76" t="str">
        <f>HYPERLINK("[EDEL_Portfolio Monthly Notes 31-Oct-2024.xlsx]EEECRF!A1","Edelweiss Flexi-Cap Fund")</f>
        <v>Edelweiss Flexi-Cap Fund</v>
      </c>
      <c r="C30" s="69"/>
      <c r="D30" s="77" t="s">
        <v>55</v>
      </c>
      <c r="E30" s="69"/>
      <c r="F30" s="78" t="s">
        <v>12</v>
      </c>
      <c r="G30" s="70" t="s">
        <v>12</v>
      </c>
    </row>
    <row r="31" spans="1:7" ht="69.95" customHeight="1" x14ac:dyDescent="0.25">
      <c r="A31" t="s">
        <v>59</v>
      </c>
      <c r="B31" s="76" t="str">
        <f>HYPERLINK("[EDEL_Portfolio Monthly Notes 31-Oct-2024.xlsx]EEELSS!A1","Edelweiss ELSS Tax saver Fund")</f>
        <v>Edelweiss ELSS Tax saver Fund</v>
      </c>
      <c r="C31" s="69"/>
      <c r="D31" s="77" t="s">
        <v>55</v>
      </c>
      <c r="E31" s="69"/>
      <c r="F31" s="78" t="s">
        <v>12</v>
      </c>
      <c r="G31" s="70" t="s">
        <v>12</v>
      </c>
    </row>
    <row r="32" spans="1:7" ht="69.95" customHeight="1" x14ac:dyDescent="0.25">
      <c r="A32" t="s">
        <v>60</v>
      </c>
      <c r="B32" s="76" t="str">
        <f>HYPERLINK("[EDEL_Portfolio Monthly Notes 31-Oct-2024.xlsx]EEEQTF!A1","Edelweiss Large &amp; Mid Cap Fund")</f>
        <v>Edelweiss Large &amp; Mid Cap Fund</v>
      </c>
      <c r="C32" s="69"/>
      <c r="D32" s="77" t="s">
        <v>61</v>
      </c>
      <c r="E32" s="69"/>
      <c r="F32" s="78" t="s">
        <v>12</v>
      </c>
      <c r="G32" s="70" t="s">
        <v>12</v>
      </c>
    </row>
    <row r="33" spans="1:7" ht="69.95" customHeight="1" x14ac:dyDescent="0.25">
      <c r="A33" t="s">
        <v>62</v>
      </c>
      <c r="B33" s="76" t="str">
        <f>HYPERLINK("[EDEL_Portfolio Monthly Notes 31-Oct-2024.xlsx]EEESCF!A1","Edelweiss Small Cap Fund")</f>
        <v>Edelweiss Small Cap Fund</v>
      </c>
      <c r="C33" s="69"/>
      <c r="D33" s="77" t="s">
        <v>63</v>
      </c>
      <c r="E33" s="69"/>
      <c r="F33" s="78" t="s">
        <v>12</v>
      </c>
      <c r="G33" s="70" t="s">
        <v>12</v>
      </c>
    </row>
    <row r="34" spans="1:7" ht="69.95" customHeight="1" x14ac:dyDescent="0.25">
      <c r="A34" t="s">
        <v>64</v>
      </c>
      <c r="B34" s="76" t="str">
        <f>HYPERLINK("[EDEL_Portfolio Monthly Notes 31-Oct-2024.xlsx]EEESSF!A1","Edelweiss Equity Savings Fund")</f>
        <v>Edelweiss Equity Savings Fund</v>
      </c>
      <c r="C34" s="69"/>
      <c r="D34" s="77" t="s">
        <v>65</v>
      </c>
      <c r="E34" s="69"/>
      <c r="F34" s="78" t="s">
        <v>12</v>
      </c>
      <c r="G34" s="70" t="s">
        <v>12</v>
      </c>
    </row>
    <row r="35" spans="1:7" ht="69.95" customHeight="1" x14ac:dyDescent="0.25">
      <c r="A35" t="s">
        <v>66</v>
      </c>
      <c r="B35" s="76" t="str">
        <f>HYPERLINK("[EDEL_Portfolio Monthly Notes 31-Oct-2024.xlsx]EEFOCF!A1","Edelweiss Focused Fund")</f>
        <v>Edelweiss Focused Fund</v>
      </c>
      <c r="C35" s="69"/>
      <c r="D35" s="77" t="s">
        <v>55</v>
      </c>
      <c r="E35" s="69"/>
      <c r="F35" s="78" t="s">
        <v>12</v>
      </c>
      <c r="G35" s="70" t="s">
        <v>12</v>
      </c>
    </row>
    <row r="36" spans="1:7" ht="69.95" customHeight="1" x14ac:dyDescent="0.25">
      <c r="A36" t="s">
        <v>67</v>
      </c>
      <c r="B36" s="76" t="str">
        <f>HYPERLINK("[EDEL_Portfolio Monthly Notes 31-Oct-2024.xlsx]EEIF30!A1","Edelweiss Nifty 100 Quality 30 Index Fnd")</f>
        <v>Edelweiss Nifty 100 Quality 30 Index Fnd</v>
      </c>
      <c r="C36" s="69"/>
      <c r="D36" s="77" t="s">
        <v>68</v>
      </c>
      <c r="E36" s="69"/>
      <c r="F36" s="78" t="s">
        <v>12</v>
      </c>
      <c r="G36" s="70" t="s">
        <v>12</v>
      </c>
    </row>
    <row r="37" spans="1:7" ht="69.95" customHeight="1" x14ac:dyDescent="0.25">
      <c r="A37" t="s">
        <v>69</v>
      </c>
      <c r="B37" s="76" t="str">
        <f>HYPERLINK("[EDEL_Portfolio Monthly Notes 31-Oct-2024.xlsx]EEIF50!A1","Edelweiss Nifty 50 Index Fund")</f>
        <v>Edelweiss Nifty 50 Index Fund</v>
      </c>
      <c r="C37" s="69"/>
      <c r="D37" s="77" t="s">
        <v>70</v>
      </c>
      <c r="E37" s="69"/>
      <c r="F37" s="78" t="s">
        <v>12</v>
      </c>
      <c r="G37" s="70" t="s">
        <v>12</v>
      </c>
    </row>
    <row r="38" spans="1:7" ht="69.95" customHeight="1" x14ac:dyDescent="0.25">
      <c r="A38" t="s">
        <v>71</v>
      </c>
      <c r="B38" s="76" t="str">
        <f>HYPERLINK("[EDEL_Portfolio Monthly Notes 31-Oct-2024.xlsx]EELMIF!A1","Edelweiss NIFTY Large Mid Cap 250 Index Fund")</f>
        <v>Edelweiss NIFTY Large Mid Cap 250 Index Fund</v>
      </c>
      <c r="C38" s="69"/>
      <c r="D38" s="77" t="s">
        <v>61</v>
      </c>
      <c r="E38" s="69"/>
      <c r="F38" s="78" t="s">
        <v>12</v>
      </c>
      <c r="G38" s="70" t="s">
        <v>12</v>
      </c>
    </row>
    <row r="39" spans="1:7" ht="69.95" customHeight="1" x14ac:dyDescent="0.25">
      <c r="A39" t="s">
        <v>72</v>
      </c>
      <c r="B39" s="76" t="str">
        <f>HYPERLINK("[EDEL_Portfolio Monthly Notes 31-Oct-2024.xlsx]EEM150!A1","Edelweiss Nifty Midcap150 Momentum 50 Index Fund")</f>
        <v>Edelweiss Nifty Midcap150 Momentum 50 Index Fund</v>
      </c>
      <c r="C39" s="69"/>
      <c r="D39" s="77" t="s">
        <v>73</v>
      </c>
      <c r="E39" s="69"/>
      <c r="F39" s="78" t="s">
        <v>12</v>
      </c>
      <c r="G39" s="70" t="s">
        <v>12</v>
      </c>
    </row>
    <row r="40" spans="1:7" ht="69.95" customHeight="1" x14ac:dyDescent="0.25">
      <c r="A40" t="s">
        <v>74</v>
      </c>
      <c r="B40" s="76" t="str">
        <f>HYPERLINK("[EDEL_Portfolio Monthly Notes 31-Oct-2024.xlsx]EEMAAF!A1","Edelweiss Multi Asset Allocation Fund")</f>
        <v>Edelweiss Multi Asset Allocation Fund</v>
      </c>
      <c r="C40" s="69"/>
      <c r="D40" s="77" t="s">
        <v>75</v>
      </c>
      <c r="E40" s="69"/>
      <c r="F40" s="78" t="s">
        <v>12</v>
      </c>
      <c r="G40" s="70" t="s">
        <v>12</v>
      </c>
    </row>
    <row r="41" spans="1:7" ht="69.95" customHeight="1" x14ac:dyDescent="0.25">
      <c r="A41" t="s">
        <v>76</v>
      </c>
      <c r="B41" s="76" t="str">
        <f>HYPERLINK("[EDEL_Portfolio Monthly Notes 31-Oct-2024.xlsx]EEMCPF!A1","Edelweiss Multi Cap Fund")</f>
        <v>Edelweiss Multi Cap Fund</v>
      </c>
      <c r="C41" s="69"/>
      <c r="D41" s="77" t="s">
        <v>77</v>
      </c>
      <c r="E41" s="69"/>
      <c r="F41" s="78" t="s">
        <v>12</v>
      </c>
      <c r="G41" s="70" t="s">
        <v>12</v>
      </c>
    </row>
    <row r="42" spans="1:7" ht="69.95" customHeight="1" x14ac:dyDescent="0.25">
      <c r="A42" t="s">
        <v>78</v>
      </c>
      <c r="B42" s="76" t="str">
        <f>HYPERLINK("[EDEL_Portfolio Monthly Notes 31-Oct-2024.xlsx]EEMMQE!A1","Edelweiss Nifty500 Multicap Momentum Quality 50 ETF")</f>
        <v>Edelweiss Nifty500 Multicap Momentum Quality 50 ETF</v>
      </c>
      <c r="C42" s="69"/>
      <c r="D42" s="77" t="s">
        <v>79</v>
      </c>
      <c r="E42" s="69"/>
      <c r="F42" s="78" t="s">
        <v>12</v>
      </c>
      <c r="G42" s="70" t="s">
        <v>12</v>
      </c>
    </row>
    <row r="43" spans="1:7" ht="69.95" customHeight="1" x14ac:dyDescent="0.25">
      <c r="A43" t="s">
        <v>80</v>
      </c>
      <c r="B43" s="76" t="str">
        <f>HYPERLINK("[EDEL_Portfolio Monthly Notes 31-Oct-2024.xlsx]EEMMQI!A1","Edelweiss Nifty500 Multicap Momentum Quality 50 Index Fund")</f>
        <v>Edelweiss Nifty500 Multicap Momentum Quality 50 Index Fund</v>
      </c>
      <c r="C43" s="69"/>
      <c r="D43" s="77" t="s">
        <v>79</v>
      </c>
      <c r="E43" s="69"/>
      <c r="F43" s="78" t="s">
        <v>12</v>
      </c>
      <c r="G43" s="70" t="s">
        <v>12</v>
      </c>
    </row>
    <row r="44" spans="1:7" ht="69.95" customHeight="1" x14ac:dyDescent="0.25">
      <c r="A44" t="s">
        <v>81</v>
      </c>
      <c r="B44" s="76" t="str">
        <f>HYPERLINK("[EDEL_Portfolio Monthly Notes 31-Oct-2024.xlsx]EEMOF1!A1","EDELWEISS RECENTLY LISTED IPO FUND")</f>
        <v>EDELWEISS RECENTLY LISTED IPO FUND</v>
      </c>
      <c r="C44" s="69"/>
      <c r="D44" s="77" t="s">
        <v>82</v>
      </c>
      <c r="E44" s="69"/>
      <c r="F44" s="78" t="s">
        <v>12</v>
      </c>
      <c r="G44" s="70" t="s">
        <v>12</v>
      </c>
    </row>
    <row r="45" spans="1:7" ht="69.95" customHeight="1" x14ac:dyDescent="0.25">
      <c r="A45" t="s">
        <v>83</v>
      </c>
      <c r="B45" s="76" t="str">
        <f>HYPERLINK("[EDEL_Portfolio Monthly Notes 31-Oct-2024.xlsx]EENBEF!A1","Edelweiss Nifty Bank ETF")</f>
        <v>Edelweiss Nifty Bank ETF</v>
      </c>
      <c r="C45" s="69"/>
      <c r="D45" s="77" t="s">
        <v>84</v>
      </c>
      <c r="E45" s="69"/>
      <c r="F45" s="78" t="s">
        <v>12</v>
      </c>
      <c r="G45" s="70" t="s">
        <v>12</v>
      </c>
    </row>
    <row r="46" spans="1:7" ht="69.95" customHeight="1" x14ac:dyDescent="0.25">
      <c r="A46" t="s">
        <v>85</v>
      </c>
      <c r="B46" s="76" t="str">
        <f>HYPERLINK("[EDEL_Portfolio Monthly Notes 31-Oct-2024.xlsx]EENN50!A1","Edelweiss Nifty Next 50 Index Fund")</f>
        <v>Edelweiss Nifty Next 50 Index Fund</v>
      </c>
      <c r="C46" s="69"/>
      <c r="D46" s="77" t="s">
        <v>86</v>
      </c>
      <c r="E46" s="69"/>
      <c r="F46" s="78" t="s">
        <v>12</v>
      </c>
      <c r="G46" s="70" t="s">
        <v>12</v>
      </c>
    </row>
    <row r="47" spans="1:7" ht="69.95" customHeight="1" x14ac:dyDescent="0.25">
      <c r="A47" t="s">
        <v>87</v>
      </c>
      <c r="B47" s="76" t="str">
        <f>HYPERLINK("[EDEL_Portfolio Monthly Notes 31-Oct-2024.xlsx]EEPRUA!A1","Edelweiss Aggressive Hybrid Fund")</f>
        <v>Edelweiss Aggressive Hybrid Fund</v>
      </c>
      <c r="C47" s="69"/>
      <c r="D47" s="77" t="s">
        <v>88</v>
      </c>
      <c r="E47" s="69"/>
      <c r="F47" s="78" t="s">
        <v>12</v>
      </c>
      <c r="G47" s="70" t="s">
        <v>12</v>
      </c>
    </row>
    <row r="48" spans="1:7" ht="69.95" customHeight="1" x14ac:dyDescent="0.25">
      <c r="A48" t="s">
        <v>89</v>
      </c>
      <c r="B48" s="76" t="str">
        <f>HYPERLINK("[EDEL_Portfolio Monthly Notes 31-Oct-2024.xlsx]EES250!A1","Edelweiss Nifty Smallcap 250 Index Fund")</f>
        <v>Edelweiss Nifty Smallcap 250 Index Fund</v>
      </c>
      <c r="C48" s="69"/>
      <c r="D48" s="77" t="s">
        <v>63</v>
      </c>
      <c r="E48" s="69"/>
      <c r="F48" s="78" t="s">
        <v>12</v>
      </c>
      <c r="G48" s="70" t="s">
        <v>12</v>
      </c>
    </row>
    <row r="49" spans="1:7" ht="69.95" customHeight="1" x14ac:dyDescent="0.25">
      <c r="A49" t="s">
        <v>90</v>
      </c>
      <c r="B49" s="76" t="str">
        <f>HYPERLINK("[EDEL_Portfolio Monthly Notes 31-Oct-2024.xlsx]EESMCF!A1","Edelweiss Mid Cap Fund")</f>
        <v>Edelweiss Mid Cap Fund</v>
      </c>
      <c r="C49" s="69"/>
      <c r="D49" s="77" t="s">
        <v>91</v>
      </c>
      <c r="E49" s="69"/>
      <c r="F49" s="78" t="s">
        <v>12</v>
      </c>
      <c r="G49" s="70" t="s">
        <v>12</v>
      </c>
    </row>
    <row r="50" spans="1:7" ht="69.95" customHeight="1" x14ac:dyDescent="0.25">
      <c r="A50" t="s">
        <v>92</v>
      </c>
      <c r="B50" s="76" t="str">
        <f>HYPERLINK("[EDEL_Portfolio Monthly Notes 31-Oct-2024.xlsx]EETECF!A1","Edelweiss Technology Fund")</f>
        <v>Edelweiss Technology Fund</v>
      </c>
      <c r="C50" s="69"/>
      <c r="D50" s="77" t="s">
        <v>93</v>
      </c>
      <c r="E50" s="69"/>
      <c r="F50" s="78" t="s">
        <v>12</v>
      </c>
      <c r="G50" s="70" t="s">
        <v>12</v>
      </c>
    </row>
    <row r="51" spans="1:7" ht="69.95" customHeight="1" x14ac:dyDescent="0.25">
      <c r="A51" t="s">
        <v>94</v>
      </c>
      <c r="B51" s="76" t="str">
        <f>HYPERLINK("[EDEL_Portfolio Monthly Notes 31-Oct-2024.xlsx]EGOLDE!A1","Edelweiss Gold ETF Fund")</f>
        <v>Edelweiss Gold ETF Fund</v>
      </c>
      <c r="C51" s="69"/>
      <c r="D51" s="77" t="s">
        <v>95</v>
      </c>
      <c r="E51" s="69"/>
      <c r="F51" s="78" t="s">
        <v>12</v>
      </c>
      <c r="G51" s="70" t="s">
        <v>12</v>
      </c>
    </row>
    <row r="52" spans="1:7" ht="69.95" customHeight="1" x14ac:dyDescent="0.25">
      <c r="A52" t="s">
        <v>96</v>
      </c>
      <c r="B52" s="76" t="str">
        <f>HYPERLINK("[EDEL_Portfolio Monthly Notes 31-Oct-2024.xlsx]EGSFOF!A1","Edelweiss Gold and Silver ETF FOF")</f>
        <v>Edelweiss Gold and Silver ETF FOF</v>
      </c>
      <c r="C52" s="69"/>
      <c r="D52" s="77" t="s">
        <v>97</v>
      </c>
      <c r="E52" s="69"/>
      <c r="F52" s="78" t="s">
        <v>12</v>
      </c>
      <c r="G52" s="70" t="s">
        <v>12</v>
      </c>
    </row>
    <row r="53" spans="1:7" ht="69.95" customHeight="1" x14ac:dyDescent="0.25">
      <c r="A53" t="s">
        <v>98</v>
      </c>
      <c r="B53" s="76" t="str">
        <f>HYPERLINK("[EDEL_Portfolio Monthly Notes 31-Oct-2024.xlsx]ELLIQF!A1","Edelweiss Liquid Fund")</f>
        <v>Edelweiss Liquid Fund</v>
      </c>
      <c r="C53" s="69"/>
      <c r="D53" s="77" t="s">
        <v>99</v>
      </c>
      <c r="E53" s="69"/>
      <c r="F53" s="77" t="s">
        <v>100</v>
      </c>
      <c r="G53" s="69"/>
    </row>
    <row r="54" spans="1:7" ht="69.95" customHeight="1" x14ac:dyDescent="0.25">
      <c r="A54" t="s">
        <v>101</v>
      </c>
      <c r="B54" s="76" t="str">
        <f>HYPERLINK("[EDEL_Portfolio Monthly Notes 31-Oct-2024.xlsx]EOASEF!A1","Edelweiss ASEAN Equity Off-shore Fund")</f>
        <v>Edelweiss ASEAN Equity Off-shore Fund</v>
      </c>
      <c r="C54" s="69"/>
      <c r="D54" s="77" t="s">
        <v>102</v>
      </c>
      <c r="E54" s="69"/>
      <c r="F54" s="78" t="s">
        <v>12</v>
      </c>
      <c r="G54" s="70" t="s">
        <v>12</v>
      </c>
    </row>
    <row r="55" spans="1:7" ht="69.95" customHeight="1" x14ac:dyDescent="0.25">
      <c r="A55" t="s">
        <v>103</v>
      </c>
      <c r="B55" s="76" t="str">
        <f>HYPERLINK("[EDEL_Portfolio Monthly Notes 31-Oct-2024.xlsx]EOCHIF!A1","Edelweiss Greater China Equity Off-shore Fund")</f>
        <v>Edelweiss Greater China Equity Off-shore Fund</v>
      </c>
      <c r="C55" s="69"/>
      <c r="D55" s="77" t="s">
        <v>104</v>
      </c>
      <c r="E55" s="69"/>
      <c r="F55" s="78" t="s">
        <v>12</v>
      </c>
      <c r="G55" s="70" t="s">
        <v>12</v>
      </c>
    </row>
    <row r="56" spans="1:7" ht="69.95" customHeight="1" x14ac:dyDescent="0.25">
      <c r="A56" t="s">
        <v>105</v>
      </c>
      <c r="B56" s="76" t="str">
        <f>HYPERLINK("[EDEL_Portfolio Monthly Notes 31-Oct-2024.xlsx]EODWHF!A1","Edelweiss MSCI (I) DM &amp; WD HC 45 ID Fund")</f>
        <v>Edelweiss MSCI (I) DM &amp; WD HC 45 ID Fund</v>
      </c>
      <c r="C56" s="69"/>
      <c r="D56" s="77" t="s">
        <v>106</v>
      </c>
      <c r="E56" s="69"/>
      <c r="F56" s="78" t="s">
        <v>12</v>
      </c>
      <c r="G56" s="70" t="s">
        <v>12</v>
      </c>
    </row>
    <row r="57" spans="1:7" ht="69.95" customHeight="1" x14ac:dyDescent="0.25">
      <c r="A57" t="s">
        <v>107</v>
      </c>
      <c r="B57" s="76" t="str">
        <f>HYPERLINK("[EDEL_Portfolio Monthly Notes 31-Oct-2024.xlsx]EOEDOF!A1","Edelweiss Europe Dynamic Equity Offshore Fund")</f>
        <v>Edelweiss Europe Dynamic Equity Offshore Fund</v>
      </c>
      <c r="C57" s="69"/>
      <c r="D57" s="77" t="s">
        <v>108</v>
      </c>
      <c r="E57" s="69"/>
      <c r="F57" s="78" t="s">
        <v>12</v>
      </c>
      <c r="G57" s="70" t="s">
        <v>12</v>
      </c>
    </row>
    <row r="58" spans="1:7" ht="69.95" customHeight="1" x14ac:dyDescent="0.25">
      <c r="A58" t="s">
        <v>109</v>
      </c>
      <c r="B58" s="76" t="str">
        <f>HYPERLINK("[EDEL_Portfolio Monthly Notes 31-Oct-2024.xlsx]EOEMOP!A1","Edelweiss Emerging Markets Opportunities Equity Offshore Fund")</f>
        <v>Edelweiss Emerging Markets Opportunities Equity Offshore Fund</v>
      </c>
      <c r="C58" s="69"/>
      <c r="D58" s="77" t="s">
        <v>110</v>
      </c>
      <c r="E58" s="69"/>
      <c r="F58" s="78" t="s">
        <v>12</v>
      </c>
      <c r="G58" s="70" t="s">
        <v>12</v>
      </c>
    </row>
    <row r="59" spans="1:7" ht="69.95" customHeight="1" x14ac:dyDescent="0.25">
      <c r="A59" t="s">
        <v>111</v>
      </c>
      <c r="B59" s="76" t="str">
        <f>HYPERLINK("[EDEL_Portfolio Monthly Notes 31-Oct-2024.xlsx]EOUSEF!A1","Edelweiss US Value Equity Off-shore Fund")</f>
        <v>Edelweiss US Value Equity Off-shore Fund</v>
      </c>
      <c r="C59" s="69"/>
      <c r="D59" s="77" t="s">
        <v>112</v>
      </c>
      <c r="E59" s="69"/>
      <c r="F59" s="78" t="s">
        <v>12</v>
      </c>
      <c r="G59" s="70" t="s">
        <v>12</v>
      </c>
    </row>
    <row r="60" spans="1:7" ht="69.95" customHeight="1" x14ac:dyDescent="0.25">
      <c r="A60" t="s">
        <v>113</v>
      </c>
      <c r="B60" s="76" t="str">
        <f>HYPERLINK("[EDEL_Portfolio Monthly Notes 31-Oct-2024.xlsx]EOUSTF!A1","EDELWEISS US TECHNOLOGY EQUITY FOF")</f>
        <v>EDELWEISS US TECHNOLOGY EQUITY FOF</v>
      </c>
      <c r="C60" s="69"/>
      <c r="D60" s="77" t="s">
        <v>114</v>
      </c>
      <c r="E60" s="69"/>
      <c r="F60" s="78" t="s">
        <v>12</v>
      </c>
      <c r="G60" s="70" t="s">
        <v>12</v>
      </c>
    </row>
    <row r="61" spans="1:7" ht="69.95" customHeight="1" x14ac:dyDescent="0.25">
      <c r="A61" t="s">
        <v>115</v>
      </c>
      <c r="B61" s="76" t="str">
        <f>HYPERLINK("[EDEL_Portfolio Monthly Notes 31-Oct-2024.xlsx]ESLVRE!A1","Edelweiss Silver ETF Fund")</f>
        <v>Edelweiss Silver ETF Fund</v>
      </c>
      <c r="C61" s="69"/>
      <c r="D61" s="77" t="s">
        <v>116</v>
      </c>
      <c r="E61" s="69"/>
      <c r="F61" s="78" t="s">
        <v>12</v>
      </c>
      <c r="G61" s="70" t="s">
        <v>12</v>
      </c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1"/>
  <sheetViews>
    <sheetView showGridLines="0" workbookViewId="0">
      <pane ySplit="4" topLeftCell="A62" activePane="bottomLeft" state="frozen"/>
      <selection activeCell="B30" sqref="B30"/>
      <selection pane="bottomLeft" activeCell="B62" sqref="B62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729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730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126</v>
      </c>
      <c r="B7" s="33"/>
      <c r="C7" s="33"/>
      <c r="D7" s="14"/>
      <c r="E7" s="15" t="s">
        <v>127</v>
      </c>
      <c r="F7" s="16" t="s">
        <v>127</v>
      </c>
      <c r="G7" s="16"/>
    </row>
    <row r="8" spans="1:8" x14ac:dyDescent="0.25">
      <c r="A8" s="17" t="s">
        <v>128</v>
      </c>
      <c r="B8" s="33"/>
      <c r="C8" s="33"/>
      <c r="D8" s="14"/>
      <c r="E8" s="15"/>
      <c r="F8" s="16"/>
      <c r="G8" s="16"/>
    </row>
    <row r="9" spans="1:8" x14ac:dyDescent="0.25">
      <c r="A9" s="17" t="s">
        <v>129</v>
      </c>
      <c r="B9" s="33"/>
      <c r="C9" s="33"/>
      <c r="D9" s="14"/>
      <c r="E9" s="15"/>
      <c r="F9" s="16"/>
      <c r="G9" s="16"/>
    </row>
    <row r="10" spans="1:8" x14ac:dyDescent="0.25">
      <c r="A10" s="17" t="s">
        <v>130</v>
      </c>
      <c r="B10" s="33"/>
      <c r="C10" s="33"/>
      <c r="D10" s="14"/>
      <c r="E10" s="18" t="s">
        <v>127</v>
      </c>
      <c r="F10" s="19" t="s">
        <v>127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131</v>
      </c>
      <c r="B12" s="33"/>
      <c r="C12" s="33"/>
      <c r="D12" s="14"/>
      <c r="E12" s="15"/>
      <c r="F12" s="16"/>
      <c r="G12" s="16"/>
    </row>
    <row r="13" spans="1:8" x14ac:dyDescent="0.25">
      <c r="A13" s="13" t="s">
        <v>731</v>
      </c>
      <c r="B13" s="33" t="s">
        <v>732</v>
      </c>
      <c r="C13" s="33" t="s">
        <v>134</v>
      </c>
      <c r="D13" s="14">
        <v>7575000</v>
      </c>
      <c r="E13" s="15">
        <v>7644.73</v>
      </c>
      <c r="F13" s="16">
        <v>0.42909999999999998</v>
      </c>
      <c r="G13" s="16">
        <v>6.8678000000000003E-2</v>
      </c>
    </row>
    <row r="14" spans="1:8" x14ac:dyDescent="0.25">
      <c r="A14" s="13" t="s">
        <v>733</v>
      </c>
      <c r="B14" s="33" t="s">
        <v>734</v>
      </c>
      <c r="C14" s="33" t="s">
        <v>134</v>
      </c>
      <c r="D14" s="14">
        <v>500000</v>
      </c>
      <c r="E14" s="15">
        <v>490.08</v>
      </c>
      <c r="F14" s="16">
        <v>2.75E-2</v>
      </c>
      <c r="G14" s="16">
        <v>6.8728999999999998E-2</v>
      </c>
    </row>
    <row r="15" spans="1:8" x14ac:dyDescent="0.25">
      <c r="A15" s="17" t="s">
        <v>130</v>
      </c>
      <c r="B15" s="34"/>
      <c r="C15" s="34"/>
      <c r="D15" s="20"/>
      <c r="E15" s="21">
        <v>8134.81</v>
      </c>
      <c r="F15" s="22">
        <v>0.45660000000000001</v>
      </c>
      <c r="G15" s="23"/>
    </row>
    <row r="16" spans="1:8" x14ac:dyDescent="0.25">
      <c r="A16" s="13"/>
      <c r="B16" s="33"/>
      <c r="C16" s="33"/>
      <c r="D16" s="14"/>
      <c r="E16" s="15"/>
      <c r="F16" s="16"/>
      <c r="G16" s="16"/>
    </row>
    <row r="17" spans="1:7" x14ac:dyDescent="0.25">
      <c r="A17" s="17" t="s">
        <v>135</v>
      </c>
      <c r="B17" s="33"/>
      <c r="C17" s="33"/>
      <c r="D17" s="14"/>
      <c r="E17" s="15"/>
      <c r="F17" s="16"/>
      <c r="G17" s="16"/>
    </row>
    <row r="18" spans="1:7" x14ac:dyDescent="0.25">
      <c r="A18" s="13" t="s">
        <v>735</v>
      </c>
      <c r="B18" s="33" t="s">
        <v>736</v>
      </c>
      <c r="C18" s="33" t="s">
        <v>134</v>
      </c>
      <c r="D18" s="14">
        <v>5000000</v>
      </c>
      <c r="E18" s="15">
        <v>5243.14</v>
      </c>
      <c r="F18" s="16">
        <v>0.29430000000000001</v>
      </c>
      <c r="G18" s="16">
        <v>7.1096000000000006E-2</v>
      </c>
    </row>
    <row r="19" spans="1:7" x14ac:dyDescent="0.25">
      <c r="A19" s="13" t="s">
        <v>737</v>
      </c>
      <c r="B19" s="33" t="s">
        <v>738</v>
      </c>
      <c r="C19" s="33" t="s">
        <v>134</v>
      </c>
      <c r="D19" s="14">
        <v>2000000</v>
      </c>
      <c r="E19" s="15">
        <v>2070.65</v>
      </c>
      <c r="F19" s="16">
        <v>0.1162</v>
      </c>
      <c r="G19" s="16">
        <v>7.1224999999999997E-2</v>
      </c>
    </row>
    <row r="20" spans="1:7" x14ac:dyDescent="0.25">
      <c r="A20" s="13" t="s">
        <v>739</v>
      </c>
      <c r="B20" s="33" t="s">
        <v>740</v>
      </c>
      <c r="C20" s="33" t="s">
        <v>134</v>
      </c>
      <c r="D20" s="14">
        <v>1000000</v>
      </c>
      <c r="E20" s="15">
        <v>1030.52</v>
      </c>
      <c r="F20" s="16">
        <v>5.7799999999999997E-2</v>
      </c>
      <c r="G20" s="16">
        <v>7.0788000000000004E-2</v>
      </c>
    </row>
    <row r="21" spans="1:7" x14ac:dyDescent="0.25">
      <c r="A21" s="13" t="s">
        <v>741</v>
      </c>
      <c r="B21" s="33" t="s">
        <v>742</v>
      </c>
      <c r="C21" s="33" t="s">
        <v>134</v>
      </c>
      <c r="D21" s="14">
        <v>500000</v>
      </c>
      <c r="E21" s="15">
        <v>529.99</v>
      </c>
      <c r="F21" s="16">
        <v>2.9700000000000001E-2</v>
      </c>
      <c r="G21" s="16">
        <v>7.1096000000000006E-2</v>
      </c>
    </row>
    <row r="22" spans="1:7" x14ac:dyDescent="0.25">
      <c r="A22" s="13" t="s">
        <v>743</v>
      </c>
      <c r="B22" s="33" t="s">
        <v>744</v>
      </c>
      <c r="C22" s="33" t="s">
        <v>134</v>
      </c>
      <c r="D22" s="14">
        <v>500000</v>
      </c>
      <c r="E22" s="15">
        <v>518.01</v>
      </c>
      <c r="F22" s="16">
        <v>2.9100000000000001E-2</v>
      </c>
      <c r="G22" s="16">
        <v>7.1098999999999996E-2</v>
      </c>
    </row>
    <row r="23" spans="1:7" x14ac:dyDescent="0.25">
      <c r="A23" s="17" t="s">
        <v>130</v>
      </c>
      <c r="B23" s="34"/>
      <c r="C23" s="34"/>
      <c r="D23" s="20"/>
      <c r="E23" s="21">
        <v>9392.31</v>
      </c>
      <c r="F23" s="22">
        <v>0.52710000000000001</v>
      </c>
      <c r="G23" s="23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3"/>
      <c r="B25" s="33"/>
      <c r="C25" s="33"/>
      <c r="D25" s="14"/>
      <c r="E25" s="15"/>
      <c r="F25" s="16"/>
      <c r="G25" s="16"/>
    </row>
    <row r="26" spans="1:7" x14ac:dyDescent="0.25">
      <c r="A26" s="17" t="s">
        <v>140</v>
      </c>
      <c r="B26" s="33"/>
      <c r="C26" s="33"/>
      <c r="D26" s="14"/>
      <c r="E26" s="15"/>
      <c r="F26" s="16"/>
      <c r="G26" s="16"/>
    </row>
    <row r="27" spans="1:7" x14ac:dyDescent="0.25">
      <c r="A27" s="17" t="s">
        <v>130</v>
      </c>
      <c r="B27" s="33"/>
      <c r="C27" s="33"/>
      <c r="D27" s="14"/>
      <c r="E27" s="18" t="s">
        <v>127</v>
      </c>
      <c r="F27" s="19" t="s">
        <v>127</v>
      </c>
      <c r="G27" s="16"/>
    </row>
    <row r="28" spans="1:7" x14ac:dyDescent="0.25">
      <c r="A28" s="13"/>
      <c r="B28" s="33"/>
      <c r="C28" s="33"/>
      <c r="D28" s="14"/>
      <c r="E28" s="15"/>
      <c r="F28" s="16"/>
      <c r="G28" s="16"/>
    </row>
    <row r="29" spans="1:7" x14ac:dyDescent="0.25">
      <c r="A29" s="17" t="s">
        <v>141</v>
      </c>
      <c r="B29" s="33"/>
      <c r="C29" s="33"/>
      <c r="D29" s="14"/>
      <c r="E29" s="15"/>
      <c r="F29" s="16"/>
      <c r="G29" s="16"/>
    </row>
    <row r="30" spans="1:7" x14ac:dyDescent="0.25">
      <c r="A30" s="17" t="s">
        <v>130</v>
      </c>
      <c r="B30" s="33"/>
      <c r="C30" s="33"/>
      <c r="D30" s="14"/>
      <c r="E30" s="18" t="s">
        <v>127</v>
      </c>
      <c r="F30" s="19" t="s">
        <v>127</v>
      </c>
      <c r="G30" s="16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24" t="s">
        <v>142</v>
      </c>
      <c r="B32" s="35"/>
      <c r="C32" s="35"/>
      <c r="D32" s="25"/>
      <c r="E32" s="21">
        <v>17527.12</v>
      </c>
      <c r="F32" s="22">
        <v>0.98370000000000002</v>
      </c>
      <c r="G32" s="23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13"/>
      <c r="B34" s="33"/>
      <c r="C34" s="33"/>
      <c r="D34" s="14"/>
      <c r="E34" s="15"/>
      <c r="F34" s="16"/>
      <c r="G34" s="16"/>
    </row>
    <row r="35" spans="1:7" x14ac:dyDescent="0.25">
      <c r="A35" s="17" t="s">
        <v>220</v>
      </c>
      <c r="B35" s="33"/>
      <c r="C35" s="33"/>
      <c r="D35" s="14"/>
      <c r="E35" s="15"/>
      <c r="F35" s="16"/>
      <c r="G35" s="16"/>
    </row>
    <row r="36" spans="1:7" x14ac:dyDescent="0.25">
      <c r="A36" s="13" t="s">
        <v>221</v>
      </c>
      <c r="B36" s="33"/>
      <c r="C36" s="33"/>
      <c r="D36" s="14"/>
      <c r="E36" s="15">
        <v>39.97</v>
      </c>
      <c r="F36" s="16">
        <v>2.2000000000000001E-3</v>
      </c>
      <c r="G36" s="16">
        <v>6.2909999999999994E-2</v>
      </c>
    </row>
    <row r="37" spans="1:7" x14ac:dyDescent="0.25">
      <c r="A37" s="17" t="s">
        <v>130</v>
      </c>
      <c r="B37" s="34"/>
      <c r="C37" s="34"/>
      <c r="D37" s="20"/>
      <c r="E37" s="21">
        <v>39.97</v>
      </c>
      <c r="F37" s="22">
        <v>2.2000000000000001E-3</v>
      </c>
      <c r="G37" s="23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24" t="s">
        <v>142</v>
      </c>
      <c r="B39" s="35"/>
      <c r="C39" s="35"/>
      <c r="D39" s="25"/>
      <c r="E39" s="21">
        <v>39.97</v>
      </c>
      <c r="F39" s="22">
        <v>2.2000000000000001E-3</v>
      </c>
      <c r="G39" s="23"/>
    </row>
    <row r="40" spans="1:7" x14ac:dyDescent="0.25">
      <c r="A40" s="13" t="s">
        <v>222</v>
      </c>
      <c r="B40" s="33"/>
      <c r="C40" s="33"/>
      <c r="D40" s="14"/>
      <c r="E40" s="15">
        <v>249.7171534</v>
      </c>
      <c r="F40" s="16">
        <v>1.4016000000000001E-2</v>
      </c>
      <c r="G40" s="16"/>
    </row>
    <row r="41" spans="1:7" x14ac:dyDescent="0.25">
      <c r="A41" s="13" t="s">
        <v>223</v>
      </c>
      <c r="B41" s="33"/>
      <c r="C41" s="33"/>
      <c r="D41" s="14"/>
      <c r="E41" s="26">
        <v>-0.77715339999999999</v>
      </c>
      <c r="F41" s="16">
        <v>8.3999999999999995E-5</v>
      </c>
      <c r="G41" s="16">
        <v>6.2909999999999994E-2</v>
      </c>
    </row>
    <row r="42" spans="1:7" x14ac:dyDescent="0.25">
      <c r="A42" s="28" t="s">
        <v>224</v>
      </c>
      <c r="B42" s="36"/>
      <c r="C42" s="36"/>
      <c r="D42" s="29"/>
      <c r="E42" s="30">
        <v>17816.03</v>
      </c>
      <c r="F42" s="31">
        <v>1</v>
      </c>
      <c r="G42" s="31"/>
    </row>
    <row r="44" spans="1:7" x14ac:dyDescent="0.25">
      <c r="A44" s="1" t="s">
        <v>226</v>
      </c>
    </row>
    <row r="47" spans="1:7" x14ac:dyDescent="0.25">
      <c r="A47" s="1" t="s">
        <v>227</v>
      </c>
    </row>
    <row r="48" spans="1:7" x14ac:dyDescent="0.25">
      <c r="A48" s="48" t="s">
        <v>228</v>
      </c>
      <c r="B48" s="3" t="s">
        <v>127</v>
      </c>
    </row>
    <row r="49" spans="1:3" x14ac:dyDescent="0.25">
      <c r="A49" t="s">
        <v>229</v>
      </c>
    </row>
    <row r="50" spans="1:3" x14ac:dyDescent="0.25">
      <c r="A50" t="s">
        <v>230</v>
      </c>
      <c r="B50" t="s">
        <v>231</v>
      </c>
      <c r="C50" t="s">
        <v>231</v>
      </c>
    </row>
    <row r="51" spans="1:3" x14ac:dyDescent="0.25">
      <c r="B51" s="49">
        <v>45565</v>
      </c>
      <c r="C51" s="49">
        <v>45596</v>
      </c>
    </row>
    <row r="52" spans="1:3" x14ac:dyDescent="0.25">
      <c r="A52" t="s">
        <v>724</v>
      </c>
      <c r="B52">
        <v>11.6845</v>
      </c>
      <c r="C52">
        <v>11.730499999999999</v>
      </c>
    </row>
    <row r="53" spans="1:3" x14ac:dyDescent="0.25">
      <c r="A53" t="s">
        <v>237</v>
      </c>
      <c r="B53">
        <v>11.684799999999999</v>
      </c>
      <c r="C53">
        <v>11.730700000000001</v>
      </c>
    </row>
    <row r="54" spans="1:3" x14ac:dyDescent="0.25">
      <c r="A54" t="s">
        <v>725</v>
      </c>
      <c r="B54">
        <v>11.627700000000001</v>
      </c>
      <c r="C54">
        <v>11.6709</v>
      </c>
    </row>
    <row r="55" spans="1:3" x14ac:dyDescent="0.25">
      <c r="A55" t="s">
        <v>689</v>
      </c>
      <c r="B55">
        <v>11.627800000000001</v>
      </c>
      <c r="C55">
        <v>11.670999999999999</v>
      </c>
    </row>
    <row r="57" spans="1:3" x14ac:dyDescent="0.25">
      <c r="A57" t="s">
        <v>247</v>
      </c>
      <c r="B57" s="3" t="s">
        <v>127</v>
      </c>
    </row>
    <row r="58" spans="1:3" x14ac:dyDescent="0.25">
      <c r="A58" t="s">
        <v>248</v>
      </c>
      <c r="B58" s="3" t="s">
        <v>127</v>
      </c>
    </row>
    <row r="59" spans="1:3" ht="29.1" customHeight="1" x14ac:dyDescent="0.25">
      <c r="A59" s="48" t="s">
        <v>249</v>
      </c>
      <c r="B59" s="3" t="s">
        <v>127</v>
      </c>
    </row>
    <row r="60" spans="1:3" ht="29.1" customHeight="1" x14ac:dyDescent="0.25">
      <c r="A60" s="48" t="s">
        <v>250</v>
      </c>
      <c r="B60" s="3" t="s">
        <v>127</v>
      </c>
    </row>
    <row r="61" spans="1:3" x14ac:dyDescent="0.25">
      <c r="A61" t="s">
        <v>251</v>
      </c>
      <c r="B61" s="50">
        <f>+B76</f>
        <v>3.5601540266870622</v>
      </c>
    </row>
    <row r="62" spans="1:3" ht="43.5" customHeight="1" x14ac:dyDescent="0.25">
      <c r="A62" s="48" t="s">
        <v>252</v>
      </c>
      <c r="B62" s="3" t="s">
        <v>127</v>
      </c>
    </row>
    <row r="63" spans="1:3" x14ac:dyDescent="0.25">
      <c r="B63" s="3"/>
    </row>
    <row r="64" spans="1:3" ht="29.1" customHeight="1" x14ac:dyDescent="0.25">
      <c r="A64" s="48" t="s">
        <v>253</v>
      </c>
      <c r="B64" s="3" t="s">
        <v>127</v>
      </c>
    </row>
    <row r="65" spans="1:4" ht="29.1" customHeight="1" x14ac:dyDescent="0.25">
      <c r="A65" s="48" t="s">
        <v>254</v>
      </c>
      <c r="B65" t="s">
        <v>127</v>
      </c>
    </row>
    <row r="66" spans="1:4" ht="29.1" customHeight="1" x14ac:dyDescent="0.25">
      <c r="A66" s="48" t="s">
        <v>255</v>
      </c>
      <c r="B66" s="3" t="s">
        <v>127</v>
      </c>
    </row>
    <row r="67" spans="1:4" ht="29.1" customHeight="1" x14ac:dyDescent="0.25">
      <c r="A67" s="48" t="s">
        <v>256</v>
      </c>
      <c r="B67" s="3" t="s">
        <v>127</v>
      </c>
    </row>
    <row r="69" spans="1:4" x14ac:dyDescent="0.25">
      <c r="A69" t="s">
        <v>257</v>
      </c>
    </row>
    <row r="70" spans="1:4" ht="57.95" customHeight="1" x14ac:dyDescent="0.25">
      <c r="A70" s="52" t="s">
        <v>258</v>
      </c>
      <c r="B70" s="53" t="s">
        <v>745</v>
      </c>
    </row>
    <row r="71" spans="1:4" ht="43.5" customHeight="1" x14ac:dyDescent="0.25">
      <c r="A71" s="52" t="s">
        <v>260</v>
      </c>
      <c r="B71" s="53" t="s">
        <v>746</v>
      </c>
    </row>
    <row r="72" spans="1:4" x14ac:dyDescent="0.25">
      <c r="A72" s="52"/>
      <c r="B72" s="52"/>
    </row>
    <row r="73" spans="1:4" x14ac:dyDescent="0.25">
      <c r="A73" s="52" t="s">
        <v>262</v>
      </c>
      <c r="B73" s="54">
        <v>6.9974589342246318</v>
      </c>
    </row>
    <row r="74" spans="1:4" x14ac:dyDescent="0.25">
      <c r="A74" s="52"/>
      <c r="B74" s="52"/>
    </row>
    <row r="75" spans="1:4" x14ac:dyDescent="0.25">
      <c r="A75" s="52" t="s">
        <v>263</v>
      </c>
      <c r="B75" s="55">
        <v>3.1394000000000002</v>
      </c>
    </row>
    <row r="76" spans="1:4" x14ac:dyDescent="0.25">
      <c r="A76" s="52" t="s">
        <v>264</v>
      </c>
      <c r="B76" s="55">
        <v>3.5601540266870622</v>
      </c>
    </row>
    <row r="77" spans="1:4" x14ac:dyDescent="0.25">
      <c r="A77" s="52"/>
      <c r="B77" s="52"/>
    </row>
    <row r="78" spans="1:4" x14ac:dyDescent="0.25">
      <c r="A78" s="52" t="s">
        <v>265</v>
      </c>
      <c r="B78" s="56">
        <v>45596</v>
      </c>
    </row>
    <row r="80" spans="1:4" ht="69.95" customHeight="1" x14ac:dyDescent="0.25">
      <c r="A80" s="69" t="s">
        <v>266</v>
      </c>
      <c r="B80" s="69" t="s">
        <v>267</v>
      </c>
      <c r="C80" s="69" t="s">
        <v>5</v>
      </c>
      <c r="D80" s="69" t="s">
        <v>6</v>
      </c>
    </row>
    <row r="81" spans="1:4" ht="69.95" customHeight="1" x14ac:dyDescent="0.25">
      <c r="A81" s="69" t="s">
        <v>747</v>
      </c>
      <c r="B81" s="69"/>
      <c r="C81" s="69" t="s">
        <v>27</v>
      </c>
      <c r="D81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9"/>
  <sheetViews>
    <sheetView showGridLines="0" workbookViewId="0">
      <pane ySplit="4" topLeftCell="A70" activePane="bottomLeft" state="frozen"/>
      <selection activeCell="B30" sqref="B30"/>
      <selection pane="bottomLeft" activeCell="B70" sqref="B7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748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749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126</v>
      </c>
      <c r="B7" s="33"/>
      <c r="C7" s="33"/>
      <c r="D7" s="14"/>
      <c r="E7" s="15" t="s">
        <v>127</v>
      </c>
      <c r="F7" s="16" t="s">
        <v>127</v>
      </c>
      <c r="G7" s="16"/>
    </row>
    <row r="8" spans="1:8" x14ac:dyDescent="0.25">
      <c r="A8" s="17" t="s">
        <v>128</v>
      </c>
      <c r="B8" s="33"/>
      <c r="C8" s="33"/>
      <c r="D8" s="14"/>
      <c r="E8" s="15"/>
      <c r="F8" s="16"/>
      <c r="G8" s="16"/>
    </row>
    <row r="9" spans="1:8" x14ac:dyDescent="0.25">
      <c r="A9" s="17" t="s">
        <v>129</v>
      </c>
      <c r="B9" s="33"/>
      <c r="C9" s="33"/>
      <c r="D9" s="14"/>
      <c r="E9" s="15"/>
      <c r="F9" s="16"/>
      <c r="G9" s="16"/>
    </row>
    <row r="10" spans="1:8" x14ac:dyDescent="0.25">
      <c r="A10" s="17" t="s">
        <v>130</v>
      </c>
      <c r="B10" s="33"/>
      <c r="C10" s="33"/>
      <c r="D10" s="14"/>
      <c r="E10" s="18" t="s">
        <v>127</v>
      </c>
      <c r="F10" s="19" t="s">
        <v>127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131</v>
      </c>
      <c r="B12" s="33"/>
      <c r="C12" s="33"/>
      <c r="D12" s="14"/>
      <c r="E12" s="15"/>
      <c r="F12" s="16"/>
      <c r="G12" s="16"/>
    </row>
    <row r="13" spans="1:8" x14ac:dyDescent="0.25">
      <c r="A13" s="13" t="s">
        <v>750</v>
      </c>
      <c r="B13" s="33" t="s">
        <v>751</v>
      </c>
      <c r="C13" s="33" t="s">
        <v>134</v>
      </c>
      <c r="D13" s="14">
        <v>35000000</v>
      </c>
      <c r="E13" s="15">
        <v>36462.129999999997</v>
      </c>
      <c r="F13" s="16">
        <v>0.34239999999999998</v>
      </c>
      <c r="G13" s="16">
        <v>7.0135000000000003E-2</v>
      </c>
    </row>
    <row r="14" spans="1:8" x14ac:dyDescent="0.25">
      <c r="A14" s="13" t="s">
        <v>752</v>
      </c>
      <c r="B14" s="33" t="s">
        <v>753</v>
      </c>
      <c r="C14" s="33" t="s">
        <v>134</v>
      </c>
      <c r="D14" s="14">
        <v>18000000</v>
      </c>
      <c r="E14" s="15">
        <v>18918.25</v>
      </c>
      <c r="F14" s="16">
        <v>0.17760000000000001</v>
      </c>
      <c r="G14" s="16">
        <v>7.0105000000000001E-2</v>
      </c>
    </row>
    <row r="15" spans="1:8" x14ac:dyDescent="0.25">
      <c r="A15" s="17" t="s">
        <v>130</v>
      </c>
      <c r="B15" s="34"/>
      <c r="C15" s="34"/>
      <c r="D15" s="20"/>
      <c r="E15" s="21">
        <v>55380.38</v>
      </c>
      <c r="F15" s="22">
        <v>0.52</v>
      </c>
      <c r="G15" s="23"/>
    </row>
    <row r="16" spans="1:8" x14ac:dyDescent="0.25">
      <c r="A16" s="13"/>
      <c r="B16" s="33"/>
      <c r="C16" s="33"/>
      <c r="D16" s="14"/>
      <c r="E16" s="15"/>
      <c r="F16" s="16"/>
      <c r="G16" s="16"/>
    </row>
    <row r="17" spans="1:7" x14ac:dyDescent="0.25">
      <c r="A17" s="17" t="s">
        <v>135</v>
      </c>
      <c r="B17" s="33"/>
      <c r="C17" s="33"/>
      <c r="D17" s="14"/>
      <c r="E17" s="15"/>
      <c r="F17" s="16"/>
      <c r="G17" s="16"/>
    </row>
    <row r="18" spans="1:7" x14ac:dyDescent="0.25">
      <c r="A18" s="13" t="s">
        <v>754</v>
      </c>
      <c r="B18" s="33" t="s">
        <v>755</v>
      </c>
      <c r="C18" s="33" t="s">
        <v>134</v>
      </c>
      <c r="D18" s="14">
        <v>12000000</v>
      </c>
      <c r="E18" s="15">
        <v>12642.12</v>
      </c>
      <c r="F18" s="16">
        <v>0.1187</v>
      </c>
      <c r="G18" s="16">
        <v>7.2850999999999999E-2</v>
      </c>
    </row>
    <row r="19" spans="1:7" x14ac:dyDescent="0.25">
      <c r="A19" s="13" t="s">
        <v>756</v>
      </c>
      <c r="B19" s="33" t="s">
        <v>757</v>
      </c>
      <c r="C19" s="33" t="s">
        <v>134</v>
      </c>
      <c r="D19" s="14">
        <v>9323700</v>
      </c>
      <c r="E19" s="15">
        <v>9759</v>
      </c>
      <c r="F19" s="16">
        <v>9.1600000000000001E-2</v>
      </c>
      <c r="G19" s="16">
        <v>7.2914999999999994E-2</v>
      </c>
    </row>
    <row r="20" spans="1:7" x14ac:dyDescent="0.25">
      <c r="A20" s="13" t="s">
        <v>758</v>
      </c>
      <c r="B20" s="33" t="s">
        <v>759</v>
      </c>
      <c r="C20" s="33" t="s">
        <v>134</v>
      </c>
      <c r="D20" s="14">
        <v>5000000</v>
      </c>
      <c r="E20" s="15">
        <v>5337.22</v>
      </c>
      <c r="F20" s="16">
        <v>5.0099999999999999E-2</v>
      </c>
      <c r="G20" s="16">
        <v>7.2958999999999996E-2</v>
      </c>
    </row>
    <row r="21" spans="1:7" x14ac:dyDescent="0.25">
      <c r="A21" s="13" t="s">
        <v>760</v>
      </c>
      <c r="B21" s="33" t="s">
        <v>761</v>
      </c>
      <c r="C21" s="33" t="s">
        <v>134</v>
      </c>
      <c r="D21" s="14">
        <v>5000000</v>
      </c>
      <c r="E21" s="15">
        <v>5291.63</v>
      </c>
      <c r="F21" s="16">
        <v>4.9700000000000001E-2</v>
      </c>
      <c r="G21" s="16">
        <v>7.2850999999999999E-2</v>
      </c>
    </row>
    <row r="22" spans="1:7" x14ac:dyDescent="0.25">
      <c r="A22" s="13" t="s">
        <v>762</v>
      </c>
      <c r="B22" s="33" t="s">
        <v>763</v>
      </c>
      <c r="C22" s="33" t="s">
        <v>134</v>
      </c>
      <c r="D22" s="14">
        <v>5000000</v>
      </c>
      <c r="E22" s="15">
        <v>5239.66</v>
      </c>
      <c r="F22" s="16">
        <v>4.9200000000000001E-2</v>
      </c>
      <c r="G22" s="16">
        <v>7.2764999999999996E-2</v>
      </c>
    </row>
    <row r="23" spans="1:7" x14ac:dyDescent="0.25">
      <c r="A23" s="13" t="s">
        <v>764</v>
      </c>
      <c r="B23" s="33" t="s">
        <v>765</v>
      </c>
      <c r="C23" s="33" t="s">
        <v>134</v>
      </c>
      <c r="D23" s="14">
        <v>3107800</v>
      </c>
      <c r="E23" s="15">
        <v>3244.28</v>
      </c>
      <c r="F23" s="16">
        <v>3.0499999999999999E-2</v>
      </c>
      <c r="G23" s="16">
        <v>7.2958999999999996E-2</v>
      </c>
    </row>
    <row r="24" spans="1:7" x14ac:dyDescent="0.25">
      <c r="A24" s="13" t="s">
        <v>766</v>
      </c>
      <c r="B24" s="33" t="s">
        <v>767</v>
      </c>
      <c r="C24" s="33" t="s">
        <v>134</v>
      </c>
      <c r="D24" s="14">
        <v>3000000</v>
      </c>
      <c r="E24" s="15">
        <v>3159.89</v>
      </c>
      <c r="F24" s="16">
        <v>2.9700000000000001E-2</v>
      </c>
      <c r="G24" s="16">
        <v>7.2850999999999999E-2</v>
      </c>
    </row>
    <row r="25" spans="1:7" x14ac:dyDescent="0.25">
      <c r="A25" s="13" t="s">
        <v>768</v>
      </c>
      <c r="B25" s="33" t="s">
        <v>769</v>
      </c>
      <c r="C25" s="33" t="s">
        <v>134</v>
      </c>
      <c r="D25" s="14">
        <v>1000000</v>
      </c>
      <c r="E25" s="15">
        <v>1027.5</v>
      </c>
      <c r="F25" s="16">
        <v>9.5999999999999992E-3</v>
      </c>
      <c r="G25" s="16">
        <v>7.2606000000000004E-2</v>
      </c>
    </row>
    <row r="26" spans="1:7" x14ac:dyDescent="0.25">
      <c r="A26" s="13" t="s">
        <v>770</v>
      </c>
      <c r="B26" s="33" t="s">
        <v>771</v>
      </c>
      <c r="C26" s="33" t="s">
        <v>134</v>
      </c>
      <c r="D26" s="14">
        <v>500000</v>
      </c>
      <c r="E26" s="15">
        <v>531.47</v>
      </c>
      <c r="F26" s="16">
        <v>5.0000000000000001E-3</v>
      </c>
      <c r="G26" s="16">
        <v>7.2958999999999996E-2</v>
      </c>
    </row>
    <row r="27" spans="1:7" x14ac:dyDescent="0.25">
      <c r="A27" s="13" t="s">
        <v>772</v>
      </c>
      <c r="B27" s="33" t="s">
        <v>773</v>
      </c>
      <c r="C27" s="33" t="s">
        <v>134</v>
      </c>
      <c r="D27" s="14">
        <v>500000</v>
      </c>
      <c r="E27" s="15">
        <v>530.25</v>
      </c>
      <c r="F27" s="16">
        <v>5.0000000000000001E-3</v>
      </c>
      <c r="G27" s="16">
        <v>7.2922000000000001E-2</v>
      </c>
    </row>
    <row r="28" spans="1:7" x14ac:dyDescent="0.25">
      <c r="A28" s="13" t="s">
        <v>774</v>
      </c>
      <c r="B28" s="33" t="s">
        <v>775</v>
      </c>
      <c r="C28" s="33" t="s">
        <v>134</v>
      </c>
      <c r="D28" s="14">
        <v>500000</v>
      </c>
      <c r="E28" s="15">
        <v>523.27</v>
      </c>
      <c r="F28" s="16">
        <v>4.8999999999999998E-3</v>
      </c>
      <c r="G28" s="16">
        <v>7.2674000000000002E-2</v>
      </c>
    </row>
    <row r="29" spans="1:7" x14ac:dyDescent="0.25">
      <c r="A29" s="13" t="s">
        <v>776</v>
      </c>
      <c r="B29" s="33" t="s">
        <v>777</v>
      </c>
      <c r="C29" s="33" t="s">
        <v>134</v>
      </c>
      <c r="D29" s="14">
        <v>500000</v>
      </c>
      <c r="E29" s="15">
        <v>513.16999999999996</v>
      </c>
      <c r="F29" s="16">
        <v>4.7999999999999996E-3</v>
      </c>
      <c r="G29" s="16">
        <v>7.2517999999999999E-2</v>
      </c>
    </row>
    <row r="30" spans="1:7" x14ac:dyDescent="0.25">
      <c r="A30" s="13" t="s">
        <v>778</v>
      </c>
      <c r="B30" s="33" t="s">
        <v>779</v>
      </c>
      <c r="C30" s="33" t="s">
        <v>134</v>
      </c>
      <c r="D30" s="14">
        <v>500000</v>
      </c>
      <c r="E30" s="15">
        <v>513.16999999999996</v>
      </c>
      <c r="F30" s="16">
        <v>4.7999999999999996E-3</v>
      </c>
      <c r="G30" s="16">
        <v>7.2519E-2</v>
      </c>
    </row>
    <row r="31" spans="1:7" x14ac:dyDescent="0.25">
      <c r="A31" s="17" t="s">
        <v>130</v>
      </c>
      <c r="B31" s="34"/>
      <c r="C31" s="34"/>
      <c r="D31" s="20"/>
      <c r="E31" s="21">
        <v>48312.63</v>
      </c>
      <c r="F31" s="22">
        <v>0.4536</v>
      </c>
      <c r="G31" s="23"/>
    </row>
    <row r="32" spans="1:7" x14ac:dyDescent="0.25">
      <c r="A32" s="13"/>
      <c r="B32" s="33"/>
      <c r="C32" s="33"/>
      <c r="D32" s="14"/>
      <c r="E32" s="15"/>
      <c r="F32" s="16"/>
      <c r="G32" s="16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17" t="s">
        <v>140</v>
      </c>
      <c r="B34" s="33"/>
      <c r="C34" s="33"/>
      <c r="D34" s="14"/>
      <c r="E34" s="15"/>
      <c r="F34" s="16"/>
      <c r="G34" s="16"/>
    </row>
    <row r="35" spans="1:7" x14ac:dyDescent="0.25">
      <c r="A35" s="17" t="s">
        <v>130</v>
      </c>
      <c r="B35" s="33"/>
      <c r="C35" s="33"/>
      <c r="D35" s="14"/>
      <c r="E35" s="18" t="s">
        <v>127</v>
      </c>
      <c r="F35" s="19" t="s">
        <v>127</v>
      </c>
      <c r="G35" s="16"/>
    </row>
    <row r="36" spans="1:7" x14ac:dyDescent="0.25">
      <c r="A36" s="13"/>
      <c r="B36" s="33"/>
      <c r="C36" s="33"/>
      <c r="D36" s="14"/>
      <c r="E36" s="15"/>
      <c r="F36" s="16"/>
      <c r="G36" s="16"/>
    </row>
    <row r="37" spans="1:7" x14ac:dyDescent="0.25">
      <c r="A37" s="17" t="s">
        <v>141</v>
      </c>
      <c r="B37" s="33"/>
      <c r="C37" s="33"/>
      <c r="D37" s="14"/>
      <c r="E37" s="15"/>
      <c r="F37" s="16"/>
      <c r="G37" s="16"/>
    </row>
    <row r="38" spans="1:7" x14ac:dyDescent="0.25">
      <c r="A38" s="17" t="s">
        <v>130</v>
      </c>
      <c r="B38" s="33"/>
      <c r="C38" s="33"/>
      <c r="D38" s="14"/>
      <c r="E38" s="18" t="s">
        <v>127</v>
      </c>
      <c r="F38" s="19" t="s">
        <v>127</v>
      </c>
      <c r="G38" s="16"/>
    </row>
    <row r="39" spans="1:7" x14ac:dyDescent="0.25">
      <c r="A39" s="13"/>
      <c r="B39" s="33"/>
      <c r="C39" s="33"/>
      <c r="D39" s="14"/>
      <c r="E39" s="15"/>
      <c r="F39" s="16"/>
      <c r="G39" s="16"/>
    </row>
    <row r="40" spans="1:7" x14ac:dyDescent="0.25">
      <c r="A40" s="24" t="s">
        <v>142</v>
      </c>
      <c r="B40" s="35"/>
      <c r="C40" s="35"/>
      <c r="D40" s="25"/>
      <c r="E40" s="21">
        <v>103693.01</v>
      </c>
      <c r="F40" s="22">
        <v>0.97360000000000002</v>
      </c>
      <c r="G40" s="23"/>
    </row>
    <row r="41" spans="1:7" x14ac:dyDescent="0.25">
      <c r="A41" s="13"/>
      <c r="B41" s="33"/>
      <c r="C41" s="33"/>
      <c r="D41" s="14"/>
      <c r="E41" s="15"/>
      <c r="F41" s="16"/>
      <c r="G41" s="16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7" t="s">
        <v>220</v>
      </c>
      <c r="B43" s="33"/>
      <c r="C43" s="33"/>
      <c r="D43" s="14"/>
      <c r="E43" s="15"/>
      <c r="F43" s="16"/>
      <c r="G43" s="16"/>
    </row>
    <row r="44" spans="1:7" x14ac:dyDescent="0.25">
      <c r="A44" s="13" t="s">
        <v>221</v>
      </c>
      <c r="B44" s="33"/>
      <c r="C44" s="33"/>
      <c r="D44" s="14"/>
      <c r="E44" s="15">
        <v>571.61</v>
      </c>
      <c r="F44" s="16">
        <v>5.4000000000000003E-3</v>
      </c>
      <c r="G44" s="16">
        <v>6.2909999999999994E-2</v>
      </c>
    </row>
    <row r="45" spans="1:7" x14ac:dyDescent="0.25">
      <c r="A45" s="17" t="s">
        <v>130</v>
      </c>
      <c r="B45" s="34"/>
      <c r="C45" s="34"/>
      <c r="D45" s="20"/>
      <c r="E45" s="21">
        <v>571.61</v>
      </c>
      <c r="F45" s="22">
        <v>5.4000000000000003E-3</v>
      </c>
      <c r="G45" s="23"/>
    </row>
    <row r="46" spans="1:7" x14ac:dyDescent="0.25">
      <c r="A46" s="13"/>
      <c r="B46" s="33"/>
      <c r="C46" s="33"/>
      <c r="D46" s="14"/>
      <c r="E46" s="15"/>
      <c r="F46" s="16"/>
      <c r="G46" s="16"/>
    </row>
    <row r="47" spans="1:7" x14ac:dyDescent="0.25">
      <c r="A47" s="24" t="s">
        <v>142</v>
      </c>
      <c r="B47" s="35"/>
      <c r="C47" s="35"/>
      <c r="D47" s="25"/>
      <c r="E47" s="21">
        <v>571.61</v>
      </c>
      <c r="F47" s="22">
        <v>5.4000000000000003E-3</v>
      </c>
      <c r="G47" s="23"/>
    </row>
    <row r="48" spans="1:7" x14ac:dyDescent="0.25">
      <c r="A48" s="13" t="s">
        <v>222</v>
      </c>
      <c r="B48" s="33"/>
      <c r="C48" s="33"/>
      <c r="D48" s="14"/>
      <c r="E48" s="15">
        <v>2237.5951433</v>
      </c>
      <c r="F48" s="16">
        <v>2.1009E-2</v>
      </c>
      <c r="G48" s="16"/>
    </row>
    <row r="49" spans="1:7" x14ac:dyDescent="0.25">
      <c r="A49" s="13" t="s">
        <v>223</v>
      </c>
      <c r="B49" s="33"/>
      <c r="C49" s="33"/>
      <c r="D49" s="14"/>
      <c r="E49" s="15">
        <v>0.81485669999999999</v>
      </c>
      <c r="F49" s="27">
        <v>-9.0000000000000002E-6</v>
      </c>
      <c r="G49" s="16">
        <v>6.2909000000000007E-2</v>
      </c>
    </row>
    <row r="50" spans="1:7" x14ac:dyDescent="0.25">
      <c r="A50" s="28" t="s">
        <v>224</v>
      </c>
      <c r="B50" s="36"/>
      <c r="C50" s="36"/>
      <c r="D50" s="29"/>
      <c r="E50" s="30">
        <v>106503.03</v>
      </c>
      <c r="F50" s="31">
        <v>1</v>
      </c>
      <c r="G50" s="31"/>
    </row>
    <row r="52" spans="1:7" x14ac:dyDescent="0.25">
      <c r="A52" s="1" t="s">
        <v>226</v>
      </c>
    </row>
    <row r="55" spans="1:7" x14ac:dyDescent="0.25">
      <c r="A55" s="1" t="s">
        <v>227</v>
      </c>
    </row>
    <row r="56" spans="1:7" x14ac:dyDescent="0.25">
      <c r="A56" s="48" t="s">
        <v>228</v>
      </c>
      <c r="B56" s="3" t="s">
        <v>127</v>
      </c>
    </row>
    <row r="57" spans="1:7" x14ac:dyDescent="0.25">
      <c r="A57" t="s">
        <v>229</v>
      </c>
    </row>
    <row r="58" spans="1:7" x14ac:dyDescent="0.25">
      <c r="A58" t="s">
        <v>230</v>
      </c>
      <c r="B58" t="s">
        <v>231</v>
      </c>
      <c r="C58" t="s">
        <v>231</v>
      </c>
    </row>
    <row r="59" spans="1:7" x14ac:dyDescent="0.25">
      <c r="B59" s="49">
        <v>45565</v>
      </c>
      <c r="C59" s="49">
        <v>45596</v>
      </c>
    </row>
    <row r="60" spans="1:7" x14ac:dyDescent="0.25">
      <c r="A60" t="s">
        <v>724</v>
      </c>
      <c r="B60">
        <v>12.1347</v>
      </c>
      <c r="C60">
        <v>12.152100000000001</v>
      </c>
    </row>
    <row r="61" spans="1:7" x14ac:dyDescent="0.25">
      <c r="A61" t="s">
        <v>237</v>
      </c>
      <c r="B61">
        <v>12.134600000000001</v>
      </c>
      <c r="C61">
        <v>12.151999999999999</v>
      </c>
    </row>
    <row r="62" spans="1:7" x14ac:dyDescent="0.25">
      <c r="A62" t="s">
        <v>725</v>
      </c>
      <c r="B62">
        <v>12.0701</v>
      </c>
      <c r="C62">
        <v>12.0848</v>
      </c>
    </row>
    <row r="63" spans="1:7" x14ac:dyDescent="0.25">
      <c r="A63" t="s">
        <v>689</v>
      </c>
      <c r="B63">
        <v>12.0703</v>
      </c>
      <c r="C63">
        <v>12.084899999999999</v>
      </c>
    </row>
    <row r="65" spans="1:2" x14ac:dyDescent="0.25">
      <c r="A65" t="s">
        <v>247</v>
      </c>
      <c r="B65" s="3" t="s">
        <v>127</v>
      </c>
    </row>
    <row r="66" spans="1:2" x14ac:dyDescent="0.25">
      <c r="A66" t="s">
        <v>248</v>
      </c>
      <c r="B66" s="3" t="s">
        <v>127</v>
      </c>
    </row>
    <row r="67" spans="1:2" ht="29.1" customHeight="1" x14ac:dyDescent="0.25">
      <c r="A67" s="48" t="s">
        <v>249</v>
      </c>
      <c r="B67" s="3" t="s">
        <v>127</v>
      </c>
    </row>
    <row r="68" spans="1:2" ht="29.1" customHeight="1" x14ac:dyDescent="0.25">
      <c r="A68" s="48" t="s">
        <v>250</v>
      </c>
      <c r="B68" s="3" t="s">
        <v>127</v>
      </c>
    </row>
    <row r="69" spans="1:2" x14ac:dyDescent="0.25">
      <c r="A69" t="s">
        <v>251</v>
      </c>
      <c r="B69" s="50">
        <f>+B84</f>
        <v>11.90200332494133</v>
      </c>
    </row>
    <row r="70" spans="1:2" ht="43.5" customHeight="1" x14ac:dyDescent="0.25">
      <c r="A70" s="48" t="s">
        <v>252</v>
      </c>
      <c r="B70" s="3" t="s">
        <v>127</v>
      </c>
    </row>
    <row r="71" spans="1:2" x14ac:dyDescent="0.25">
      <c r="B71" s="3"/>
    </row>
    <row r="72" spans="1:2" ht="29.1" customHeight="1" x14ac:dyDescent="0.25">
      <c r="A72" s="48" t="s">
        <v>253</v>
      </c>
      <c r="B72" s="3" t="s">
        <v>127</v>
      </c>
    </row>
    <row r="73" spans="1:2" ht="29.1" customHeight="1" x14ac:dyDescent="0.25">
      <c r="A73" s="48" t="s">
        <v>254</v>
      </c>
      <c r="B73" t="s">
        <v>127</v>
      </c>
    </row>
    <row r="74" spans="1:2" ht="29.1" customHeight="1" x14ac:dyDescent="0.25">
      <c r="A74" s="48" t="s">
        <v>255</v>
      </c>
      <c r="B74" s="3" t="s">
        <v>127</v>
      </c>
    </row>
    <row r="75" spans="1:2" ht="29.1" customHeight="1" x14ac:dyDescent="0.25">
      <c r="A75" s="48" t="s">
        <v>256</v>
      </c>
      <c r="B75" s="3" t="s">
        <v>127</v>
      </c>
    </row>
    <row r="77" spans="1:2" x14ac:dyDescent="0.25">
      <c r="A77" t="s">
        <v>257</v>
      </c>
    </row>
    <row r="78" spans="1:2" ht="57.95" customHeight="1" x14ac:dyDescent="0.25">
      <c r="A78" s="52" t="s">
        <v>258</v>
      </c>
      <c r="B78" s="53" t="s">
        <v>780</v>
      </c>
    </row>
    <row r="79" spans="1:2" ht="43.5" customHeight="1" x14ac:dyDescent="0.25">
      <c r="A79" s="52" t="s">
        <v>260</v>
      </c>
      <c r="B79" s="53" t="s">
        <v>781</v>
      </c>
    </row>
    <row r="80" spans="1:2" x14ac:dyDescent="0.25">
      <c r="A80" s="52"/>
      <c r="B80" s="52"/>
    </row>
    <row r="81" spans="1:4" x14ac:dyDescent="0.25">
      <c r="A81" s="52" t="s">
        <v>262</v>
      </c>
      <c r="B81" s="54">
        <v>7.1345405158274424</v>
      </c>
    </row>
    <row r="82" spans="1:4" x14ac:dyDescent="0.25">
      <c r="A82" s="52"/>
      <c r="B82" s="52"/>
    </row>
    <row r="83" spans="1:4" x14ac:dyDescent="0.25">
      <c r="A83" s="52" t="s">
        <v>263</v>
      </c>
      <c r="B83" s="55">
        <v>7.9410999999999996</v>
      </c>
    </row>
    <row r="84" spans="1:4" x14ac:dyDescent="0.25">
      <c r="A84" s="52" t="s">
        <v>264</v>
      </c>
      <c r="B84" s="55">
        <v>11.90200332494133</v>
      </c>
    </row>
    <row r="85" spans="1:4" x14ac:dyDescent="0.25">
      <c r="A85" s="52"/>
      <c r="B85" s="52"/>
    </row>
    <row r="86" spans="1:4" x14ac:dyDescent="0.25">
      <c r="A86" s="52" t="s">
        <v>265</v>
      </c>
      <c r="B86" s="56">
        <v>45596</v>
      </c>
    </row>
    <row r="88" spans="1:4" ht="69.95" customHeight="1" x14ac:dyDescent="0.25">
      <c r="A88" s="69" t="s">
        <v>266</v>
      </c>
      <c r="B88" s="69" t="s">
        <v>267</v>
      </c>
      <c r="C88" s="69" t="s">
        <v>5</v>
      </c>
      <c r="D88" s="69" t="s">
        <v>6</v>
      </c>
    </row>
    <row r="89" spans="1:4" ht="69.95" customHeight="1" x14ac:dyDescent="0.25">
      <c r="A89" s="69" t="s">
        <v>782</v>
      </c>
      <c r="B89" s="69"/>
      <c r="C89" s="69" t="s">
        <v>29</v>
      </c>
      <c r="D89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4"/>
  <sheetViews>
    <sheetView showGridLines="0" zoomScale="98" zoomScaleNormal="98" workbookViewId="0">
      <pane ySplit="4" topLeftCell="A85" activePane="bottomLeft" state="frozen"/>
      <selection activeCell="B30" sqref="B30"/>
      <selection pane="bottomLeft" activeCell="B85" sqref="B8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783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784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126</v>
      </c>
      <c r="B7" s="33"/>
      <c r="C7" s="33"/>
      <c r="D7" s="14"/>
      <c r="E7" s="15" t="s">
        <v>127</v>
      </c>
      <c r="F7" s="16" t="s">
        <v>127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128</v>
      </c>
      <c r="B9" s="33"/>
      <c r="C9" s="33"/>
      <c r="D9" s="14"/>
      <c r="E9" s="15"/>
      <c r="F9" s="16"/>
      <c r="G9" s="16"/>
    </row>
    <row r="10" spans="1:8" x14ac:dyDescent="0.25">
      <c r="A10" s="17" t="s">
        <v>270</v>
      </c>
      <c r="B10" s="33"/>
      <c r="C10" s="33"/>
      <c r="D10" s="14"/>
      <c r="E10" s="15"/>
      <c r="F10" s="16"/>
      <c r="G10" s="16"/>
    </row>
    <row r="11" spans="1:8" x14ac:dyDescent="0.25">
      <c r="A11" s="13" t="s">
        <v>785</v>
      </c>
      <c r="B11" s="33" t="s">
        <v>786</v>
      </c>
      <c r="C11" s="33" t="s">
        <v>276</v>
      </c>
      <c r="D11" s="14">
        <v>6000000</v>
      </c>
      <c r="E11" s="15">
        <v>5985.13</v>
      </c>
      <c r="F11" s="16">
        <v>7.2900000000000006E-2</v>
      </c>
      <c r="G11" s="16">
        <v>7.4149999999999994E-2</v>
      </c>
    </row>
    <row r="12" spans="1:8" x14ac:dyDescent="0.25">
      <c r="A12" s="13" t="s">
        <v>787</v>
      </c>
      <c r="B12" s="33" t="s">
        <v>788</v>
      </c>
      <c r="C12" s="33" t="s">
        <v>276</v>
      </c>
      <c r="D12" s="14">
        <v>6000000</v>
      </c>
      <c r="E12" s="15">
        <v>5915.14</v>
      </c>
      <c r="F12" s="16">
        <v>7.2099999999999997E-2</v>
      </c>
      <c r="G12" s="16">
        <v>7.5950000000000004E-2</v>
      </c>
    </row>
    <row r="13" spans="1:8" x14ac:dyDescent="0.25">
      <c r="A13" s="13" t="s">
        <v>789</v>
      </c>
      <c r="B13" s="33" t="s">
        <v>790</v>
      </c>
      <c r="C13" s="33" t="s">
        <v>287</v>
      </c>
      <c r="D13" s="14">
        <v>5500000</v>
      </c>
      <c r="E13" s="15">
        <v>5479.42</v>
      </c>
      <c r="F13" s="16">
        <v>6.6799999999999998E-2</v>
      </c>
      <c r="G13" s="16">
        <v>7.6350000000000001E-2</v>
      </c>
    </row>
    <row r="14" spans="1:8" x14ac:dyDescent="0.25">
      <c r="A14" s="13" t="s">
        <v>791</v>
      </c>
      <c r="B14" s="33" t="s">
        <v>792</v>
      </c>
      <c r="C14" s="33" t="s">
        <v>276</v>
      </c>
      <c r="D14" s="14">
        <v>5000000</v>
      </c>
      <c r="E14" s="15">
        <v>5020.8</v>
      </c>
      <c r="F14" s="16">
        <v>6.1199999999999997E-2</v>
      </c>
      <c r="G14" s="16">
        <v>7.6300000000000007E-2</v>
      </c>
    </row>
    <row r="15" spans="1:8" x14ac:dyDescent="0.25">
      <c r="A15" s="13" t="s">
        <v>793</v>
      </c>
      <c r="B15" s="33" t="s">
        <v>794</v>
      </c>
      <c r="C15" s="33" t="s">
        <v>276</v>
      </c>
      <c r="D15" s="14">
        <v>4000000</v>
      </c>
      <c r="E15" s="15">
        <v>3993.1</v>
      </c>
      <c r="F15" s="16">
        <v>4.8599999999999997E-2</v>
      </c>
      <c r="G15" s="16">
        <v>7.5398999999999994E-2</v>
      </c>
    </row>
    <row r="16" spans="1:8" x14ac:dyDescent="0.25">
      <c r="A16" s="13" t="s">
        <v>795</v>
      </c>
      <c r="B16" s="33" t="s">
        <v>796</v>
      </c>
      <c r="C16" s="33" t="s">
        <v>276</v>
      </c>
      <c r="D16" s="14">
        <v>4000000</v>
      </c>
      <c r="E16" s="15">
        <v>3962.98</v>
      </c>
      <c r="F16" s="16">
        <v>4.8300000000000003E-2</v>
      </c>
      <c r="G16" s="16">
        <v>7.5649999999999995E-2</v>
      </c>
    </row>
    <row r="17" spans="1:7" x14ac:dyDescent="0.25">
      <c r="A17" s="13" t="s">
        <v>797</v>
      </c>
      <c r="B17" s="33" t="s">
        <v>798</v>
      </c>
      <c r="C17" s="33" t="s">
        <v>287</v>
      </c>
      <c r="D17" s="14">
        <v>2500000</v>
      </c>
      <c r="E17" s="15">
        <v>2499.9299999999998</v>
      </c>
      <c r="F17" s="16">
        <v>3.0499999999999999E-2</v>
      </c>
      <c r="G17" s="16">
        <v>7.4649999999999994E-2</v>
      </c>
    </row>
    <row r="18" spans="1:7" x14ac:dyDescent="0.25">
      <c r="A18" s="13" t="s">
        <v>799</v>
      </c>
      <c r="B18" s="33" t="s">
        <v>800</v>
      </c>
      <c r="C18" s="33" t="s">
        <v>287</v>
      </c>
      <c r="D18" s="14">
        <v>2500000</v>
      </c>
      <c r="E18" s="15">
        <v>2490.27</v>
      </c>
      <c r="F18" s="16">
        <v>3.0300000000000001E-2</v>
      </c>
      <c r="G18" s="16">
        <v>7.5950000000000004E-2</v>
      </c>
    </row>
    <row r="19" spans="1:7" x14ac:dyDescent="0.25">
      <c r="A19" s="13" t="s">
        <v>801</v>
      </c>
      <c r="B19" s="33" t="s">
        <v>802</v>
      </c>
      <c r="C19" s="33" t="s">
        <v>276</v>
      </c>
      <c r="D19" s="14">
        <v>2000000</v>
      </c>
      <c r="E19" s="15">
        <v>1994.89</v>
      </c>
      <c r="F19" s="16">
        <v>2.4299999999999999E-2</v>
      </c>
      <c r="G19" s="16">
        <v>7.424E-2</v>
      </c>
    </row>
    <row r="20" spans="1:7" x14ac:dyDescent="0.25">
      <c r="A20" s="13" t="s">
        <v>803</v>
      </c>
      <c r="B20" s="33" t="s">
        <v>804</v>
      </c>
      <c r="C20" s="33" t="s">
        <v>287</v>
      </c>
      <c r="D20" s="14">
        <v>1000000</v>
      </c>
      <c r="E20" s="15">
        <v>1000.88</v>
      </c>
      <c r="F20" s="16">
        <v>1.2200000000000001E-2</v>
      </c>
      <c r="G20" s="16">
        <v>7.6499999999999999E-2</v>
      </c>
    </row>
    <row r="21" spans="1:7" x14ac:dyDescent="0.25">
      <c r="A21" s="13" t="s">
        <v>805</v>
      </c>
      <c r="B21" s="33" t="s">
        <v>806</v>
      </c>
      <c r="C21" s="33" t="s">
        <v>276</v>
      </c>
      <c r="D21" s="14">
        <v>1000000</v>
      </c>
      <c r="E21" s="15">
        <v>996.5</v>
      </c>
      <c r="F21" s="16">
        <v>1.21E-2</v>
      </c>
      <c r="G21" s="16">
        <v>7.5950000000000004E-2</v>
      </c>
    </row>
    <row r="22" spans="1:7" x14ac:dyDescent="0.25">
      <c r="A22" s="13" t="s">
        <v>807</v>
      </c>
      <c r="B22" s="33" t="s">
        <v>808</v>
      </c>
      <c r="C22" s="33" t="s">
        <v>276</v>
      </c>
      <c r="D22" s="14">
        <v>500000</v>
      </c>
      <c r="E22" s="15">
        <v>503.17</v>
      </c>
      <c r="F22" s="16">
        <v>6.1000000000000004E-3</v>
      </c>
      <c r="G22" s="16">
        <v>7.5850000000000001E-2</v>
      </c>
    </row>
    <row r="23" spans="1:7" x14ac:dyDescent="0.25">
      <c r="A23" s="13" t="s">
        <v>809</v>
      </c>
      <c r="B23" s="33" t="s">
        <v>810</v>
      </c>
      <c r="C23" s="33" t="s">
        <v>287</v>
      </c>
      <c r="D23" s="14">
        <v>500000</v>
      </c>
      <c r="E23" s="15">
        <v>497.81</v>
      </c>
      <c r="F23" s="16">
        <v>6.1000000000000004E-3</v>
      </c>
      <c r="G23" s="16">
        <v>7.6350000000000001E-2</v>
      </c>
    </row>
    <row r="24" spans="1:7" x14ac:dyDescent="0.25">
      <c r="A24" s="13" t="s">
        <v>811</v>
      </c>
      <c r="B24" s="33" t="s">
        <v>812</v>
      </c>
      <c r="C24" s="33" t="s">
        <v>276</v>
      </c>
      <c r="D24" s="14">
        <v>500000</v>
      </c>
      <c r="E24" s="15">
        <v>495.14</v>
      </c>
      <c r="F24" s="16">
        <v>6.0000000000000001E-3</v>
      </c>
      <c r="G24" s="16">
        <v>7.4845999999999996E-2</v>
      </c>
    </row>
    <row r="25" spans="1:7" x14ac:dyDescent="0.25">
      <c r="A25" s="17" t="s">
        <v>130</v>
      </c>
      <c r="B25" s="34"/>
      <c r="C25" s="34"/>
      <c r="D25" s="20"/>
      <c r="E25" s="21">
        <v>40835.160000000003</v>
      </c>
      <c r="F25" s="22">
        <v>0.4975</v>
      </c>
      <c r="G25" s="23"/>
    </row>
    <row r="26" spans="1:7" x14ac:dyDescent="0.25">
      <c r="A26" s="17" t="s">
        <v>135</v>
      </c>
      <c r="B26" s="33"/>
      <c r="C26" s="33"/>
      <c r="D26" s="14"/>
      <c r="E26" s="15"/>
      <c r="F26" s="16"/>
      <c r="G26" s="16"/>
    </row>
    <row r="27" spans="1:7" x14ac:dyDescent="0.25">
      <c r="A27" s="13" t="s">
        <v>813</v>
      </c>
      <c r="B27" s="33" t="s">
        <v>814</v>
      </c>
      <c r="C27" s="33" t="s">
        <v>134</v>
      </c>
      <c r="D27" s="14">
        <v>7000000</v>
      </c>
      <c r="E27" s="15">
        <v>7076.62</v>
      </c>
      <c r="F27" s="16">
        <v>8.6199999999999999E-2</v>
      </c>
      <c r="G27" s="16">
        <v>6.8724999999999994E-2</v>
      </c>
    </row>
    <row r="28" spans="1:7" x14ac:dyDescent="0.25">
      <c r="A28" s="13" t="s">
        <v>815</v>
      </c>
      <c r="B28" s="33" t="s">
        <v>816</v>
      </c>
      <c r="C28" s="33" t="s">
        <v>134</v>
      </c>
      <c r="D28" s="14">
        <v>5000000</v>
      </c>
      <c r="E28" s="15">
        <v>5044.62</v>
      </c>
      <c r="F28" s="16">
        <v>6.1499999999999999E-2</v>
      </c>
      <c r="G28" s="16">
        <v>6.8586999999999995E-2</v>
      </c>
    </row>
    <row r="29" spans="1:7" x14ac:dyDescent="0.25">
      <c r="A29" s="13" t="s">
        <v>817</v>
      </c>
      <c r="B29" s="33" t="s">
        <v>818</v>
      </c>
      <c r="C29" s="33" t="s">
        <v>134</v>
      </c>
      <c r="D29" s="14">
        <v>2500000</v>
      </c>
      <c r="E29" s="15">
        <v>2528.63</v>
      </c>
      <c r="F29" s="16">
        <v>3.0800000000000001E-2</v>
      </c>
      <c r="G29" s="16">
        <v>6.8904000000000007E-2</v>
      </c>
    </row>
    <row r="30" spans="1:7" x14ac:dyDescent="0.25">
      <c r="A30" s="13" t="s">
        <v>819</v>
      </c>
      <c r="B30" s="33" t="s">
        <v>820</v>
      </c>
      <c r="C30" s="33" t="s">
        <v>134</v>
      </c>
      <c r="D30" s="14">
        <v>2500000</v>
      </c>
      <c r="E30" s="15">
        <v>2527.66</v>
      </c>
      <c r="F30" s="16">
        <v>3.0800000000000001E-2</v>
      </c>
      <c r="G30" s="16">
        <v>6.8505999999999997E-2</v>
      </c>
    </row>
    <row r="31" spans="1:7" x14ac:dyDescent="0.25">
      <c r="A31" s="13" t="s">
        <v>821</v>
      </c>
      <c r="B31" s="33" t="s">
        <v>822</v>
      </c>
      <c r="C31" s="33" t="s">
        <v>134</v>
      </c>
      <c r="D31" s="14">
        <v>2500000</v>
      </c>
      <c r="E31" s="15">
        <v>2527.48</v>
      </c>
      <c r="F31" s="16">
        <v>3.0800000000000001E-2</v>
      </c>
      <c r="G31" s="16">
        <v>6.8930000000000005E-2</v>
      </c>
    </row>
    <row r="32" spans="1:7" x14ac:dyDescent="0.25">
      <c r="A32" s="13" t="s">
        <v>823</v>
      </c>
      <c r="B32" s="33" t="s">
        <v>824</v>
      </c>
      <c r="C32" s="33" t="s">
        <v>134</v>
      </c>
      <c r="D32" s="14">
        <v>2500000</v>
      </c>
      <c r="E32" s="15">
        <v>2526.48</v>
      </c>
      <c r="F32" s="16">
        <v>3.0800000000000001E-2</v>
      </c>
      <c r="G32" s="16">
        <v>6.9079000000000002E-2</v>
      </c>
    </row>
    <row r="33" spans="1:7" x14ac:dyDescent="0.25">
      <c r="A33" s="13" t="s">
        <v>825</v>
      </c>
      <c r="B33" s="33" t="s">
        <v>826</v>
      </c>
      <c r="C33" s="33" t="s">
        <v>134</v>
      </c>
      <c r="D33" s="14">
        <v>2500000</v>
      </c>
      <c r="E33" s="15">
        <v>2522.0300000000002</v>
      </c>
      <c r="F33" s="16">
        <v>3.0700000000000002E-2</v>
      </c>
      <c r="G33" s="16">
        <v>6.8872000000000003E-2</v>
      </c>
    </row>
    <row r="34" spans="1:7" x14ac:dyDescent="0.25">
      <c r="A34" s="13" t="s">
        <v>827</v>
      </c>
      <c r="B34" s="33" t="s">
        <v>828</v>
      </c>
      <c r="C34" s="33" t="s">
        <v>134</v>
      </c>
      <c r="D34" s="14">
        <v>2500000</v>
      </c>
      <c r="E34" s="15">
        <v>2515.44</v>
      </c>
      <c r="F34" s="16">
        <v>3.0599999999999999E-2</v>
      </c>
      <c r="G34" s="16">
        <v>6.8071000000000007E-2</v>
      </c>
    </row>
    <row r="35" spans="1:7" x14ac:dyDescent="0.25">
      <c r="A35" s="13" t="s">
        <v>829</v>
      </c>
      <c r="B35" s="33" t="s">
        <v>830</v>
      </c>
      <c r="C35" s="33" t="s">
        <v>134</v>
      </c>
      <c r="D35" s="14">
        <v>2000000</v>
      </c>
      <c r="E35" s="15">
        <v>2021.39</v>
      </c>
      <c r="F35" s="16">
        <v>2.46E-2</v>
      </c>
      <c r="G35" s="16">
        <v>6.8904999999999994E-2</v>
      </c>
    </row>
    <row r="36" spans="1:7" x14ac:dyDescent="0.25">
      <c r="A36" s="13" t="s">
        <v>831</v>
      </c>
      <c r="B36" s="33" t="s">
        <v>832</v>
      </c>
      <c r="C36" s="33" t="s">
        <v>134</v>
      </c>
      <c r="D36" s="14">
        <v>2000000</v>
      </c>
      <c r="E36" s="15">
        <v>2017.38</v>
      </c>
      <c r="F36" s="16">
        <v>2.46E-2</v>
      </c>
      <c r="G36" s="16">
        <v>6.8975999999999996E-2</v>
      </c>
    </row>
    <row r="37" spans="1:7" x14ac:dyDescent="0.25">
      <c r="A37" s="13" t="s">
        <v>833</v>
      </c>
      <c r="B37" s="33" t="s">
        <v>834</v>
      </c>
      <c r="C37" s="33" t="s">
        <v>134</v>
      </c>
      <c r="D37" s="14">
        <v>1000000</v>
      </c>
      <c r="E37" s="15">
        <v>1011.84</v>
      </c>
      <c r="F37" s="16">
        <v>1.23E-2</v>
      </c>
      <c r="G37" s="16">
        <v>6.8750000000000006E-2</v>
      </c>
    </row>
    <row r="38" spans="1:7" x14ac:dyDescent="0.25">
      <c r="A38" s="13" t="s">
        <v>835</v>
      </c>
      <c r="B38" s="33" t="s">
        <v>836</v>
      </c>
      <c r="C38" s="33" t="s">
        <v>134</v>
      </c>
      <c r="D38" s="14">
        <v>1000000</v>
      </c>
      <c r="E38" s="15">
        <v>1010.81</v>
      </c>
      <c r="F38" s="16">
        <v>1.23E-2</v>
      </c>
      <c r="G38" s="16">
        <v>6.855E-2</v>
      </c>
    </row>
    <row r="39" spans="1:7" x14ac:dyDescent="0.25">
      <c r="A39" s="13" t="s">
        <v>837</v>
      </c>
      <c r="B39" s="33" t="s">
        <v>838</v>
      </c>
      <c r="C39" s="33" t="s">
        <v>134</v>
      </c>
      <c r="D39" s="14">
        <v>1000000</v>
      </c>
      <c r="E39" s="15">
        <v>1008.77</v>
      </c>
      <c r="F39" s="16">
        <v>1.23E-2</v>
      </c>
      <c r="G39" s="16">
        <v>6.8476999999999996E-2</v>
      </c>
    </row>
    <row r="40" spans="1:7" x14ac:dyDescent="0.25">
      <c r="A40" s="13" t="s">
        <v>839</v>
      </c>
      <c r="B40" s="33" t="s">
        <v>840</v>
      </c>
      <c r="C40" s="33" t="s">
        <v>134</v>
      </c>
      <c r="D40" s="14">
        <v>1000000</v>
      </c>
      <c r="E40" s="15">
        <v>1008.06</v>
      </c>
      <c r="F40" s="16">
        <v>1.23E-2</v>
      </c>
      <c r="G40" s="16">
        <v>6.8183999999999995E-2</v>
      </c>
    </row>
    <row r="41" spans="1:7" x14ac:dyDescent="0.25">
      <c r="A41" s="13" t="s">
        <v>841</v>
      </c>
      <c r="B41" s="33" t="s">
        <v>842</v>
      </c>
      <c r="C41" s="33" t="s">
        <v>134</v>
      </c>
      <c r="D41" s="14">
        <v>1000000</v>
      </c>
      <c r="E41" s="15">
        <v>1007.75</v>
      </c>
      <c r="F41" s="16">
        <v>1.23E-2</v>
      </c>
      <c r="G41" s="16">
        <v>6.8413000000000002E-2</v>
      </c>
    </row>
    <row r="42" spans="1:7" x14ac:dyDescent="0.25">
      <c r="A42" s="13" t="s">
        <v>843</v>
      </c>
      <c r="B42" s="33" t="s">
        <v>844</v>
      </c>
      <c r="C42" s="33" t="s">
        <v>134</v>
      </c>
      <c r="D42" s="14">
        <v>1000000</v>
      </c>
      <c r="E42" s="15">
        <v>996.34</v>
      </c>
      <c r="F42" s="16">
        <v>1.21E-2</v>
      </c>
      <c r="G42" s="16">
        <v>6.7639000000000005E-2</v>
      </c>
    </row>
    <row r="43" spans="1:7" x14ac:dyDescent="0.25">
      <c r="A43" s="13" t="s">
        <v>845</v>
      </c>
      <c r="B43" s="33" t="s">
        <v>846</v>
      </c>
      <c r="C43" s="33" t="s">
        <v>134</v>
      </c>
      <c r="D43" s="14">
        <v>500000</v>
      </c>
      <c r="E43" s="15">
        <v>505.85</v>
      </c>
      <c r="F43" s="16">
        <v>6.1999999999999998E-3</v>
      </c>
      <c r="G43" s="16">
        <v>6.8724999999999994E-2</v>
      </c>
    </row>
    <row r="44" spans="1:7" x14ac:dyDescent="0.25">
      <c r="A44" s="13" t="s">
        <v>847</v>
      </c>
      <c r="B44" s="33" t="s">
        <v>848</v>
      </c>
      <c r="C44" s="33" t="s">
        <v>134</v>
      </c>
      <c r="D44" s="14">
        <v>500000</v>
      </c>
      <c r="E44" s="15">
        <v>505.46</v>
      </c>
      <c r="F44" s="16">
        <v>6.1999999999999998E-3</v>
      </c>
      <c r="G44" s="16">
        <v>6.8515999999999994E-2</v>
      </c>
    </row>
    <row r="45" spans="1:7" x14ac:dyDescent="0.25">
      <c r="A45" s="13" t="s">
        <v>849</v>
      </c>
      <c r="B45" s="33" t="s">
        <v>850</v>
      </c>
      <c r="C45" s="33" t="s">
        <v>134</v>
      </c>
      <c r="D45" s="14">
        <v>500000</v>
      </c>
      <c r="E45" s="15">
        <v>505.34</v>
      </c>
      <c r="F45" s="16">
        <v>6.1999999999999998E-3</v>
      </c>
      <c r="G45" s="16">
        <v>6.8749000000000005E-2</v>
      </c>
    </row>
    <row r="46" spans="1:7" x14ac:dyDescent="0.25">
      <c r="A46" s="17" t="s">
        <v>130</v>
      </c>
      <c r="B46" s="34"/>
      <c r="C46" s="34"/>
      <c r="D46" s="20"/>
      <c r="E46" s="21">
        <v>38867.949999999997</v>
      </c>
      <c r="F46" s="22">
        <v>0.47360000000000002</v>
      </c>
      <c r="G46" s="23"/>
    </row>
    <row r="47" spans="1:7" x14ac:dyDescent="0.25">
      <c r="A47" s="13"/>
      <c r="B47" s="33"/>
      <c r="C47" s="33"/>
      <c r="D47" s="14"/>
      <c r="E47" s="15"/>
      <c r="F47" s="16"/>
      <c r="G47" s="16"/>
    </row>
    <row r="48" spans="1:7" x14ac:dyDescent="0.25">
      <c r="A48" s="13"/>
      <c r="B48" s="33"/>
      <c r="C48" s="33"/>
      <c r="D48" s="14"/>
      <c r="E48" s="15"/>
      <c r="F48" s="16"/>
      <c r="G48" s="16"/>
    </row>
    <row r="49" spans="1:7" x14ac:dyDescent="0.25">
      <c r="A49" s="17" t="s">
        <v>140</v>
      </c>
      <c r="B49" s="33"/>
      <c r="C49" s="33"/>
      <c r="D49" s="14"/>
      <c r="E49" s="15"/>
      <c r="F49" s="16"/>
      <c r="G49" s="16"/>
    </row>
    <row r="50" spans="1:7" x14ac:dyDescent="0.25">
      <c r="A50" s="17" t="s">
        <v>130</v>
      </c>
      <c r="B50" s="33"/>
      <c r="C50" s="33"/>
      <c r="D50" s="14"/>
      <c r="E50" s="18" t="s">
        <v>127</v>
      </c>
      <c r="F50" s="19" t="s">
        <v>127</v>
      </c>
      <c r="G50" s="16"/>
    </row>
    <row r="51" spans="1:7" x14ac:dyDescent="0.25">
      <c r="A51" s="13"/>
      <c r="B51" s="33"/>
      <c r="C51" s="33"/>
      <c r="D51" s="14"/>
      <c r="E51" s="15"/>
      <c r="F51" s="16"/>
      <c r="G51" s="16"/>
    </row>
    <row r="52" spans="1:7" x14ac:dyDescent="0.25">
      <c r="A52" s="17" t="s">
        <v>141</v>
      </c>
      <c r="B52" s="33"/>
      <c r="C52" s="33"/>
      <c r="D52" s="14"/>
      <c r="E52" s="15"/>
      <c r="F52" s="16"/>
      <c r="G52" s="16"/>
    </row>
    <row r="53" spans="1:7" x14ac:dyDescent="0.25">
      <c r="A53" s="17" t="s">
        <v>130</v>
      </c>
      <c r="B53" s="33"/>
      <c r="C53" s="33"/>
      <c r="D53" s="14"/>
      <c r="E53" s="18" t="s">
        <v>127</v>
      </c>
      <c r="F53" s="19" t="s">
        <v>127</v>
      </c>
      <c r="G53" s="16"/>
    </row>
    <row r="54" spans="1:7" x14ac:dyDescent="0.25">
      <c r="A54" s="13"/>
      <c r="B54" s="33"/>
      <c r="C54" s="33"/>
      <c r="D54" s="14"/>
      <c r="E54" s="15"/>
      <c r="F54" s="16"/>
      <c r="G54" s="16"/>
    </row>
    <row r="55" spans="1:7" x14ac:dyDescent="0.25">
      <c r="A55" s="24" t="s">
        <v>142</v>
      </c>
      <c r="B55" s="35"/>
      <c r="C55" s="35"/>
      <c r="D55" s="25"/>
      <c r="E55" s="21">
        <v>79703.11</v>
      </c>
      <c r="F55" s="22">
        <v>0.97109999999999996</v>
      </c>
      <c r="G55" s="23"/>
    </row>
    <row r="56" spans="1:7" x14ac:dyDescent="0.25">
      <c r="A56" s="13"/>
      <c r="B56" s="33"/>
      <c r="C56" s="33"/>
      <c r="D56" s="14"/>
      <c r="E56" s="15"/>
      <c r="F56" s="16"/>
      <c r="G56" s="16"/>
    </row>
    <row r="57" spans="1:7" x14ac:dyDescent="0.25">
      <c r="A57" s="13"/>
      <c r="B57" s="33"/>
      <c r="C57" s="33"/>
      <c r="D57" s="14"/>
      <c r="E57" s="15"/>
      <c r="F57" s="16"/>
      <c r="G57" s="16"/>
    </row>
    <row r="58" spans="1:7" x14ac:dyDescent="0.25">
      <c r="A58" s="17" t="s">
        <v>220</v>
      </c>
      <c r="B58" s="33"/>
      <c r="C58" s="33"/>
      <c r="D58" s="14"/>
      <c r="E58" s="15"/>
      <c r="F58" s="16"/>
      <c r="G58" s="16"/>
    </row>
    <row r="59" spans="1:7" x14ac:dyDescent="0.25">
      <c r="A59" s="13" t="s">
        <v>221</v>
      </c>
      <c r="B59" s="33"/>
      <c r="C59" s="33"/>
      <c r="D59" s="14"/>
      <c r="E59" s="15">
        <v>986.32</v>
      </c>
      <c r="F59" s="16">
        <v>1.2E-2</v>
      </c>
      <c r="G59" s="16">
        <v>6.2909999999999994E-2</v>
      </c>
    </row>
    <row r="60" spans="1:7" x14ac:dyDescent="0.25">
      <c r="A60" s="17" t="s">
        <v>130</v>
      </c>
      <c r="B60" s="34"/>
      <c r="C60" s="34"/>
      <c r="D60" s="20"/>
      <c r="E60" s="21">
        <v>986.32</v>
      </c>
      <c r="F60" s="22">
        <v>1.2E-2</v>
      </c>
      <c r="G60" s="23"/>
    </row>
    <row r="61" spans="1:7" x14ac:dyDescent="0.25">
      <c r="A61" s="13"/>
      <c r="B61" s="33"/>
      <c r="C61" s="33"/>
      <c r="D61" s="14"/>
      <c r="E61" s="15"/>
      <c r="F61" s="16"/>
      <c r="G61" s="16"/>
    </row>
    <row r="62" spans="1:7" x14ac:dyDescent="0.25">
      <c r="A62" s="24" t="s">
        <v>142</v>
      </c>
      <c r="B62" s="35"/>
      <c r="C62" s="35"/>
      <c r="D62" s="25"/>
      <c r="E62" s="21">
        <v>986.32</v>
      </c>
      <c r="F62" s="22">
        <v>1.2E-2</v>
      </c>
      <c r="G62" s="23"/>
    </row>
    <row r="63" spans="1:7" x14ac:dyDescent="0.25">
      <c r="A63" s="13" t="s">
        <v>222</v>
      </c>
      <c r="B63" s="33"/>
      <c r="C63" s="33"/>
      <c r="D63" s="14"/>
      <c r="E63" s="15">
        <v>1400.3462067</v>
      </c>
      <c r="F63" s="16">
        <v>1.7059999999999999E-2</v>
      </c>
      <c r="G63" s="16"/>
    </row>
    <row r="64" spans="1:7" x14ac:dyDescent="0.25">
      <c r="A64" s="13" t="s">
        <v>223</v>
      </c>
      <c r="B64" s="33"/>
      <c r="C64" s="33"/>
      <c r="D64" s="14"/>
      <c r="E64" s="26">
        <v>-7.8862066999999998</v>
      </c>
      <c r="F64" s="27">
        <v>-1.6000000000000001E-4</v>
      </c>
      <c r="G64" s="16">
        <v>6.2909000000000007E-2</v>
      </c>
    </row>
    <row r="65" spans="1:7" x14ac:dyDescent="0.25">
      <c r="A65" s="28" t="s">
        <v>224</v>
      </c>
      <c r="B65" s="36"/>
      <c r="C65" s="36"/>
      <c r="D65" s="29"/>
      <c r="E65" s="30">
        <v>82081.89</v>
      </c>
      <c r="F65" s="31">
        <v>1</v>
      </c>
      <c r="G65" s="31"/>
    </row>
    <row r="67" spans="1:7" x14ac:dyDescent="0.25">
      <c r="A67" s="1" t="s">
        <v>226</v>
      </c>
    </row>
    <row r="70" spans="1:7" x14ac:dyDescent="0.25">
      <c r="A70" s="1" t="s">
        <v>227</v>
      </c>
    </row>
    <row r="71" spans="1:7" x14ac:dyDescent="0.25">
      <c r="A71" s="48" t="s">
        <v>228</v>
      </c>
      <c r="B71" s="3" t="s">
        <v>127</v>
      </c>
    </row>
    <row r="72" spans="1:7" x14ac:dyDescent="0.25">
      <c r="A72" t="s">
        <v>229</v>
      </c>
    </row>
    <row r="73" spans="1:7" x14ac:dyDescent="0.25">
      <c r="A73" t="s">
        <v>230</v>
      </c>
      <c r="B73" t="s">
        <v>231</v>
      </c>
      <c r="C73" t="s">
        <v>231</v>
      </c>
    </row>
    <row r="74" spans="1:7" x14ac:dyDescent="0.25">
      <c r="B74" s="49">
        <v>45565</v>
      </c>
      <c r="C74" s="49">
        <v>45596</v>
      </c>
    </row>
    <row r="75" spans="1:7" x14ac:dyDescent="0.25">
      <c r="A75" t="s">
        <v>724</v>
      </c>
      <c r="B75">
        <v>11.5321</v>
      </c>
      <c r="C75">
        <v>11.602</v>
      </c>
    </row>
    <row r="76" spans="1:7" x14ac:dyDescent="0.25">
      <c r="A76" t="s">
        <v>237</v>
      </c>
      <c r="B76">
        <v>11.5327</v>
      </c>
      <c r="C76">
        <v>11.602499999999999</v>
      </c>
    </row>
    <row r="77" spans="1:7" x14ac:dyDescent="0.25">
      <c r="A77" t="s">
        <v>725</v>
      </c>
      <c r="B77">
        <v>11.4756</v>
      </c>
      <c r="C77">
        <v>11.543200000000001</v>
      </c>
    </row>
    <row r="78" spans="1:7" x14ac:dyDescent="0.25">
      <c r="A78" t="s">
        <v>689</v>
      </c>
      <c r="B78">
        <v>11.476000000000001</v>
      </c>
      <c r="C78">
        <v>11.5436</v>
      </c>
    </row>
    <row r="80" spans="1:7" x14ac:dyDescent="0.25">
      <c r="A80" t="s">
        <v>247</v>
      </c>
      <c r="B80" s="3" t="s">
        <v>127</v>
      </c>
    </row>
    <row r="81" spans="1:2" x14ac:dyDescent="0.25">
      <c r="A81" t="s">
        <v>248</v>
      </c>
      <c r="B81" s="3" t="s">
        <v>127</v>
      </c>
    </row>
    <row r="82" spans="1:2" ht="29.1" customHeight="1" x14ac:dyDescent="0.25">
      <c r="A82" s="48" t="s">
        <v>249</v>
      </c>
      <c r="B82" s="3" t="s">
        <v>127</v>
      </c>
    </row>
    <row r="83" spans="1:2" ht="29.1" customHeight="1" x14ac:dyDescent="0.25">
      <c r="A83" s="48" t="s">
        <v>250</v>
      </c>
      <c r="B83" s="3" t="s">
        <v>127</v>
      </c>
    </row>
    <row r="84" spans="1:2" x14ac:dyDescent="0.25">
      <c r="A84" t="s">
        <v>251</v>
      </c>
      <c r="B84" s="50">
        <f>+B99</f>
        <v>0.76126795981211126</v>
      </c>
    </row>
    <row r="85" spans="1:2" ht="43.5" customHeight="1" x14ac:dyDescent="0.25">
      <c r="A85" s="48" t="s">
        <v>252</v>
      </c>
      <c r="B85" s="3" t="s">
        <v>127</v>
      </c>
    </row>
    <row r="86" spans="1:2" x14ac:dyDescent="0.25">
      <c r="B86" s="3"/>
    </row>
    <row r="87" spans="1:2" ht="29.1" customHeight="1" x14ac:dyDescent="0.25">
      <c r="A87" s="48" t="s">
        <v>253</v>
      </c>
      <c r="B87" s="3" t="s">
        <v>127</v>
      </c>
    </row>
    <row r="88" spans="1:2" ht="29.1" customHeight="1" x14ac:dyDescent="0.25">
      <c r="A88" s="48" t="s">
        <v>254</v>
      </c>
      <c r="B88" t="s">
        <v>127</v>
      </c>
    </row>
    <row r="89" spans="1:2" ht="29.1" customHeight="1" x14ac:dyDescent="0.25">
      <c r="A89" s="48" t="s">
        <v>255</v>
      </c>
      <c r="B89" s="3" t="s">
        <v>127</v>
      </c>
    </row>
    <row r="90" spans="1:2" ht="29.1" customHeight="1" x14ac:dyDescent="0.25">
      <c r="A90" s="48" t="s">
        <v>256</v>
      </c>
      <c r="B90" s="3" t="s">
        <v>127</v>
      </c>
    </row>
    <row r="92" spans="1:2" x14ac:dyDescent="0.25">
      <c r="A92" t="s">
        <v>257</v>
      </c>
    </row>
    <row r="93" spans="1:2" ht="29.1" customHeight="1" x14ac:dyDescent="0.25">
      <c r="A93" s="52" t="s">
        <v>258</v>
      </c>
      <c r="B93" s="53" t="s">
        <v>851</v>
      </c>
    </row>
    <row r="94" spans="1:2" ht="43.5" customHeight="1" x14ac:dyDescent="0.25">
      <c r="A94" s="52" t="s">
        <v>260</v>
      </c>
      <c r="B94" s="53" t="s">
        <v>852</v>
      </c>
    </row>
    <row r="95" spans="1:2" x14ac:dyDescent="0.25">
      <c r="A95" s="52"/>
      <c r="B95" s="52"/>
    </row>
    <row r="96" spans="1:2" x14ac:dyDescent="0.25">
      <c r="A96" s="52" t="s">
        <v>262</v>
      </c>
      <c r="B96" s="54">
        <v>7.2069894381637916</v>
      </c>
    </row>
    <row r="97" spans="1:4" x14ac:dyDescent="0.25">
      <c r="A97" s="52"/>
      <c r="B97" s="52"/>
    </row>
    <row r="98" spans="1:4" x14ac:dyDescent="0.25">
      <c r="A98" s="52" t="s">
        <v>263</v>
      </c>
      <c r="B98" s="55">
        <v>0.75290000000000001</v>
      </c>
    </row>
    <row r="99" spans="1:4" x14ac:dyDescent="0.25">
      <c r="A99" s="52" t="s">
        <v>264</v>
      </c>
      <c r="B99" s="55">
        <v>0.76126795981211126</v>
      </c>
    </row>
    <row r="100" spans="1:4" x14ac:dyDescent="0.25">
      <c r="A100" s="52"/>
      <c r="B100" s="52"/>
    </row>
    <row r="101" spans="1:4" x14ac:dyDescent="0.25">
      <c r="A101" s="52" t="s">
        <v>265</v>
      </c>
      <c r="B101" s="56">
        <v>45596</v>
      </c>
    </row>
    <row r="103" spans="1:4" ht="69.95" customHeight="1" x14ac:dyDescent="0.25">
      <c r="A103" s="69" t="s">
        <v>266</v>
      </c>
      <c r="B103" s="69" t="s">
        <v>267</v>
      </c>
      <c r="C103" s="69" t="s">
        <v>5</v>
      </c>
      <c r="D103" s="69" t="s">
        <v>6</v>
      </c>
    </row>
    <row r="104" spans="1:4" ht="69.95" customHeight="1" x14ac:dyDescent="0.25">
      <c r="A104" s="69" t="s">
        <v>853</v>
      </c>
      <c r="B104" s="69"/>
      <c r="C104" s="69" t="s">
        <v>31</v>
      </c>
      <c r="D104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3"/>
  <sheetViews>
    <sheetView showGridLines="0" workbookViewId="0">
      <pane ySplit="4" topLeftCell="A62" activePane="bottomLeft" state="frozen"/>
      <selection activeCell="B30" sqref="B30"/>
      <selection pane="bottomLeft" activeCell="A63" sqref="A6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854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855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126</v>
      </c>
      <c r="B7" s="33"/>
      <c r="C7" s="33"/>
      <c r="D7" s="14"/>
      <c r="E7" s="15" t="s">
        <v>127</v>
      </c>
      <c r="F7" s="16" t="s">
        <v>127</v>
      </c>
      <c r="G7" s="16"/>
    </row>
    <row r="8" spans="1:8" x14ac:dyDescent="0.25">
      <c r="A8" s="17" t="s">
        <v>128</v>
      </c>
      <c r="B8" s="33"/>
      <c r="C8" s="33"/>
      <c r="D8" s="14"/>
      <c r="E8" s="15"/>
      <c r="F8" s="16"/>
      <c r="G8" s="16"/>
    </row>
    <row r="9" spans="1:8" x14ac:dyDescent="0.25">
      <c r="A9" s="17" t="s">
        <v>129</v>
      </c>
      <c r="B9" s="33"/>
      <c r="C9" s="33"/>
      <c r="D9" s="14"/>
      <c r="E9" s="15"/>
      <c r="F9" s="16"/>
      <c r="G9" s="16"/>
    </row>
    <row r="10" spans="1:8" x14ac:dyDescent="0.25">
      <c r="A10" s="17" t="s">
        <v>130</v>
      </c>
      <c r="B10" s="33"/>
      <c r="C10" s="33"/>
      <c r="D10" s="14"/>
      <c r="E10" s="18" t="s">
        <v>127</v>
      </c>
      <c r="F10" s="19" t="s">
        <v>127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131</v>
      </c>
      <c r="B12" s="33"/>
      <c r="C12" s="33"/>
      <c r="D12" s="14"/>
      <c r="E12" s="15"/>
      <c r="F12" s="16"/>
      <c r="G12" s="16"/>
    </row>
    <row r="13" spans="1:8" x14ac:dyDescent="0.25">
      <c r="A13" s="13" t="s">
        <v>731</v>
      </c>
      <c r="B13" s="33" t="s">
        <v>732</v>
      </c>
      <c r="C13" s="33" t="s">
        <v>134</v>
      </c>
      <c r="D13" s="14">
        <v>5425000</v>
      </c>
      <c r="E13" s="15">
        <v>5474.94</v>
      </c>
      <c r="F13" s="16">
        <v>0.35599999999999998</v>
      </c>
      <c r="G13" s="16">
        <v>6.8678000000000003E-2</v>
      </c>
    </row>
    <row r="14" spans="1:8" x14ac:dyDescent="0.25">
      <c r="A14" s="13" t="s">
        <v>572</v>
      </c>
      <c r="B14" s="33" t="s">
        <v>573</v>
      </c>
      <c r="C14" s="33" t="s">
        <v>134</v>
      </c>
      <c r="D14" s="14">
        <v>1000000</v>
      </c>
      <c r="E14" s="15">
        <v>1016.69</v>
      </c>
      <c r="F14" s="16">
        <v>6.6100000000000006E-2</v>
      </c>
      <c r="G14" s="16">
        <v>6.9136000000000003E-2</v>
      </c>
    </row>
    <row r="15" spans="1:8" x14ac:dyDescent="0.25">
      <c r="A15" s="13" t="s">
        <v>710</v>
      </c>
      <c r="B15" s="33" t="s">
        <v>711</v>
      </c>
      <c r="C15" s="33" t="s">
        <v>134</v>
      </c>
      <c r="D15" s="14">
        <v>525000</v>
      </c>
      <c r="E15" s="15">
        <v>532.9</v>
      </c>
      <c r="F15" s="16">
        <v>3.4700000000000002E-2</v>
      </c>
      <c r="G15" s="16">
        <v>6.8562999999999999E-2</v>
      </c>
    </row>
    <row r="16" spans="1:8" x14ac:dyDescent="0.25">
      <c r="A16" s="13" t="s">
        <v>482</v>
      </c>
      <c r="B16" s="33" t="s">
        <v>483</v>
      </c>
      <c r="C16" s="33" t="s">
        <v>134</v>
      </c>
      <c r="D16" s="14">
        <v>500000</v>
      </c>
      <c r="E16" s="15">
        <v>506.08</v>
      </c>
      <c r="F16" s="16">
        <v>3.2899999999999999E-2</v>
      </c>
      <c r="G16" s="16">
        <v>6.8933999999999995E-2</v>
      </c>
    </row>
    <row r="17" spans="1:7" x14ac:dyDescent="0.25">
      <c r="A17" s="17" t="s">
        <v>130</v>
      </c>
      <c r="B17" s="34"/>
      <c r="C17" s="34"/>
      <c r="D17" s="20"/>
      <c r="E17" s="21">
        <v>7530.61</v>
      </c>
      <c r="F17" s="22">
        <v>0.48970000000000002</v>
      </c>
      <c r="G17" s="23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17" t="s">
        <v>135</v>
      </c>
      <c r="B19" s="33"/>
      <c r="C19" s="33"/>
      <c r="D19" s="14"/>
      <c r="E19" s="15"/>
      <c r="F19" s="16"/>
      <c r="G19" s="16"/>
    </row>
    <row r="20" spans="1:7" x14ac:dyDescent="0.25">
      <c r="A20" s="13" t="s">
        <v>856</v>
      </c>
      <c r="B20" s="33" t="s">
        <v>857</v>
      </c>
      <c r="C20" s="33" t="s">
        <v>134</v>
      </c>
      <c r="D20" s="14">
        <v>3000000</v>
      </c>
      <c r="E20" s="15">
        <v>3042.79</v>
      </c>
      <c r="F20" s="16">
        <v>0.19789999999999999</v>
      </c>
      <c r="G20" s="16">
        <v>7.0171999999999998E-2</v>
      </c>
    </row>
    <row r="21" spans="1:7" x14ac:dyDescent="0.25">
      <c r="A21" s="13" t="s">
        <v>858</v>
      </c>
      <c r="B21" s="33" t="s">
        <v>859</v>
      </c>
      <c r="C21" s="33" t="s">
        <v>134</v>
      </c>
      <c r="D21" s="14">
        <v>2500000</v>
      </c>
      <c r="E21" s="15">
        <v>2535.35</v>
      </c>
      <c r="F21" s="16">
        <v>0.16489999999999999</v>
      </c>
      <c r="G21" s="16">
        <v>7.0233000000000004E-2</v>
      </c>
    </row>
    <row r="22" spans="1:7" x14ac:dyDescent="0.25">
      <c r="A22" s="13" t="s">
        <v>860</v>
      </c>
      <c r="B22" s="33" t="s">
        <v>861</v>
      </c>
      <c r="C22" s="33" t="s">
        <v>134</v>
      </c>
      <c r="D22" s="14">
        <v>500000</v>
      </c>
      <c r="E22" s="15">
        <v>522.77</v>
      </c>
      <c r="F22" s="16">
        <v>3.4000000000000002E-2</v>
      </c>
      <c r="G22" s="16">
        <v>7.1487999999999996E-2</v>
      </c>
    </row>
    <row r="23" spans="1:7" x14ac:dyDescent="0.25">
      <c r="A23" s="13" t="s">
        <v>862</v>
      </c>
      <c r="B23" s="33" t="s">
        <v>863</v>
      </c>
      <c r="C23" s="33" t="s">
        <v>134</v>
      </c>
      <c r="D23" s="14">
        <v>500000</v>
      </c>
      <c r="E23" s="15">
        <v>511.74</v>
      </c>
      <c r="F23" s="16">
        <v>3.3300000000000003E-2</v>
      </c>
      <c r="G23" s="16">
        <v>7.0244000000000001E-2</v>
      </c>
    </row>
    <row r="24" spans="1:7" x14ac:dyDescent="0.25">
      <c r="A24" s="13" t="s">
        <v>864</v>
      </c>
      <c r="B24" s="33" t="s">
        <v>865</v>
      </c>
      <c r="C24" s="33" t="s">
        <v>134</v>
      </c>
      <c r="D24" s="14">
        <v>500000</v>
      </c>
      <c r="E24" s="15">
        <v>507.46</v>
      </c>
      <c r="F24" s="16">
        <v>3.3000000000000002E-2</v>
      </c>
      <c r="G24" s="16">
        <v>7.0738999999999996E-2</v>
      </c>
    </row>
    <row r="25" spans="1:7" x14ac:dyDescent="0.25">
      <c r="A25" s="17" t="s">
        <v>130</v>
      </c>
      <c r="B25" s="34"/>
      <c r="C25" s="34"/>
      <c r="D25" s="20"/>
      <c r="E25" s="21">
        <v>7120.11</v>
      </c>
      <c r="F25" s="22">
        <v>0.46310000000000001</v>
      </c>
      <c r="G25" s="23"/>
    </row>
    <row r="26" spans="1:7" x14ac:dyDescent="0.25">
      <c r="A26" s="13"/>
      <c r="B26" s="33"/>
      <c r="C26" s="33"/>
      <c r="D26" s="14"/>
      <c r="E26" s="15"/>
      <c r="F26" s="16"/>
      <c r="G26" s="16"/>
    </row>
    <row r="27" spans="1:7" x14ac:dyDescent="0.25">
      <c r="A27" s="13"/>
      <c r="B27" s="33"/>
      <c r="C27" s="33"/>
      <c r="D27" s="14"/>
      <c r="E27" s="15"/>
      <c r="F27" s="16"/>
      <c r="G27" s="16"/>
    </row>
    <row r="28" spans="1:7" x14ac:dyDescent="0.25">
      <c r="A28" s="17" t="s">
        <v>140</v>
      </c>
      <c r="B28" s="33"/>
      <c r="C28" s="33"/>
      <c r="D28" s="14"/>
      <c r="E28" s="15"/>
      <c r="F28" s="16"/>
      <c r="G28" s="16"/>
    </row>
    <row r="29" spans="1:7" x14ac:dyDescent="0.25">
      <c r="A29" s="17" t="s">
        <v>130</v>
      </c>
      <c r="B29" s="33"/>
      <c r="C29" s="33"/>
      <c r="D29" s="14"/>
      <c r="E29" s="18" t="s">
        <v>127</v>
      </c>
      <c r="F29" s="19" t="s">
        <v>127</v>
      </c>
      <c r="G29" s="16"/>
    </row>
    <row r="30" spans="1:7" x14ac:dyDescent="0.25">
      <c r="A30" s="13"/>
      <c r="B30" s="33"/>
      <c r="C30" s="33"/>
      <c r="D30" s="14"/>
      <c r="E30" s="15"/>
      <c r="F30" s="16"/>
      <c r="G30" s="16"/>
    </row>
    <row r="31" spans="1:7" x14ac:dyDescent="0.25">
      <c r="A31" s="17" t="s">
        <v>141</v>
      </c>
      <c r="B31" s="33"/>
      <c r="C31" s="33"/>
      <c r="D31" s="14"/>
      <c r="E31" s="15"/>
      <c r="F31" s="16"/>
      <c r="G31" s="16"/>
    </row>
    <row r="32" spans="1:7" x14ac:dyDescent="0.25">
      <c r="A32" s="17" t="s">
        <v>130</v>
      </c>
      <c r="B32" s="33"/>
      <c r="C32" s="33"/>
      <c r="D32" s="14"/>
      <c r="E32" s="18" t="s">
        <v>127</v>
      </c>
      <c r="F32" s="19" t="s">
        <v>127</v>
      </c>
      <c r="G32" s="16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24" t="s">
        <v>142</v>
      </c>
      <c r="B34" s="35"/>
      <c r="C34" s="35"/>
      <c r="D34" s="25"/>
      <c r="E34" s="21">
        <v>14650.72</v>
      </c>
      <c r="F34" s="22">
        <v>0.95279999999999998</v>
      </c>
      <c r="G34" s="23"/>
    </row>
    <row r="35" spans="1:7" x14ac:dyDescent="0.25">
      <c r="A35" s="13"/>
      <c r="B35" s="33"/>
      <c r="C35" s="33"/>
      <c r="D35" s="14"/>
      <c r="E35" s="15"/>
      <c r="F35" s="16"/>
      <c r="G35" s="16"/>
    </row>
    <row r="36" spans="1:7" x14ac:dyDescent="0.25">
      <c r="A36" s="13"/>
      <c r="B36" s="33"/>
      <c r="C36" s="33"/>
      <c r="D36" s="14"/>
      <c r="E36" s="15"/>
      <c r="F36" s="16"/>
      <c r="G36" s="16"/>
    </row>
    <row r="37" spans="1:7" x14ac:dyDescent="0.25">
      <c r="A37" s="17" t="s">
        <v>220</v>
      </c>
      <c r="B37" s="33"/>
      <c r="C37" s="33"/>
      <c r="D37" s="14"/>
      <c r="E37" s="15"/>
      <c r="F37" s="16"/>
      <c r="G37" s="16"/>
    </row>
    <row r="38" spans="1:7" x14ac:dyDescent="0.25">
      <c r="A38" s="13" t="s">
        <v>221</v>
      </c>
      <c r="B38" s="33"/>
      <c r="C38" s="33"/>
      <c r="D38" s="14"/>
      <c r="E38" s="15">
        <v>576.6</v>
      </c>
      <c r="F38" s="16">
        <v>3.7499999999999999E-2</v>
      </c>
      <c r="G38" s="16">
        <v>6.2909999999999994E-2</v>
      </c>
    </row>
    <row r="39" spans="1:7" x14ac:dyDescent="0.25">
      <c r="A39" s="17" t="s">
        <v>130</v>
      </c>
      <c r="B39" s="34"/>
      <c r="C39" s="34"/>
      <c r="D39" s="20"/>
      <c r="E39" s="21">
        <v>576.6</v>
      </c>
      <c r="F39" s="22">
        <v>3.7499999999999999E-2</v>
      </c>
      <c r="G39" s="23"/>
    </row>
    <row r="40" spans="1:7" x14ac:dyDescent="0.25">
      <c r="A40" s="13"/>
      <c r="B40" s="33"/>
      <c r="C40" s="33"/>
      <c r="D40" s="14"/>
      <c r="E40" s="15"/>
      <c r="F40" s="16"/>
      <c r="G40" s="16"/>
    </row>
    <row r="41" spans="1:7" x14ac:dyDescent="0.25">
      <c r="A41" s="24" t="s">
        <v>142</v>
      </c>
      <c r="B41" s="35"/>
      <c r="C41" s="35"/>
      <c r="D41" s="25"/>
      <c r="E41" s="21">
        <v>576.6</v>
      </c>
      <c r="F41" s="22">
        <v>3.7499999999999999E-2</v>
      </c>
      <c r="G41" s="23"/>
    </row>
    <row r="42" spans="1:7" x14ac:dyDescent="0.25">
      <c r="A42" s="13" t="s">
        <v>222</v>
      </c>
      <c r="B42" s="33"/>
      <c r="C42" s="33"/>
      <c r="D42" s="14"/>
      <c r="E42" s="15">
        <v>155.97771420000001</v>
      </c>
      <c r="F42" s="16">
        <v>1.0142999999999999E-2</v>
      </c>
      <c r="G42" s="16"/>
    </row>
    <row r="43" spans="1:7" x14ac:dyDescent="0.25">
      <c r="A43" s="13" t="s">
        <v>223</v>
      </c>
      <c r="B43" s="33"/>
      <c r="C43" s="33"/>
      <c r="D43" s="14"/>
      <c r="E43" s="26">
        <v>-6.4077142</v>
      </c>
      <c r="F43" s="27">
        <v>-4.4299999999999998E-4</v>
      </c>
      <c r="G43" s="16">
        <v>6.2909999999999994E-2</v>
      </c>
    </row>
    <row r="44" spans="1:7" x14ac:dyDescent="0.25">
      <c r="A44" s="28" t="s">
        <v>224</v>
      </c>
      <c r="B44" s="36"/>
      <c r="C44" s="36"/>
      <c r="D44" s="29"/>
      <c r="E44" s="30">
        <v>15376.89</v>
      </c>
      <c r="F44" s="31">
        <v>1</v>
      </c>
      <c r="G44" s="31"/>
    </row>
    <row r="46" spans="1:7" x14ac:dyDescent="0.25">
      <c r="A46" s="1" t="s">
        <v>226</v>
      </c>
    </row>
    <row r="49" spans="1:3" x14ac:dyDescent="0.25">
      <c r="A49" s="1" t="s">
        <v>227</v>
      </c>
    </row>
    <row r="50" spans="1:3" x14ac:dyDescent="0.25">
      <c r="A50" s="48" t="s">
        <v>228</v>
      </c>
      <c r="B50" s="3" t="s">
        <v>127</v>
      </c>
    </row>
    <row r="51" spans="1:3" x14ac:dyDescent="0.25">
      <c r="A51" t="s">
        <v>229</v>
      </c>
    </row>
    <row r="52" spans="1:3" x14ac:dyDescent="0.25">
      <c r="A52" t="s">
        <v>230</v>
      </c>
      <c r="B52" t="s">
        <v>231</v>
      </c>
      <c r="C52" t="s">
        <v>231</v>
      </c>
    </row>
    <row r="53" spans="1:3" x14ac:dyDescent="0.25">
      <c r="B53" s="49">
        <v>45565</v>
      </c>
      <c r="C53" s="49">
        <v>45596</v>
      </c>
    </row>
    <row r="54" spans="1:3" x14ac:dyDescent="0.25">
      <c r="A54" t="s">
        <v>724</v>
      </c>
      <c r="B54">
        <v>11.384</v>
      </c>
      <c r="C54">
        <v>11.4307</v>
      </c>
    </row>
    <row r="55" spans="1:3" x14ac:dyDescent="0.25">
      <c r="A55" t="s">
        <v>237</v>
      </c>
      <c r="B55">
        <v>11.3842</v>
      </c>
      <c r="C55">
        <v>11.430899999999999</v>
      </c>
    </row>
    <row r="56" spans="1:3" x14ac:dyDescent="0.25">
      <c r="A56" t="s">
        <v>725</v>
      </c>
      <c r="B56">
        <v>11.301399999999999</v>
      </c>
      <c r="C56">
        <v>11.3437</v>
      </c>
    </row>
    <row r="57" spans="1:3" x14ac:dyDescent="0.25">
      <c r="A57" t="s">
        <v>689</v>
      </c>
      <c r="B57">
        <v>11.302099999999999</v>
      </c>
      <c r="C57">
        <v>11.3444</v>
      </c>
    </row>
    <row r="59" spans="1:3" x14ac:dyDescent="0.25">
      <c r="A59" t="s">
        <v>247</v>
      </c>
      <c r="B59" s="3" t="s">
        <v>127</v>
      </c>
    </row>
    <row r="60" spans="1:3" x14ac:dyDescent="0.25">
      <c r="A60" t="s">
        <v>248</v>
      </c>
      <c r="B60" s="3" t="s">
        <v>127</v>
      </c>
    </row>
    <row r="61" spans="1:3" ht="29.1" customHeight="1" x14ac:dyDescent="0.25">
      <c r="A61" s="48" t="s">
        <v>249</v>
      </c>
      <c r="B61" s="3" t="s">
        <v>127</v>
      </c>
    </row>
    <row r="62" spans="1:3" ht="29.1" customHeight="1" x14ac:dyDescent="0.25">
      <c r="A62" s="48" t="s">
        <v>250</v>
      </c>
      <c r="B62" s="3" t="s">
        <v>127</v>
      </c>
    </row>
    <row r="63" spans="1:3" x14ac:dyDescent="0.25">
      <c r="A63" t="s">
        <v>251</v>
      </c>
      <c r="B63" s="50">
        <f>+B78</f>
        <v>3.0122991179625909</v>
      </c>
    </row>
    <row r="64" spans="1:3" ht="43.5" customHeight="1" x14ac:dyDescent="0.25">
      <c r="A64" s="48" t="s">
        <v>252</v>
      </c>
      <c r="B64" s="3" t="s">
        <v>127</v>
      </c>
    </row>
    <row r="65" spans="1:2" x14ac:dyDescent="0.25">
      <c r="B65" s="3"/>
    </row>
    <row r="66" spans="1:2" ht="29.1" customHeight="1" x14ac:dyDescent="0.25">
      <c r="A66" s="48" t="s">
        <v>253</v>
      </c>
      <c r="B66" s="3" t="s">
        <v>127</v>
      </c>
    </row>
    <row r="67" spans="1:2" ht="29.1" customHeight="1" x14ac:dyDescent="0.25">
      <c r="A67" s="48" t="s">
        <v>254</v>
      </c>
      <c r="B67" t="s">
        <v>127</v>
      </c>
    </row>
    <row r="68" spans="1:2" ht="29.1" customHeight="1" x14ac:dyDescent="0.25">
      <c r="A68" s="48" t="s">
        <v>255</v>
      </c>
      <c r="B68" s="3" t="s">
        <v>127</v>
      </c>
    </row>
    <row r="69" spans="1:2" ht="29.1" customHeight="1" x14ac:dyDescent="0.25">
      <c r="A69" s="48" t="s">
        <v>256</v>
      </c>
      <c r="B69" s="3" t="s">
        <v>127</v>
      </c>
    </row>
    <row r="71" spans="1:2" x14ac:dyDescent="0.25">
      <c r="A71" t="s">
        <v>257</v>
      </c>
    </row>
    <row r="72" spans="1:2" ht="72.599999999999994" customHeight="1" x14ac:dyDescent="0.25">
      <c r="A72" s="52" t="s">
        <v>258</v>
      </c>
      <c r="B72" s="53" t="s">
        <v>866</v>
      </c>
    </row>
    <row r="73" spans="1:2" ht="43.5" customHeight="1" x14ac:dyDescent="0.25">
      <c r="A73" s="52" t="s">
        <v>260</v>
      </c>
      <c r="B73" s="53" t="s">
        <v>867</v>
      </c>
    </row>
    <row r="74" spans="1:2" x14ac:dyDescent="0.25">
      <c r="A74" s="52"/>
      <c r="B74" s="52"/>
    </row>
    <row r="75" spans="1:2" x14ac:dyDescent="0.25">
      <c r="A75" s="52" t="s">
        <v>262</v>
      </c>
      <c r="B75" s="54">
        <v>6.9281827731766779</v>
      </c>
    </row>
    <row r="76" spans="1:2" x14ac:dyDescent="0.25">
      <c r="A76" s="52"/>
      <c r="B76" s="52"/>
    </row>
    <row r="77" spans="1:2" x14ac:dyDescent="0.25">
      <c r="A77" s="52" t="s">
        <v>263</v>
      </c>
      <c r="B77" s="55">
        <v>2.7033999999999998</v>
      </c>
    </row>
    <row r="78" spans="1:2" x14ac:dyDescent="0.25">
      <c r="A78" s="52" t="s">
        <v>264</v>
      </c>
      <c r="B78" s="55">
        <v>3.0122991179625909</v>
      </c>
    </row>
    <row r="79" spans="1:2" x14ac:dyDescent="0.25">
      <c r="A79" s="52"/>
      <c r="B79" s="52"/>
    </row>
    <row r="80" spans="1:2" x14ac:dyDescent="0.25">
      <c r="A80" s="52" t="s">
        <v>265</v>
      </c>
      <c r="B80" s="56">
        <v>45596</v>
      </c>
    </row>
    <row r="82" spans="1:4" ht="69.95" customHeight="1" x14ac:dyDescent="0.25">
      <c r="A82" s="69" t="s">
        <v>266</v>
      </c>
      <c r="B82" s="69" t="s">
        <v>267</v>
      </c>
      <c r="C82" s="69" t="s">
        <v>5</v>
      </c>
      <c r="D82" s="69" t="s">
        <v>6</v>
      </c>
    </row>
    <row r="83" spans="1:4" ht="69.95" customHeight="1" x14ac:dyDescent="0.25">
      <c r="A83" s="69" t="s">
        <v>868</v>
      </c>
      <c r="B83" s="69"/>
      <c r="C83" s="69" t="s">
        <v>33</v>
      </c>
      <c r="D83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0"/>
  <sheetViews>
    <sheetView showGridLines="0" workbookViewId="0">
      <pane ySplit="4" topLeftCell="A39" activePane="bottomLeft" state="frozen"/>
      <selection activeCell="B30" sqref="B30"/>
      <selection pane="bottomLeft" activeCell="A40" sqref="A4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869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870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871</v>
      </c>
      <c r="B8" s="33"/>
      <c r="C8" s="33"/>
      <c r="D8" s="14"/>
      <c r="E8" s="15"/>
      <c r="F8" s="16"/>
      <c r="G8" s="16"/>
    </row>
    <row r="9" spans="1:8" x14ac:dyDescent="0.25">
      <c r="A9" s="13" t="s">
        <v>872</v>
      </c>
      <c r="B9" s="33" t="s">
        <v>873</v>
      </c>
      <c r="C9" s="33"/>
      <c r="D9" s="14">
        <v>34541374</v>
      </c>
      <c r="E9" s="15">
        <v>432174.76</v>
      </c>
      <c r="F9" s="16">
        <v>0.99739999999999995</v>
      </c>
      <c r="G9" s="16"/>
    </row>
    <row r="10" spans="1:8" x14ac:dyDescent="0.25">
      <c r="A10" s="17" t="s">
        <v>130</v>
      </c>
      <c r="B10" s="34"/>
      <c r="C10" s="34"/>
      <c r="D10" s="20"/>
      <c r="E10" s="21">
        <v>432174.76</v>
      </c>
      <c r="F10" s="22">
        <v>0.99739999999999995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142</v>
      </c>
      <c r="B12" s="35"/>
      <c r="C12" s="35"/>
      <c r="D12" s="25"/>
      <c r="E12" s="21">
        <v>432174.76</v>
      </c>
      <c r="F12" s="22">
        <v>0.99739999999999995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220</v>
      </c>
      <c r="B14" s="33"/>
      <c r="C14" s="33"/>
      <c r="D14" s="14"/>
      <c r="E14" s="15"/>
      <c r="F14" s="16"/>
      <c r="G14" s="16"/>
    </row>
    <row r="15" spans="1:8" x14ac:dyDescent="0.25">
      <c r="A15" s="13" t="s">
        <v>221</v>
      </c>
      <c r="B15" s="33"/>
      <c r="C15" s="33"/>
      <c r="D15" s="14"/>
      <c r="E15" s="15">
        <v>1230.1500000000001</v>
      </c>
      <c r="F15" s="16">
        <v>2.8E-3</v>
      </c>
      <c r="G15" s="16">
        <v>6.2909999999999994E-2</v>
      </c>
    </row>
    <row r="16" spans="1:8" x14ac:dyDescent="0.25">
      <c r="A16" s="17" t="s">
        <v>130</v>
      </c>
      <c r="B16" s="34"/>
      <c r="C16" s="34"/>
      <c r="D16" s="20"/>
      <c r="E16" s="21">
        <v>1230.1500000000001</v>
      </c>
      <c r="F16" s="22">
        <v>2.8E-3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142</v>
      </c>
      <c r="B18" s="35"/>
      <c r="C18" s="35"/>
      <c r="D18" s="25"/>
      <c r="E18" s="21">
        <v>1230.1500000000001</v>
      </c>
      <c r="F18" s="22">
        <v>2.8E-3</v>
      </c>
      <c r="G18" s="23"/>
    </row>
    <row r="19" spans="1:7" x14ac:dyDescent="0.25">
      <c r="A19" s="13" t="s">
        <v>222</v>
      </c>
      <c r="B19" s="33"/>
      <c r="C19" s="33"/>
      <c r="D19" s="14"/>
      <c r="E19" s="15">
        <v>0.2120243</v>
      </c>
      <c r="F19" s="16">
        <v>0</v>
      </c>
      <c r="G19" s="16"/>
    </row>
    <row r="20" spans="1:7" x14ac:dyDescent="0.25">
      <c r="A20" s="13" t="s">
        <v>223</v>
      </c>
      <c r="B20" s="33"/>
      <c r="C20" s="33"/>
      <c r="D20" s="14"/>
      <c r="E20" s="26">
        <v>-85.512024299999993</v>
      </c>
      <c r="F20" s="27">
        <v>-2.0000000000000001E-4</v>
      </c>
      <c r="G20" s="16">
        <v>6.2909999999999994E-2</v>
      </c>
    </row>
    <row r="21" spans="1:7" x14ac:dyDescent="0.25">
      <c r="A21" s="28" t="s">
        <v>224</v>
      </c>
      <c r="B21" s="36"/>
      <c r="C21" s="36"/>
      <c r="D21" s="29"/>
      <c r="E21" s="30">
        <v>433319.61</v>
      </c>
      <c r="F21" s="31">
        <v>1</v>
      </c>
      <c r="G21" s="31"/>
    </row>
    <row r="26" spans="1:7" x14ac:dyDescent="0.25">
      <c r="A26" s="1" t="s">
        <v>227</v>
      </c>
    </row>
    <row r="27" spans="1:7" x14ac:dyDescent="0.25">
      <c r="A27" s="48" t="s">
        <v>228</v>
      </c>
      <c r="B27" s="3" t="s">
        <v>127</v>
      </c>
    </row>
    <row r="28" spans="1:7" x14ac:dyDescent="0.25">
      <c r="A28" t="s">
        <v>229</v>
      </c>
    </row>
    <row r="29" spans="1:7" x14ac:dyDescent="0.25">
      <c r="A29" t="s">
        <v>230</v>
      </c>
      <c r="B29" t="s">
        <v>231</v>
      </c>
      <c r="C29" t="s">
        <v>231</v>
      </c>
    </row>
    <row r="30" spans="1:7" x14ac:dyDescent="0.25">
      <c r="B30" s="49">
        <v>45565</v>
      </c>
      <c r="C30" s="49">
        <v>45596</v>
      </c>
    </row>
    <row r="31" spans="1:7" x14ac:dyDescent="0.25">
      <c r="A31" t="s">
        <v>236</v>
      </c>
      <c r="B31">
        <v>12.3576</v>
      </c>
      <c r="C31">
        <v>12.4796</v>
      </c>
    </row>
    <row r="32" spans="1:7" x14ac:dyDescent="0.25">
      <c r="A32" t="s">
        <v>237</v>
      </c>
      <c r="B32">
        <v>12.3576</v>
      </c>
      <c r="C32">
        <v>12.4796</v>
      </c>
    </row>
    <row r="33" spans="1:3" x14ac:dyDescent="0.25">
      <c r="A33" t="s">
        <v>688</v>
      </c>
      <c r="B33">
        <v>12.3576</v>
      </c>
      <c r="C33">
        <v>12.4796</v>
      </c>
    </row>
    <row r="34" spans="1:3" x14ac:dyDescent="0.25">
      <c r="A34" t="s">
        <v>689</v>
      </c>
      <c r="B34">
        <v>12.3576</v>
      </c>
      <c r="C34">
        <v>12.4796</v>
      </c>
    </row>
    <row r="36" spans="1:3" x14ac:dyDescent="0.25">
      <c r="A36" t="s">
        <v>247</v>
      </c>
      <c r="B36" s="3" t="s">
        <v>127</v>
      </c>
    </row>
    <row r="37" spans="1:3" x14ac:dyDescent="0.25">
      <c r="A37" t="s">
        <v>248</v>
      </c>
      <c r="B37" s="3" t="s">
        <v>127</v>
      </c>
    </row>
    <row r="38" spans="1:3" ht="29.1" customHeight="1" x14ac:dyDescent="0.25">
      <c r="A38" s="48" t="s">
        <v>249</v>
      </c>
      <c r="B38" s="3" t="s">
        <v>127</v>
      </c>
    </row>
    <row r="39" spans="1:3" ht="29.1" customHeight="1" x14ac:dyDescent="0.25">
      <c r="A39" s="48" t="s">
        <v>250</v>
      </c>
      <c r="B39" s="3" t="s">
        <v>127</v>
      </c>
    </row>
    <row r="40" spans="1:3" x14ac:dyDescent="0.25">
      <c r="A40" t="s">
        <v>251</v>
      </c>
      <c r="B40" s="50">
        <f>+B55</f>
        <v>0.38061812657229149</v>
      </c>
    </row>
    <row r="41" spans="1:3" ht="43.5" customHeight="1" x14ac:dyDescent="0.25">
      <c r="A41" s="48" t="s">
        <v>252</v>
      </c>
      <c r="B41" s="3" t="s">
        <v>127</v>
      </c>
    </row>
    <row r="42" spans="1:3" x14ac:dyDescent="0.25">
      <c r="B42" s="3"/>
    </row>
    <row r="43" spans="1:3" ht="29.1" customHeight="1" x14ac:dyDescent="0.25">
      <c r="A43" s="48" t="s">
        <v>253</v>
      </c>
      <c r="B43" s="3" t="s">
        <v>127</v>
      </c>
    </row>
    <row r="44" spans="1:3" ht="29.1" customHeight="1" x14ac:dyDescent="0.25">
      <c r="A44" s="48" t="s">
        <v>254</v>
      </c>
      <c r="B44" t="s">
        <v>127</v>
      </c>
    </row>
    <row r="45" spans="1:3" ht="29.1" customHeight="1" x14ac:dyDescent="0.25">
      <c r="A45" s="48" t="s">
        <v>255</v>
      </c>
      <c r="B45" s="3" t="s">
        <v>127</v>
      </c>
    </row>
    <row r="46" spans="1:3" ht="29.1" customHeight="1" x14ac:dyDescent="0.25">
      <c r="A46" s="48" t="s">
        <v>256</v>
      </c>
      <c r="B46" s="3" t="s">
        <v>127</v>
      </c>
    </row>
    <row r="48" spans="1:3" x14ac:dyDescent="0.25">
      <c r="A48" t="s">
        <v>257</v>
      </c>
    </row>
    <row r="49" spans="1:4" ht="29.1" customHeight="1" x14ac:dyDescent="0.25">
      <c r="A49" s="52" t="s">
        <v>258</v>
      </c>
      <c r="B49" s="53" t="s">
        <v>874</v>
      </c>
    </row>
    <row r="50" spans="1:4" ht="29.1" customHeight="1" x14ac:dyDescent="0.25">
      <c r="A50" s="52" t="s">
        <v>260</v>
      </c>
      <c r="B50" s="53" t="s">
        <v>875</v>
      </c>
    </row>
    <row r="51" spans="1:4" x14ac:dyDescent="0.25">
      <c r="A51" s="52"/>
      <c r="B51" s="52"/>
    </row>
    <row r="52" spans="1:4" x14ac:dyDescent="0.25">
      <c r="A52" s="52" t="s">
        <v>262</v>
      </c>
      <c r="B52" s="54">
        <v>7.3927787093518678</v>
      </c>
    </row>
    <row r="53" spans="1:4" x14ac:dyDescent="0.25">
      <c r="A53" s="52"/>
      <c r="B53" s="52"/>
    </row>
    <row r="54" spans="1:4" x14ac:dyDescent="0.25">
      <c r="A54" s="52" t="s">
        <v>263</v>
      </c>
      <c r="B54" s="55">
        <v>0.38059999999999999</v>
      </c>
    </row>
    <row r="55" spans="1:4" x14ac:dyDescent="0.25">
      <c r="A55" s="52" t="s">
        <v>264</v>
      </c>
      <c r="B55" s="55">
        <v>0.38061812657229149</v>
      </c>
    </row>
    <row r="56" spans="1:4" x14ac:dyDescent="0.25">
      <c r="A56" s="52"/>
      <c r="B56" s="52"/>
    </row>
    <row r="57" spans="1:4" x14ac:dyDescent="0.25">
      <c r="A57" s="52" t="s">
        <v>265</v>
      </c>
      <c r="B57" s="56">
        <v>45596</v>
      </c>
    </row>
    <row r="59" spans="1:4" ht="69.95" customHeight="1" x14ac:dyDescent="0.25">
      <c r="A59" s="69" t="s">
        <v>266</v>
      </c>
      <c r="B59" s="69" t="s">
        <v>267</v>
      </c>
      <c r="C59" s="69" t="s">
        <v>5</v>
      </c>
      <c r="D59" s="69" t="s">
        <v>6</v>
      </c>
    </row>
    <row r="60" spans="1:4" ht="69.95" customHeight="1" x14ac:dyDescent="0.25">
      <c r="A60" s="69" t="s">
        <v>874</v>
      </c>
      <c r="B60" s="69"/>
      <c r="C60" s="69" t="s">
        <v>11</v>
      </c>
      <c r="D60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60"/>
  <sheetViews>
    <sheetView showGridLines="0" workbookViewId="0">
      <pane ySplit="4" topLeftCell="A5" activePane="bottomLeft" state="frozen"/>
      <selection activeCell="B30" sqref="B30"/>
      <selection pane="bottomLeft" activeCell="B10" sqref="B1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876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877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871</v>
      </c>
      <c r="B8" s="33"/>
      <c r="C8" s="33"/>
      <c r="D8" s="14"/>
      <c r="E8" s="15"/>
      <c r="F8" s="16"/>
      <c r="G8" s="16"/>
    </row>
    <row r="9" spans="1:8" x14ac:dyDescent="0.25">
      <c r="A9" s="13" t="s">
        <v>878</v>
      </c>
      <c r="B9" s="33" t="s">
        <v>879</v>
      </c>
      <c r="C9" s="33"/>
      <c r="D9" s="14">
        <v>47809185.002099998</v>
      </c>
      <c r="E9" s="15">
        <v>682189.26</v>
      </c>
      <c r="F9" s="16">
        <v>0.99829999999999997</v>
      </c>
      <c r="G9" s="16"/>
    </row>
    <row r="10" spans="1:8" x14ac:dyDescent="0.25">
      <c r="A10" s="17" t="s">
        <v>130</v>
      </c>
      <c r="B10" s="34"/>
      <c r="C10" s="34"/>
      <c r="D10" s="20"/>
      <c r="E10" s="21">
        <v>682189.26</v>
      </c>
      <c r="F10" s="22">
        <v>0.99829999999999997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142</v>
      </c>
      <c r="B12" s="35"/>
      <c r="C12" s="35"/>
      <c r="D12" s="25"/>
      <c r="E12" s="21">
        <v>682189.26</v>
      </c>
      <c r="F12" s="22">
        <v>0.99829999999999997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220</v>
      </c>
      <c r="B14" s="33"/>
      <c r="C14" s="33"/>
      <c r="D14" s="14"/>
      <c r="E14" s="15"/>
      <c r="F14" s="16"/>
      <c r="G14" s="16"/>
    </row>
    <row r="15" spans="1:8" x14ac:dyDescent="0.25">
      <c r="A15" s="13" t="s">
        <v>221</v>
      </c>
      <c r="B15" s="33"/>
      <c r="C15" s="33"/>
      <c r="D15" s="14"/>
      <c r="E15" s="15">
        <v>1552.93</v>
      </c>
      <c r="F15" s="16">
        <v>2.3E-3</v>
      </c>
      <c r="G15" s="16">
        <v>6.2909999999999994E-2</v>
      </c>
    </row>
    <row r="16" spans="1:8" x14ac:dyDescent="0.25">
      <c r="A16" s="17" t="s">
        <v>130</v>
      </c>
      <c r="B16" s="34"/>
      <c r="C16" s="34"/>
      <c r="D16" s="20"/>
      <c r="E16" s="21">
        <v>1552.93</v>
      </c>
      <c r="F16" s="22">
        <v>2.3E-3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142</v>
      </c>
      <c r="B18" s="35"/>
      <c r="C18" s="35"/>
      <c r="D18" s="25"/>
      <c r="E18" s="21">
        <v>1552.93</v>
      </c>
      <c r="F18" s="22">
        <v>2.3E-3</v>
      </c>
      <c r="G18" s="23"/>
    </row>
    <row r="19" spans="1:7" x14ac:dyDescent="0.25">
      <c r="A19" s="13" t="s">
        <v>222</v>
      </c>
      <c r="B19" s="33"/>
      <c r="C19" s="33"/>
      <c r="D19" s="14"/>
      <c r="E19" s="15">
        <v>0.26765689999999998</v>
      </c>
      <c r="F19" s="16">
        <v>0</v>
      </c>
      <c r="G19" s="16"/>
    </row>
    <row r="20" spans="1:7" x14ac:dyDescent="0.25">
      <c r="A20" s="13" t="s">
        <v>223</v>
      </c>
      <c r="B20" s="33"/>
      <c r="C20" s="33"/>
      <c r="D20" s="14"/>
      <c r="E20" s="26">
        <v>-416.45765690000002</v>
      </c>
      <c r="F20" s="27">
        <v>-5.9999999999999995E-4</v>
      </c>
      <c r="G20" s="16">
        <v>6.2909000000000007E-2</v>
      </c>
    </row>
    <row r="21" spans="1:7" x14ac:dyDescent="0.25">
      <c r="A21" s="28" t="s">
        <v>224</v>
      </c>
      <c r="B21" s="36"/>
      <c r="C21" s="36"/>
      <c r="D21" s="29"/>
      <c r="E21" s="30">
        <v>683326</v>
      </c>
      <c r="F21" s="31">
        <v>1</v>
      </c>
      <c r="G21" s="31"/>
    </row>
    <row r="26" spans="1:7" x14ac:dyDescent="0.25">
      <c r="A26" s="1" t="s">
        <v>227</v>
      </c>
    </row>
    <row r="27" spans="1:7" x14ac:dyDescent="0.25">
      <c r="A27" s="48" t="s">
        <v>228</v>
      </c>
      <c r="B27" s="3" t="s">
        <v>127</v>
      </c>
    </row>
    <row r="28" spans="1:7" x14ac:dyDescent="0.25">
      <c r="A28" t="s">
        <v>229</v>
      </c>
    </row>
    <row r="29" spans="1:7" x14ac:dyDescent="0.25">
      <c r="A29" t="s">
        <v>230</v>
      </c>
      <c r="B29" t="s">
        <v>231</v>
      </c>
      <c r="C29" t="s">
        <v>231</v>
      </c>
    </row>
    <row r="30" spans="1:7" x14ac:dyDescent="0.25">
      <c r="B30" s="49">
        <v>45565</v>
      </c>
      <c r="C30" s="49">
        <v>45596</v>
      </c>
    </row>
    <row r="31" spans="1:7" x14ac:dyDescent="0.25">
      <c r="A31" t="s">
        <v>236</v>
      </c>
      <c r="B31">
        <v>14.1373</v>
      </c>
      <c r="C31">
        <v>14.227399999999999</v>
      </c>
    </row>
    <row r="32" spans="1:7" x14ac:dyDescent="0.25">
      <c r="A32" t="s">
        <v>237</v>
      </c>
      <c r="B32">
        <v>14.1373</v>
      </c>
      <c r="C32">
        <v>14.227399999999999</v>
      </c>
    </row>
    <row r="33" spans="1:3" x14ac:dyDescent="0.25">
      <c r="A33" t="s">
        <v>688</v>
      </c>
      <c r="B33">
        <v>14.1373</v>
      </c>
      <c r="C33">
        <v>14.227399999999999</v>
      </c>
    </row>
    <row r="34" spans="1:3" x14ac:dyDescent="0.25">
      <c r="A34" t="s">
        <v>689</v>
      </c>
      <c r="B34">
        <v>14.1373</v>
      </c>
      <c r="C34">
        <v>14.227399999999999</v>
      </c>
    </row>
    <row r="36" spans="1:3" x14ac:dyDescent="0.25">
      <c r="A36" t="s">
        <v>247</v>
      </c>
      <c r="B36" s="3" t="s">
        <v>127</v>
      </c>
    </row>
    <row r="37" spans="1:3" x14ac:dyDescent="0.25">
      <c r="A37" t="s">
        <v>248</v>
      </c>
      <c r="B37" s="3" t="s">
        <v>127</v>
      </c>
    </row>
    <row r="38" spans="1:3" ht="29.1" customHeight="1" x14ac:dyDescent="0.25">
      <c r="A38" s="48" t="s">
        <v>249</v>
      </c>
      <c r="B38" s="3" t="s">
        <v>127</v>
      </c>
    </row>
    <row r="39" spans="1:3" ht="29.1" customHeight="1" x14ac:dyDescent="0.25">
      <c r="A39" s="48" t="s">
        <v>250</v>
      </c>
      <c r="B39" s="3" t="s">
        <v>127</v>
      </c>
    </row>
    <row r="40" spans="1:3" x14ac:dyDescent="0.25">
      <c r="A40" t="s">
        <v>251</v>
      </c>
      <c r="B40" s="50">
        <f>+B55</f>
        <v>5.0774427360211378</v>
      </c>
    </row>
    <row r="41" spans="1:3" ht="43.5" customHeight="1" x14ac:dyDescent="0.25">
      <c r="A41" s="48" t="s">
        <v>252</v>
      </c>
      <c r="B41" s="3" t="s">
        <v>127</v>
      </c>
    </row>
    <row r="42" spans="1:3" x14ac:dyDescent="0.25">
      <c r="B42" s="3"/>
    </row>
    <row r="43" spans="1:3" ht="29.1" customHeight="1" x14ac:dyDescent="0.25">
      <c r="A43" s="48" t="s">
        <v>253</v>
      </c>
      <c r="B43" s="3" t="s">
        <v>127</v>
      </c>
    </row>
    <row r="44" spans="1:3" ht="29.1" customHeight="1" x14ac:dyDescent="0.25">
      <c r="A44" s="48" t="s">
        <v>254</v>
      </c>
      <c r="B44" t="s">
        <v>127</v>
      </c>
    </row>
    <row r="45" spans="1:3" ht="29.1" customHeight="1" x14ac:dyDescent="0.25">
      <c r="A45" s="48" t="s">
        <v>255</v>
      </c>
      <c r="B45" s="3" t="s">
        <v>127</v>
      </c>
    </row>
    <row r="46" spans="1:3" ht="29.1" customHeight="1" x14ac:dyDescent="0.25">
      <c r="A46" s="48" t="s">
        <v>256</v>
      </c>
      <c r="B46" s="3" t="s">
        <v>127</v>
      </c>
    </row>
    <row r="48" spans="1:3" x14ac:dyDescent="0.25">
      <c r="A48" t="s">
        <v>257</v>
      </c>
    </row>
    <row r="49" spans="1:4" ht="29.1" customHeight="1" x14ac:dyDescent="0.25">
      <c r="A49" s="52" t="s">
        <v>258</v>
      </c>
      <c r="B49" s="53" t="s">
        <v>880</v>
      </c>
    </row>
    <row r="50" spans="1:4" ht="29.1" customHeight="1" x14ac:dyDescent="0.25">
      <c r="A50" s="52" t="s">
        <v>260</v>
      </c>
      <c r="B50" s="53" t="s">
        <v>875</v>
      </c>
    </row>
    <row r="51" spans="1:4" x14ac:dyDescent="0.25">
      <c r="A51" s="52"/>
      <c r="B51" s="52"/>
    </row>
    <row r="52" spans="1:4" x14ac:dyDescent="0.25">
      <c r="A52" s="52" t="s">
        <v>262</v>
      </c>
      <c r="B52" s="54">
        <v>7.228236601010134</v>
      </c>
    </row>
    <row r="53" spans="1:4" x14ac:dyDescent="0.25">
      <c r="A53" s="52"/>
      <c r="B53" s="52"/>
    </row>
    <row r="54" spans="1:4" x14ac:dyDescent="0.25">
      <c r="A54" s="52" t="s">
        <v>263</v>
      </c>
      <c r="B54" s="55">
        <v>4.2442000000000002</v>
      </c>
    </row>
    <row r="55" spans="1:4" x14ac:dyDescent="0.25">
      <c r="A55" s="52" t="s">
        <v>264</v>
      </c>
      <c r="B55" s="55">
        <v>5.0774427360211378</v>
      </c>
    </row>
    <row r="56" spans="1:4" x14ac:dyDescent="0.25">
      <c r="A56" s="52"/>
      <c r="B56" s="52"/>
    </row>
    <row r="57" spans="1:4" x14ac:dyDescent="0.25">
      <c r="A57" s="52" t="s">
        <v>265</v>
      </c>
      <c r="B57" s="56">
        <v>45596</v>
      </c>
    </row>
    <row r="59" spans="1:4" ht="69.95" customHeight="1" x14ac:dyDescent="0.25">
      <c r="A59" s="69" t="s">
        <v>266</v>
      </c>
      <c r="B59" s="69" t="s">
        <v>267</v>
      </c>
      <c r="C59" s="69" t="s">
        <v>5</v>
      </c>
      <c r="D59" s="69" t="s">
        <v>6</v>
      </c>
    </row>
    <row r="60" spans="1:4" ht="69.95" customHeight="1" x14ac:dyDescent="0.25">
      <c r="A60" s="69" t="s">
        <v>880</v>
      </c>
      <c r="B60" s="69"/>
      <c r="C60" s="69" t="s">
        <v>14</v>
      </c>
      <c r="D60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0"/>
  <sheetViews>
    <sheetView showGridLines="0" workbookViewId="0">
      <pane ySplit="4" topLeftCell="A40" activePane="bottomLeft" state="frozen"/>
      <selection activeCell="B30" sqref="B30"/>
      <selection pane="bottomLeft" activeCell="A40" sqref="A4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881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882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871</v>
      </c>
      <c r="B8" s="33"/>
      <c r="C8" s="33"/>
      <c r="D8" s="14"/>
      <c r="E8" s="15"/>
      <c r="F8" s="16"/>
      <c r="G8" s="16"/>
    </row>
    <row r="9" spans="1:8" x14ac:dyDescent="0.25">
      <c r="A9" s="13" t="s">
        <v>883</v>
      </c>
      <c r="B9" s="33" t="s">
        <v>884</v>
      </c>
      <c r="C9" s="33"/>
      <c r="D9" s="14">
        <v>35934484</v>
      </c>
      <c r="E9" s="15">
        <v>459271.45</v>
      </c>
      <c r="F9" s="16">
        <v>0.99480000000000002</v>
      </c>
      <c r="G9" s="16"/>
    </row>
    <row r="10" spans="1:8" x14ac:dyDescent="0.25">
      <c r="A10" s="17" t="s">
        <v>130</v>
      </c>
      <c r="B10" s="34"/>
      <c r="C10" s="34"/>
      <c r="D10" s="20"/>
      <c r="E10" s="21">
        <v>459271.45</v>
      </c>
      <c r="F10" s="22">
        <v>0.99480000000000002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142</v>
      </c>
      <c r="B12" s="35"/>
      <c r="C12" s="35"/>
      <c r="D12" s="25"/>
      <c r="E12" s="21">
        <v>459271.45</v>
      </c>
      <c r="F12" s="22">
        <v>0.99480000000000002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220</v>
      </c>
      <c r="B14" s="33"/>
      <c r="C14" s="33"/>
      <c r="D14" s="14"/>
      <c r="E14" s="15"/>
      <c r="F14" s="16"/>
      <c r="G14" s="16"/>
    </row>
    <row r="15" spans="1:8" x14ac:dyDescent="0.25">
      <c r="A15" s="13" t="s">
        <v>221</v>
      </c>
      <c r="B15" s="33"/>
      <c r="C15" s="33"/>
      <c r="D15" s="14"/>
      <c r="E15" s="15">
        <v>2394.35</v>
      </c>
      <c r="F15" s="16">
        <v>5.1999999999999998E-3</v>
      </c>
      <c r="G15" s="16">
        <v>6.2909999999999994E-2</v>
      </c>
    </row>
    <row r="16" spans="1:8" x14ac:dyDescent="0.25">
      <c r="A16" s="17" t="s">
        <v>130</v>
      </c>
      <c r="B16" s="34"/>
      <c r="C16" s="34"/>
      <c r="D16" s="20"/>
      <c r="E16" s="21">
        <v>2394.35</v>
      </c>
      <c r="F16" s="22">
        <v>5.1999999999999998E-3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142</v>
      </c>
      <c r="B18" s="35"/>
      <c r="C18" s="35"/>
      <c r="D18" s="25"/>
      <c r="E18" s="21">
        <v>2394.35</v>
      </c>
      <c r="F18" s="22">
        <v>5.1999999999999998E-3</v>
      </c>
      <c r="G18" s="23"/>
    </row>
    <row r="19" spans="1:7" x14ac:dyDescent="0.25">
      <c r="A19" s="13" t="s">
        <v>222</v>
      </c>
      <c r="B19" s="33"/>
      <c r="C19" s="33"/>
      <c r="D19" s="14"/>
      <c r="E19" s="15">
        <v>0.41268090000000002</v>
      </c>
      <c r="F19" s="16">
        <v>0</v>
      </c>
      <c r="G19" s="16"/>
    </row>
    <row r="20" spans="1:7" x14ac:dyDescent="0.25">
      <c r="A20" s="13" t="s">
        <v>223</v>
      </c>
      <c r="B20" s="33"/>
      <c r="C20" s="33"/>
      <c r="D20" s="14"/>
      <c r="E20" s="26">
        <v>-6.6326809000000004</v>
      </c>
      <c r="F20" s="16">
        <v>0</v>
      </c>
      <c r="G20" s="16">
        <v>6.2909999999999994E-2</v>
      </c>
    </row>
    <row r="21" spans="1:7" x14ac:dyDescent="0.25">
      <c r="A21" s="28" t="s">
        <v>224</v>
      </c>
      <c r="B21" s="36"/>
      <c r="C21" s="36"/>
      <c r="D21" s="29"/>
      <c r="E21" s="30">
        <v>461659.58</v>
      </c>
      <c r="F21" s="31">
        <v>1</v>
      </c>
      <c r="G21" s="31"/>
    </row>
    <row r="26" spans="1:7" x14ac:dyDescent="0.25">
      <c r="A26" s="1" t="s">
        <v>227</v>
      </c>
    </row>
    <row r="27" spans="1:7" x14ac:dyDescent="0.25">
      <c r="A27" s="48" t="s">
        <v>228</v>
      </c>
      <c r="B27" s="3" t="s">
        <v>127</v>
      </c>
    </row>
    <row r="28" spans="1:7" x14ac:dyDescent="0.25">
      <c r="A28" t="s">
        <v>229</v>
      </c>
    </row>
    <row r="29" spans="1:7" x14ac:dyDescent="0.25">
      <c r="A29" t="s">
        <v>230</v>
      </c>
      <c r="B29" t="s">
        <v>231</v>
      </c>
      <c r="C29" t="s">
        <v>231</v>
      </c>
    </row>
    <row r="30" spans="1:7" x14ac:dyDescent="0.25">
      <c r="B30" s="49">
        <v>45565</v>
      </c>
      <c r="C30" s="49">
        <v>45596</v>
      </c>
    </row>
    <row r="31" spans="1:7" x14ac:dyDescent="0.25">
      <c r="A31" t="s">
        <v>236</v>
      </c>
      <c r="B31">
        <v>12.6839</v>
      </c>
      <c r="C31">
        <v>12.750299999999999</v>
      </c>
    </row>
    <row r="32" spans="1:7" x14ac:dyDescent="0.25">
      <c r="A32" t="s">
        <v>237</v>
      </c>
      <c r="B32">
        <v>12.6839</v>
      </c>
      <c r="C32">
        <v>12.750299999999999</v>
      </c>
    </row>
    <row r="33" spans="1:3" x14ac:dyDescent="0.25">
      <c r="A33" t="s">
        <v>688</v>
      </c>
      <c r="B33">
        <v>12.6839</v>
      </c>
      <c r="C33">
        <v>12.750299999999999</v>
      </c>
    </row>
    <row r="34" spans="1:3" x14ac:dyDescent="0.25">
      <c r="A34" t="s">
        <v>689</v>
      </c>
      <c r="B34">
        <v>12.6839</v>
      </c>
      <c r="C34">
        <v>12.750299999999999</v>
      </c>
    </row>
    <row r="36" spans="1:3" x14ac:dyDescent="0.25">
      <c r="A36" t="s">
        <v>247</v>
      </c>
      <c r="B36" s="3" t="s">
        <v>127</v>
      </c>
    </row>
    <row r="37" spans="1:3" x14ac:dyDescent="0.25">
      <c r="A37" t="s">
        <v>248</v>
      </c>
      <c r="B37" s="3" t="s">
        <v>127</v>
      </c>
    </row>
    <row r="38" spans="1:3" ht="29.1" customHeight="1" x14ac:dyDescent="0.25">
      <c r="A38" s="48" t="s">
        <v>249</v>
      </c>
      <c r="B38" s="3" t="s">
        <v>127</v>
      </c>
    </row>
    <row r="39" spans="1:3" ht="29.1" customHeight="1" x14ac:dyDescent="0.25">
      <c r="A39" s="48" t="s">
        <v>250</v>
      </c>
      <c r="B39" s="3" t="s">
        <v>127</v>
      </c>
    </row>
    <row r="40" spans="1:3" x14ac:dyDescent="0.25">
      <c r="A40" t="s">
        <v>251</v>
      </c>
      <c r="B40" s="50">
        <f>+B55</f>
        <v>6.2202103665559196</v>
      </c>
    </row>
    <row r="41" spans="1:3" ht="43.5" customHeight="1" x14ac:dyDescent="0.25">
      <c r="A41" s="48" t="s">
        <v>252</v>
      </c>
      <c r="B41" s="3" t="s">
        <v>127</v>
      </c>
    </row>
    <row r="42" spans="1:3" x14ac:dyDescent="0.25">
      <c r="B42" s="3"/>
    </row>
    <row r="43" spans="1:3" ht="29.1" customHeight="1" x14ac:dyDescent="0.25">
      <c r="A43" s="48" t="s">
        <v>253</v>
      </c>
      <c r="B43" s="3" t="s">
        <v>127</v>
      </c>
    </row>
    <row r="44" spans="1:3" ht="29.1" customHeight="1" x14ac:dyDescent="0.25">
      <c r="A44" s="48" t="s">
        <v>254</v>
      </c>
      <c r="B44" t="s">
        <v>127</v>
      </c>
    </row>
    <row r="45" spans="1:3" ht="29.1" customHeight="1" x14ac:dyDescent="0.25">
      <c r="A45" s="48" t="s">
        <v>255</v>
      </c>
      <c r="B45" s="3" t="s">
        <v>127</v>
      </c>
    </row>
    <row r="46" spans="1:3" ht="29.1" customHeight="1" x14ac:dyDescent="0.25">
      <c r="A46" s="48" t="s">
        <v>256</v>
      </c>
      <c r="B46" s="3" t="s">
        <v>127</v>
      </c>
    </row>
    <row r="48" spans="1:3" x14ac:dyDescent="0.25">
      <c r="A48" t="s">
        <v>257</v>
      </c>
    </row>
    <row r="49" spans="1:4" ht="29.1" customHeight="1" x14ac:dyDescent="0.25">
      <c r="A49" s="52" t="s">
        <v>258</v>
      </c>
      <c r="B49" s="53" t="s">
        <v>885</v>
      </c>
    </row>
    <row r="50" spans="1:4" ht="29.1" customHeight="1" x14ac:dyDescent="0.25">
      <c r="A50" s="52" t="s">
        <v>260</v>
      </c>
      <c r="B50" s="53" t="s">
        <v>875</v>
      </c>
    </row>
    <row r="51" spans="1:4" x14ac:dyDescent="0.25">
      <c r="A51" s="52"/>
      <c r="B51" s="52"/>
    </row>
    <row r="52" spans="1:4" x14ac:dyDescent="0.25">
      <c r="A52" s="52" t="s">
        <v>262</v>
      </c>
      <c r="B52" s="54">
        <v>7.1799723023828754</v>
      </c>
    </row>
    <row r="53" spans="1:4" x14ac:dyDescent="0.25">
      <c r="A53" s="52"/>
      <c r="B53" s="52"/>
    </row>
    <row r="54" spans="1:4" x14ac:dyDescent="0.25">
      <c r="A54" s="52" t="s">
        <v>263</v>
      </c>
      <c r="B54" s="55">
        <v>5.1016000000000004</v>
      </c>
    </row>
    <row r="55" spans="1:4" x14ac:dyDescent="0.25">
      <c r="A55" s="52" t="s">
        <v>264</v>
      </c>
      <c r="B55" s="55">
        <v>6.2202103665559196</v>
      </c>
    </row>
    <row r="56" spans="1:4" x14ac:dyDescent="0.25">
      <c r="A56" s="52"/>
      <c r="B56" s="52"/>
    </row>
    <row r="57" spans="1:4" x14ac:dyDescent="0.25">
      <c r="A57" s="52" t="s">
        <v>265</v>
      </c>
      <c r="B57" s="56">
        <v>45596</v>
      </c>
    </row>
    <row r="59" spans="1:4" ht="69.95" customHeight="1" x14ac:dyDescent="0.25">
      <c r="A59" s="69" t="s">
        <v>266</v>
      </c>
      <c r="B59" s="69" t="s">
        <v>267</v>
      </c>
      <c r="C59" s="69" t="s">
        <v>5</v>
      </c>
      <c r="D59" s="69" t="s">
        <v>6</v>
      </c>
    </row>
    <row r="60" spans="1:4" ht="69.95" customHeight="1" x14ac:dyDescent="0.25">
      <c r="A60" s="69" t="s">
        <v>885</v>
      </c>
      <c r="B60" s="69"/>
      <c r="C60" s="69" t="s">
        <v>16</v>
      </c>
      <c r="D60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60"/>
  <sheetViews>
    <sheetView showGridLines="0" workbookViewId="0">
      <pane ySplit="4" topLeftCell="A40" activePane="bottomLeft" state="frozen"/>
      <selection activeCell="B30" sqref="B30"/>
      <selection pane="bottomLeft" activeCell="A40" sqref="A4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886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887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871</v>
      </c>
      <c r="B8" s="33"/>
      <c r="C8" s="33"/>
      <c r="D8" s="14"/>
      <c r="E8" s="15"/>
      <c r="F8" s="16"/>
      <c r="G8" s="16"/>
    </row>
    <row r="9" spans="1:8" x14ac:dyDescent="0.25">
      <c r="A9" s="13" t="s">
        <v>888</v>
      </c>
      <c r="B9" s="33" t="s">
        <v>889</v>
      </c>
      <c r="C9" s="33"/>
      <c r="D9" s="14">
        <v>37735212.999999993</v>
      </c>
      <c r="E9" s="15">
        <v>453784.8</v>
      </c>
      <c r="F9" s="16">
        <v>0.99729999999999996</v>
      </c>
      <c r="G9" s="16"/>
    </row>
    <row r="10" spans="1:8" x14ac:dyDescent="0.25">
      <c r="A10" s="17" t="s">
        <v>130</v>
      </c>
      <c r="B10" s="34"/>
      <c r="C10" s="34"/>
      <c r="D10" s="20"/>
      <c r="E10" s="21">
        <v>453784.8</v>
      </c>
      <c r="F10" s="22">
        <v>0.99729999999999996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142</v>
      </c>
      <c r="B12" s="35"/>
      <c r="C12" s="35"/>
      <c r="D12" s="25"/>
      <c r="E12" s="21">
        <v>453784.8</v>
      </c>
      <c r="F12" s="22">
        <v>0.99729999999999996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220</v>
      </c>
      <c r="B14" s="33"/>
      <c r="C14" s="33"/>
      <c r="D14" s="14"/>
      <c r="E14" s="15"/>
      <c r="F14" s="16"/>
      <c r="G14" s="16"/>
    </row>
    <row r="15" spans="1:8" x14ac:dyDescent="0.25">
      <c r="A15" s="13" t="s">
        <v>221</v>
      </c>
      <c r="B15" s="33"/>
      <c r="C15" s="33"/>
      <c r="D15" s="14"/>
      <c r="E15" s="15">
        <v>1239.1500000000001</v>
      </c>
      <c r="F15" s="16">
        <v>2.7000000000000001E-3</v>
      </c>
      <c r="G15" s="16">
        <v>6.2909999999999994E-2</v>
      </c>
    </row>
    <row r="16" spans="1:8" x14ac:dyDescent="0.25">
      <c r="A16" s="17" t="s">
        <v>130</v>
      </c>
      <c r="B16" s="34"/>
      <c r="C16" s="34"/>
      <c r="D16" s="20"/>
      <c r="E16" s="21">
        <v>1239.1500000000001</v>
      </c>
      <c r="F16" s="22">
        <v>2.7000000000000001E-3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142</v>
      </c>
      <c r="B18" s="35"/>
      <c r="C18" s="35"/>
      <c r="D18" s="25"/>
      <c r="E18" s="21">
        <v>1239.1500000000001</v>
      </c>
      <c r="F18" s="22">
        <v>2.7000000000000001E-3</v>
      </c>
      <c r="G18" s="23"/>
    </row>
    <row r="19" spans="1:7" x14ac:dyDescent="0.25">
      <c r="A19" s="13" t="s">
        <v>222</v>
      </c>
      <c r="B19" s="33"/>
      <c r="C19" s="33"/>
      <c r="D19" s="14"/>
      <c r="E19" s="15">
        <v>0.2135744</v>
      </c>
      <c r="F19" s="16">
        <v>0</v>
      </c>
      <c r="G19" s="16"/>
    </row>
    <row r="20" spans="1:7" x14ac:dyDescent="0.25">
      <c r="A20" s="13" t="s">
        <v>223</v>
      </c>
      <c r="B20" s="33"/>
      <c r="C20" s="33"/>
      <c r="D20" s="14"/>
      <c r="E20" s="26">
        <v>-17.853574399999999</v>
      </c>
      <c r="F20" s="16">
        <v>0</v>
      </c>
      <c r="G20" s="16">
        <v>6.2909999999999994E-2</v>
      </c>
    </row>
    <row r="21" spans="1:7" x14ac:dyDescent="0.25">
      <c r="A21" s="28" t="s">
        <v>224</v>
      </c>
      <c r="B21" s="36"/>
      <c r="C21" s="36"/>
      <c r="D21" s="29"/>
      <c r="E21" s="30">
        <v>455006.31</v>
      </c>
      <c r="F21" s="31">
        <v>1</v>
      </c>
      <c r="G21" s="31"/>
    </row>
    <row r="26" spans="1:7" x14ac:dyDescent="0.25">
      <c r="A26" s="1" t="s">
        <v>227</v>
      </c>
    </row>
    <row r="27" spans="1:7" x14ac:dyDescent="0.25">
      <c r="A27" s="48" t="s">
        <v>228</v>
      </c>
      <c r="B27" s="3" t="s">
        <v>127</v>
      </c>
    </row>
    <row r="28" spans="1:7" x14ac:dyDescent="0.25">
      <c r="A28" t="s">
        <v>229</v>
      </c>
    </row>
    <row r="29" spans="1:7" x14ac:dyDescent="0.25">
      <c r="A29" t="s">
        <v>230</v>
      </c>
      <c r="B29" t="s">
        <v>231</v>
      </c>
      <c r="C29" t="s">
        <v>231</v>
      </c>
    </row>
    <row r="30" spans="1:7" x14ac:dyDescent="0.25">
      <c r="B30" s="49">
        <v>45565</v>
      </c>
      <c r="C30" s="49">
        <v>45596</v>
      </c>
    </row>
    <row r="31" spans="1:7" x14ac:dyDescent="0.25">
      <c r="A31" t="s">
        <v>236</v>
      </c>
      <c r="B31">
        <v>11.9238</v>
      </c>
      <c r="C31">
        <v>11.9994</v>
      </c>
    </row>
    <row r="32" spans="1:7" x14ac:dyDescent="0.25">
      <c r="A32" t="s">
        <v>237</v>
      </c>
      <c r="B32">
        <v>11.9238</v>
      </c>
      <c r="C32">
        <v>11.9994</v>
      </c>
    </row>
    <row r="33" spans="1:3" x14ac:dyDescent="0.25">
      <c r="A33" t="s">
        <v>688</v>
      </c>
      <c r="B33">
        <v>11.9238</v>
      </c>
      <c r="C33">
        <v>11.9994</v>
      </c>
    </row>
    <row r="34" spans="1:3" x14ac:dyDescent="0.25">
      <c r="A34" t="s">
        <v>689</v>
      </c>
      <c r="B34">
        <v>11.9238</v>
      </c>
      <c r="C34">
        <v>11.9994</v>
      </c>
    </row>
    <row r="36" spans="1:3" x14ac:dyDescent="0.25">
      <c r="A36" t="s">
        <v>247</v>
      </c>
      <c r="B36" s="3" t="s">
        <v>127</v>
      </c>
    </row>
    <row r="37" spans="1:3" x14ac:dyDescent="0.25">
      <c r="A37" t="s">
        <v>248</v>
      </c>
      <c r="B37" s="3" t="s">
        <v>127</v>
      </c>
    </row>
    <row r="38" spans="1:3" ht="29.1" customHeight="1" x14ac:dyDescent="0.25">
      <c r="A38" s="48" t="s">
        <v>249</v>
      </c>
      <c r="B38" s="3" t="s">
        <v>127</v>
      </c>
    </row>
    <row r="39" spans="1:3" ht="29.1" customHeight="1" x14ac:dyDescent="0.25">
      <c r="A39" s="48" t="s">
        <v>250</v>
      </c>
      <c r="B39" s="3" t="s">
        <v>127</v>
      </c>
    </row>
    <row r="40" spans="1:3" x14ac:dyDescent="0.25">
      <c r="A40" t="s">
        <v>251</v>
      </c>
      <c r="B40" s="50">
        <f>+B55</f>
        <v>7.3109666581918784</v>
      </c>
    </row>
    <row r="41" spans="1:3" ht="43.5" customHeight="1" x14ac:dyDescent="0.25">
      <c r="A41" s="48" t="s">
        <v>252</v>
      </c>
      <c r="B41" s="3" t="s">
        <v>127</v>
      </c>
    </row>
    <row r="42" spans="1:3" x14ac:dyDescent="0.25">
      <c r="B42" s="3"/>
    </row>
    <row r="43" spans="1:3" ht="29.1" customHeight="1" x14ac:dyDescent="0.25">
      <c r="A43" s="48" t="s">
        <v>253</v>
      </c>
      <c r="B43" s="3" t="s">
        <v>127</v>
      </c>
    </row>
    <row r="44" spans="1:3" ht="29.1" customHeight="1" x14ac:dyDescent="0.25">
      <c r="A44" s="48" t="s">
        <v>254</v>
      </c>
      <c r="B44" t="s">
        <v>127</v>
      </c>
    </row>
    <row r="45" spans="1:3" ht="29.1" customHeight="1" x14ac:dyDescent="0.25">
      <c r="A45" s="48" t="s">
        <v>255</v>
      </c>
      <c r="B45" s="3" t="s">
        <v>127</v>
      </c>
    </row>
    <row r="46" spans="1:3" ht="29.1" customHeight="1" x14ac:dyDescent="0.25">
      <c r="A46" s="48" t="s">
        <v>256</v>
      </c>
      <c r="B46" s="3" t="s">
        <v>127</v>
      </c>
    </row>
    <row r="48" spans="1:3" x14ac:dyDescent="0.25">
      <c r="A48" t="s">
        <v>257</v>
      </c>
    </row>
    <row r="49" spans="1:4" ht="29.1" customHeight="1" x14ac:dyDescent="0.25">
      <c r="A49" s="52" t="s">
        <v>258</v>
      </c>
      <c r="B49" s="53" t="s">
        <v>890</v>
      </c>
    </row>
    <row r="50" spans="1:4" ht="29.1" customHeight="1" x14ac:dyDescent="0.25">
      <c r="A50" s="52" t="s">
        <v>260</v>
      </c>
      <c r="B50" s="53" t="s">
        <v>875</v>
      </c>
    </row>
    <row r="51" spans="1:4" x14ac:dyDescent="0.25">
      <c r="A51" s="52"/>
      <c r="B51" s="52"/>
    </row>
    <row r="52" spans="1:4" x14ac:dyDescent="0.25">
      <c r="A52" s="52" t="s">
        <v>262</v>
      </c>
      <c r="B52" s="54">
        <v>7.1672386403935668</v>
      </c>
    </row>
    <row r="53" spans="1:4" x14ac:dyDescent="0.25">
      <c r="A53" s="52"/>
      <c r="B53" s="52"/>
    </row>
    <row r="54" spans="1:4" x14ac:dyDescent="0.25">
      <c r="A54" s="52" t="s">
        <v>263</v>
      </c>
      <c r="B54" s="55">
        <v>5.6957000000000004</v>
      </c>
    </row>
    <row r="55" spans="1:4" x14ac:dyDescent="0.25">
      <c r="A55" s="52" t="s">
        <v>264</v>
      </c>
      <c r="B55" s="55">
        <v>7.3109666581918784</v>
      </c>
    </row>
    <row r="56" spans="1:4" x14ac:dyDescent="0.25">
      <c r="A56" s="52"/>
      <c r="B56" s="52"/>
    </row>
    <row r="57" spans="1:4" x14ac:dyDescent="0.25">
      <c r="A57" s="52" t="s">
        <v>265</v>
      </c>
      <c r="B57" s="56">
        <v>45596</v>
      </c>
    </row>
    <row r="59" spans="1:4" ht="69.95" customHeight="1" x14ac:dyDescent="0.25">
      <c r="A59" s="69" t="s">
        <v>266</v>
      </c>
      <c r="B59" s="69" t="s">
        <v>267</v>
      </c>
      <c r="C59" s="69" t="s">
        <v>5</v>
      </c>
      <c r="D59" s="69" t="s">
        <v>6</v>
      </c>
    </row>
    <row r="60" spans="1:4" ht="69.95" customHeight="1" x14ac:dyDescent="0.25">
      <c r="A60" s="69" t="s">
        <v>891</v>
      </c>
      <c r="B60" s="69"/>
      <c r="C60" s="69" t="s">
        <v>18</v>
      </c>
      <c r="D60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0"/>
  <sheetViews>
    <sheetView showGridLines="0" workbookViewId="0">
      <pane ySplit="4" topLeftCell="A39" activePane="bottomLeft" state="frozen"/>
      <selection activeCell="B30" sqref="B30"/>
      <selection pane="bottomLeft" activeCell="A47" sqref="A47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892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893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871</v>
      </c>
      <c r="B8" s="33"/>
      <c r="C8" s="33"/>
      <c r="D8" s="14"/>
      <c r="E8" s="15"/>
      <c r="F8" s="16"/>
      <c r="G8" s="16"/>
    </row>
    <row r="9" spans="1:8" x14ac:dyDescent="0.25">
      <c r="A9" s="13" t="s">
        <v>894</v>
      </c>
      <c r="B9" s="33" t="s">
        <v>895</v>
      </c>
      <c r="C9" s="33"/>
      <c r="D9" s="14">
        <v>19138315</v>
      </c>
      <c r="E9" s="15">
        <v>223857.04</v>
      </c>
      <c r="F9" s="16">
        <v>0.99490000000000001</v>
      </c>
      <c r="G9" s="16"/>
    </row>
    <row r="10" spans="1:8" x14ac:dyDescent="0.25">
      <c r="A10" s="17" t="s">
        <v>130</v>
      </c>
      <c r="B10" s="34"/>
      <c r="C10" s="34"/>
      <c r="D10" s="20"/>
      <c r="E10" s="21">
        <v>223857.04</v>
      </c>
      <c r="F10" s="22">
        <v>0.99490000000000001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142</v>
      </c>
      <c r="B12" s="35"/>
      <c r="C12" s="35"/>
      <c r="D12" s="25"/>
      <c r="E12" s="21">
        <v>223857.04</v>
      </c>
      <c r="F12" s="22">
        <v>0.99490000000000001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220</v>
      </c>
      <c r="B14" s="33"/>
      <c r="C14" s="33"/>
      <c r="D14" s="14"/>
      <c r="E14" s="15"/>
      <c r="F14" s="16"/>
      <c r="G14" s="16"/>
    </row>
    <row r="15" spans="1:8" x14ac:dyDescent="0.25">
      <c r="A15" s="13" t="s">
        <v>221</v>
      </c>
      <c r="B15" s="33"/>
      <c r="C15" s="33"/>
      <c r="D15" s="14"/>
      <c r="E15" s="15">
        <v>1149.21</v>
      </c>
      <c r="F15" s="16">
        <v>5.1000000000000004E-3</v>
      </c>
      <c r="G15" s="16">
        <v>6.2909999999999994E-2</v>
      </c>
    </row>
    <row r="16" spans="1:8" x14ac:dyDescent="0.25">
      <c r="A16" s="17" t="s">
        <v>130</v>
      </c>
      <c r="B16" s="34"/>
      <c r="C16" s="34"/>
      <c r="D16" s="20"/>
      <c r="E16" s="21">
        <v>1149.21</v>
      </c>
      <c r="F16" s="22">
        <v>5.1000000000000004E-3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142</v>
      </c>
      <c r="B18" s="35"/>
      <c r="C18" s="35"/>
      <c r="D18" s="25"/>
      <c r="E18" s="21">
        <v>1149.21</v>
      </c>
      <c r="F18" s="22">
        <v>5.1000000000000004E-3</v>
      </c>
      <c r="G18" s="23"/>
    </row>
    <row r="19" spans="1:7" x14ac:dyDescent="0.25">
      <c r="A19" s="13" t="s">
        <v>222</v>
      </c>
      <c r="B19" s="33"/>
      <c r="C19" s="33"/>
      <c r="D19" s="14"/>
      <c r="E19" s="15">
        <v>0.198073</v>
      </c>
      <c r="F19" s="16">
        <v>0</v>
      </c>
      <c r="G19" s="16"/>
    </row>
    <row r="20" spans="1:7" x14ac:dyDescent="0.25">
      <c r="A20" s="13" t="s">
        <v>223</v>
      </c>
      <c r="B20" s="33"/>
      <c r="C20" s="33"/>
      <c r="D20" s="14"/>
      <c r="E20" s="26">
        <v>-6.4380730000000002</v>
      </c>
      <c r="F20" s="16">
        <v>0</v>
      </c>
      <c r="G20" s="16">
        <v>6.2909000000000007E-2</v>
      </c>
    </row>
    <row r="21" spans="1:7" x14ac:dyDescent="0.25">
      <c r="A21" s="28" t="s">
        <v>224</v>
      </c>
      <c r="B21" s="36"/>
      <c r="C21" s="36"/>
      <c r="D21" s="29"/>
      <c r="E21" s="30">
        <v>225000.01</v>
      </c>
      <c r="F21" s="31">
        <v>1</v>
      </c>
      <c r="G21" s="31"/>
    </row>
    <row r="26" spans="1:7" x14ac:dyDescent="0.25">
      <c r="A26" s="1" t="s">
        <v>227</v>
      </c>
    </row>
    <row r="27" spans="1:7" x14ac:dyDescent="0.25">
      <c r="A27" s="48" t="s">
        <v>228</v>
      </c>
      <c r="B27" s="3" t="s">
        <v>127</v>
      </c>
    </row>
    <row r="28" spans="1:7" x14ac:dyDescent="0.25">
      <c r="A28" t="s">
        <v>229</v>
      </c>
    </row>
    <row r="29" spans="1:7" x14ac:dyDescent="0.25">
      <c r="A29" t="s">
        <v>230</v>
      </c>
      <c r="B29" t="s">
        <v>231</v>
      </c>
      <c r="C29" t="s">
        <v>231</v>
      </c>
    </row>
    <row r="30" spans="1:7" x14ac:dyDescent="0.25">
      <c r="B30" s="49">
        <v>45565</v>
      </c>
      <c r="C30" s="49">
        <v>45596</v>
      </c>
    </row>
    <row r="31" spans="1:7" x14ac:dyDescent="0.25">
      <c r="A31" t="s">
        <v>724</v>
      </c>
      <c r="B31">
        <v>11.655099999999999</v>
      </c>
      <c r="C31">
        <v>11.724600000000001</v>
      </c>
    </row>
    <row r="32" spans="1:7" x14ac:dyDescent="0.25">
      <c r="A32" t="s">
        <v>237</v>
      </c>
      <c r="B32">
        <v>11.655099999999999</v>
      </c>
      <c r="C32">
        <v>11.724600000000001</v>
      </c>
    </row>
    <row r="33" spans="1:3" x14ac:dyDescent="0.25">
      <c r="A33" t="s">
        <v>725</v>
      </c>
      <c r="B33">
        <v>11.655099999999999</v>
      </c>
      <c r="C33">
        <v>11.724600000000001</v>
      </c>
    </row>
    <row r="34" spans="1:3" x14ac:dyDescent="0.25">
      <c r="A34" t="s">
        <v>689</v>
      </c>
      <c r="B34">
        <v>11.655099999999999</v>
      </c>
      <c r="C34">
        <v>11.724600000000001</v>
      </c>
    </row>
    <row r="36" spans="1:3" x14ac:dyDescent="0.25">
      <c r="A36" t="s">
        <v>247</v>
      </c>
      <c r="B36" s="3" t="s">
        <v>127</v>
      </c>
    </row>
    <row r="37" spans="1:3" x14ac:dyDescent="0.25">
      <c r="A37" t="s">
        <v>248</v>
      </c>
      <c r="B37" s="3" t="s">
        <v>127</v>
      </c>
    </row>
    <row r="38" spans="1:3" ht="29.1" customHeight="1" x14ac:dyDescent="0.25">
      <c r="A38" s="48" t="s">
        <v>249</v>
      </c>
      <c r="B38" s="3" t="s">
        <v>127</v>
      </c>
    </row>
    <row r="39" spans="1:3" ht="29.1" customHeight="1" x14ac:dyDescent="0.25">
      <c r="A39" s="48" t="s">
        <v>250</v>
      </c>
      <c r="B39" s="3" t="s">
        <v>127</v>
      </c>
    </row>
    <row r="40" spans="1:3" x14ac:dyDescent="0.25">
      <c r="A40" t="s">
        <v>251</v>
      </c>
      <c r="B40" s="50">
        <f>+B55</f>
        <v>8.1793920634429611</v>
      </c>
    </row>
    <row r="41" spans="1:3" ht="43.5" customHeight="1" x14ac:dyDescent="0.25">
      <c r="A41" s="48" t="s">
        <v>252</v>
      </c>
      <c r="B41" s="3" t="s">
        <v>127</v>
      </c>
    </row>
    <row r="42" spans="1:3" x14ac:dyDescent="0.25">
      <c r="B42" s="3"/>
    </row>
    <row r="43" spans="1:3" ht="29.1" customHeight="1" x14ac:dyDescent="0.25">
      <c r="A43" s="48" t="s">
        <v>253</v>
      </c>
      <c r="B43" s="3" t="s">
        <v>127</v>
      </c>
    </row>
    <row r="44" spans="1:3" ht="29.1" customHeight="1" x14ac:dyDescent="0.25">
      <c r="A44" s="48" t="s">
        <v>254</v>
      </c>
      <c r="B44" t="s">
        <v>127</v>
      </c>
    </row>
    <row r="45" spans="1:3" ht="29.1" customHeight="1" x14ac:dyDescent="0.25">
      <c r="A45" s="48" t="s">
        <v>255</v>
      </c>
      <c r="B45" s="3" t="s">
        <v>127</v>
      </c>
    </row>
    <row r="46" spans="1:3" ht="29.1" customHeight="1" x14ac:dyDescent="0.25">
      <c r="A46" s="48" t="s">
        <v>256</v>
      </c>
      <c r="B46" s="3" t="s">
        <v>127</v>
      </c>
    </row>
    <row r="48" spans="1:3" x14ac:dyDescent="0.25">
      <c r="A48" t="s">
        <v>257</v>
      </c>
    </row>
    <row r="49" spans="1:4" ht="29.1" customHeight="1" x14ac:dyDescent="0.25">
      <c r="A49" s="52" t="s">
        <v>258</v>
      </c>
      <c r="B49" s="53" t="s">
        <v>896</v>
      </c>
    </row>
    <row r="50" spans="1:4" ht="29.1" customHeight="1" x14ac:dyDescent="0.25">
      <c r="A50" s="52" t="s">
        <v>260</v>
      </c>
      <c r="B50" s="53" t="s">
        <v>875</v>
      </c>
    </row>
    <row r="51" spans="1:4" x14ac:dyDescent="0.25">
      <c r="A51" s="52"/>
      <c r="B51" s="52"/>
    </row>
    <row r="52" spans="1:4" x14ac:dyDescent="0.25">
      <c r="A52" s="52" t="s">
        <v>262</v>
      </c>
      <c r="B52" s="54">
        <v>7.1230466555882481</v>
      </c>
    </row>
    <row r="53" spans="1:4" x14ac:dyDescent="0.25">
      <c r="A53" s="52"/>
      <c r="B53" s="52"/>
    </row>
    <row r="54" spans="1:4" x14ac:dyDescent="0.25">
      <c r="A54" s="52" t="s">
        <v>263</v>
      </c>
      <c r="B54" s="55">
        <v>6.1180000000000003</v>
      </c>
    </row>
    <row r="55" spans="1:4" x14ac:dyDescent="0.25">
      <c r="A55" s="52" t="s">
        <v>264</v>
      </c>
      <c r="B55" s="55">
        <v>8.1793920634429611</v>
      </c>
    </row>
    <row r="56" spans="1:4" x14ac:dyDescent="0.25">
      <c r="A56" s="52"/>
      <c r="B56" s="52"/>
    </row>
    <row r="57" spans="1:4" x14ac:dyDescent="0.25">
      <c r="A57" s="52" t="s">
        <v>265</v>
      </c>
      <c r="B57" s="56">
        <v>45596</v>
      </c>
    </row>
    <row r="59" spans="1:4" ht="69.95" customHeight="1" x14ac:dyDescent="0.25">
      <c r="A59" s="69" t="s">
        <v>266</v>
      </c>
      <c r="B59" s="69" t="s">
        <v>267</v>
      </c>
      <c r="C59" s="69" t="s">
        <v>5</v>
      </c>
      <c r="D59" s="69" t="s">
        <v>6</v>
      </c>
    </row>
    <row r="60" spans="1:4" ht="69.95" customHeight="1" x14ac:dyDescent="0.25">
      <c r="A60" s="69" t="s">
        <v>897</v>
      </c>
      <c r="B60" s="69"/>
      <c r="C60" s="69" t="s">
        <v>20</v>
      </c>
      <c r="D60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5"/>
  <sheetViews>
    <sheetView showGridLines="0" workbookViewId="0">
      <pane ySplit="4" topLeftCell="A76" activePane="bottomLeft" state="frozen"/>
      <selection activeCell="B30" sqref="B30"/>
      <selection pane="bottomLeft" activeCell="B76" sqref="B76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898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899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126</v>
      </c>
      <c r="B7" s="33"/>
      <c r="C7" s="33"/>
      <c r="D7" s="14"/>
      <c r="E7" s="15" t="s">
        <v>127</v>
      </c>
      <c r="F7" s="16" t="s">
        <v>127</v>
      </c>
      <c r="G7" s="16"/>
    </row>
    <row r="8" spans="1:8" x14ac:dyDescent="0.25">
      <c r="A8" s="17" t="s">
        <v>128</v>
      </c>
      <c r="B8" s="33"/>
      <c r="C8" s="33"/>
      <c r="D8" s="14"/>
      <c r="E8" s="15"/>
      <c r="F8" s="16"/>
      <c r="G8" s="16"/>
    </row>
    <row r="9" spans="1:8" x14ac:dyDescent="0.25">
      <c r="A9" s="17" t="s">
        <v>129</v>
      </c>
      <c r="B9" s="33"/>
      <c r="C9" s="33"/>
      <c r="D9" s="14"/>
      <c r="E9" s="15"/>
      <c r="F9" s="16"/>
      <c r="G9" s="16"/>
    </row>
    <row r="10" spans="1:8" x14ac:dyDescent="0.25">
      <c r="A10" s="17" t="s">
        <v>130</v>
      </c>
      <c r="B10" s="33"/>
      <c r="C10" s="33"/>
      <c r="D10" s="14"/>
      <c r="E10" s="18" t="s">
        <v>127</v>
      </c>
      <c r="F10" s="19" t="s">
        <v>127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131</v>
      </c>
      <c r="B12" s="33"/>
      <c r="C12" s="33"/>
      <c r="D12" s="14"/>
      <c r="E12" s="15"/>
      <c r="F12" s="16"/>
      <c r="G12" s="16"/>
    </row>
    <row r="13" spans="1:8" x14ac:dyDescent="0.25">
      <c r="A13" s="13" t="s">
        <v>900</v>
      </c>
      <c r="B13" s="33" t="s">
        <v>901</v>
      </c>
      <c r="C13" s="33" t="s">
        <v>134</v>
      </c>
      <c r="D13" s="14">
        <v>8000000</v>
      </c>
      <c r="E13" s="15">
        <v>8320.9599999999991</v>
      </c>
      <c r="F13" s="16">
        <v>0.41909999999999997</v>
      </c>
      <c r="G13" s="16">
        <v>7.0951E-2</v>
      </c>
    </row>
    <row r="14" spans="1:8" x14ac:dyDescent="0.25">
      <c r="A14" s="13" t="s">
        <v>902</v>
      </c>
      <c r="B14" s="33" t="s">
        <v>903</v>
      </c>
      <c r="C14" s="33" t="s">
        <v>134</v>
      </c>
      <c r="D14" s="14">
        <v>5000000</v>
      </c>
      <c r="E14" s="15">
        <v>5088.7700000000004</v>
      </c>
      <c r="F14" s="16">
        <v>0.25629999999999997</v>
      </c>
      <c r="G14" s="16">
        <v>6.9575999999999999E-2</v>
      </c>
    </row>
    <row r="15" spans="1:8" x14ac:dyDescent="0.25">
      <c r="A15" s="13" t="s">
        <v>904</v>
      </c>
      <c r="B15" s="33" t="s">
        <v>905</v>
      </c>
      <c r="C15" s="33" t="s">
        <v>134</v>
      </c>
      <c r="D15" s="14">
        <v>3000000</v>
      </c>
      <c r="E15" s="15">
        <v>3074</v>
      </c>
      <c r="F15" s="16">
        <v>0.15479999999999999</v>
      </c>
      <c r="G15" s="16">
        <v>7.0027000000000006E-2</v>
      </c>
    </row>
    <row r="16" spans="1:8" x14ac:dyDescent="0.25">
      <c r="A16" s="17" t="s">
        <v>130</v>
      </c>
      <c r="B16" s="34"/>
      <c r="C16" s="34"/>
      <c r="D16" s="20"/>
      <c r="E16" s="21">
        <v>16483.73</v>
      </c>
      <c r="F16" s="22">
        <v>0.83020000000000005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17" t="s">
        <v>135</v>
      </c>
      <c r="B18" s="33"/>
      <c r="C18" s="33"/>
      <c r="D18" s="14"/>
      <c r="E18" s="15"/>
      <c r="F18" s="16"/>
      <c r="G18" s="16"/>
    </row>
    <row r="19" spans="1:7" x14ac:dyDescent="0.25">
      <c r="A19" s="13" t="s">
        <v>906</v>
      </c>
      <c r="B19" s="33" t="s">
        <v>907</v>
      </c>
      <c r="C19" s="33" t="s">
        <v>134</v>
      </c>
      <c r="D19" s="14">
        <v>9100</v>
      </c>
      <c r="E19" s="15">
        <v>9.5500000000000007</v>
      </c>
      <c r="F19" s="16">
        <v>5.0000000000000001E-4</v>
      </c>
      <c r="G19" s="16">
        <v>7.1487999999999996E-2</v>
      </c>
    </row>
    <row r="20" spans="1:7" x14ac:dyDescent="0.25">
      <c r="A20" s="17" t="s">
        <v>130</v>
      </c>
      <c r="B20" s="34"/>
      <c r="C20" s="34"/>
      <c r="D20" s="20"/>
      <c r="E20" s="21">
        <v>9.5500000000000007</v>
      </c>
      <c r="F20" s="22">
        <v>5.0000000000000001E-4</v>
      </c>
      <c r="G20" s="23"/>
    </row>
    <row r="21" spans="1:7" x14ac:dyDescent="0.25">
      <c r="A21" s="13"/>
      <c r="B21" s="33"/>
      <c r="C21" s="33"/>
      <c r="D21" s="14"/>
      <c r="E21" s="15"/>
      <c r="F21" s="16"/>
      <c r="G21" s="16"/>
    </row>
    <row r="22" spans="1:7" x14ac:dyDescent="0.25">
      <c r="A22" s="13"/>
      <c r="B22" s="33"/>
      <c r="C22" s="33"/>
      <c r="D22" s="14"/>
      <c r="E22" s="15"/>
      <c r="F22" s="16"/>
      <c r="G22" s="16"/>
    </row>
    <row r="23" spans="1:7" x14ac:dyDescent="0.25">
      <c r="A23" s="17" t="s">
        <v>140</v>
      </c>
      <c r="B23" s="33"/>
      <c r="C23" s="33"/>
      <c r="D23" s="14"/>
      <c r="E23" s="15"/>
      <c r="F23" s="16"/>
      <c r="G23" s="16"/>
    </row>
    <row r="24" spans="1:7" x14ac:dyDescent="0.25">
      <c r="A24" s="17" t="s">
        <v>130</v>
      </c>
      <c r="B24" s="33"/>
      <c r="C24" s="33"/>
      <c r="D24" s="14"/>
      <c r="E24" s="18" t="s">
        <v>127</v>
      </c>
      <c r="F24" s="19" t="s">
        <v>127</v>
      </c>
      <c r="G24" s="16"/>
    </row>
    <row r="25" spans="1:7" x14ac:dyDescent="0.25">
      <c r="A25" s="13"/>
      <c r="B25" s="33"/>
      <c r="C25" s="33"/>
      <c r="D25" s="14"/>
      <c r="E25" s="15"/>
      <c r="F25" s="16"/>
      <c r="G25" s="16"/>
    </row>
    <row r="26" spans="1:7" x14ac:dyDescent="0.25">
      <c r="A26" s="17" t="s">
        <v>141</v>
      </c>
      <c r="B26" s="33"/>
      <c r="C26" s="33"/>
      <c r="D26" s="14"/>
      <c r="E26" s="15"/>
      <c r="F26" s="16"/>
      <c r="G26" s="16"/>
    </row>
    <row r="27" spans="1:7" x14ac:dyDescent="0.25">
      <c r="A27" s="17" t="s">
        <v>130</v>
      </c>
      <c r="B27" s="33"/>
      <c r="C27" s="33"/>
      <c r="D27" s="14"/>
      <c r="E27" s="18" t="s">
        <v>127</v>
      </c>
      <c r="F27" s="19" t="s">
        <v>127</v>
      </c>
      <c r="G27" s="16"/>
    </row>
    <row r="28" spans="1:7" x14ac:dyDescent="0.25">
      <c r="A28" s="13"/>
      <c r="B28" s="33"/>
      <c r="C28" s="33"/>
      <c r="D28" s="14"/>
      <c r="E28" s="15"/>
      <c r="F28" s="16"/>
      <c r="G28" s="16"/>
    </row>
    <row r="29" spans="1:7" x14ac:dyDescent="0.25">
      <c r="A29" s="24" t="s">
        <v>142</v>
      </c>
      <c r="B29" s="35"/>
      <c r="C29" s="35"/>
      <c r="D29" s="25"/>
      <c r="E29" s="21">
        <v>16493.28</v>
      </c>
      <c r="F29" s="22">
        <v>0.83069999999999999</v>
      </c>
      <c r="G29" s="23"/>
    </row>
    <row r="30" spans="1:7" x14ac:dyDescent="0.25">
      <c r="A30" s="13"/>
      <c r="B30" s="33"/>
      <c r="C30" s="33"/>
      <c r="D30" s="14"/>
      <c r="E30" s="15"/>
      <c r="F30" s="16"/>
      <c r="G30" s="16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7" t="s">
        <v>220</v>
      </c>
      <c r="B32" s="33"/>
      <c r="C32" s="33"/>
      <c r="D32" s="14"/>
      <c r="E32" s="15"/>
      <c r="F32" s="16"/>
      <c r="G32" s="16"/>
    </row>
    <row r="33" spans="1:7" x14ac:dyDescent="0.25">
      <c r="A33" s="13" t="s">
        <v>221</v>
      </c>
      <c r="B33" s="33"/>
      <c r="C33" s="33"/>
      <c r="D33" s="14"/>
      <c r="E33" s="15">
        <v>3060.89</v>
      </c>
      <c r="F33" s="16">
        <v>0.1542</v>
      </c>
      <c r="G33" s="16">
        <v>6.2909999999999994E-2</v>
      </c>
    </row>
    <row r="34" spans="1:7" x14ac:dyDescent="0.25">
      <c r="A34" s="17" t="s">
        <v>130</v>
      </c>
      <c r="B34" s="34"/>
      <c r="C34" s="34"/>
      <c r="D34" s="20"/>
      <c r="E34" s="21">
        <v>3060.89</v>
      </c>
      <c r="F34" s="22">
        <v>0.1542</v>
      </c>
      <c r="G34" s="23"/>
    </row>
    <row r="35" spans="1:7" x14ac:dyDescent="0.25">
      <c r="A35" s="13"/>
      <c r="B35" s="33"/>
      <c r="C35" s="33"/>
      <c r="D35" s="14"/>
      <c r="E35" s="15"/>
      <c r="F35" s="16"/>
      <c r="G35" s="16"/>
    </row>
    <row r="36" spans="1:7" x14ac:dyDescent="0.25">
      <c r="A36" s="24" t="s">
        <v>142</v>
      </c>
      <c r="B36" s="35"/>
      <c r="C36" s="35"/>
      <c r="D36" s="25"/>
      <c r="E36" s="21">
        <v>3060.89</v>
      </c>
      <c r="F36" s="22">
        <v>0.1542</v>
      </c>
      <c r="G36" s="23"/>
    </row>
    <row r="37" spans="1:7" x14ac:dyDescent="0.25">
      <c r="A37" s="13" t="s">
        <v>222</v>
      </c>
      <c r="B37" s="33"/>
      <c r="C37" s="33"/>
      <c r="D37" s="14"/>
      <c r="E37" s="15">
        <v>295.51535519999999</v>
      </c>
      <c r="F37" s="16">
        <v>1.4885000000000001E-2</v>
      </c>
      <c r="G37" s="16"/>
    </row>
    <row r="38" spans="1:7" x14ac:dyDescent="0.25">
      <c r="A38" s="13" t="s">
        <v>223</v>
      </c>
      <c r="B38" s="33"/>
      <c r="C38" s="33"/>
      <c r="D38" s="14"/>
      <c r="E38" s="15">
        <v>2.7646448000000001</v>
      </c>
      <c r="F38" s="16">
        <v>2.1499999999999999E-4</v>
      </c>
      <c r="G38" s="16">
        <v>6.2909999999999994E-2</v>
      </c>
    </row>
    <row r="39" spans="1:7" x14ac:dyDescent="0.25">
      <c r="A39" s="28" t="s">
        <v>224</v>
      </c>
      <c r="B39" s="36"/>
      <c r="C39" s="36"/>
      <c r="D39" s="29"/>
      <c r="E39" s="30">
        <v>19852.45</v>
      </c>
      <c r="F39" s="31">
        <v>1</v>
      </c>
      <c r="G39" s="31"/>
    </row>
    <row r="41" spans="1:7" x14ac:dyDescent="0.25">
      <c r="A41" s="1" t="s">
        <v>226</v>
      </c>
    </row>
    <row r="44" spans="1:7" x14ac:dyDescent="0.25">
      <c r="A44" s="1" t="s">
        <v>227</v>
      </c>
    </row>
    <row r="45" spans="1:7" x14ac:dyDescent="0.25">
      <c r="A45" s="48" t="s">
        <v>228</v>
      </c>
      <c r="B45" s="3" t="s">
        <v>127</v>
      </c>
    </row>
    <row r="46" spans="1:7" x14ac:dyDescent="0.25">
      <c r="A46" t="s">
        <v>229</v>
      </c>
    </row>
    <row r="47" spans="1:7" x14ac:dyDescent="0.25">
      <c r="A47" t="s">
        <v>230</v>
      </c>
      <c r="B47" t="s">
        <v>231</v>
      </c>
      <c r="C47" t="s">
        <v>231</v>
      </c>
    </row>
    <row r="48" spans="1:7" x14ac:dyDescent="0.25">
      <c r="B48" s="49">
        <v>45565</v>
      </c>
      <c r="C48" s="49">
        <v>45596</v>
      </c>
    </row>
    <row r="49" spans="1:3" x14ac:dyDescent="0.25">
      <c r="A49" t="s">
        <v>232</v>
      </c>
      <c r="B49">
        <v>24.9589</v>
      </c>
      <c r="C49">
        <v>24.912500000000001</v>
      </c>
    </row>
    <row r="50" spans="1:3" x14ac:dyDescent="0.25">
      <c r="A50" t="s">
        <v>233</v>
      </c>
      <c r="B50" t="s">
        <v>234</v>
      </c>
      <c r="C50" t="s">
        <v>235</v>
      </c>
    </row>
    <row r="51" spans="1:3" x14ac:dyDescent="0.25">
      <c r="A51" t="s">
        <v>684</v>
      </c>
      <c r="B51">
        <v>24.722300000000001</v>
      </c>
      <c r="C51">
        <v>24.487200000000001</v>
      </c>
    </row>
    <row r="52" spans="1:3" x14ac:dyDescent="0.25">
      <c r="A52" t="s">
        <v>236</v>
      </c>
      <c r="B52">
        <v>24.9542</v>
      </c>
      <c r="C52">
        <v>24.908000000000001</v>
      </c>
    </row>
    <row r="53" spans="1:3" x14ac:dyDescent="0.25">
      <c r="A53" t="s">
        <v>237</v>
      </c>
      <c r="B53">
        <v>24.854900000000001</v>
      </c>
      <c r="C53">
        <v>24.808900000000001</v>
      </c>
    </row>
    <row r="54" spans="1:3" x14ac:dyDescent="0.25">
      <c r="A54" t="s">
        <v>685</v>
      </c>
      <c r="B54">
        <v>16.611799999999999</v>
      </c>
      <c r="C54">
        <v>16.581</v>
      </c>
    </row>
    <row r="55" spans="1:3" x14ac:dyDescent="0.25">
      <c r="A55" t="s">
        <v>686</v>
      </c>
      <c r="B55">
        <v>15.4763</v>
      </c>
      <c r="C55">
        <v>15.424099999999999</v>
      </c>
    </row>
    <row r="56" spans="1:3" x14ac:dyDescent="0.25">
      <c r="A56" t="s">
        <v>241</v>
      </c>
      <c r="B56">
        <v>23.579699999999999</v>
      </c>
      <c r="C56">
        <v>23.5227</v>
      </c>
    </row>
    <row r="57" spans="1:3" x14ac:dyDescent="0.25">
      <c r="A57" t="s">
        <v>245</v>
      </c>
      <c r="B57" t="s">
        <v>234</v>
      </c>
      <c r="C57" t="s">
        <v>235</v>
      </c>
    </row>
    <row r="58" spans="1:3" x14ac:dyDescent="0.25">
      <c r="A58" t="s">
        <v>687</v>
      </c>
      <c r="B58" t="s">
        <v>234</v>
      </c>
      <c r="C58" t="s">
        <v>235</v>
      </c>
    </row>
    <row r="59" spans="1:3" x14ac:dyDescent="0.25">
      <c r="A59" t="s">
        <v>688</v>
      </c>
      <c r="B59">
        <v>23.569199999999999</v>
      </c>
      <c r="C59">
        <v>23.5121</v>
      </c>
    </row>
    <row r="60" spans="1:3" x14ac:dyDescent="0.25">
      <c r="A60" t="s">
        <v>689</v>
      </c>
      <c r="B60">
        <v>23.584900000000001</v>
      </c>
      <c r="C60">
        <v>23.527799999999999</v>
      </c>
    </row>
    <row r="61" spans="1:3" x14ac:dyDescent="0.25">
      <c r="A61" t="s">
        <v>690</v>
      </c>
      <c r="B61">
        <v>10.5192</v>
      </c>
      <c r="C61">
        <v>10.4938</v>
      </c>
    </row>
    <row r="62" spans="1:3" x14ac:dyDescent="0.25">
      <c r="A62" t="s">
        <v>691</v>
      </c>
      <c r="B62">
        <v>10.4</v>
      </c>
      <c r="C62">
        <v>10.3614</v>
      </c>
    </row>
    <row r="63" spans="1:3" x14ac:dyDescent="0.25">
      <c r="A63" t="s">
        <v>246</v>
      </c>
    </row>
    <row r="65" spans="1:4" x14ac:dyDescent="0.25">
      <c r="A65" t="s">
        <v>692</v>
      </c>
    </row>
    <row r="67" spans="1:4" x14ac:dyDescent="0.25">
      <c r="A67" s="51" t="s">
        <v>693</v>
      </c>
      <c r="B67" s="51" t="s">
        <v>694</v>
      </c>
      <c r="C67" s="51" t="s">
        <v>695</v>
      </c>
      <c r="D67" s="51" t="s">
        <v>696</v>
      </c>
    </row>
    <row r="68" spans="1:4" x14ac:dyDescent="0.25">
      <c r="A68" s="51" t="s">
        <v>698</v>
      </c>
      <c r="B68" s="51"/>
      <c r="C68" s="51">
        <v>0.19089819999999999</v>
      </c>
      <c r="D68" s="51">
        <v>0.19089819999999999</v>
      </c>
    </row>
    <row r="69" spans="1:4" x14ac:dyDescent="0.25">
      <c r="A69" s="51" t="s">
        <v>700</v>
      </c>
      <c r="B69" s="51"/>
      <c r="C69" s="51">
        <v>2.3554499999999999E-2</v>
      </c>
      <c r="D69" s="51">
        <v>2.3554499999999999E-2</v>
      </c>
    </row>
    <row r="70" spans="1:4" x14ac:dyDescent="0.25">
      <c r="A70" s="51" t="s">
        <v>704</v>
      </c>
      <c r="B70" s="51"/>
      <c r="C70" s="51">
        <v>1.33957E-2</v>
      </c>
      <c r="D70" s="51">
        <v>1.33957E-2</v>
      </c>
    </row>
    <row r="72" spans="1:4" x14ac:dyDescent="0.25">
      <c r="A72" t="s">
        <v>248</v>
      </c>
      <c r="B72" s="3" t="s">
        <v>127</v>
      </c>
    </row>
    <row r="73" spans="1:4" ht="29.1" customHeight="1" x14ac:dyDescent="0.25">
      <c r="A73" s="48" t="s">
        <v>249</v>
      </c>
      <c r="B73" s="3" t="s">
        <v>127</v>
      </c>
    </row>
    <row r="74" spans="1:4" ht="29.1" customHeight="1" x14ac:dyDescent="0.25">
      <c r="A74" s="48" t="s">
        <v>250</v>
      </c>
      <c r="B74" s="3" t="s">
        <v>127</v>
      </c>
    </row>
    <row r="75" spans="1:4" x14ac:dyDescent="0.25">
      <c r="A75" t="s">
        <v>251</v>
      </c>
      <c r="B75" s="50">
        <f>+B90</f>
        <v>16.759615986128392</v>
      </c>
    </row>
    <row r="76" spans="1:4" ht="43.5" customHeight="1" x14ac:dyDescent="0.25">
      <c r="A76" s="48" t="s">
        <v>252</v>
      </c>
      <c r="B76" s="3" t="s">
        <v>127</v>
      </c>
    </row>
    <row r="77" spans="1:4" x14ac:dyDescent="0.25">
      <c r="B77" s="3"/>
    </row>
    <row r="78" spans="1:4" ht="29.1" customHeight="1" x14ac:dyDescent="0.25">
      <c r="A78" s="48" t="s">
        <v>253</v>
      </c>
      <c r="B78" s="3" t="s">
        <v>127</v>
      </c>
    </row>
    <row r="79" spans="1:4" ht="29.1" customHeight="1" x14ac:dyDescent="0.25">
      <c r="A79" s="48" t="s">
        <v>254</v>
      </c>
      <c r="B79" t="s">
        <v>127</v>
      </c>
    </row>
    <row r="80" spans="1:4" ht="29.1" customHeight="1" x14ac:dyDescent="0.25">
      <c r="A80" s="48" t="s">
        <v>255</v>
      </c>
      <c r="B80" s="3" t="s">
        <v>127</v>
      </c>
    </row>
    <row r="81" spans="1:6" ht="29.1" customHeight="1" x14ac:dyDescent="0.25">
      <c r="A81" s="48" t="s">
        <v>256</v>
      </c>
      <c r="B81" s="3" t="s">
        <v>127</v>
      </c>
    </row>
    <row r="83" spans="1:6" x14ac:dyDescent="0.25">
      <c r="A83" t="s">
        <v>257</v>
      </c>
    </row>
    <row r="84" spans="1:6" ht="43.5" customHeight="1" x14ac:dyDescent="0.25">
      <c r="A84" s="52" t="s">
        <v>258</v>
      </c>
      <c r="B84" s="53" t="s">
        <v>908</v>
      </c>
    </row>
    <row r="85" spans="1:6" x14ac:dyDescent="0.25">
      <c r="A85" s="52" t="s">
        <v>260</v>
      </c>
      <c r="B85" s="52" t="s">
        <v>909</v>
      </c>
    </row>
    <row r="86" spans="1:6" x14ac:dyDescent="0.25">
      <c r="A86" s="52"/>
      <c r="B86" s="52"/>
    </row>
    <row r="87" spans="1:6" x14ac:dyDescent="0.25">
      <c r="A87" s="52" t="s">
        <v>262</v>
      </c>
      <c r="B87" s="54">
        <v>6.9231797689843084</v>
      </c>
    </row>
    <row r="88" spans="1:6" x14ac:dyDescent="0.25">
      <c r="A88" s="52"/>
      <c r="B88" s="52"/>
    </row>
    <row r="89" spans="1:6" x14ac:dyDescent="0.25">
      <c r="A89" s="52" t="s">
        <v>263</v>
      </c>
      <c r="B89" s="55">
        <v>8.4518000000000004</v>
      </c>
    </row>
    <row r="90" spans="1:6" x14ac:dyDescent="0.25">
      <c r="A90" s="52" t="s">
        <v>264</v>
      </c>
      <c r="B90" s="39">
        <v>16.759615986128392</v>
      </c>
    </row>
    <row r="91" spans="1:6" x14ac:dyDescent="0.25">
      <c r="A91" s="52"/>
      <c r="B91" s="52"/>
    </row>
    <row r="92" spans="1:6" x14ac:dyDescent="0.25">
      <c r="A92" s="52" t="s">
        <v>265</v>
      </c>
      <c r="B92" s="56">
        <v>45596</v>
      </c>
    </row>
    <row r="94" spans="1:6" ht="69.95" customHeight="1" x14ac:dyDescent="0.25">
      <c r="A94" s="69" t="s">
        <v>266</v>
      </c>
      <c r="B94" s="69" t="s">
        <v>267</v>
      </c>
      <c r="C94" s="69" t="s">
        <v>5</v>
      </c>
      <c r="D94" s="69" t="s">
        <v>6</v>
      </c>
      <c r="E94" s="69" t="s">
        <v>5</v>
      </c>
      <c r="F94" s="69" t="s">
        <v>6</v>
      </c>
    </row>
    <row r="95" spans="1:6" ht="69.95" customHeight="1" x14ac:dyDescent="0.25">
      <c r="A95" s="69" t="s">
        <v>908</v>
      </c>
      <c r="B95" s="69"/>
      <c r="C95" s="69" t="s">
        <v>40</v>
      </c>
      <c r="D95" s="69"/>
      <c r="E95" s="69" t="s">
        <v>41</v>
      </c>
      <c r="F95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6"/>
  <sheetViews>
    <sheetView showGridLines="0" workbookViewId="0">
      <pane ySplit="4" topLeftCell="A71" activePane="bottomLeft" state="frozen"/>
      <selection pane="bottomLeft" activeCell="A77" sqref="A77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117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118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126</v>
      </c>
      <c r="B7" s="33"/>
      <c r="C7" s="33"/>
      <c r="D7" s="14"/>
      <c r="E7" s="15" t="s">
        <v>127</v>
      </c>
      <c r="F7" s="16" t="s">
        <v>127</v>
      </c>
      <c r="G7" s="16"/>
    </row>
    <row r="8" spans="1:8" x14ac:dyDescent="0.25">
      <c r="A8" s="17" t="s">
        <v>128</v>
      </c>
      <c r="B8" s="33"/>
      <c r="C8" s="33"/>
      <c r="D8" s="14"/>
      <c r="E8" s="15"/>
      <c r="F8" s="16"/>
      <c r="G8" s="16"/>
    </row>
    <row r="9" spans="1:8" x14ac:dyDescent="0.25">
      <c r="A9" s="17" t="s">
        <v>129</v>
      </c>
      <c r="B9" s="33"/>
      <c r="C9" s="33"/>
      <c r="D9" s="14"/>
      <c r="E9" s="15"/>
      <c r="F9" s="16"/>
      <c r="G9" s="16"/>
    </row>
    <row r="10" spans="1:8" x14ac:dyDescent="0.25">
      <c r="A10" s="17" t="s">
        <v>130</v>
      </c>
      <c r="B10" s="33"/>
      <c r="C10" s="33"/>
      <c r="D10" s="14"/>
      <c r="E10" s="18" t="s">
        <v>127</v>
      </c>
      <c r="F10" s="19" t="s">
        <v>127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131</v>
      </c>
      <c r="B12" s="33"/>
      <c r="C12" s="33"/>
      <c r="D12" s="14"/>
      <c r="E12" s="15"/>
      <c r="F12" s="16"/>
      <c r="G12" s="16"/>
    </row>
    <row r="13" spans="1:8" x14ac:dyDescent="0.25">
      <c r="A13" s="13" t="s">
        <v>132</v>
      </c>
      <c r="B13" s="33" t="s">
        <v>133</v>
      </c>
      <c r="C13" s="33" t="s">
        <v>134</v>
      </c>
      <c r="D13" s="14">
        <v>2500000</v>
      </c>
      <c r="E13" s="15">
        <v>2478.66</v>
      </c>
      <c r="F13" s="16">
        <v>2.3699999999999999E-2</v>
      </c>
      <c r="G13" s="16">
        <v>6.7396999999999999E-2</v>
      </c>
    </row>
    <row r="14" spans="1:8" x14ac:dyDescent="0.25">
      <c r="A14" s="17" t="s">
        <v>130</v>
      </c>
      <c r="B14" s="34"/>
      <c r="C14" s="34"/>
      <c r="D14" s="20"/>
      <c r="E14" s="21">
        <v>2478.66</v>
      </c>
      <c r="F14" s="22">
        <v>2.3699999999999999E-2</v>
      </c>
      <c r="G14" s="23"/>
    </row>
    <row r="15" spans="1:8" x14ac:dyDescent="0.25">
      <c r="A15" s="13"/>
      <c r="B15" s="33"/>
      <c r="C15" s="33"/>
      <c r="D15" s="14"/>
      <c r="E15" s="15"/>
      <c r="F15" s="16"/>
      <c r="G15" s="16"/>
    </row>
    <row r="16" spans="1:8" x14ac:dyDescent="0.25">
      <c r="A16" s="17" t="s">
        <v>135</v>
      </c>
      <c r="B16" s="33"/>
      <c r="C16" s="33"/>
      <c r="D16" s="14"/>
      <c r="E16" s="15"/>
      <c r="F16" s="16"/>
      <c r="G16" s="16"/>
    </row>
    <row r="17" spans="1:7" x14ac:dyDescent="0.25">
      <c r="A17" s="13" t="s">
        <v>136</v>
      </c>
      <c r="B17" s="33" t="s">
        <v>137</v>
      </c>
      <c r="C17" s="33" t="s">
        <v>134</v>
      </c>
      <c r="D17" s="14">
        <v>2500000</v>
      </c>
      <c r="E17" s="15">
        <v>2508.08</v>
      </c>
      <c r="F17" s="16">
        <v>2.4E-2</v>
      </c>
      <c r="G17" s="16">
        <v>6.8364999999999995E-2</v>
      </c>
    </row>
    <row r="18" spans="1:7" x14ac:dyDescent="0.25">
      <c r="A18" s="13" t="s">
        <v>138</v>
      </c>
      <c r="B18" s="33" t="s">
        <v>139</v>
      </c>
      <c r="C18" s="33" t="s">
        <v>134</v>
      </c>
      <c r="D18" s="14">
        <v>1500000</v>
      </c>
      <c r="E18" s="15">
        <v>1503.54</v>
      </c>
      <c r="F18" s="16">
        <v>1.44E-2</v>
      </c>
      <c r="G18" s="16">
        <v>6.8278000000000005E-2</v>
      </c>
    </row>
    <row r="19" spans="1:7" x14ac:dyDescent="0.25">
      <c r="A19" s="17" t="s">
        <v>130</v>
      </c>
      <c r="B19" s="34"/>
      <c r="C19" s="34"/>
      <c r="D19" s="20"/>
      <c r="E19" s="21">
        <v>4011.62</v>
      </c>
      <c r="F19" s="22">
        <v>3.8399999999999997E-2</v>
      </c>
      <c r="G19" s="23"/>
    </row>
    <row r="20" spans="1:7" x14ac:dyDescent="0.25">
      <c r="A20" s="13"/>
      <c r="B20" s="33"/>
      <c r="C20" s="33"/>
      <c r="D20" s="14"/>
      <c r="E20" s="15"/>
      <c r="F20" s="16"/>
      <c r="G20" s="16"/>
    </row>
    <row r="21" spans="1:7" x14ac:dyDescent="0.25">
      <c r="A21" s="13"/>
      <c r="B21" s="33"/>
      <c r="C21" s="33"/>
      <c r="D21" s="14"/>
      <c r="E21" s="15"/>
      <c r="F21" s="16"/>
      <c r="G21" s="16"/>
    </row>
    <row r="22" spans="1:7" x14ac:dyDescent="0.25">
      <c r="A22" s="17" t="s">
        <v>140</v>
      </c>
      <c r="B22" s="33"/>
      <c r="C22" s="33"/>
      <c r="D22" s="14"/>
      <c r="E22" s="15"/>
      <c r="F22" s="16"/>
      <c r="G22" s="16"/>
    </row>
    <row r="23" spans="1:7" x14ac:dyDescent="0.25">
      <c r="A23" s="17" t="s">
        <v>130</v>
      </c>
      <c r="B23" s="33"/>
      <c r="C23" s="33"/>
      <c r="D23" s="14"/>
      <c r="E23" s="18" t="s">
        <v>127</v>
      </c>
      <c r="F23" s="19" t="s">
        <v>127</v>
      </c>
      <c r="G23" s="16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7" t="s">
        <v>141</v>
      </c>
      <c r="B25" s="33"/>
      <c r="C25" s="33"/>
      <c r="D25" s="14"/>
      <c r="E25" s="15"/>
      <c r="F25" s="16"/>
      <c r="G25" s="16"/>
    </row>
    <row r="26" spans="1:7" x14ac:dyDescent="0.25">
      <c r="A26" s="17" t="s">
        <v>130</v>
      </c>
      <c r="B26" s="33"/>
      <c r="C26" s="33"/>
      <c r="D26" s="14"/>
      <c r="E26" s="18" t="s">
        <v>127</v>
      </c>
      <c r="F26" s="19" t="s">
        <v>127</v>
      </c>
      <c r="G26" s="16"/>
    </row>
    <row r="27" spans="1:7" x14ac:dyDescent="0.25">
      <c r="A27" s="13"/>
      <c r="B27" s="33"/>
      <c r="C27" s="33"/>
      <c r="D27" s="14"/>
      <c r="E27" s="15"/>
      <c r="F27" s="16"/>
      <c r="G27" s="16"/>
    </row>
    <row r="28" spans="1:7" x14ac:dyDescent="0.25">
      <c r="A28" s="24" t="s">
        <v>142</v>
      </c>
      <c r="B28" s="35"/>
      <c r="C28" s="35"/>
      <c r="D28" s="25"/>
      <c r="E28" s="21">
        <v>6490.28</v>
      </c>
      <c r="F28" s="22">
        <v>6.2100000000000002E-2</v>
      </c>
      <c r="G28" s="23"/>
    </row>
    <row r="29" spans="1:7" x14ac:dyDescent="0.25">
      <c r="A29" s="13"/>
      <c r="B29" s="33"/>
      <c r="C29" s="33"/>
      <c r="D29" s="14"/>
      <c r="E29" s="15"/>
      <c r="F29" s="16"/>
      <c r="G29" s="16"/>
    </row>
    <row r="30" spans="1:7" x14ac:dyDescent="0.25">
      <c r="A30" s="17" t="s">
        <v>143</v>
      </c>
      <c r="B30" s="33"/>
      <c r="C30" s="33"/>
      <c r="D30" s="14"/>
      <c r="E30" s="15"/>
      <c r="F30" s="16"/>
      <c r="G30" s="16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7" t="s">
        <v>144</v>
      </c>
      <c r="B32" s="33"/>
      <c r="C32" s="33"/>
      <c r="D32" s="14"/>
      <c r="E32" s="15"/>
      <c r="F32" s="16"/>
      <c r="G32" s="16"/>
    </row>
    <row r="33" spans="1:7" x14ac:dyDescent="0.25">
      <c r="A33" s="13" t="s">
        <v>145</v>
      </c>
      <c r="B33" s="33" t="s">
        <v>146</v>
      </c>
      <c r="C33" s="33" t="s">
        <v>134</v>
      </c>
      <c r="D33" s="14">
        <v>2500000</v>
      </c>
      <c r="E33" s="15">
        <v>2436.08</v>
      </c>
      <c r="F33" s="16">
        <v>2.3300000000000001E-2</v>
      </c>
      <c r="G33" s="16">
        <v>6.5600000000000006E-2</v>
      </c>
    </row>
    <row r="34" spans="1:7" x14ac:dyDescent="0.25">
      <c r="A34" s="13" t="s">
        <v>147</v>
      </c>
      <c r="B34" s="33" t="s">
        <v>148</v>
      </c>
      <c r="C34" s="33" t="s">
        <v>134</v>
      </c>
      <c r="D34" s="14">
        <v>2500000</v>
      </c>
      <c r="E34" s="15">
        <v>2402.84</v>
      </c>
      <c r="F34" s="16">
        <v>2.3E-2</v>
      </c>
      <c r="G34" s="16">
        <v>6.6184999999999994E-2</v>
      </c>
    </row>
    <row r="35" spans="1:7" x14ac:dyDescent="0.25">
      <c r="A35" s="13" t="s">
        <v>149</v>
      </c>
      <c r="B35" s="33" t="s">
        <v>150</v>
      </c>
      <c r="C35" s="33" t="s">
        <v>134</v>
      </c>
      <c r="D35" s="14">
        <v>2500000</v>
      </c>
      <c r="E35" s="15">
        <v>2356.79</v>
      </c>
      <c r="F35" s="16">
        <v>2.2499999999999999E-2</v>
      </c>
      <c r="G35" s="16">
        <v>6.6008999999999998E-2</v>
      </c>
    </row>
    <row r="36" spans="1:7" x14ac:dyDescent="0.25">
      <c r="A36" s="17" t="s">
        <v>130</v>
      </c>
      <c r="B36" s="34"/>
      <c r="C36" s="34"/>
      <c r="D36" s="20"/>
      <c r="E36" s="21">
        <v>7195.71</v>
      </c>
      <c r="F36" s="22">
        <v>6.88E-2</v>
      </c>
      <c r="G36" s="23"/>
    </row>
    <row r="37" spans="1:7" x14ac:dyDescent="0.25">
      <c r="A37" s="17" t="s">
        <v>151</v>
      </c>
      <c r="B37" s="33"/>
      <c r="C37" s="33"/>
      <c r="D37" s="14"/>
      <c r="E37" s="15"/>
      <c r="F37" s="16"/>
      <c r="G37" s="16"/>
    </row>
    <row r="38" spans="1:7" x14ac:dyDescent="0.25">
      <c r="A38" s="13" t="s">
        <v>152</v>
      </c>
      <c r="B38" s="33" t="s">
        <v>153</v>
      </c>
      <c r="C38" s="33" t="s">
        <v>154</v>
      </c>
      <c r="D38" s="14">
        <v>7500000</v>
      </c>
      <c r="E38" s="15">
        <v>7176.92</v>
      </c>
      <c r="F38" s="16">
        <v>6.8599999999999994E-2</v>
      </c>
      <c r="G38" s="16">
        <v>7.4349999999999999E-2</v>
      </c>
    </row>
    <row r="39" spans="1:7" x14ac:dyDescent="0.25">
      <c r="A39" s="13" t="s">
        <v>155</v>
      </c>
      <c r="B39" s="33" t="s">
        <v>156</v>
      </c>
      <c r="C39" s="33" t="s">
        <v>157</v>
      </c>
      <c r="D39" s="14">
        <v>5000000</v>
      </c>
      <c r="E39" s="15">
        <v>4866.21</v>
      </c>
      <c r="F39" s="16">
        <v>4.65E-2</v>
      </c>
      <c r="G39" s="16">
        <v>7.3249999999999996E-2</v>
      </c>
    </row>
    <row r="40" spans="1:7" x14ac:dyDescent="0.25">
      <c r="A40" s="13" t="s">
        <v>158</v>
      </c>
      <c r="B40" s="33" t="s">
        <v>159</v>
      </c>
      <c r="C40" s="33" t="s">
        <v>154</v>
      </c>
      <c r="D40" s="14">
        <v>5000000</v>
      </c>
      <c r="E40" s="15">
        <v>4864.76</v>
      </c>
      <c r="F40" s="16">
        <v>4.65E-2</v>
      </c>
      <c r="G40" s="16">
        <v>7.2999999999999995E-2</v>
      </c>
    </row>
    <row r="41" spans="1:7" x14ac:dyDescent="0.25">
      <c r="A41" s="13" t="s">
        <v>160</v>
      </c>
      <c r="B41" s="33" t="s">
        <v>161</v>
      </c>
      <c r="C41" s="33" t="s">
        <v>157</v>
      </c>
      <c r="D41" s="14">
        <v>5000000</v>
      </c>
      <c r="E41" s="15">
        <v>4770.29</v>
      </c>
      <c r="F41" s="16">
        <v>4.5600000000000002E-2</v>
      </c>
      <c r="G41" s="16">
        <v>7.3849999999999999E-2</v>
      </c>
    </row>
    <row r="42" spans="1:7" x14ac:dyDescent="0.25">
      <c r="A42" s="13" t="s">
        <v>162</v>
      </c>
      <c r="B42" s="33" t="s">
        <v>163</v>
      </c>
      <c r="C42" s="33" t="s">
        <v>164</v>
      </c>
      <c r="D42" s="14">
        <v>5000000</v>
      </c>
      <c r="E42" s="15">
        <v>4690.49</v>
      </c>
      <c r="F42" s="16">
        <v>4.4900000000000002E-2</v>
      </c>
      <c r="G42" s="16">
        <v>7.4799000000000004E-2</v>
      </c>
    </row>
    <row r="43" spans="1:7" x14ac:dyDescent="0.25">
      <c r="A43" s="13" t="s">
        <v>165</v>
      </c>
      <c r="B43" s="33" t="s">
        <v>166</v>
      </c>
      <c r="C43" s="33" t="s">
        <v>157</v>
      </c>
      <c r="D43" s="14">
        <v>2500000</v>
      </c>
      <c r="E43" s="15">
        <v>2444.04</v>
      </c>
      <c r="F43" s="16">
        <v>2.3400000000000001E-2</v>
      </c>
      <c r="G43" s="16">
        <v>7.2048000000000001E-2</v>
      </c>
    </row>
    <row r="44" spans="1:7" x14ac:dyDescent="0.25">
      <c r="A44" s="13" t="s">
        <v>167</v>
      </c>
      <c r="B44" s="33" t="s">
        <v>168</v>
      </c>
      <c r="C44" s="33" t="s">
        <v>154</v>
      </c>
      <c r="D44" s="14">
        <v>2500000</v>
      </c>
      <c r="E44" s="15">
        <v>2438.5500000000002</v>
      </c>
      <c r="F44" s="16">
        <v>2.3300000000000001E-2</v>
      </c>
      <c r="G44" s="16">
        <v>7.3000999999999996E-2</v>
      </c>
    </row>
    <row r="45" spans="1:7" x14ac:dyDescent="0.25">
      <c r="A45" s="13" t="s">
        <v>169</v>
      </c>
      <c r="B45" s="33" t="s">
        <v>170</v>
      </c>
      <c r="C45" s="33" t="s">
        <v>157</v>
      </c>
      <c r="D45" s="14">
        <v>2500000</v>
      </c>
      <c r="E45" s="15">
        <v>2437.25</v>
      </c>
      <c r="F45" s="16">
        <v>2.3300000000000001E-2</v>
      </c>
      <c r="G45" s="16">
        <v>7.2850999999999999E-2</v>
      </c>
    </row>
    <row r="46" spans="1:7" x14ac:dyDescent="0.25">
      <c r="A46" s="13" t="s">
        <v>171</v>
      </c>
      <c r="B46" s="33" t="s">
        <v>172</v>
      </c>
      <c r="C46" s="33" t="s">
        <v>154</v>
      </c>
      <c r="D46" s="14">
        <v>2500000</v>
      </c>
      <c r="E46" s="15">
        <v>2436.65</v>
      </c>
      <c r="F46" s="16">
        <v>2.3300000000000001E-2</v>
      </c>
      <c r="G46" s="16">
        <v>7.2999999999999995E-2</v>
      </c>
    </row>
    <row r="47" spans="1:7" x14ac:dyDescent="0.25">
      <c r="A47" s="13" t="s">
        <v>173</v>
      </c>
      <c r="B47" s="33" t="s">
        <v>174</v>
      </c>
      <c r="C47" s="33" t="s">
        <v>175</v>
      </c>
      <c r="D47" s="14">
        <v>2500000</v>
      </c>
      <c r="E47" s="15">
        <v>2435.6999999999998</v>
      </c>
      <c r="F47" s="16">
        <v>2.3300000000000001E-2</v>
      </c>
      <c r="G47" s="16">
        <v>7.2999999999999995E-2</v>
      </c>
    </row>
    <row r="48" spans="1:7" x14ac:dyDescent="0.25">
      <c r="A48" s="13" t="s">
        <v>176</v>
      </c>
      <c r="B48" s="33" t="s">
        <v>177</v>
      </c>
      <c r="C48" s="33" t="s">
        <v>157</v>
      </c>
      <c r="D48" s="14">
        <v>2500000</v>
      </c>
      <c r="E48" s="15">
        <v>2409.86</v>
      </c>
      <c r="F48" s="16">
        <v>2.3E-2</v>
      </c>
      <c r="G48" s="16">
        <v>7.3801000000000005E-2</v>
      </c>
    </row>
    <row r="49" spans="1:7" x14ac:dyDescent="0.25">
      <c r="A49" s="13" t="s">
        <v>178</v>
      </c>
      <c r="B49" s="33" t="s">
        <v>179</v>
      </c>
      <c r="C49" s="33" t="s">
        <v>154</v>
      </c>
      <c r="D49" s="14">
        <v>2500000</v>
      </c>
      <c r="E49" s="15">
        <v>2405.3000000000002</v>
      </c>
      <c r="F49" s="16">
        <v>2.3E-2</v>
      </c>
      <c r="G49" s="16">
        <v>7.3699000000000001E-2</v>
      </c>
    </row>
    <row r="50" spans="1:7" x14ac:dyDescent="0.25">
      <c r="A50" s="13" t="s">
        <v>180</v>
      </c>
      <c r="B50" s="33" t="s">
        <v>181</v>
      </c>
      <c r="C50" s="33" t="s">
        <v>154</v>
      </c>
      <c r="D50" s="14">
        <v>2500000</v>
      </c>
      <c r="E50" s="15">
        <v>2404.9899999999998</v>
      </c>
      <c r="F50" s="16">
        <v>2.3E-2</v>
      </c>
      <c r="G50" s="16">
        <v>7.3950000000000002E-2</v>
      </c>
    </row>
    <row r="51" spans="1:7" x14ac:dyDescent="0.25">
      <c r="A51" s="13" t="s">
        <v>182</v>
      </c>
      <c r="B51" s="33" t="s">
        <v>183</v>
      </c>
      <c r="C51" s="33" t="s">
        <v>164</v>
      </c>
      <c r="D51" s="14">
        <v>2500000</v>
      </c>
      <c r="E51" s="15">
        <v>2396.44</v>
      </c>
      <c r="F51" s="16">
        <v>2.29E-2</v>
      </c>
      <c r="G51" s="16">
        <v>7.4050000000000005E-2</v>
      </c>
    </row>
    <row r="52" spans="1:7" x14ac:dyDescent="0.25">
      <c r="A52" s="13" t="s">
        <v>184</v>
      </c>
      <c r="B52" s="33" t="s">
        <v>185</v>
      </c>
      <c r="C52" s="33" t="s">
        <v>154</v>
      </c>
      <c r="D52" s="14">
        <v>2500000</v>
      </c>
      <c r="E52" s="15">
        <v>2394.91</v>
      </c>
      <c r="F52" s="16">
        <v>2.29E-2</v>
      </c>
      <c r="G52" s="16">
        <v>7.4149999999999994E-2</v>
      </c>
    </row>
    <row r="53" spans="1:7" x14ac:dyDescent="0.25">
      <c r="A53" s="13" t="s">
        <v>186</v>
      </c>
      <c r="B53" s="33" t="s">
        <v>187</v>
      </c>
      <c r="C53" s="33" t="s">
        <v>154</v>
      </c>
      <c r="D53" s="14">
        <v>2500000</v>
      </c>
      <c r="E53" s="15">
        <v>2387.94</v>
      </c>
      <c r="F53" s="16">
        <v>2.2800000000000001E-2</v>
      </c>
      <c r="G53" s="16">
        <v>7.4149999999999994E-2</v>
      </c>
    </row>
    <row r="54" spans="1:7" x14ac:dyDescent="0.25">
      <c r="A54" s="13" t="s">
        <v>188</v>
      </c>
      <c r="B54" s="33" t="s">
        <v>189</v>
      </c>
      <c r="C54" s="33" t="s">
        <v>164</v>
      </c>
      <c r="D54" s="14">
        <v>2500000</v>
      </c>
      <c r="E54" s="15">
        <v>2386.2399999999998</v>
      </c>
      <c r="F54" s="16">
        <v>2.2800000000000001E-2</v>
      </c>
      <c r="G54" s="16">
        <v>7.4050000000000005E-2</v>
      </c>
    </row>
    <row r="55" spans="1:7" x14ac:dyDescent="0.25">
      <c r="A55" s="13" t="s">
        <v>190</v>
      </c>
      <c r="B55" s="33" t="s">
        <v>191</v>
      </c>
      <c r="C55" s="33" t="s">
        <v>154</v>
      </c>
      <c r="D55" s="14">
        <v>2500000</v>
      </c>
      <c r="E55" s="15">
        <v>2386.09</v>
      </c>
      <c r="F55" s="16">
        <v>2.2800000000000001E-2</v>
      </c>
      <c r="G55" s="16">
        <v>7.4149999999999994E-2</v>
      </c>
    </row>
    <row r="56" spans="1:7" x14ac:dyDescent="0.25">
      <c r="A56" s="13" t="s">
        <v>192</v>
      </c>
      <c r="B56" s="33" t="s">
        <v>193</v>
      </c>
      <c r="C56" s="33" t="s">
        <v>154</v>
      </c>
      <c r="D56" s="14">
        <v>2500000</v>
      </c>
      <c r="E56" s="15">
        <v>2377.62</v>
      </c>
      <c r="F56" s="16">
        <v>2.2700000000000001E-2</v>
      </c>
      <c r="G56" s="16">
        <v>7.485E-2</v>
      </c>
    </row>
    <row r="57" spans="1:7" x14ac:dyDescent="0.25">
      <c r="A57" s="13" t="s">
        <v>194</v>
      </c>
      <c r="B57" s="33" t="s">
        <v>195</v>
      </c>
      <c r="C57" s="33" t="s">
        <v>157</v>
      </c>
      <c r="D57" s="14">
        <v>2500000</v>
      </c>
      <c r="E57" s="15">
        <v>2371.75</v>
      </c>
      <c r="F57" s="16">
        <v>2.2700000000000001E-2</v>
      </c>
      <c r="G57" s="16">
        <v>7.4199000000000001E-2</v>
      </c>
    </row>
    <row r="58" spans="1:7" x14ac:dyDescent="0.25">
      <c r="A58" s="13" t="s">
        <v>196</v>
      </c>
      <c r="B58" s="33" t="s">
        <v>197</v>
      </c>
      <c r="C58" s="33" t="s">
        <v>154</v>
      </c>
      <c r="D58" s="14">
        <v>2500000</v>
      </c>
      <c r="E58" s="15">
        <v>2355.48</v>
      </c>
      <c r="F58" s="16">
        <v>2.2499999999999999E-2</v>
      </c>
      <c r="G58" s="16">
        <v>7.5149999999999995E-2</v>
      </c>
    </row>
    <row r="59" spans="1:7" x14ac:dyDescent="0.25">
      <c r="A59" s="13" t="s">
        <v>198</v>
      </c>
      <c r="B59" s="33" t="s">
        <v>199</v>
      </c>
      <c r="C59" s="33" t="s">
        <v>154</v>
      </c>
      <c r="D59" s="14">
        <v>2500000</v>
      </c>
      <c r="E59" s="15">
        <v>2351.67</v>
      </c>
      <c r="F59" s="16">
        <v>2.2499999999999999E-2</v>
      </c>
      <c r="G59" s="16">
        <v>7.4749999999999997E-2</v>
      </c>
    </row>
    <row r="60" spans="1:7" x14ac:dyDescent="0.25">
      <c r="A60" s="17" t="s">
        <v>130</v>
      </c>
      <c r="B60" s="34"/>
      <c r="C60" s="34"/>
      <c r="D60" s="20"/>
      <c r="E60" s="21">
        <v>67189.149999999994</v>
      </c>
      <c r="F60" s="22">
        <v>0.64229999999999998</v>
      </c>
      <c r="G60" s="23"/>
    </row>
    <row r="61" spans="1:7" x14ac:dyDescent="0.25">
      <c r="A61" s="13"/>
      <c r="B61" s="33"/>
      <c r="C61" s="33"/>
      <c r="D61" s="14"/>
      <c r="E61" s="15"/>
      <c r="F61" s="16"/>
      <c r="G61" s="16"/>
    </row>
    <row r="62" spans="1:7" x14ac:dyDescent="0.25">
      <c r="A62" s="17" t="s">
        <v>200</v>
      </c>
      <c r="B62" s="33"/>
      <c r="C62" s="33"/>
      <c r="D62" s="14"/>
      <c r="E62" s="15"/>
      <c r="F62" s="16"/>
      <c r="G62" s="16"/>
    </row>
    <row r="63" spans="1:7" x14ac:dyDescent="0.25">
      <c r="A63" s="13" t="s">
        <v>201</v>
      </c>
      <c r="B63" s="33" t="s">
        <v>202</v>
      </c>
      <c r="C63" s="33" t="s">
        <v>154</v>
      </c>
      <c r="D63" s="14">
        <v>5000000</v>
      </c>
      <c r="E63" s="15">
        <v>4759.6400000000003</v>
      </c>
      <c r="F63" s="16">
        <v>4.5499999999999999E-2</v>
      </c>
      <c r="G63" s="16">
        <v>8.1199999999999994E-2</v>
      </c>
    </row>
    <row r="64" spans="1:7" x14ac:dyDescent="0.25">
      <c r="A64" s="13" t="s">
        <v>203</v>
      </c>
      <c r="B64" s="33" t="s">
        <v>204</v>
      </c>
      <c r="C64" s="33" t="s">
        <v>154</v>
      </c>
      <c r="D64" s="14">
        <v>2500000</v>
      </c>
      <c r="E64" s="15">
        <v>2459.46</v>
      </c>
      <c r="F64" s="16">
        <v>2.35E-2</v>
      </c>
      <c r="G64" s="16">
        <v>7.5200000000000003E-2</v>
      </c>
    </row>
    <row r="65" spans="1:7" x14ac:dyDescent="0.25">
      <c r="A65" s="13" t="s">
        <v>205</v>
      </c>
      <c r="B65" s="33" t="s">
        <v>206</v>
      </c>
      <c r="C65" s="33" t="s">
        <v>154</v>
      </c>
      <c r="D65" s="14">
        <v>2500000</v>
      </c>
      <c r="E65" s="15">
        <v>2454.12</v>
      </c>
      <c r="F65" s="16">
        <v>2.35E-2</v>
      </c>
      <c r="G65" s="16">
        <v>7.5825000000000004E-2</v>
      </c>
    </row>
    <row r="66" spans="1:7" x14ac:dyDescent="0.25">
      <c r="A66" s="13" t="s">
        <v>207</v>
      </c>
      <c r="B66" s="33" t="s">
        <v>208</v>
      </c>
      <c r="C66" s="33" t="s">
        <v>154</v>
      </c>
      <c r="D66" s="14">
        <v>2500000</v>
      </c>
      <c r="E66" s="15">
        <v>2442.15</v>
      </c>
      <c r="F66" s="16">
        <v>2.3400000000000001E-2</v>
      </c>
      <c r="G66" s="16">
        <v>7.7200000000000005E-2</v>
      </c>
    </row>
    <row r="67" spans="1:7" x14ac:dyDescent="0.25">
      <c r="A67" s="13" t="s">
        <v>209</v>
      </c>
      <c r="B67" s="33" t="s">
        <v>210</v>
      </c>
      <c r="C67" s="33" t="s">
        <v>154</v>
      </c>
      <c r="D67" s="14">
        <v>2500000</v>
      </c>
      <c r="E67" s="15">
        <v>2432.17</v>
      </c>
      <c r="F67" s="16">
        <v>2.3300000000000001E-2</v>
      </c>
      <c r="G67" s="16">
        <v>7.4299000000000004E-2</v>
      </c>
    </row>
    <row r="68" spans="1:7" x14ac:dyDescent="0.25">
      <c r="A68" s="13" t="s">
        <v>211</v>
      </c>
      <c r="B68" s="33" t="s">
        <v>212</v>
      </c>
      <c r="C68" s="33" t="s">
        <v>154</v>
      </c>
      <c r="D68" s="14">
        <v>2500000</v>
      </c>
      <c r="E68" s="15">
        <v>2431.3000000000002</v>
      </c>
      <c r="F68" s="16">
        <v>2.3300000000000001E-2</v>
      </c>
      <c r="G68" s="16">
        <v>7.7549999999999994E-2</v>
      </c>
    </row>
    <row r="69" spans="1:7" x14ac:dyDescent="0.25">
      <c r="A69" s="13" t="s">
        <v>213</v>
      </c>
      <c r="B69" s="33" t="s">
        <v>214</v>
      </c>
      <c r="C69" s="33" t="s">
        <v>154</v>
      </c>
      <c r="D69" s="14">
        <v>2500000</v>
      </c>
      <c r="E69" s="15">
        <v>2382.3000000000002</v>
      </c>
      <c r="F69" s="16">
        <v>2.2800000000000001E-2</v>
      </c>
      <c r="G69" s="16">
        <v>8.1600000000000006E-2</v>
      </c>
    </row>
    <row r="70" spans="1:7" x14ac:dyDescent="0.25">
      <c r="A70" s="13" t="s">
        <v>215</v>
      </c>
      <c r="B70" s="33" t="s">
        <v>216</v>
      </c>
      <c r="C70" s="33" t="s">
        <v>157</v>
      </c>
      <c r="D70" s="14">
        <v>2500000</v>
      </c>
      <c r="E70" s="15">
        <v>2339.98</v>
      </c>
      <c r="F70" s="16">
        <v>2.24E-2</v>
      </c>
      <c r="G70" s="16">
        <v>7.8001000000000001E-2</v>
      </c>
    </row>
    <row r="71" spans="1:7" x14ac:dyDescent="0.25">
      <c r="A71" s="17" t="s">
        <v>130</v>
      </c>
      <c r="B71" s="34"/>
      <c r="C71" s="34"/>
      <c r="D71" s="20"/>
      <c r="E71" s="21">
        <v>21701.119999999999</v>
      </c>
      <c r="F71" s="22">
        <v>0.2077</v>
      </c>
      <c r="G71" s="23"/>
    </row>
    <row r="72" spans="1:7" x14ac:dyDescent="0.25">
      <c r="A72" s="13"/>
      <c r="B72" s="33"/>
      <c r="C72" s="33"/>
      <c r="D72" s="14"/>
      <c r="E72" s="15"/>
      <c r="F72" s="16"/>
      <c r="G72" s="16"/>
    </row>
    <row r="73" spans="1:7" x14ac:dyDescent="0.25">
      <c r="A73" s="24" t="s">
        <v>142</v>
      </c>
      <c r="B73" s="35"/>
      <c r="C73" s="35"/>
      <c r="D73" s="25"/>
      <c r="E73" s="21">
        <v>96085.98</v>
      </c>
      <c r="F73" s="22">
        <v>0.91879999999999995</v>
      </c>
      <c r="G73" s="23"/>
    </row>
    <row r="74" spans="1:7" x14ac:dyDescent="0.25">
      <c r="A74" s="13"/>
      <c r="B74" s="33"/>
      <c r="C74" s="33"/>
      <c r="D74" s="14"/>
      <c r="E74" s="15"/>
      <c r="F74" s="16"/>
      <c r="G74" s="16"/>
    </row>
    <row r="75" spans="1:7" x14ac:dyDescent="0.25">
      <c r="A75" s="13"/>
      <c r="B75" s="33"/>
      <c r="C75" s="33"/>
      <c r="D75" s="14"/>
      <c r="E75" s="15"/>
      <c r="F75" s="16"/>
      <c r="G75" s="16"/>
    </row>
    <row r="76" spans="1:7" x14ac:dyDescent="0.25">
      <c r="A76" s="17" t="s">
        <v>217</v>
      </c>
      <c r="B76" s="33"/>
      <c r="C76" s="33"/>
      <c r="D76" s="14"/>
      <c r="E76" s="15"/>
      <c r="F76" s="16"/>
      <c r="G76" s="16"/>
    </row>
    <row r="77" spans="1:7" x14ac:dyDescent="0.25">
      <c r="A77" s="13" t="s">
        <v>218</v>
      </c>
      <c r="B77" s="33" t="s">
        <v>219</v>
      </c>
      <c r="C77" s="33"/>
      <c r="D77" s="14">
        <v>1189.547</v>
      </c>
      <c r="E77" s="15">
        <v>124.12</v>
      </c>
      <c r="F77" s="16">
        <v>1.1999999999999999E-3</v>
      </c>
      <c r="G77" s="16"/>
    </row>
    <row r="78" spans="1:7" x14ac:dyDescent="0.25">
      <c r="A78" s="13"/>
      <c r="B78" s="33"/>
      <c r="C78" s="33"/>
      <c r="D78" s="14"/>
      <c r="E78" s="15"/>
      <c r="F78" s="16"/>
      <c r="G78" s="16"/>
    </row>
    <row r="79" spans="1:7" x14ac:dyDescent="0.25">
      <c r="A79" s="24" t="s">
        <v>142</v>
      </c>
      <c r="B79" s="35"/>
      <c r="C79" s="35"/>
      <c r="D79" s="25"/>
      <c r="E79" s="21">
        <v>124.12</v>
      </c>
      <c r="F79" s="22">
        <v>1.1999999999999999E-3</v>
      </c>
      <c r="G79" s="23"/>
    </row>
    <row r="80" spans="1:7" x14ac:dyDescent="0.25">
      <c r="A80" s="13"/>
      <c r="B80" s="33"/>
      <c r="C80" s="33"/>
      <c r="D80" s="14"/>
      <c r="E80" s="15"/>
      <c r="F80" s="16"/>
      <c r="G80" s="16"/>
    </row>
    <row r="81" spans="1:7" x14ac:dyDescent="0.25">
      <c r="A81" s="17" t="s">
        <v>220</v>
      </c>
      <c r="B81" s="33"/>
      <c r="C81" s="33"/>
      <c r="D81" s="14"/>
      <c r="E81" s="15"/>
      <c r="F81" s="16"/>
      <c r="G81" s="16"/>
    </row>
    <row r="82" spans="1:7" x14ac:dyDescent="0.25">
      <c r="A82" s="13" t="s">
        <v>221</v>
      </c>
      <c r="B82" s="33"/>
      <c r="C82" s="33"/>
      <c r="D82" s="14"/>
      <c r="E82" s="15">
        <v>2268.44</v>
      </c>
      <c r="F82" s="16">
        <v>2.1700000000000001E-2</v>
      </c>
      <c r="G82" s="16">
        <v>6.2909999999999994E-2</v>
      </c>
    </row>
    <row r="83" spans="1:7" x14ac:dyDescent="0.25">
      <c r="A83" s="17" t="s">
        <v>130</v>
      </c>
      <c r="B83" s="34"/>
      <c r="C83" s="34"/>
      <c r="D83" s="20"/>
      <c r="E83" s="21">
        <v>2268.44</v>
      </c>
      <c r="F83" s="22">
        <v>2.1700000000000001E-2</v>
      </c>
      <c r="G83" s="23"/>
    </row>
    <row r="84" spans="1:7" x14ac:dyDescent="0.25">
      <c r="A84" s="13"/>
      <c r="B84" s="33"/>
      <c r="C84" s="33"/>
      <c r="D84" s="14"/>
      <c r="E84" s="15"/>
      <c r="F84" s="16"/>
      <c r="G84" s="16"/>
    </row>
    <row r="85" spans="1:7" x14ac:dyDescent="0.25">
      <c r="A85" s="24" t="s">
        <v>142</v>
      </c>
      <c r="B85" s="35"/>
      <c r="C85" s="35"/>
      <c r="D85" s="25"/>
      <c r="E85" s="21">
        <v>2268.44</v>
      </c>
      <c r="F85" s="22">
        <v>2.1700000000000001E-2</v>
      </c>
      <c r="G85" s="23"/>
    </row>
    <row r="86" spans="1:7" x14ac:dyDescent="0.25">
      <c r="A86" s="13" t="s">
        <v>222</v>
      </c>
      <c r="B86" s="33"/>
      <c r="C86" s="33"/>
      <c r="D86" s="14"/>
      <c r="E86" s="15">
        <v>105.0243122</v>
      </c>
      <c r="F86" s="16">
        <v>1.0039999999999999E-3</v>
      </c>
      <c r="G86" s="16"/>
    </row>
    <row r="87" spans="1:7" x14ac:dyDescent="0.25">
      <c r="A87" s="13" t="s">
        <v>223</v>
      </c>
      <c r="B87" s="33"/>
      <c r="C87" s="33"/>
      <c r="D87" s="14"/>
      <c r="E87" s="26">
        <v>-520.76431219999995</v>
      </c>
      <c r="F87" s="27">
        <v>-4.8040000000000001E-3</v>
      </c>
      <c r="G87" s="16">
        <v>6.2909000000000007E-2</v>
      </c>
    </row>
    <row r="88" spans="1:7" x14ac:dyDescent="0.25">
      <c r="A88" s="28" t="s">
        <v>224</v>
      </c>
      <c r="B88" s="36"/>
      <c r="C88" s="36"/>
      <c r="D88" s="29"/>
      <c r="E88" s="30">
        <v>104553.08</v>
      </c>
      <c r="F88" s="31">
        <v>1</v>
      </c>
      <c r="G88" s="31"/>
    </row>
    <row r="90" spans="1:7" x14ac:dyDescent="0.25">
      <c r="A90" s="1" t="s">
        <v>225</v>
      </c>
    </row>
    <row r="91" spans="1:7" x14ac:dyDescent="0.25">
      <c r="A91" s="1" t="s">
        <v>226</v>
      </c>
    </row>
    <row r="93" spans="1:7" x14ac:dyDescent="0.25">
      <c r="A93" s="1" t="s">
        <v>227</v>
      </c>
    </row>
    <row r="94" spans="1:7" x14ac:dyDescent="0.25">
      <c r="A94" s="48" t="s">
        <v>228</v>
      </c>
      <c r="B94" s="3" t="s">
        <v>127</v>
      </c>
    </row>
    <row r="95" spans="1:7" x14ac:dyDescent="0.25">
      <c r="A95" t="s">
        <v>229</v>
      </c>
    </row>
    <row r="96" spans="1:7" x14ac:dyDescent="0.25">
      <c r="A96" t="s">
        <v>230</v>
      </c>
      <c r="B96" t="s">
        <v>231</v>
      </c>
      <c r="C96" t="s">
        <v>231</v>
      </c>
    </row>
    <row r="97" spans="1:3" x14ac:dyDescent="0.25">
      <c r="B97" s="49">
        <v>45565</v>
      </c>
      <c r="C97" s="49">
        <v>45596</v>
      </c>
    </row>
    <row r="98" spans="1:3" x14ac:dyDescent="0.25">
      <c r="A98" t="s">
        <v>232</v>
      </c>
      <c r="B98">
        <v>29.5824</v>
      </c>
      <c r="C98">
        <v>29.7697</v>
      </c>
    </row>
    <row r="99" spans="1:3" x14ac:dyDescent="0.25">
      <c r="A99" t="s">
        <v>233</v>
      </c>
      <c r="B99" t="s">
        <v>234</v>
      </c>
      <c r="C99" t="s">
        <v>235</v>
      </c>
    </row>
    <row r="100" spans="1:3" x14ac:dyDescent="0.25">
      <c r="A100" t="s">
        <v>236</v>
      </c>
      <c r="B100">
        <v>29.586200000000002</v>
      </c>
      <c r="C100">
        <v>29.773499999999999</v>
      </c>
    </row>
    <row r="101" spans="1:3" x14ac:dyDescent="0.25">
      <c r="A101" t="s">
        <v>237</v>
      </c>
      <c r="B101">
        <v>27.590299999999999</v>
      </c>
      <c r="C101">
        <v>27.765000000000001</v>
      </c>
    </row>
    <row r="102" spans="1:3" x14ac:dyDescent="0.25">
      <c r="A102" t="s">
        <v>238</v>
      </c>
      <c r="B102" t="s">
        <v>234</v>
      </c>
      <c r="C102" t="s">
        <v>235</v>
      </c>
    </row>
    <row r="103" spans="1:3" x14ac:dyDescent="0.25">
      <c r="A103" t="s">
        <v>239</v>
      </c>
      <c r="B103">
        <v>23.0853</v>
      </c>
      <c r="C103">
        <v>23.2181</v>
      </c>
    </row>
    <row r="104" spans="1:3" x14ac:dyDescent="0.25">
      <c r="A104" t="s">
        <v>240</v>
      </c>
      <c r="B104" t="s">
        <v>234</v>
      </c>
      <c r="C104" t="s">
        <v>235</v>
      </c>
    </row>
    <row r="105" spans="1:3" x14ac:dyDescent="0.25">
      <c r="A105" t="s">
        <v>241</v>
      </c>
      <c r="B105">
        <v>26.753499999999999</v>
      </c>
      <c r="C105">
        <v>26.907599999999999</v>
      </c>
    </row>
    <row r="106" spans="1:3" x14ac:dyDescent="0.25">
      <c r="A106" t="s">
        <v>242</v>
      </c>
      <c r="B106" t="s">
        <v>234</v>
      </c>
      <c r="C106" t="s">
        <v>235</v>
      </c>
    </row>
    <row r="107" spans="1:3" x14ac:dyDescent="0.25">
      <c r="A107" t="s">
        <v>243</v>
      </c>
      <c r="B107">
        <v>26.976800000000001</v>
      </c>
      <c r="C107">
        <v>27.132000000000001</v>
      </c>
    </row>
    <row r="108" spans="1:3" x14ac:dyDescent="0.25">
      <c r="A108" t="s">
        <v>244</v>
      </c>
      <c r="B108">
        <v>25.3765</v>
      </c>
      <c r="C108">
        <v>25.522600000000001</v>
      </c>
    </row>
    <row r="109" spans="1:3" x14ac:dyDescent="0.25">
      <c r="A109" t="s">
        <v>245</v>
      </c>
      <c r="B109" t="s">
        <v>234</v>
      </c>
      <c r="C109" t="s">
        <v>235</v>
      </c>
    </row>
    <row r="110" spans="1:3" x14ac:dyDescent="0.25">
      <c r="A110" t="s">
        <v>246</v>
      </c>
    </row>
    <row r="112" spans="1:3" x14ac:dyDescent="0.25">
      <c r="A112" t="s">
        <v>247</v>
      </c>
      <c r="B112" s="3" t="s">
        <v>127</v>
      </c>
    </row>
    <row r="113" spans="1:2" x14ac:dyDescent="0.25">
      <c r="A113" t="s">
        <v>248</v>
      </c>
      <c r="B113" s="3" t="s">
        <v>127</v>
      </c>
    </row>
    <row r="114" spans="1:2" ht="29.1" customHeight="1" x14ac:dyDescent="0.25">
      <c r="A114" s="48" t="s">
        <v>249</v>
      </c>
      <c r="B114" s="3" t="s">
        <v>127</v>
      </c>
    </row>
    <row r="115" spans="1:2" ht="29.1" customHeight="1" x14ac:dyDescent="0.25">
      <c r="A115" s="48" t="s">
        <v>250</v>
      </c>
      <c r="B115" s="3" t="s">
        <v>127</v>
      </c>
    </row>
    <row r="116" spans="1:2" x14ac:dyDescent="0.25">
      <c r="A116" t="s">
        <v>251</v>
      </c>
      <c r="B116" s="50">
        <f>+B131</f>
        <v>0.53981894514272688</v>
      </c>
    </row>
    <row r="117" spans="1:2" ht="43.5" customHeight="1" x14ac:dyDescent="0.25">
      <c r="A117" s="48" t="s">
        <v>252</v>
      </c>
      <c r="B117" s="3" t="s">
        <v>127</v>
      </c>
    </row>
    <row r="118" spans="1:2" x14ac:dyDescent="0.25">
      <c r="B118" s="3"/>
    </row>
    <row r="119" spans="1:2" ht="29.1" customHeight="1" x14ac:dyDescent="0.25">
      <c r="A119" s="48" t="s">
        <v>253</v>
      </c>
      <c r="B119" s="3" t="s">
        <v>127</v>
      </c>
    </row>
    <row r="120" spans="1:2" ht="29.1" customHeight="1" x14ac:dyDescent="0.25">
      <c r="A120" s="48" t="s">
        <v>254</v>
      </c>
      <c r="B120">
        <v>25211.05</v>
      </c>
    </row>
    <row r="121" spans="1:2" ht="29.1" customHeight="1" x14ac:dyDescent="0.25">
      <c r="A121" s="48" t="s">
        <v>255</v>
      </c>
      <c r="B121" s="3" t="s">
        <v>127</v>
      </c>
    </row>
    <row r="122" spans="1:2" ht="29.1" customHeight="1" x14ac:dyDescent="0.25">
      <c r="A122" s="48" t="s">
        <v>256</v>
      </c>
      <c r="B122" s="3" t="s">
        <v>127</v>
      </c>
    </row>
    <row r="124" spans="1:2" x14ac:dyDescent="0.25">
      <c r="A124" t="s">
        <v>257</v>
      </c>
    </row>
    <row r="125" spans="1:2" ht="29.1" customHeight="1" x14ac:dyDescent="0.25">
      <c r="A125" s="52" t="s">
        <v>258</v>
      </c>
      <c r="B125" s="53" t="s">
        <v>259</v>
      </c>
    </row>
    <row r="126" spans="1:2" x14ac:dyDescent="0.25">
      <c r="A126" s="52" t="s">
        <v>260</v>
      </c>
      <c r="B126" s="53" t="s">
        <v>261</v>
      </c>
    </row>
    <row r="127" spans="1:2" x14ac:dyDescent="0.25">
      <c r="A127" s="52"/>
      <c r="B127" s="52"/>
    </row>
    <row r="128" spans="1:2" x14ac:dyDescent="0.25">
      <c r="A128" s="52" t="s">
        <v>262</v>
      </c>
      <c r="B128" s="54">
        <v>7.3526476290198914</v>
      </c>
    </row>
    <row r="129" spans="1:6" x14ac:dyDescent="0.25">
      <c r="A129" s="52"/>
      <c r="B129" s="52"/>
    </row>
    <row r="130" spans="1:6" x14ac:dyDescent="0.25">
      <c r="A130" s="52" t="s">
        <v>263</v>
      </c>
      <c r="B130" s="55">
        <v>0.54190000000000005</v>
      </c>
    </row>
    <row r="131" spans="1:6" x14ac:dyDescent="0.25">
      <c r="A131" s="52" t="s">
        <v>264</v>
      </c>
      <c r="B131" s="55">
        <v>0.53981894514272688</v>
      </c>
    </row>
    <row r="132" spans="1:6" x14ac:dyDescent="0.25">
      <c r="A132" s="52"/>
      <c r="B132" s="52"/>
    </row>
    <row r="133" spans="1:6" x14ac:dyDescent="0.25">
      <c r="A133" s="52" t="s">
        <v>265</v>
      </c>
      <c r="B133" s="56">
        <v>45596</v>
      </c>
    </row>
    <row r="135" spans="1:6" ht="69.95" customHeight="1" x14ac:dyDescent="0.25">
      <c r="A135" s="69" t="s">
        <v>266</v>
      </c>
      <c r="B135" s="69" t="s">
        <v>267</v>
      </c>
      <c r="C135" s="69" t="s">
        <v>5</v>
      </c>
      <c r="D135" s="69" t="s">
        <v>6</v>
      </c>
      <c r="E135" s="69" t="s">
        <v>5</v>
      </c>
      <c r="F135" s="69" t="s">
        <v>6</v>
      </c>
    </row>
    <row r="136" spans="1:6" ht="69.95" customHeight="1" x14ac:dyDescent="0.25">
      <c r="A136" s="69" t="s">
        <v>259</v>
      </c>
      <c r="B136" s="69"/>
      <c r="C136" s="69" t="s">
        <v>8</v>
      </c>
      <c r="D136" s="69"/>
      <c r="E136" s="69" t="s">
        <v>9</v>
      </c>
      <c r="F136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05"/>
  <sheetViews>
    <sheetView showGridLines="0" workbookViewId="0">
      <pane ySplit="4" topLeftCell="A85" activePane="bottomLeft" state="frozen"/>
      <selection activeCell="B30" sqref="B30"/>
      <selection pane="bottomLeft" activeCell="B86" sqref="B86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910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911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126</v>
      </c>
      <c r="B7" s="33"/>
      <c r="C7" s="33"/>
      <c r="D7" s="14"/>
      <c r="E7" s="15" t="s">
        <v>127</v>
      </c>
      <c r="F7" s="16" t="s">
        <v>127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128</v>
      </c>
      <c r="B9" s="33"/>
      <c r="C9" s="33"/>
      <c r="D9" s="14"/>
      <c r="E9" s="15"/>
      <c r="F9" s="16"/>
      <c r="G9" s="16"/>
    </row>
    <row r="10" spans="1:8" x14ac:dyDescent="0.25">
      <c r="A10" s="17" t="s">
        <v>270</v>
      </c>
      <c r="B10" s="33"/>
      <c r="C10" s="33"/>
      <c r="D10" s="14"/>
      <c r="E10" s="15"/>
      <c r="F10" s="16"/>
      <c r="G10" s="16"/>
    </row>
    <row r="11" spans="1:8" x14ac:dyDescent="0.25">
      <c r="A11" s="13" t="s">
        <v>912</v>
      </c>
      <c r="B11" s="33" t="s">
        <v>913</v>
      </c>
      <c r="C11" s="33" t="s">
        <v>276</v>
      </c>
      <c r="D11" s="14">
        <v>21000000</v>
      </c>
      <c r="E11" s="15">
        <v>20520.34</v>
      </c>
      <c r="F11" s="16">
        <v>8.9899999999999994E-2</v>
      </c>
      <c r="G11" s="16">
        <v>7.2323999999999999E-2</v>
      </c>
    </row>
    <row r="12" spans="1:8" x14ac:dyDescent="0.25">
      <c r="A12" s="13" t="s">
        <v>914</v>
      </c>
      <c r="B12" s="33" t="s">
        <v>915</v>
      </c>
      <c r="C12" s="33" t="s">
        <v>276</v>
      </c>
      <c r="D12" s="14">
        <v>19500000</v>
      </c>
      <c r="E12" s="15">
        <v>19685.759999999998</v>
      </c>
      <c r="F12" s="16">
        <v>8.6300000000000002E-2</v>
      </c>
      <c r="G12" s="16">
        <v>7.3999999999999996E-2</v>
      </c>
    </row>
    <row r="13" spans="1:8" x14ac:dyDescent="0.25">
      <c r="A13" s="13" t="s">
        <v>916</v>
      </c>
      <c r="B13" s="33" t="s">
        <v>917</v>
      </c>
      <c r="C13" s="33" t="s">
        <v>276</v>
      </c>
      <c r="D13" s="14">
        <v>15000000</v>
      </c>
      <c r="E13" s="15">
        <v>15143.18</v>
      </c>
      <c r="F13" s="16">
        <v>6.6400000000000001E-2</v>
      </c>
      <c r="G13" s="16">
        <v>7.4487999999999999E-2</v>
      </c>
    </row>
    <row r="14" spans="1:8" x14ac:dyDescent="0.25">
      <c r="A14" s="13" t="s">
        <v>918</v>
      </c>
      <c r="B14" s="33" t="s">
        <v>919</v>
      </c>
      <c r="C14" s="33" t="s">
        <v>276</v>
      </c>
      <c r="D14" s="14">
        <v>11000000</v>
      </c>
      <c r="E14" s="15">
        <v>11138.04</v>
      </c>
      <c r="F14" s="16">
        <v>4.8800000000000003E-2</v>
      </c>
      <c r="G14" s="16">
        <v>7.2599999999999998E-2</v>
      </c>
    </row>
    <row r="15" spans="1:8" x14ac:dyDescent="0.25">
      <c r="A15" s="13" t="s">
        <v>920</v>
      </c>
      <c r="B15" s="33" t="s">
        <v>921</v>
      </c>
      <c r="C15" s="33" t="s">
        <v>276</v>
      </c>
      <c r="D15" s="14">
        <v>10500000</v>
      </c>
      <c r="E15" s="15">
        <v>10577.15</v>
      </c>
      <c r="F15" s="16">
        <v>4.6300000000000001E-2</v>
      </c>
      <c r="G15" s="16">
        <v>7.4749999999999997E-2</v>
      </c>
    </row>
    <row r="16" spans="1:8" x14ac:dyDescent="0.25">
      <c r="A16" s="13" t="s">
        <v>922</v>
      </c>
      <c r="B16" s="33" t="s">
        <v>923</v>
      </c>
      <c r="C16" s="33" t="s">
        <v>287</v>
      </c>
      <c r="D16" s="14">
        <v>10000000</v>
      </c>
      <c r="E16" s="15">
        <v>10056.370000000001</v>
      </c>
      <c r="F16" s="16">
        <v>4.41E-2</v>
      </c>
      <c r="G16" s="16">
        <v>7.4999999999999997E-2</v>
      </c>
    </row>
    <row r="17" spans="1:7" x14ac:dyDescent="0.25">
      <c r="A17" s="13" t="s">
        <v>924</v>
      </c>
      <c r="B17" s="33" t="s">
        <v>925</v>
      </c>
      <c r="C17" s="33" t="s">
        <v>276</v>
      </c>
      <c r="D17" s="14">
        <v>9200000</v>
      </c>
      <c r="E17" s="15">
        <v>9298.75</v>
      </c>
      <c r="F17" s="16">
        <v>4.07E-2</v>
      </c>
      <c r="G17" s="16">
        <v>7.4099999999999999E-2</v>
      </c>
    </row>
    <row r="18" spans="1:7" x14ac:dyDescent="0.25">
      <c r="A18" s="13" t="s">
        <v>926</v>
      </c>
      <c r="B18" s="33" t="s">
        <v>927</v>
      </c>
      <c r="C18" s="33" t="s">
        <v>276</v>
      </c>
      <c r="D18" s="14">
        <v>3000000</v>
      </c>
      <c r="E18" s="15">
        <v>2995.84</v>
      </c>
      <c r="F18" s="16">
        <v>1.3100000000000001E-2</v>
      </c>
      <c r="G18" s="16">
        <v>7.2950000000000001E-2</v>
      </c>
    </row>
    <row r="19" spans="1:7" x14ac:dyDescent="0.25">
      <c r="A19" s="13" t="s">
        <v>928</v>
      </c>
      <c r="B19" s="33" t="s">
        <v>929</v>
      </c>
      <c r="C19" s="33" t="s">
        <v>273</v>
      </c>
      <c r="D19" s="14">
        <v>3000000</v>
      </c>
      <c r="E19" s="15">
        <v>2991.78</v>
      </c>
      <c r="F19" s="16">
        <v>1.3100000000000001E-2</v>
      </c>
      <c r="G19" s="16">
        <v>7.2400000000000006E-2</v>
      </c>
    </row>
    <row r="20" spans="1:7" x14ac:dyDescent="0.25">
      <c r="A20" s="13" t="s">
        <v>930</v>
      </c>
      <c r="B20" s="33" t="s">
        <v>931</v>
      </c>
      <c r="C20" s="33" t="s">
        <v>276</v>
      </c>
      <c r="D20" s="14">
        <v>2700000</v>
      </c>
      <c r="E20" s="15">
        <v>2760.61</v>
      </c>
      <c r="F20" s="16">
        <v>1.21E-2</v>
      </c>
      <c r="G20" s="16">
        <v>7.2249999999999995E-2</v>
      </c>
    </row>
    <row r="21" spans="1:7" x14ac:dyDescent="0.25">
      <c r="A21" s="13" t="s">
        <v>932</v>
      </c>
      <c r="B21" s="33" t="s">
        <v>933</v>
      </c>
      <c r="C21" s="33" t="s">
        <v>276</v>
      </c>
      <c r="D21" s="14">
        <v>2500000</v>
      </c>
      <c r="E21" s="15">
        <v>2567.44</v>
      </c>
      <c r="F21" s="16">
        <v>1.12E-2</v>
      </c>
      <c r="G21" s="16">
        <v>7.3200000000000001E-2</v>
      </c>
    </row>
    <row r="22" spans="1:7" x14ac:dyDescent="0.25">
      <c r="A22" s="13" t="s">
        <v>934</v>
      </c>
      <c r="B22" s="33" t="s">
        <v>935</v>
      </c>
      <c r="C22" s="33" t="s">
        <v>276</v>
      </c>
      <c r="D22" s="14">
        <v>2500000</v>
      </c>
      <c r="E22" s="15">
        <v>2500.98</v>
      </c>
      <c r="F22" s="16">
        <v>1.0999999999999999E-2</v>
      </c>
      <c r="G22" s="16">
        <v>7.4950000000000003E-2</v>
      </c>
    </row>
    <row r="23" spans="1:7" x14ac:dyDescent="0.25">
      <c r="A23" s="13" t="s">
        <v>936</v>
      </c>
      <c r="B23" s="33" t="s">
        <v>937</v>
      </c>
      <c r="C23" s="33" t="s">
        <v>287</v>
      </c>
      <c r="D23" s="14">
        <v>2060000</v>
      </c>
      <c r="E23" s="15">
        <v>2144.2399999999998</v>
      </c>
      <c r="F23" s="16">
        <v>9.4000000000000004E-3</v>
      </c>
      <c r="G23" s="16">
        <v>7.2599999999999998E-2</v>
      </c>
    </row>
    <row r="24" spans="1:7" x14ac:dyDescent="0.25">
      <c r="A24" s="13" t="s">
        <v>938</v>
      </c>
      <c r="B24" s="33" t="s">
        <v>939</v>
      </c>
      <c r="C24" s="33" t="s">
        <v>287</v>
      </c>
      <c r="D24" s="14">
        <v>2000000</v>
      </c>
      <c r="E24" s="15">
        <v>2003.32</v>
      </c>
      <c r="F24" s="16">
        <v>8.8000000000000005E-3</v>
      </c>
      <c r="G24" s="16">
        <v>7.3950000000000002E-2</v>
      </c>
    </row>
    <row r="25" spans="1:7" x14ac:dyDescent="0.25">
      <c r="A25" s="13" t="s">
        <v>940</v>
      </c>
      <c r="B25" s="33" t="s">
        <v>941</v>
      </c>
      <c r="C25" s="33" t="s">
        <v>276</v>
      </c>
      <c r="D25" s="14">
        <v>500000</v>
      </c>
      <c r="E25" s="15">
        <v>516.87</v>
      </c>
      <c r="F25" s="16">
        <v>2.3E-3</v>
      </c>
      <c r="G25" s="16">
        <v>7.2800000000000004E-2</v>
      </c>
    </row>
    <row r="26" spans="1:7" x14ac:dyDescent="0.25">
      <c r="A26" s="13" t="s">
        <v>942</v>
      </c>
      <c r="B26" s="33" t="s">
        <v>943</v>
      </c>
      <c r="C26" s="33" t="s">
        <v>276</v>
      </c>
      <c r="D26" s="14">
        <v>500000</v>
      </c>
      <c r="E26" s="15">
        <v>488.5</v>
      </c>
      <c r="F26" s="16">
        <v>2.0999999999999999E-3</v>
      </c>
      <c r="G26" s="16">
        <v>7.1800000000000003E-2</v>
      </c>
    </row>
    <row r="27" spans="1:7" x14ac:dyDescent="0.25">
      <c r="A27" s="17" t="s">
        <v>130</v>
      </c>
      <c r="B27" s="34"/>
      <c r="C27" s="34"/>
      <c r="D27" s="20"/>
      <c r="E27" s="21">
        <v>115389.17</v>
      </c>
      <c r="F27" s="22">
        <v>0.50560000000000005</v>
      </c>
      <c r="G27" s="23"/>
    </row>
    <row r="28" spans="1:7" x14ac:dyDescent="0.25">
      <c r="A28" s="17" t="s">
        <v>135</v>
      </c>
      <c r="B28" s="33"/>
      <c r="C28" s="33"/>
      <c r="D28" s="14"/>
      <c r="E28" s="15"/>
      <c r="F28" s="16"/>
      <c r="G28" s="16"/>
    </row>
    <row r="29" spans="1:7" x14ac:dyDescent="0.25">
      <c r="A29" s="13" t="s">
        <v>944</v>
      </c>
      <c r="B29" s="33" t="s">
        <v>945</v>
      </c>
      <c r="C29" s="33" t="s">
        <v>134</v>
      </c>
      <c r="D29" s="14">
        <v>23000000</v>
      </c>
      <c r="E29" s="15">
        <v>22847.97</v>
      </c>
      <c r="F29" s="16">
        <v>0.10009999999999999</v>
      </c>
      <c r="G29" s="16">
        <v>6.9966E-2</v>
      </c>
    </row>
    <row r="30" spans="1:7" x14ac:dyDescent="0.25">
      <c r="A30" s="13" t="s">
        <v>946</v>
      </c>
      <c r="B30" s="33" t="s">
        <v>947</v>
      </c>
      <c r="C30" s="33" t="s">
        <v>134</v>
      </c>
      <c r="D30" s="14">
        <v>10500000</v>
      </c>
      <c r="E30" s="15">
        <v>10690.68</v>
      </c>
      <c r="F30" s="16">
        <v>4.6800000000000001E-2</v>
      </c>
      <c r="G30" s="16">
        <v>7.0365999999999998E-2</v>
      </c>
    </row>
    <row r="31" spans="1:7" x14ac:dyDescent="0.25">
      <c r="A31" s="13" t="s">
        <v>948</v>
      </c>
      <c r="B31" s="33" t="s">
        <v>949</v>
      </c>
      <c r="C31" s="33" t="s">
        <v>134</v>
      </c>
      <c r="D31" s="14">
        <v>9000000</v>
      </c>
      <c r="E31" s="15">
        <v>9184.18</v>
      </c>
      <c r="F31" s="16">
        <v>4.02E-2</v>
      </c>
      <c r="G31" s="16">
        <v>7.0233000000000004E-2</v>
      </c>
    </row>
    <row r="32" spans="1:7" x14ac:dyDescent="0.25">
      <c r="A32" s="13" t="s">
        <v>950</v>
      </c>
      <c r="B32" s="33" t="s">
        <v>951</v>
      </c>
      <c r="C32" s="33" t="s">
        <v>134</v>
      </c>
      <c r="D32" s="14">
        <v>7500000</v>
      </c>
      <c r="E32" s="15">
        <v>7726.97</v>
      </c>
      <c r="F32" s="16">
        <v>3.39E-2</v>
      </c>
      <c r="G32" s="16">
        <v>7.0551000000000003E-2</v>
      </c>
    </row>
    <row r="33" spans="1:7" x14ac:dyDescent="0.25">
      <c r="A33" s="13" t="s">
        <v>952</v>
      </c>
      <c r="B33" s="33" t="s">
        <v>953</v>
      </c>
      <c r="C33" s="33" t="s">
        <v>134</v>
      </c>
      <c r="D33" s="14">
        <v>7500000</v>
      </c>
      <c r="E33" s="15">
        <v>7633.5</v>
      </c>
      <c r="F33" s="16">
        <v>3.3399999999999999E-2</v>
      </c>
      <c r="G33" s="16">
        <v>7.0233000000000004E-2</v>
      </c>
    </row>
    <row r="34" spans="1:7" x14ac:dyDescent="0.25">
      <c r="A34" s="13" t="s">
        <v>954</v>
      </c>
      <c r="B34" s="33" t="s">
        <v>955</v>
      </c>
      <c r="C34" s="33" t="s">
        <v>134</v>
      </c>
      <c r="D34" s="14">
        <v>6500000</v>
      </c>
      <c r="E34" s="15">
        <v>6634.48</v>
      </c>
      <c r="F34" s="16">
        <v>2.9100000000000001E-2</v>
      </c>
      <c r="G34" s="16">
        <v>7.0738999999999996E-2</v>
      </c>
    </row>
    <row r="35" spans="1:7" x14ac:dyDescent="0.25">
      <c r="A35" s="13" t="s">
        <v>956</v>
      </c>
      <c r="B35" s="33" t="s">
        <v>957</v>
      </c>
      <c r="C35" s="33" t="s">
        <v>134</v>
      </c>
      <c r="D35" s="14">
        <v>6000000</v>
      </c>
      <c r="E35" s="15">
        <v>6104.32</v>
      </c>
      <c r="F35" s="16">
        <v>2.6700000000000002E-2</v>
      </c>
      <c r="G35" s="16">
        <v>7.0738999999999996E-2</v>
      </c>
    </row>
    <row r="36" spans="1:7" x14ac:dyDescent="0.25">
      <c r="A36" s="13" t="s">
        <v>958</v>
      </c>
      <c r="B36" s="33" t="s">
        <v>959</v>
      </c>
      <c r="C36" s="33" t="s">
        <v>134</v>
      </c>
      <c r="D36" s="14">
        <v>5500000</v>
      </c>
      <c r="E36" s="15">
        <v>5580.54</v>
      </c>
      <c r="F36" s="16">
        <v>2.4500000000000001E-2</v>
      </c>
      <c r="G36" s="16">
        <v>7.0189000000000001E-2</v>
      </c>
    </row>
    <row r="37" spans="1:7" x14ac:dyDescent="0.25">
      <c r="A37" s="13" t="s">
        <v>960</v>
      </c>
      <c r="B37" s="33" t="s">
        <v>961</v>
      </c>
      <c r="C37" s="33" t="s">
        <v>134</v>
      </c>
      <c r="D37" s="14">
        <v>5000000</v>
      </c>
      <c r="E37" s="15">
        <v>5088.3999999999996</v>
      </c>
      <c r="F37" s="16">
        <v>2.23E-2</v>
      </c>
      <c r="G37" s="16">
        <v>7.0189000000000001E-2</v>
      </c>
    </row>
    <row r="38" spans="1:7" x14ac:dyDescent="0.25">
      <c r="A38" s="13" t="s">
        <v>962</v>
      </c>
      <c r="B38" s="33" t="s">
        <v>963</v>
      </c>
      <c r="C38" s="33" t="s">
        <v>134</v>
      </c>
      <c r="D38" s="14">
        <v>5000000</v>
      </c>
      <c r="E38" s="15">
        <v>5079.6000000000004</v>
      </c>
      <c r="F38" s="16">
        <v>2.23E-2</v>
      </c>
      <c r="G38" s="16">
        <v>7.0268999999999998E-2</v>
      </c>
    </row>
    <row r="39" spans="1:7" x14ac:dyDescent="0.25">
      <c r="A39" s="13" t="s">
        <v>964</v>
      </c>
      <c r="B39" s="33" t="s">
        <v>965</v>
      </c>
      <c r="C39" s="33" t="s">
        <v>134</v>
      </c>
      <c r="D39" s="14">
        <v>4500000</v>
      </c>
      <c r="E39" s="15">
        <v>4562.41</v>
      </c>
      <c r="F39" s="16">
        <v>0.02</v>
      </c>
      <c r="G39" s="16">
        <v>7.0364999999999997E-2</v>
      </c>
    </row>
    <row r="40" spans="1:7" x14ac:dyDescent="0.25">
      <c r="A40" s="13" t="s">
        <v>966</v>
      </c>
      <c r="B40" s="33" t="s">
        <v>967</v>
      </c>
      <c r="C40" s="33" t="s">
        <v>134</v>
      </c>
      <c r="D40" s="14">
        <v>4000000</v>
      </c>
      <c r="E40" s="15">
        <v>4058.3</v>
      </c>
      <c r="F40" s="16">
        <v>1.78E-2</v>
      </c>
      <c r="G40" s="16">
        <v>7.0324999999999999E-2</v>
      </c>
    </row>
    <row r="41" spans="1:7" x14ac:dyDescent="0.25">
      <c r="A41" s="13" t="s">
        <v>968</v>
      </c>
      <c r="B41" s="33" t="s">
        <v>969</v>
      </c>
      <c r="C41" s="33" t="s">
        <v>134</v>
      </c>
      <c r="D41" s="14">
        <v>2500000</v>
      </c>
      <c r="E41" s="15">
        <v>2550.85</v>
      </c>
      <c r="F41" s="16">
        <v>1.12E-2</v>
      </c>
      <c r="G41" s="16">
        <v>7.0189000000000001E-2</v>
      </c>
    </row>
    <row r="42" spans="1:7" x14ac:dyDescent="0.25">
      <c r="A42" s="13" t="s">
        <v>970</v>
      </c>
      <c r="B42" s="33" t="s">
        <v>971</v>
      </c>
      <c r="C42" s="33" t="s">
        <v>134</v>
      </c>
      <c r="D42" s="14">
        <v>2500000</v>
      </c>
      <c r="E42" s="15">
        <v>2537.2600000000002</v>
      </c>
      <c r="F42" s="16">
        <v>1.11E-2</v>
      </c>
      <c r="G42" s="16">
        <v>7.0234000000000005E-2</v>
      </c>
    </row>
    <row r="43" spans="1:7" x14ac:dyDescent="0.25">
      <c r="A43" s="13" t="s">
        <v>972</v>
      </c>
      <c r="B43" s="33" t="s">
        <v>973</v>
      </c>
      <c r="C43" s="33" t="s">
        <v>134</v>
      </c>
      <c r="D43" s="14">
        <v>2500000</v>
      </c>
      <c r="E43" s="15">
        <v>2512.77</v>
      </c>
      <c r="F43" s="16">
        <v>1.0999999999999999E-2</v>
      </c>
      <c r="G43" s="16">
        <v>7.0273000000000002E-2</v>
      </c>
    </row>
    <row r="44" spans="1:7" x14ac:dyDescent="0.25">
      <c r="A44" s="13" t="s">
        <v>974</v>
      </c>
      <c r="B44" s="33" t="s">
        <v>975</v>
      </c>
      <c r="C44" s="33" t="s">
        <v>134</v>
      </c>
      <c r="D44" s="14">
        <v>2000000</v>
      </c>
      <c r="E44" s="15">
        <v>2031.31</v>
      </c>
      <c r="F44" s="16">
        <v>8.8999999999999999E-3</v>
      </c>
      <c r="G44" s="16">
        <v>7.0189000000000001E-2</v>
      </c>
    </row>
    <row r="45" spans="1:7" x14ac:dyDescent="0.25">
      <c r="A45" s="13" t="s">
        <v>976</v>
      </c>
      <c r="B45" s="33" t="s">
        <v>977</v>
      </c>
      <c r="C45" s="33" t="s">
        <v>134</v>
      </c>
      <c r="D45" s="14">
        <v>2000000</v>
      </c>
      <c r="E45" s="15">
        <v>2010.34</v>
      </c>
      <c r="F45" s="16">
        <v>8.8000000000000005E-3</v>
      </c>
      <c r="G45" s="16">
        <v>7.0692000000000005E-2</v>
      </c>
    </row>
    <row r="46" spans="1:7" x14ac:dyDescent="0.25">
      <c r="A46" s="13" t="s">
        <v>864</v>
      </c>
      <c r="B46" s="33" t="s">
        <v>865</v>
      </c>
      <c r="C46" s="33" t="s">
        <v>134</v>
      </c>
      <c r="D46" s="14">
        <v>1000000</v>
      </c>
      <c r="E46" s="15">
        <v>1014.92</v>
      </c>
      <c r="F46" s="16">
        <v>4.4000000000000003E-3</v>
      </c>
      <c r="G46" s="16">
        <v>7.0738999999999996E-2</v>
      </c>
    </row>
    <row r="47" spans="1:7" x14ac:dyDescent="0.25">
      <c r="A47" s="17" t="s">
        <v>130</v>
      </c>
      <c r="B47" s="34"/>
      <c r="C47" s="34"/>
      <c r="D47" s="20"/>
      <c r="E47" s="21">
        <v>107848.8</v>
      </c>
      <c r="F47" s="22">
        <v>0.47249999999999998</v>
      </c>
      <c r="G47" s="23"/>
    </row>
    <row r="48" spans="1:7" x14ac:dyDescent="0.25">
      <c r="A48" s="13"/>
      <c r="B48" s="33"/>
      <c r="C48" s="33"/>
      <c r="D48" s="14"/>
      <c r="E48" s="15"/>
      <c r="F48" s="16"/>
      <c r="G48" s="16"/>
    </row>
    <row r="49" spans="1:7" x14ac:dyDescent="0.25">
      <c r="A49" s="13"/>
      <c r="B49" s="33"/>
      <c r="C49" s="33"/>
      <c r="D49" s="14"/>
      <c r="E49" s="15"/>
      <c r="F49" s="16"/>
      <c r="G49" s="16"/>
    </row>
    <row r="50" spans="1:7" x14ac:dyDescent="0.25">
      <c r="A50" s="17" t="s">
        <v>140</v>
      </c>
      <c r="B50" s="33"/>
      <c r="C50" s="33"/>
      <c r="D50" s="14"/>
      <c r="E50" s="15"/>
      <c r="F50" s="16"/>
      <c r="G50" s="16"/>
    </row>
    <row r="51" spans="1:7" x14ac:dyDescent="0.25">
      <c r="A51" s="17" t="s">
        <v>130</v>
      </c>
      <c r="B51" s="33"/>
      <c r="C51" s="33"/>
      <c r="D51" s="14"/>
      <c r="E51" s="18" t="s">
        <v>127</v>
      </c>
      <c r="F51" s="19" t="s">
        <v>127</v>
      </c>
      <c r="G51" s="16"/>
    </row>
    <row r="52" spans="1:7" x14ac:dyDescent="0.25">
      <c r="A52" s="13"/>
      <c r="B52" s="33"/>
      <c r="C52" s="33"/>
      <c r="D52" s="14"/>
      <c r="E52" s="15"/>
      <c r="F52" s="16"/>
      <c r="G52" s="16"/>
    </row>
    <row r="53" spans="1:7" x14ac:dyDescent="0.25">
      <c r="A53" s="17" t="s">
        <v>141</v>
      </c>
      <c r="B53" s="33"/>
      <c r="C53" s="33"/>
      <c r="D53" s="14"/>
      <c r="E53" s="15"/>
      <c r="F53" s="16"/>
      <c r="G53" s="16"/>
    </row>
    <row r="54" spans="1:7" x14ac:dyDescent="0.25">
      <c r="A54" s="17" t="s">
        <v>130</v>
      </c>
      <c r="B54" s="33"/>
      <c r="C54" s="33"/>
      <c r="D54" s="14"/>
      <c r="E54" s="18" t="s">
        <v>127</v>
      </c>
      <c r="F54" s="19" t="s">
        <v>127</v>
      </c>
      <c r="G54" s="16"/>
    </row>
    <row r="55" spans="1:7" x14ac:dyDescent="0.25">
      <c r="A55" s="13"/>
      <c r="B55" s="33"/>
      <c r="C55" s="33"/>
      <c r="D55" s="14"/>
      <c r="E55" s="15"/>
      <c r="F55" s="16"/>
      <c r="G55" s="16"/>
    </row>
    <row r="56" spans="1:7" x14ac:dyDescent="0.25">
      <c r="A56" s="24" t="s">
        <v>142</v>
      </c>
      <c r="B56" s="35"/>
      <c r="C56" s="35"/>
      <c r="D56" s="25"/>
      <c r="E56" s="21">
        <v>223237.97</v>
      </c>
      <c r="F56" s="22">
        <v>0.97809999999999997</v>
      </c>
      <c r="G56" s="23"/>
    </row>
    <row r="57" spans="1:7" x14ac:dyDescent="0.25">
      <c r="A57" s="13"/>
      <c r="B57" s="33"/>
      <c r="C57" s="33"/>
      <c r="D57" s="14"/>
      <c r="E57" s="15"/>
      <c r="F57" s="16"/>
      <c r="G57" s="16"/>
    </row>
    <row r="58" spans="1:7" x14ac:dyDescent="0.25">
      <c r="A58" s="13"/>
      <c r="B58" s="33"/>
      <c r="C58" s="33"/>
      <c r="D58" s="14"/>
      <c r="E58" s="15"/>
      <c r="F58" s="16"/>
      <c r="G58" s="16"/>
    </row>
    <row r="59" spans="1:7" x14ac:dyDescent="0.25">
      <c r="A59" s="17" t="s">
        <v>220</v>
      </c>
      <c r="B59" s="33"/>
      <c r="C59" s="33"/>
      <c r="D59" s="14"/>
      <c r="E59" s="15"/>
      <c r="F59" s="16"/>
      <c r="G59" s="16"/>
    </row>
    <row r="60" spans="1:7" x14ac:dyDescent="0.25">
      <c r="A60" s="13" t="s">
        <v>221</v>
      </c>
      <c r="B60" s="33"/>
      <c r="C60" s="33"/>
      <c r="D60" s="14"/>
      <c r="E60" s="15">
        <v>606.58000000000004</v>
      </c>
      <c r="F60" s="16">
        <v>2.7000000000000001E-3</v>
      </c>
      <c r="G60" s="16">
        <v>6.2909999999999994E-2</v>
      </c>
    </row>
    <row r="61" spans="1:7" x14ac:dyDescent="0.25">
      <c r="A61" s="17" t="s">
        <v>130</v>
      </c>
      <c r="B61" s="34"/>
      <c r="C61" s="34"/>
      <c r="D61" s="20"/>
      <c r="E61" s="21">
        <v>606.58000000000004</v>
      </c>
      <c r="F61" s="22">
        <v>2.7000000000000001E-3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24" t="s">
        <v>142</v>
      </c>
      <c r="B63" s="35"/>
      <c r="C63" s="35"/>
      <c r="D63" s="25"/>
      <c r="E63" s="21">
        <v>606.58000000000004</v>
      </c>
      <c r="F63" s="22">
        <v>2.7000000000000001E-3</v>
      </c>
      <c r="G63" s="23"/>
    </row>
    <row r="64" spans="1:7" x14ac:dyDescent="0.25">
      <c r="A64" s="13" t="s">
        <v>222</v>
      </c>
      <c r="B64" s="33"/>
      <c r="C64" s="33"/>
      <c r="D64" s="14"/>
      <c r="E64" s="15">
        <v>4448.5453102000001</v>
      </c>
      <c r="F64" s="16">
        <v>1.9491000000000001E-2</v>
      </c>
      <c r="G64" s="16"/>
    </row>
    <row r="65" spans="1:7" x14ac:dyDescent="0.25">
      <c r="A65" s="13" t="s">
        <v>223</v>
      </c>
      <c r="B65" s="33"/>
      <c r="C65" s="33"/>
      <c r="D65" s="14"/>
      <c r="E65" s="26">
        <v>-62.725310200000003</v>
      </c>
      <c r="F65" s="27">
        <v>-2.9100000000000003E-4</v>
      </c>
      <c r="G65" s="16">
        <v>6.2909999999999994E-2</v>
      </c>
    </row>
    <row r="66" spans="1:7" x14ac:dyDescent="0.25">
      <c r="A66" s="28" t="s">
        <v>224</v>
      </c>
      <c r="B66" s="36"/>
      <c r="C66" s="36"/>
      <c r="D66" s="29"/>
      <c r="E66" s="30">
        <v>228230.37</v>
      </c>
      <c r="F66" s="31">
        <v>1</v>
      </c>
      <c r="G66" s="31"/>
    </row>
    <row r="68" spans="1:7" x14ac:dyDescent="0.25">
      <c r="A68" s="1" t="s">
        <v>226</v>
      </c>
    </row>
    <row r="71" spans="1:7" x14ac:dyDescent="0.25">
      <c r="A71" s="1" t="s">
        <v>227</v>
      </c>
    </row>
    <row r="72" spans="1:7" x14ac:dyDescent="0.25">
      <c r="A72" s="48" t="s">
        <v>228</v>
      </c>
      <c r="B72" s="3" t="s">
        <v>127</v>
      </c>
    </row>
    <row r="73" spans="1:7" x14ac:dyDescent="0.25">
      <c r="A73" t="s">
        <v>229</v>
      </c>
    </row>
    <row r="74" spans="1:7" x14ac:dyDescent="0.25">
      <c r="A74" t="s">
        <v>230</v>
      </c>
      <c r="B74" t="s">
        <v>231</v>
      </c>
      <c r="C74" t="s">
        <v>231</v>
      </c>
    </row>
    <row r="75" spans="1:7" x14ac:dyDescent="0.25">
      <c r="B75" s="49">
        <v>45565</v>
      </c>
      <c r="C75" s="49">
        <v>45596</v>
      </c>
    </row>
    <row r="76" spans="1:7" x14ac:dyDescent="0.25">
      <c r="A76" t="s">
        <v>236</v>
      </c>
      <c r="B76">
        <v>11.7425</v>
      </c>
      <c r="C76">
        <v>11.8133</v>
      </c>
    </row>
    <row r="77" spans="1:7" x14ac:dyDescent="0.25">
      <c r="A77" t="s">
        <v>237</v>
      </c>
      <c r="B77">
        <v>11.741</v>
      </c>
      <c r="C77">
        <v>11.8118</v>
      </c>
    </row>
    <row r="78" spans="1:7" x14ac:dyDescent="0.25">
      <c r="A78" t="s">
        <v>688</v>
      </c>
      <c r="B78">
        <v>11.6767</v>
      </c>
      <c r="C78">
        <v>11.745100000000001</v>
      </c>
    </row>
    <row r="79" spans="1:7" x14ac:dyDescent="0.25">
      <c r="A79" t="s">
        <v>689</v>
      </c>
      <c r="B79">
        <v>11.677300000000001</v>
      </c>
      <c r="C79">
        <v>11.745699999999999</v>
      </c>
    </row>
    <row r="81" spans="1:2" x14ac:dyDescent="0.25">
      <c r="A81" t="s">
        <v>247</v>
      </c>
      <c r="B81" s="3" t="s">
        <v>127</v>
      </c>
    </row>
    <row r="82" spans="1:2" x14ac:dyDescent="0.25">
      <c r="A82" t="s">
        <v>248</v>
      </c>
      <c r="B82" s="3" t="s">
        <v>127</v>
      </c>
    </row>
    <row r="83" spans="1:2" ht="29.1" customHeight="1" x14ac:dyDescent="0.25">
      <c r="A83" s="48" t="s">
        <v>249</v>
      </c>
      <c r="B83" s="3" t="s">
        <v>127</v>
      </c>
    </row>
    <row r="84" spans="1:2" ht="29.1" customHeight="1" x14ac:dyDescent="0.25">
      <c r="A84" s="48" t="s">
        <v>250</v>
      </c>
      <c r="B84" s="3" t="s">
        <v>127</v>
      </c>
    </row>
    <row r="85" spans="1:2" x14ac:dyDescent="0.25">
      <c r="A85" t="s">
        <v>251</v>
      </c>
      <c r="B85" s="50">
        <f>+B100</f>
        <v>2.3404453540481871</v>
      </c>
    </row>
    <row r="86" spans="1:2" ht="43.5" customHeight="1" x14ac:dyDescent="0.25">
      <c r="A86" s="48" t="s">
        <v>252</v>
      </c>
      <c r="B86" s="3" t="s">
        <v>127</v>
      </c>
    </row>
    <row r="87" spans="1:2" x14ac:dyDescent="0.25">
      <c r="B87" s="3"/>
    </row>
    <row r="88" spans="1:2" ht="29.1" customHeight="1" x14ac:dyDescent="0.25">
      <c r="A88" s="48" t="s">
        <v>253</v>
      </c>
      <c r="B88" s="3" t="s">
        <v>127</v>
      </c>
    </row>
    <row r="89" spans="1:2" ht="29.1" customHeight="1" x14ac:dyDescent="0.25">
      <c r="A89" s="48" t="s">
        <v>254</v>
      </c>
      <c r="B89" t="s">
        <v>127</v>
      </c>
    </row>
    <row r="90" spans="1:2" ht="29.1" customHeight="1" x14ac:dyDescent="0.25">
      <c r="A90" s="48" t="s">
        <v>255</v>
      </c>
      <c r="B90" s="3" t="s">
        <v>127</v>
      </c>
    </row>
    <row r="91" spans="1:2" ht="29.1" customHeight="1" x14ac:dyDescent="0.25">
      <c r="A91" s="48" t="s">
        <v>256</v>
      </c>
      <c r="B91" s="3" t="s">
        <v>127</v>
      </c>
    </row>
    <row r="93" spans="1:2" x14ac:dyDescent="0.25">
      <c r="A93" t="s">
        <v>257</v>
      </c>
    </row>
    <row r="94" spans="1:2" ht="43.5" customHeight="1" x14ac:dyDescent="0.25">
      <c r="A94" s="52" t="s">
        <v>258</v>
      </c>
      <c r="B94" s="53" t="s">
        <v>978</v>
      </c>
    </row>
    <row r="95" spans="1:2" ht="29.1" customHeight="1" x14ac:dyDescent="0.25">
      <c r="A95" s="52" t="s">
        <v>260</v>
      </c>
      <c r="B95" s="53" t="s">
        <v>979</v>
      </c>
    </row>
    <row r="96" spans="1:2" x14ac:dyDescent="0.25">
      <c r="A96" s="52"/>
      <c r="B96" s="52"/>
    </row>
    <row r="97" spans="1:4" x14ac:dyDescent="0.25">
      <c r="A97" s="52" t="s">
        <v>262</v>
      </c>
      <c r="B97" s="54">
        <v>7.2017338997560119</v>
      </c>
    </row>
    <row r="98" spans="1:4" x14ac:dyDescent="0.25">
      <c r="A98" s="52"/>
      <c r="B98" s="52"/>
    </row>
    <row r="99" spans="1:4" x14ac:dyDescent="0.25">
      <c r="A99" s="52" t="s">
        <v>263</v>
      </c>
      <c r="B99" s="55">
        <v>2.1688999999999998</v>
      </c>
    </row>
    <row r="100" spans="1:4" x14ac:dyDescent="0.25">
      <c r="A100" s="52" t="s">
        <v>264</v>
      </c>
      <c r="B100" s="55">
        <v>2.3404453540481871</v>
      </c>
    </row>
    <row r="101" spans="1:4" x14ac:dyDescent="0.25">
      <c r="A101" s="52"/>
      <c r="B101" s="52"/>
    </row>
    <row r="102" spans="1:4" x14ac:dyDescent="0.25">
      <c r="A102" s="52" t="s">
        <v>265</v>
      </c>
      <c r="B102" s="56">
        <v>45596</v>
      </c>
    </row>
    <row r="104" spans="1:4" ht="69.95" customHeight="1" x14ac:dyDescent="0.25">
      <c r="A104" s="69" t="s">
        <v>266</v>
      </c>
      <c r="B104" s="69" t="s">
        <v>267</v>
      </c>
      <c r="C104" s="69" t="s">
        <v>5</v>
      </c>
      <c r="D104" s="69" t="s">
        <v>6</v>
      </c>
    </row>
    <row r="105" spans="1:4" ht="69.95" customHeight="1" x14ac:dyDescent="0.25">
      <c r="A105" s="69" t="s">
        <v>980</v>
      </c>
      <c r="B105" s="69"/>
      <c r="C105" s="69" t="s">
        <v>43</v>
      </c>
      <c r="D105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42"/>
  <sheetViews>
    <sheetView showGridLines="0" workbookViewId="0">
      <pane ySplit="4" topLeftCell="A123" activePane="bottomLeft" state="frozen"/>
      <selection activeCell="B30" sqref="B30"/>
      <selection pane="bottomLeft" activeCell="B123" sqref="B12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981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982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126</v>
      </c>
      <c r="B7" s="33"/>
      <c r="C7" s="33"/>
      <c r="D7" s="14"/>
      <c r="E7" s="15" t="s">
        <v>127</v>
      </c>
      <c r="F7" s="16" t="s">
        <v>127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128</v>
      </c>
      <c r="B9" s="33"/>
      <c r="C9" s="33"/>
      <c r="D9" s="14"/>
      <c r="E9" s="15"/>
      <c r="F9" s="16"/>
      <c r="G9" s="16"/>
    </row>
    <row r="10" spans="1:8" x14ac:dyDescent="0.25">
      <c r="A10" s="17" t="s">
        <v>270</v>
      </c>
      <c r="B10" s="33"/>
      <c r="C10" s="33"/>
      <c r="D10" s="14"/>
      <c r="E10" s="15"/>
      <c r="F10" s="16"/>
      <c r="G10" s="16"/>
    </row>
    <row r="11" spans="1:8" x14ac:dyDescent="0.25">
      <c r="A11" s="13" t="s">
        <v>983</v>
      </c>
      <c r="B11" s="33" t="s">
        <v>984</v>
      </c>
      <c r="C11" s="33" t="s">
        <v>276</v>
      </c>
      <c r="D11" s="14">
        <v>90000000</v>
      </c>
      <c r="E11" s="15">
        <v>89729.82</v>
      </c>
      <c r="F11" s="16">
        <v>0.1055</v>
      </c>
      <c r="G11" s="16">
        <v>7.6175000000000007E-2</v>
      </c>
    </row>
    <row r="12" spans="1:8" x14ac:dyDescent="0.25">
      <c r="A12" s="13" t="s">
        <v>985</v>
      </c>
      <c r="B12" s="33" t="s">
        <v>986</v>
      </c>
      <c r="C12" s="33" t="s">
        <v>276</v>
      </c>
      <c r="D12" s="14">
        <v>60500000</v>
      </c>
      <c r="E12" s="15">
        <v>60526.14</v>
      </c>
      <c r="F12" s="16">
        <v>7.1099999999999997E-2</v>
      </c>
      <c r="G12" s="16">
        <v>7.5199000000000002E-2</v>
      </c>
    </row>
    <row r="13" spans="1:8" x14ac:dyDescent="0.25">
      <c r="A13" s="13" t="s">
        <v>987</v>
      </c>
      <c r="B13" s="33" t="s">
        <v>988</v>
      </c>
      <c r="C13" s="33" t="s">
        <v>276</v>
      </c>
      <c r="D13" s="14">
        <v>51500000</v>
      </c>
      <c r="E13" s="15">
        <v>51297.4</v>
      </c>
      <c r="F13" s="16">
        <v>6.0299999999999999E-2</v>
      </c>
      <c r="G13" s="16">
        <v>7.4200000000000002E-2</v>
      </c>
    </row>
    <row r="14" spans="1:8" x14ac:dyDescent="0.25">
      <c r="A14" s="13" t="s">
        <v>989</v>
      </c>
      <c r="B14" s="33" t="s">
        <v>990</v>
      </c>
      <c r="C14" s="33" t="s">
        <v>287</v>
      </c>
      <c r="D14" s="14">
        <v>50000000</v>
      </c>
      <c r="E14" s="15">
        <v>49952</v>
      </c>
      <c r="F14" s="16">
        <v>5.8700000000000002E-2</v>
      </c>
      <c r="G14" s="16">
        <v>7.6300000000000007E-2</v>
      </c>
    </row>
    <row r="15" spans="1:8" x14ac:dyDescent="0.25">
      <c r="A15" s="13" t="s">
        <v>991</v>
      </c>
      <c r="B15" s="33" t="s">
        <v>992</v>
      </c>
      <c r="C15" s="33" t="s">
        <v>287</v>
      </c>
      <c r="D15" s="14">
        <v>47500000</v>
      </c>
      <c r="E15" s="15">
        <v>47277.37</v>
      </c>
      <c r="F15" s="16">
        <v>5.5599999999999997E-2</v>
      </c>
      <c r="G15" s="16">
        <v>7.6310000000000003E-2</v>
      </c>
    </row>
    <row r="16" spans="1:8" x14ac:dyDescent="0.25">
      <c r="A16" s="13" t="s">
        <v>993</v>
      </c>
      <c r="B16" s="33" t="s">
        <v>994</v>
      </c>
      <c r="C16" s="33" t="s">
        <v>276</v>
      </c>
      <c r="D16" s="14">
        <v>21300000</v>
      </c>
      <c r="E16" s="15">
        <v>21297.68</v>
      </c>
      <c r="F16" s="16">
        <v>2.5000000000000001E-2</v>
      </c>
      <c r="G16" s="16">
        <v>7.3099999999999998E-2</v>
      </c>
    </row>
    <row r="17" spans="1:7" x14ac:dyDescent="0.25">
      <c r="A17" s="13" t="s">
        <v>995</v>
      </c>
      <c r="B17" s="33" t="s">
        <v>996</v>
      </c>
      <c r="C17" s="33" t="s">
        <v>287</v>
      </c>
      <c r="D17" s="14">
        <v>17500000</v>
      </c>
      <c r="E17" s="15">
        <v>17486.16</v>
      </c>
      <c r="F17" s="16">
        <v>2.0500000000000001E-2</v>
      </c>
      <c r="G17" s="16">
        <v>7.5600000000000001E-2</v>
      </c>
    </row>
    <row r="18" spans="1:7" x14ac:dyDescent="0.25">
      <c r="A18" s="13" t="s">
        <v>997</v>
      </c>
      <c r="B18" s="33" t="s">
        <v>998</v>
      </c>
      <c r="C18" s="33" t="s">
        <v>276</v>
      </c>
      <c r="D18" s="14">
        <v>16500000</v>
      </c>
      <c r="E18" s="15">
        <v>16197.01</v>
      </c>
      <c r="F18" s="16">
        <v>1.9E-2</v>
      </c>
      <c r="G18" s="16">
        <v>7.4999999999999997E-2</v>
      </c>
    </row>
    <row r="19" spans="1:7" x14ac:dyDescent="0.25">
      <c r="A19" s="13" t="s">
        <v>999</v>
      </c>
      <c r="B19" s="33" t="s">
        <v>1000</v>
      </c>
      <c r="C19" s="33" t="s">
        <v>276</v>
      </c>
      <c r="D19" s="14">
        <v>15000000</v>
      </c>
      <c r="E19" s="15">
        <v>14981.42</v>
      </c>
      <c r="F19" s="16">
        <v>1.7600000000000001E-2</v>
      </c>
      <c r="G19" s="16">
        <v>7.6161999999999994E-2</v>
      </c>
    </row>
    <row r="20" spans="1:7" x14ac:dyDescent="0.25">
      <c r="A20" s="13" t="s">
        <v>1001</v>
      </c>
      <c r="B20" s="33" t="s">
        <v>1002</v>
      </c>
      <c r="C20" s="33" t="s">
        <v>276</v>
      </c>
      <c r="D20" s="14">
        <v>11200000</v>
      </c>
      <c r="E20" s="15">
        <v>11433.69</v>
      </c>
      <c r="F20" s="16">
        <v>1.34E-2</v>
      </c>
      <c r="G20" s="16">
        <v>7.4880000000000002E-2</v>
      </c>
    </row>
    <row r="21" spans="1:7" x14ac:dyDescent="0.25">
      <c r="A21" s="13" t="s">
        <v>1003</v>
      </c>
      <c r="B21" s="33" t="s">
        <v>1004</v>
      </c>
      <c r="C21" s="33" t="s">
        <v>287</v>
      </c>
      <c r="D21" s="14">
        <v>11000000</v>
      </c>
      <c r="E21" s="15">
        <v>10932.3</v>
      </c>
      <c r="F21" s="16">
        <v>1.2800000000000001E-2</v>
      </c>
      <c r="G21" s="16">
        <v>7.6300000000000007E-2</v>
      </c>
    </row>
    <row r="22" spans="1:7" x14ac:dyDescent="0.25">
      <c r="A22" s="13" t="s">
        <v>1005</v>
      </c>
      <c r="B22" s="33" t="s">
        <v>1006</v>
      </c>
      <c r="C22" s="33" t="s">
        <v>273</v>
      </c>
      <c r="D22" s="14">
        <v>11000000</v>
      </c>
      <c r="E22" s="15">
        <v>10816.64</v>
      </c>
      <c r="F22" s="16">
        <v>1.2699999999999999E-2</v>
      </c>
      <c r="G22" s="16">
        <v>7.7100000000000002E-2</v>
      </c>
    </row>
    <row r="23" spans="1:7" x14ac:dyDescent="0.25">
      <c r="A23" s="13" t="s">
        <v>1007</v>
      </c>
      <c r="B23" s="33" t="s">
        <v>1008</v>
      </c>
      <c r="C23" s="33" t="s">
        <v>276</v>
      </c>
      <c r="D23" s="14">
        <v>10000000</v>
      </c>
      <c r="E23" s="15">
        <v>10006.18</v>
      </c>
      <c r="F23" s="16">
        <v>1.18E-2</v>
      </c>
      <c r="G23" s="16">
        <v>7.4999999999999997E-2</v>
      </c>
    </row>
    <row r="24" spans="1:7" x14ac:dyDescent="0.25">
      <c r="A24" s="13" t="s">
        <v>1009</v>
      </c>
      <c r="B24" s="33" t="s">
        <v>1010</v>
      </c>
      <c r="C24" s="33" t="s">
        <v>273</v>
      </c>
      <c r="D24" s="14">
        <v>7600000</v>
      </c>
      <c r="E24" s="15">
        <v>7567.86</v>
      </c>
      <c r="F24" s="16">
        <v>8.8999999999999999E-3</v>
      </c>
      <c r="G24" s="16">
        <v>7.4450000000000002E-2</v>
      </c>
    </row>
    <row r="25" spans="1:7" x14ac:dyDescent="0.25">
      <c r="A25" s="13" t="s">
        <v>1011</v>
      </c>
      <c r="B25" s="33" t="s">
        <v>1012</v>
      </c>
      <c r="C25" s="33" t="s">
        <v>276</v>
      </c>
      <c r="D25" s="14">
        <v>6000000</v>
      </c>
      <c r="E25" s="15">
        <v>6141.88</v>
      </c>
      <c r="F25" s="16">
        <v>7.1999999999999998E-3</v>
      </c>
      <c r="G25" s="16">
        <v>7.4221999999999996E-2</v>
      </c>
    </row>
    <row r="26" spans="1:7" x14ac:dyDescent="0.25">
      <c r="A26" s="13" t="s">
        <v>1013</v>
      </c>
      <c r="B26" s="33" t="s">
        <v>1014</v>
      </c>
      <c r="C26" s="33" t="s">
        <v>276</v>
      </c>
      <c r="D26" s="14">
        <v>6000000</v>
      </c>
      <c r="E26" s="15">
        <v>6047.39</v>
      </c>
      <c r="F26" s="16">
        <v>7.1000000000000004E-3</v>
      </c>
      <c r="G26" s="16">
        <v>7.3800000000000004E-2</v>
      </c>
    </row>
    <row r="27" spans="1:7" x14ac:dyDescent="0.25">
      <c r="A27" s="13" t="s">
        <v>1015</v>
      </c>
      <c r="B27" s="33" t="s">
        <v>1016</v>
      </c>
      <c r="C27" s="33" t="s">
        <v>276</v>
      </c>
      <c r="D27" s="14">
        <v>5000000</v>
      </c>
      <c r="E27" s="15">
        <v>5042.5600000000004</v>
      </c>
      <c r="F27" s="16">
        <v>5.8999999999999999E-3</v>
      </c>
      <c r="G27" s="16">
        <v>7.4800000000000005E-2</v>
      </c>
    </row>
    <row r="28" spans="1:7" x14ac:dyDescent="0.25">
      <c r="A28" s="13" t="s">
        <v>1017</v>
      </c>
      <c r="B28" s="33" t="s">
        <v>1018</v>
      </c>
      <c r="C28" s="33" t="s">
        <v>273</v>
      </c>
      <c r="D28" s="14">
        <v>4000000</v>
      </c>
      <c r="E28" s="15">
        <v>3970.06</v>
      </c>
      <c r="F28" s="16">
        <v>4.7000000000000002E-3</v>
      </c>
      <c r="G28" s="16">
        <v>7.4450000000000002E-2</v>
      </c>
    </row>
    <row r="29" spans="1:7" x14ac:dyDescent="0.25">
      <c r="A29" s="13" t="s">
        <v>1019</v>
      </c>
      <c r="B29" s="33" t="s">
        <v>1020</v>
      </c>
      <c r="C29" s="33" t="s">
        <v>287</v>
      </c>
      <c r="D29" s="14">
        <v>3300000</v>
      </c>
      <c r="E29" s="15">
        <v>3296.42</v>
      </c>
      <c r="F29" s="16">
        <v>3.8999999999999998E-3</v>
      </c>
      <c r="G29" s="16">
        <v>7.4450000000000002E-2</v>
      </c>
    </row>
    <row r="30" spans="1:7" x14ac:dyDescent="0.25">
      <c r="A30" s="13" t="s">
        <v>1021</v>
      </c>
      <c r="B30" s="33" t="s">
        <v>1022</v>
      </c>
      <c r="C30" s="33" t="s">
        <v>276</v>
      </c>
      <c r="D30" s="14">
        <v>2700000</v>
      </c>
      <c r="E30" s="15">
        <v>2727.4</v>
      </c>
      <c r="F30" s="16">
        <v>3.2000000000000002E-3</v>
      </c>
      <c r="G30" s="16">
        <v>7.4874999999999997E-2</v>
      </c>
    </row>
    <row r="31" spans="1:7" x14ac:dyDescent="0.25">
      <c r="A31" s="13" t="s">
        <v>1023</v>
      </c>
      <c r="B31" s="33" t="s">
        <v>1024</v>
      </c>
      <c r="C31" s="33" t="s">
        <v>276</v>
      </c>
      <c r="D31" s="14">
        <v>2500000</v>
      </c>
      <c r="E31" s="15">
        <v>2558.84</v>
      </c>
      <c r="F31" s="16">
        <v>3.0000000000000001E-3</v>
      </c>
      <c r="G31" s="16">
        <v>7.4371999999999994E-2</v>
      </c>
    </row>
    <row r="32" spans="1:7" x14ac:dyDescent="0.25">
      <c r="A32" s="13" t="s">
        <v>1025</v>
      </c>
      <c r="B32" s="33" t="s">
        <v>1026</v>
      </c>
      <c r="C32" s="33" t="s">
        <v>276</v>
      </c>
      <c r="D32" s="14">
        <v>2500000</v>
      </c>
      <c r="E32" s="15">
        <v>2500.9</v>
      </c>
      <c r="F32" s="16">
        <v>2.8999999999999998E-3</v>
      </c>
      <c r="G32" s="16">
        <v>7.5499999999999998E-2</v>
      </c>
    </row>
    <row r="33" spans="1:7" x14ac:dyDescent="0.25">
      <c r="A33" s="13" t="s">
        <v>1027</v>
      </c>
      <c r="B33" s="33" t="s">
        <v>1028</v>
      </c>
      <c r="C33" s="33" t="s">
        <v>276</v>
      </c>
      <c r="D33" s="14">
        <v>2500000</v>
      </c>
      <c r="E33" s="15">
        <v>2500.04</v>
      </c>
      <c r="F33" s="16">
        <v>2.8999999999999998E-3</v>
      </c>
      <c r="G33" s="16">
        <v>7.4200000000000002E-2</v>
      </c>
    </row>
    <row r="34" spans="1:7" x14ac:dyDescent="0.25">
      <c r="A34" s="13" t="s">
        <v>1029</v>
      </c>
      <c r="B34" s="33" t="s">
        <v>1030</v>
      </c>
      <c r="C34" s="33" t="s">
        <v>276</v>
      </c>
      <c r="D34" s="14">
        <v>2500000</v>
      </c>
      <c r="E34" s="15">
        <v>2451.41</v>
      </c>
      <c r="F34" s="16">
        <v>2.8999999999999998E-3</v>
      </c>
      <c r="G34" s="16">
        <v>7.5899999999999995E-2</v>
      </c>
    </row>
    <row r="35" spans="1:7" x14ac:dyDescent="0.25">
      <c r="A35" s="13" t="s">
        <v>1031</v>
      </c>
      <c r="B35" s="33" t="s">
        <v>1032</v>
      </c>
      <c r="C35" s="33" t="s">
        <v>276</v>
      </c>
      <c r="D35" s="14">
        <v>2000000</v>
      </c>
      <c r="E35" s="15">
        <v>2016.84</v>
      </c>
      <c r="F35" s="16">
        <v>2.3999999999999998E-3</v>
      </c>
      <c r="G35" s="16">
        <v>7.3499999999999996E-2</v>
      </c>
    </row>
    <row r="36" spans="1:7" x14ac:dyDescent="0.25">
      <c r="A36" s="13" t="s">
        <v>1033</v>
      </c>
      <c r="B36" s="33" t="s">
        <v>1034</v>
      </c>
      <c r="C36" s="33" t="s">
        <v>276</v>
      </c>
      <c r="D36" s="14">
        <v>1500000</v>
      </c>
      <c r="E36" s="15">
        <v>1472.4</v>
      </c>
      <c r="F36" s="16">
        <v>1.6999999999999999E-3</v>
      </c>
      <c r="G36" s="16">
        <v>7.5725000000000001E-2</v>
      </c>
    </row>
    <row r="37" spans="1:7" x14ac:dyDescent="0.25">
      <c r="A37" s="13" t="s">
        <v>1035</v>
      </c>
      <c r="B37" s="33" t="s">
        <v>1036</v>
      </c>
      <c r="C37" s="33" t="s">
        <v>287</v>
      </c>
      <c r="D37" s="14">
        <v>1109000</v>
      </c>
      <c r="E37" s="15">
        <v>1126.6500000000001</v>
      </c>
      <c r="F37" s="16">
        <v>1.2999999999999999E-3</v>
      </c>
      <c r="G37" s="16">
        <v>7.4450000000000002E-2</v>
      </c>
    </row>
    <row r="38" spans="1:7" x14ac:dyDescent="0.25">
      <c r="A38" s="13" t="s">
        <v>1037</v>
      </c>
      <c r="B38" s="33" t="s">
        <v>1038</v>
      </c>
      <c r="C38" s="33" t="s">
        <v>287</v>
      </c>
      <c r="D38" s="14">
        <v>1000000</v>
      </c>
      <c r="E38" s="15">
        <v>1015.1</v>
      </c>
      <c r="F38" s="16">
        <v>1.1999999999999999E-3</v>
      </c>
      <c r="G38" s="16">
        <v>7.4450000000000002E-2</v>
      </c>
    </row>
    <row r="39" spans="1:7" x14ac:dyDescent="0.25">
      <c r="A39" s="13" t="s">
        <v>1039</v>
      </c>
      <c r="B39" s="33" t="s">
        <v>1040</v>
      </c>
      <c r="C39" s="33" t="s">
        <v>276</v>
      </c>
      <c r="D39" s="14">
        <v>500000</v>
      </c>
      <c r="E39" s="15">
        <v>509.21</v>
      </c>
      <c r="F39" s="16">
        <v>5.9999999999999995E-4</v>
      </c>
      <c r="G39" s="16">
        <v>7.4800000000000005E-2</v>
      </c>
    </row>
    <row r="40" spans="1:7" x14ac:dyDescent="0.25">
      <c r="A40" s="13" t="s">
        <v>1041</v>
      </c>
      <c r="B40" s="33" t="s">
        <v>1042</v>
      </c>
      <c r="C40" s="33" t="s">
        <v>276</v>
      </c>
      <c r="D40" s="14">
        <v>500000</v>
      </c>
      <c r="E40" s="15">
        <v>489.96</v>
      </c>
      <c r="F40" s="16">
        <v>5.9999999999999995E-4</v>
      </c>
      <c r="G40" s="16">
        <v>7.3408000000000001E-2</v>
      </c>
    </row>
    <row r="41" spans="1:7" x14ac:dyDescent="0.25">
      <c r="A41" s="17" t="s">
        <v>130</v>
      </c>
      <c r="B41" s="34"/>
      <c r="C41" s="34"/>
      <c r="D41" s="20"/>
      <c r="E41" s="21">
        <v>463368.73</v>
      </c>
      <c r="F41" s="22">
        <v>0.5444</v>
      </c>
      <c r="G41" s="23"/>
    </row>
    <row r="42" spans="1:7" x14ac:dyDescent="0.25">
      <c r="A42" s="17" t="s">
        <v>135</v>
      </c>
      <c r="B42" s="33"/>
      <c r="C42" s="33"/>
      <c r="D42" s="14"/>
      <c r="E42" s="15"/>
      <c r="F42" s="16"/>
      <c r="G42" s="16"/>
    </row>
    <row r="43" spans="1:7" x14ac:dyDescent="0.25">
      <c r="A43" s="13" t="s">
        <v>1043</v>
      </c>
      <c r="B43" s="33" t="s">
        <v>1044</v>
      </c>
      <c r="C43" s="33" t="s">
        <v>134</v>
      </c>
      <c r="D43" s="14">
        <v>30000000</v>
      </c>
      <c r="E43" s="15">
        <v>29747.07</v>
      </c>
      <c r="F43" s="16">
        <v>3.5000000000000003E-2</v>
      </c>
      <c r="G43" s="16">
        <v>6.9259000000000001E-2</v>
      </c>
    </row>
    <row r="44" spans="1:7" x14ac:dyDescent="0.25">
      <c r="A44" s="13" t="s">
        <v>1045</v>
      </c>
      <c r="B44" s="33" t="s">
        <v>1046</v>
      </c>
      <c r="C44" s="33" t="s">
        <v>134</v>
      </c>
      <c r="D44" s="14">
        <v>26500000</v>
      </c>
      <c r="E44" s="15">
        <v>27063.34</v>
      </c>
      <c r="F44" s="16">
        <v>3.1800000000000002E-2</v>
      </c>
      <c r="G44" s="16">
        <v>6.9466E-2</v>
      </c>
    </row>
    <row r="45" spans="1:7" x14ac:dyDescent="0.25">
      <c r="A45" s="13" t="s">
        <v>1047</v>
      </c>
      <c r="B45" s="33" t="s">
        <v>1048</v>
      </c>
      <c r="C45" s="33" t="s">
        <v>134</v>
      </c>
      <c r="D45" s="14">
        <v>25500000</v>
      </c>
      <c r="E45" s="15">
        <v>25964.58</v>
      </c>
      <c r="F45" s="16">
        <v>3.0499999999999999E-2</v>
      </c>
      <c r="G45" s="16">
        <v>6.9466E-2</v>
      </c>
    </row>
    <row r="46" spans="1:7" x14ac:dyDescent="0.25">
      <c r="A46" s="13" t="s">
        <v>1049</v>
      </c>
      <c r="B46" s="33" t="s">
        <v>1050</v>
      </c>
      <c r="C46" s="33" t="s">
        <v>134</v>
      </c>
      <c r="D46" s="14">
        <v>24500000</v>
      </c>
      <c r="E46" s="15">
        <v>24994.92</v>
      </c>
      <c r="F46" s="16">
        <v>2.9399999999999999E-2</v>
      </c>
      <c r="G46" s="16">
        <v>6.9608000000000003E-2</v>
      </c>
    </row>
    <row r="47" spans="1:7" x14ac:dyDescent="0.25">
      <c r="A47" s="13" t="s">
        <v>1051</v>
      </c>
      <c r="B47" s="33" t="s">
        <v>1052</v>
      </c>
      <c r="C47" s="33" t="s">
        <v>134</v>
      </c>
      <c r="D47" s="14">
        <v>22500000</v>
      </c>
      <c r="E47" s="15">
        <v>22984.04</v>
      </c>
      <c r="F47" s="16">
        <v>2.7E-2</v>
      </c>
      <c r="G47" s="16">
        <v>6.9466E-2</v>
      </c>
    </row>
    <row r="48" spans="1:7" x14ac:dyDescent="0.25">
      <c r="A48" s="13" t="s">
        <v>1053</v>
      </c>
      <c r="B48" s="33" t="s">
        <v>1054</v>
      </c>
      <c r="C48" s="33" t="s">
        <v>134</v>
      </c>
      <c r="D48" s="14">
        <v>19500000</v>
      </c>
      <c r="E48" s="15">
        <v>19942.830000000002</v>
      </c>
      <c r="F48" s="16">
        <v>2.3400000000000001E-2</v>
      </c>
      <c r="G48" s="16">
        <v>6.9362999999999994E-2</v>
      </c>
    </row>
    <row r="49" spans="1:7" x14ac:dyDescent="0.25">
      <c r="A49" s="13" t="s">
        <v>1055</v>
      </c>
      <c r="B49" s="33" t="s">
        <v>1056</v>
      </c>
      <c r="C49" s="33" t="s">
        <v>134</v>
      </c>
      <c r="D49" s="14">
        <v>15500000</v>
      </c>
      <c r="E49" s="15">
        <v>15865.86</v>
      </c>
      <c r="F49" s="16">
        <v>1.8599999999999998E-2</v>
      </c>
      <c r="G49" s="16">
        <v>6.9541000000000006E-2</v>
      </c>
    </row>
    <row r="50" spans="1:7" x14ac:dyDescent="0.25">
      <c r="A50" s="13" t="s">
        <v>1057</v>
      </c>
      <c r="B50" s="33" t="s">
        <v>1058</v>
      </c>
      <c r="C50" s="33" t="s">
        <v>134</v>
      </c>
      <c r="D50" s="14">
        <v>14500000</v>
      </c>
      <c r="E50" s="15">
        <v>14816.55</v>
      </c>
      <c r="F50" s="16">
        <v>1.7399999999999999E-2</v>
      </c>
      <c r="G50" s="16">
        <v>6.9617999999999999E-2</v>
      </c>
    </row>
    <row r="51" spans="1:7" x14ac:dyDescent="0.25">
      <c r="A51" s="13" t="s">
        <v>1059</v>
      </c>
      <c r="B51" s="33" t="s">
        <v>1060</v>
      </c>
      <c r="C51" s="33" t="s">
        <v>134</v>
      </c>
      <c r="D51" s="14">
        <v>14000000</v>
      </c>
      <c r="E51" s="15">
        <v>14251.64</v>
      </c>
      <c r="F51" s="16">
        <v>1.67E-2</v>
      </c>
      <c r="G51" s="16">
        <v>6.9541000000000006E-2</v>
      </c>
    </row>
    <row r="52" spans="1:7" x14ac:dyDescent="0.25">
      <c r="A52" s="13" t="s">
        <v>1061</v>
      </c>
      <c r="B52" s="33" t="s">
        <v>1062</v>
      </c>
      <c r="C52" s="33" t="s">
        <v>134</v>
      </c>
      <c r="D52" s="14">
        <v>11500000</v>
      </c>
      <c r="E52" s="15">
        <v>11721.66</v>
      </c>
      <c r="F52" s="16">
        <v>1.38E-2</v>
      </c>
      <c r="G52" s="16">
        <v>6.9783999999999999E-2</v>
      </c>
    </row>
    <row r="53" spans="1:7" x14ac:dyDescent="0.25">
      <c r="A53" s="13" t="s">
        <v>1063</v>
      </c>
      <c r="B53" s="33" t="s">
        <v>1064</v>
      </c>
      <c r="C53" s="33" t="s">
        <v>134</v>
      </c>
      <c r="D53" s="14">
        <v>10500000</v>
      </c>
      <c r="E53" s="15">
        <v>10757.07</v>
      </c>
      <c r="F53" s="16">
        <v>1.26E-2</v>
      </c>
      <c r="G53" s="16">
        <v>7.0035E-2</v>
      </c>
    </row>
    <row r="54" spans="1:7" x14ac:dyDescent="0.25">
      <c r="A54" s="13" t="s">
        <v>1065</v>
      </c>
      <c r="B54" s="33" t="s">
        <v>1066</v>
      </c>
      <c r="C54" s="33" t="s">
        <v>134</v>
      </c>
      <c r="D54" s="14">
        <v>10500000</v>
      </c>
      <c r="E54" s="15">
        <v>10733.36</v>
      </c>
      <c r="F54" s="16">
        <v>1.26E-2</v>
      </c>
      <c r="G54" s="16">
        <v>6.9609000000000004E-2</v>
      </c>
    </row>
    <row r="55" spans="1:7" x14ac:dyDescent="0.25">
      <c r="A55" s="13" t="s">
        <v>1067</v>
      </c>
      <c r="B55" s="33" t="s">
        <v>1068</v>
      </c>
      <c r="C55" s="33" t="s">
        <v>134</v>
      </c>
      <c r="D55" s="14">
        <v>9500000</v>
      </c>
      <c r="E55" s="15">
        <v>9670.2800000000007</v>
      </c>
      <c r="F55" s="16">
        <v>1.14E-2</v>
      </c>
      <c r="G55" s="16">
        <v>6.9583999999999993E-2</v>
      </c>
    </row>
    <row r="56" spans="1:7" x14ac:dyDescent="0.25">
      <c r="A56" s="13" t="s">
        <v>1069</v>
      </c>
      <c r="B56" s="33" t="s">
        <v>1070</v>
      </c>
      <c r="C56" s="33" t="s">
        <v>134</v>
      </c>
      <c r="D56" s="14">
        <v>9000000</v>
      </c>
      <c r="E56" s="15">
        <v>9179.02</v>
      </c>
      <c r="F56" s="16">
        <v>1.0800000000000001E-2</v>
      </c>
      <c r="G56" s="16">
        <v>6.9362999999999994E-2</v>
      </c>
    </row>
    <row r="57" spans="1:7" x14ac:dyDescent="0.25">
      <c r="A57" s="13" t="s">
        <v>1071</v>
      </c>
      <c r="B57" s="33" t="s">
        <v>1072</v>
      </c>
      <c r="C57" s="33" t="s">
        <v>134</v>
      </c>
      <c r="D57" s="14">
        <v>8000000</v>
      </c>
      <c r="E57" s="15">
        <v>8180.67</v>
      </c>
      <c r="F57" s="16">
        <v>9.5999999999999992E-3</v>
      </c>
      <c r="G57" s="16">
        <v>6.9466E-2</v>
      </c>
    </row>
    <row r="58" spans="1:7" x14ac:dyDescent="0.25">
      <c r="A58" s="13" t="s">
        <v>1073</v>
      </c>
      <c r="B58" s="33" t="s">
        <v>1074</v>
      </c>
      <c r="C58" s="33" t="s">
        <v>134</v>
      </c>
      <c r="D58" s="14">
        <v>7500000</v>
      </c>
      <c r="E58" s="15">
        <v>7671.23</v>
      </c>
      <c r="F58" s="16">
        <v>8.9999999999999993E-3</v>
      </c>
      <c r="G58" s="16">
        <v>6.9466E-2</v>
      </c>
    </row>
    <row r="59" spans="1:7" x14ac:dyDescent="0.25">
      <c r="A59" s="13" t="s">
        <v>1075</v>
      </c>
      <c r="B59" s="33" t="s">
        <v>1076</v>
      </c>
      <c r="C59" s="33" t="s">
        <v>134</v>
      </c>
      <c r="D59" s="14">
        <v>7500000</v>
      </c>
      <c r="E59" s="15">
        <v>7621.61</v>
      </c>
      <c r="F59" s="16">
        <v>8.9999999999999993E-3</v>
      </c>
      <c r="G59" s="16">
        <v>6.9617999999999999E-2</v>
      </c>
    </row>
    <row r="60" spans="1:7" x14ac:dyDescent="0.25">
      <c r="A60" s="13" t="s">
        <v>1077</v>
      </c>
      <c r="B60" s="33" t="s">
        <v>1078</v>
      </c>
      <c r="C60" s="33" t="s">
        <v>134</v>
      </c>
      <c r="D60" s="14">
        <v>7500000</v>
      </c>
      <c r="E60" s="15">
        <v>7621.19</v>
      </c>
      <c r="F60" s="16">
        <v>8.9999999999999993E-3</v>
      </c>
      <c r="G60" s="16">
        <v>6.9466E-2</v>
      </c>
    </row>
    <row r="61" spans="1:7" x14ac:dyDescent="0.25">
      <c r="A61" s="13" t="s">
        <v>1079</v>
      </c>
      <c r="B61" s="33" t="s">
        <v>1080</v>
      </c>
      <c r="C61" s="33" t="s">
        <v>134</v>
      </c>
      <c r="D61" s="14">
        <v>7219500</v>
      </c>
      <c r="E61" s="15">
        <v>7335.4</v>
      </c>
      <c r="F61" s="16">
        <v>8.6E-3</v>
      </c>
      <c r="G61" s="16">
        <v>6.9470000000000004E-2</v>
      </c>
    </row>
    <row r="62" spans="1:7" x14ac:dyDescent="0.25">
      <c r="A62" s="13" t="s">
        <v>1081</v>
      </c>
      <c r="B62" s="33" t="s">
        <v>1082</v>
      </c>
      <c r="C62" s="33" t="s">
        <v>134</v>
      </c>
      <c r="D62" s="14">
        <v>7000000</v>
      </c>
      <c r="E62" s="15">
        <v>7149.16</v>
      </c>
      <c r="F62" s="16">
        <v>8.3999999999999995E-3</v>
      </c>
      <c r="G62" s="16">
        <v>7.0035E-2</v>
      </c>
    </row>
    <row r="63" spans="1:7" x14ac:dyDescent="0.25">
      <c r="A63" s="13" t="s">
        <v>1083</v>
      </c>
      <c r="B63" s="33" t="s">
        <v>1084</v>
      </c>
      <c r="C63" s="33" t="s">
        <v>134</v>
      </c>
      <c r="D63" s="14">
        <v>6500000</v>
      </c>
      <c r="E63" s="15">
        <v>6658.7</v>
      </c>
      <c r="F63" s="16">
        <v>7.7999999999999996E-3</v>
      </c>
      <c r="G63" s="16">
        <v>6.9583999999999993E-2</v>
      </c>
    </row>
    <row r="64" spans="1:7" x14ac:dyDescent="0.25">
      <c r="A64" s="13" t="s">
        <v>1085</v>
      </c>
      <c r="B64" s="33" t="s">
        <v>1086</v>
      </c>
      <c r="C64" s="33" t="s">
        <v>134</v>
      </c>
      <c r="D64" s="14">
        <v>6500000</v>
      </c>
      <c r="E64" s="15">
        <v>6625.7</v>
      </c>
      <c r="F64" s="16">
        <v>7.7999999999999996E-3</v>
      </c>
      <c r="G64" s="16">
        <v>7.0035E-2</v>
      </c>
    </row>
    <row r="65" spans="1:7" x14ac:dyDescent="0.25">
      <c r="A65" s="13" t="s">
        <v>1087</v>
      </c>
      <c r="B65" s="33" t="s">
        <v>1088</v>
      </c>
      <c r="C65" s="33" t="s">
        <v>134</v>
      </c>
      <c r="D65" s="14">
        <v>6000000</v>
      </c>
      <c r="E65" s="15">
        <v>6120.66</v>
      </c>
      <c r="F65" s="16">
        <v>7.1999999999999998E-3</v>
      </c>
      <c r="G65" s="16">
        <v>6.9583999999999993E-2</v>
      </c>
    </row>
    <row r="66" spans="1:7" x14ac:dyDescent="0.25">
      <c r="A66" s="13" t="s">
        <v>1089</v>
      </c>
      <c r="B66" s="33" t="s">
        <v>1090</v>
      </c>
      <c r="C66" s="33" t="s">
        <v>134</v>
      </c>
      <c r="D66" s="14">
        <v>5000000</v>
      </c>
      <c r="E66" s="15">
        <v>5115.08</v>
      </c>
      <c r="F66" s="16">
        <v>6.0000000000000001E-3</v>
      </c>
      <c r="G66" s="16">
        <v>6.9617999999999999E-2</v>
      </c>
    </row>
    <row r="67" spans="1:7" x14ac:dyDescent="0.25">
      <c r="A67" s="13" t="s">
        <v>1091</v>
      </c>
      <c r="B67" s="33" t="s">
        <v>1092</v>
      </c>
      <c r="C67" s="33" t="s">
        <v>134</v>
      </c>
      <c r="D67" s="14">
        <v>5000000</v>
      </c>
      <c r="E67" s="15">
        <v>5089.4399999999996</v>
      </c>
      <c r="F67" s="16">
        <v>6.0000000000000001E-3</v>
      </c>
      <c r="G67" s="16">
        <v>6.9514999999999993E-2</v>
      </c>
    </row>
    <row r="68" spans="1:7" x14ac:dyDescent="0.25">
      <c r="A68" s="13" t="s">
        <v>1093</v>
      </c>
      <c r="B68" s="33" t="s">
        <v>1094</v>
      </c>
      <c r="C68" s="33" t="s">
        <v>134</v>
      </c>
      <c r="D68" s="14">
        <v>5000000</v>
      </c>
      <c r="E68" s="15">
        <v>5088.55</v>
      </c>
      <c r="F68" s="16">
        <v>6.0000000000000001E-3</v>
      </c>
      <c r="G68" s="16">
        <v>6.9466E-2</v>
      </c>
    </row>
    <row r="69" spans="1:7" x14ac:dyDescent="0.25">
      <c r="A69" s="13" t="s">
        <v>1095</v>
      </c>
      <c r="B69" s="33" t="s">
        <v>1096</v>
      </c>
      <c r="C69" s="33" t="s">
        <v>134</v>
      </c>
      <c r="D69" s="14">
        <v>5000000</v>
      </c>
      <c r="E69" s="15">
        <v>5087.62</v>
      </c>
      <c r="F69" s="16">
        <v>6.0000000000000001E-3</v>
      </c>
      <c r="G69" s="16">
        <v>7.0035E-2</v>
      </c>
    </row>
    <row r="70" spans="1:7" x14ac:dyDescent="0.25">
      <c r="A70" s="13" t="s">
        <v>1097</v>
      </c>
      <c r="B70" s="33" t="s">
        <v>1098</v>
      </c>
      <c r="C70" s="33" t="s">
        <v>134</v>
      </c>
      <c r="D70" s="14">
        <v>4500000</v>
      </c>
      <c r="E70" s="15">
        <v>4609.18</v>
      </c>
      <c r="F70" s="16">
        <v>5.4000000000000003E-3</v>
      </c>
      <c r="G70" s="16">
        <v>6.9609000000000004E-2</v>
      </c>
    </row>
    <row r="71" spans="1:7" x14ac:dyDescent="0.25">
      <c r="A71" s="13" t="s">
        <v>1099</v>
      </c>
      <c r="B71" s="33" t="s">
        <v>1100</v>
      </c>
      <c r="C71" s="33" t="s">
        <v>134</v>
      </c>
      <c r="D71" s="14">
        <v>3500000</v>
      </c>
      <c r="E71" s="15">
        <v>3574.8</v>
      </c>
      <c r="F71" s="16">
        <v>4.1999999999999997E-3</v>
      </c>
      <c r="G71" s="16">
        <v>6.9783999999999999E-2</v>
      </c>
    </row>
    <row r="72" spans="1:7" x14ac:dyDescent="0.25">
      <c r="A72" s="13" t="s">
        <v>1101</v>
      </c>
      <c r="B72" s="33" t="s">
        <v>1102</v>
      </c>
      <c r="C72" s="33" t="s">
        <v>134</v>
      </c>
      <c r="D72" s="14">
        <v>3000000</v>
      </c>
      <c r="E72" s="15">
        <v>3058.95</v>
      </c>
      <c r="F72" s="16">
        <v>3.5999999999999999E-3</v>
      </c>
      <c r="G72" s="16">
        <v>6.9362999999999994E-2</v>
      </c>
    </row>
    <row r="73" spans="1:7" x14ac:dyDescent="0.25">
      <c r="A73" s="13" t="s">
        <v>1103</v>
      </c>
      <c r="B73" s="33" t="s">
        <v>1104</v>
      </c>
      <c r="C73" s="33" t="s">
        <v>134</v>
      </c>
      <c r="D73" s="14">
        <v>3000000</v>
      </c>
      <c r="E73" s="15">
        <v>3052.74</v>
      </c>
      <c r="F73" s="16">
        <v>3.5999999999999999E-3</v>
      </c>
      <c r="G73" s="16">
        <v>6.9782999999999998E-2</v>
      </c>
    </row>
    <row r="74" spans="1:7" x14ac:dyDescent="0.25">
      <c r="A74" s="13" t="s">
        <v>1105</v>
      </c>
      <c r="B74" s="33" t="s">
        <v>1106</v>
      </c>
      <c r="C74" s="33" t="s">
        <v>134</v>
      </c>
      <c r="D74" s="14">
        <v>2500000</v>
      </c>
      <c r="E74" s="15">
        <v>2544.71</v>
      </c>
      <c r="F74" s="16">
        <v>3.0000000000000001E-3</v>
      </c>
      <c r="G74" s="16">
        <v>6.9617999999999999E-2</v>
      </c>
    </row>
    <row r="75" spans="1:7" x14ac:dyDescent="0.25">
      <c r="A75" s="13" t="s">
        <v>1107</v>
      </c>
      <c r="B75" s="33" t="s">
        <v>1108</v>
      </c>
      <c r="C75" s="33" t="s">
        <v>134</v>
      </c>
      <c r="D75" s="14">
        <v>2500000</v>
      </c>
      <c r="E75" s="15">
        <v>2535.42</v>
      </c>
      <c r="F75" s="16">
        <v>3.0000000000000001E-3</v>
      </c>
      <c r="G75" s="16">
        <v>6.9591E-2</v>
      </c>
    </row>
    <row r="76" spans="1:7" x14ac:dyDescent="0.25">
      <c r="A76" s="13" t="s">
        <v>1109</v>
      </c>
      <c r="B76" s="33" t="s">
        <v>1110</v>
      </c>
      <c r="C76" s="33" t="s">
        <v>134</v>
      </c>
      <c r="D76" s="14">
        <v>2500000</v>
      </c>
      <c r="E76" s="15">
        <v>2534.6799999999998</v>
      </c>
      <c r="F76" s="16">
        <v>3.0000000000000001E-3</v>
      </c>
      <c r="G76" s="16">
        <v>6.8904000000000007E-2</v>
      </c>
    </row>
    <row r="77" spans="1:7" x14ac:dyDescent="0.25">
      <c r="A77" s="13" t="s">
        <v>1111</v>
      </c>
      <c r="B77" s="33" t="s">
        <v>1112</v>
      </c>
      <c r="C77" s="33" t="s">
        <v>134</v>
      </c>
      <c r="D77" s="14">
        <v>2000000</v>
      </c>
      <c r="E77" s="15">
        <v>2031.86</v>
      </c>
      <c r="F77" s="16">
        <v>2.3999999999999998E-3</v>
      </c>
      <c r="G77" s="16">
        <v>6.9466E-2</v>
      </c>
    </row>
    <row r="78" spans="1:7" x14ac:dyDescent="0.25">
      <c r="A78" s="13" t="s">
        <v>1113</v>
      </c>
      <c r="B78" s="33" t="s">
        <v>1114</v>
      </c>
      <c r="C78" s="33" t="s">
        <v>134</v>
      </c>
      <c r="D78" s="14">
        <v>1000000</v>
      </c>
      <c r="E78" s="15">
        <v>1019.47</v>
      </c>
      <c r="F78" s="16">
        <v>1.1999999999999999E-3</v>
      </c>
      <c r="G78" s="16">
        <v>6.9415000000000004E-2</v>
      </c>
    </row>
    <row r="79" spans="1:7" x14ac:dyDescent="0.25">
      <c r="A79" s="13" t="s">
        <v>1115</v>
      </c>
      <c r="B79" s="33" t="s">
        <v>1116</v>
      </c>
      <c r="C79" s="33" t="s">
        <v>134</v>
      </c>
      <c r="D79" s="14">
        <v>500000</v>
      </c>
      <c r="E79" s="15">
        <v>508.16</v>
      </c>
      <c r="F79" s="16">
        <v>5.9999999999999995E-4</v>
      </c>
      <c r="G79" s="16">
        <v>6.9514999999999993E-2</v>
      </c>
    </row>
    <row r="80" spans="1:7" x14ac:dyDescent="0.25">
      <c r="A80" s="13" t="s">
        <v>1117</v>
      </c>
      <c r="B80" s="33" t="s">
        <v>1118</v>
      </c>
      <c r="C80" s="33" t="s">
        <v>134</v>
      </c>
      <c r="D80" s="14">
        <v>500000</v>
      </c>
      <c r="E80" s="15">
        <v>508.05</v>
      </c>
      <c r="F80" s="16">
        <v>5.9999999999999995E-4</v>
      </c>
      <c r="G80" s="16">
        <v>6.9679000000000005E-2</v>
      </c>
    </row>
    <row r="81" spans="1:7" x14ac:dyDescent="0.25">
      <c r="A81" s="13" t="s">
        <v>1119</v>
      </c>
      <c r="B81" s="33" t="s">
        <v>1120</v>
      </c>
      <c r="C81" s="33" t="s">
        <v>134</v>
      </c>
      <c r="D81" s="14">
        <v>500000</v>
      </c>
      <c r="E81" s="15">
        <v>507.86</v>
      </c>
      <c r="F81" s="16">
        <v>5.9999999999999995E-4</v>
      </c>
      <c r="G81" s="16">
        <v>6.9471000000000005E-2</v>
      </c>
    </row>
    <row r="82" spans="1:7" x14ac:dyDescent="0.25">
      <c r="A82" s="13" t="s">
        <v>1121</v>
      </c>
      <c r="B82" s="33" t="s">
        <v>1122</v>
      </c>
      <c r="C82" s="33" t="s">
        <v>134</v>
      </c>
      <c r="D82" s="14">
        <v>500000</v>
      </c>
      <c r="E82" s="15">
        <v>507.75</v>
      </c>
      <c r="F82" s="16">
        <v>5.9999999999999995E-4</v>
      </c>
      <c r="G82" s="16">
        <v>6.9630999999999998E-2</v>
      </c>
    </row>
    <row r="83" spans="1:7" x14ac:dyDescent="0.25">
      <c r="A83" s="13" t="s">
        <v>1123</v>
      </c>
      <c r="B83" s="33" t="s">
        <v>1124</v>
      </c>
      <c r="C83" s="33" t="s">
        <v>134</v>
      </c>
      <c r="D83" s="14">
        <v>500000</v>
      </c>
      <c r="E83" s="15">
        <v>499.11</v>
      </c>
      <c r="F83" s="16">
        <v>5.9999999999999995E-4</v>
      </c>
      <c r="G83" s="16">
        <v>6.9430000000000006E-2</v>
      </c>
    </row>
    <row r="84" spans="1:7" x14ac:dyDescent="0.25">
      <c r="A84" s="17" t="s">
        <v>130</v>
      </c>
      <c r="B84" s="34"/>
      <c r="C84" s="34"/>
      <c r="D84" s="20"/>
      <c r="E84" s="21">
        <v>360549.97</v>
      </c>
      <c r="F84" s="22">
        <v>0.42380000000000001</v>
      </c>
      <c r="G84" s="23"/>
    </row>
    <row r="85" spans="1:7" x14ac:dyDescent="0.25">
      <c r="A85" s="13"/>
      <c r="B85" s="33"/>
      <c r="C85" s="33"/>
      <c r="D85" s="14"/>
      <c r="E85" s="15"/>
      <c r="F85" s="16"/>
      <c r="G85" s="16"/>
    </row>
    <row r="86" spans="1:7" x14ac:dyDescent="0.25">
      <c r="A86" s="13"/>
      <c r="B86" s="33"/>
      <c r="C86" s="33"/>
      <c r="D86" s="14"/>
      <c r="E86" s="15"/>
      <c r="F86" s="16"/>
      <c r="G86" s="16"/>
    </row>
    <row r="87" spans="1:7" x14ac:dyDescent="0.25">
      <c r="A87" s="17" t="s">
        <v>140</v>
      </c>
      <c r="B87" s="33"/>
      <c r="C87" s="33"/>
      <c r="D87" s="14"/>
      <c r="E87" s="15"/>
      <c r="F87" s="16"/>
      <c r="G87" s="16"/>
    </row>
    <row r="88" spans="1:7" x14ac:dyDescent="0.25">
      <c r="A88" s="17" t="s">
        <v>130</v>
      </c>
      <c r="B88" s="33"/>
      <c r="C88" s="33"/>
      <c r="D88" s="14"/>
      <c r="E88" s="18" t="s">
        <v>127</v>
      </c>
      <c r="F88" s="19" t="s">
        <v>127</v>
      </c>
      <c r="G88" s="16"/>
    </row>
    <row r="89" spans="1:7" x14ac:dyDescent="0.25">
      <c r="A89" s="13"/>
      <c r="B89" s="33"/>
      <c r="C89" s="33"/>
      <c r="D89" s="14"/>
      <c r="E89" s="15"/>
      <c r="F89" s="16"/>
      <c r="G89" s="16"/>
    </row>
    <row r="90" spans="1:7" x14ac:dyDescent="0.25">
      <c r="A90" s="17" t="s">
        <v>141</v>
      </c>
      <c r="B90" s="33"/>
      <c r="C90" s="33"/>
      <c r="D90" s="14"/>
      <c r="E90" s="15"/>
      <c r="F90" s="16"/>
      <c r="G90" s="16"/>
    </row>
    <row r="91" spans="1:7" x14ac:dyDescent="0.25">
      <c r="A91" s="17" t="s">
        <v>130</v>
      </c>
      <c r="B91" s="33"/>
      <c r="C91" s="33"/>
      <c r="D91" s="14"/>
      <c r="E91" s="18" t="s">
        <v>127</v>
      </c>
      <c r="F91" s="19" t="s">
        <v>127</v>
      </c>
      <c r="G91" s="16"/>
    </row>
    <row r="92" spans="1:7" x14ac:dyDescent="0.25">
      <c r="A92" s="13"/>
      <c r="B92" s="33"/>
      <c r="C92" s="33"/>
      <c r="D92" s="14"/>
      <c r="E92" s="15"/>
      <c r="F92" s="16"/>
      <c r="G92" s="16"/>
    </row>
    <row r="93" spans="1:7" x14ac:dyDescent="0.25">
      <c r="A93" s="24" t="s">
        <v>142</v>
      </c>
      <c r="B93" s="35"/>
      <c r="C93" s="35"/>
      <c r="D93" s="25"/>
      <c r="E93" s="21">
        <v>823918.7</v>
      </c>
      <c r="F93" s="22">
        <v>0.96819999999999995</v>
      </c>
      <c r="G93" s="23"/>
    </row>
    <row r="94" spans="1:7" x14ac:dyDescent="0.25">
      <c r="A94" s="13"/>
      <c r="B94" s="33"/>
      <c r="C94" s="33"/>
      <c r="D94" s="14"/>
      <c r="E94" s="15"/>
      <c r="F94" s="16"/>
      <c r="G94" s="16"/>
    </row>
    <row r="95" spans="1:7" x14ac:dyDescent="0.25">
      <c r="A95" s="13"/>
      <c r="B95" s="33"/>
      <c r="C95" s="33"/>
      <c r="D95" s="14"/>
      <c r="E95" s="15"/>
      <c r="F95" s="16"/>
      <c r="G95" s="16"/>
    </row>
    <row r="96" spans="1:7" x14ac:dyDescent="0.25">
      <c r="A96" s="17" t="s">
        <v>220</v>
      </c>
      <c r="B96" s="33"/>
      <c r="C96" s="33"/>
      <c r="D96" s="14"/>
      <c r="E96" s="15"/>
      <c r="F96" s="16"/>
      <c r="G96" s="16"/>
    </row>
    <row r="97" spans="1:7" x14ac:dyDescent="0.25">
      <c r="A97" s="13" t="s">
        <v>221</v>
      </c>
      <c r="B97" s="33"/>
      <c r="C97" s="33"/>
      <c r="D97" s="14"/>
      <c r="E97" s="15">
        <v>1114.23</v>
      </c>
      <c r="F97" s="16">
        <v>1.2999999999999999E-3</v>
      </c>
      <c r="G97" s="16">
        <v>6.2909999999999994E-2</v>
      </c>
    </row>
    <row r="98" spans="1:7" x14ac:dyDescent="0.25">
      <c r="A98" s="17" t="s">
        <v>130</v>
      </c>
      <c r="B98" s="34"/>
      <c r="C98" s="34"/>
      <c r="D98" s="20"/>
      <c r="E98" s="21">
        <v>1114.23</v>
      </c>
      <c r="F98" s="22">
        <v>1.2999999999999999E-3</v>
      </c>
      <c r="G98" s="23"/>
    </row>
    <row r="99" spans="1:7" x14ac:dyDescent="0.25">
      <c r="A99" s="13"/>
      <c r="B99" s="33"/>
      <c r="C99" s="33"/>
      <c r="D99" s="14"/>
      <c r="E99" s="15"/>
      <c r="F99" s="16"/>
      <c r="G99" s="16"/>
    </row>
    <row r="100" spans="1:7" x14ac:dyDescent="0.25">
      <c r="A100" s="24" t="s">
        <v>142</v>
      </c>
      <c r="B100" s="35"/>
      <c r="C100" s="35"/>
      <c r="D100" s="25"/>
      <c r="E100" s="21">
        <v>1114.23</v>
      </c>
      <c r="F100" s="22">
        <v>1.2999999999999999E-3</v>
      </c>
      <c r="G100" s="23"/>
    </row>
    <row r="101" spans="1:7" x14ac:dyDescent="0.25">
      <c r="A101" s="13" t="s">
        <v>222</v>
      </c>
      <c r="B101" s="33"/>
      <c r="C101" s="33"/>
      <c r="D101" s="14"/>
      <c r="E101" s="15">
        <v>26159.071387799999</v>
      </c>
      <c r="F101" s="16">
        <v>3.0741999999999998E-2</v>
      </c>
      <c r="G101" s="16"/>
    </row>
    <row r="102" spans="1:7" x14ac:dyDescent="0.25">
      <c r="A102" s="13" t="s">
        <v>223</v>
      </c>
      <c r="B102" s="33"/>
      <c r="C102" s="33"/>
      <c r="D102" s="14"/>
      <c r="E102" s="26">
        <v>-270.61138779999999</v>
      </c>
      <c r="F102" s="27">
        <v>-2.42E-4</v>
      </c>
      <c r="G102" s="16">
        <v>6.2909000000000007E-2</v>
      </c>
    </row>
    <row r="103" spans="1:7" x14ac:dyDescent="0.25">
      <c r="A103" s="28" t="s">
        <v>224</v>
      </c>
      <c r="B103" s="36"/>
      <c r="C103" s="36"/>
      <c r="D103" s="29"/>
      <c r="E103" s="30">
        <v>850921.39</v>
      </c>
      <c r="F103" s="31">
        <v>1</v>
      </c>
      <c r="G103" s="31"/>
    </row>
    <row r="105" spans="1:7" x14ac:dyDescent="0.25">
      <c r="A105" s="1" t="s">
        <v>226</v>
      </c>
    </row>
    <row r="108" spans="1:7" x14ac:dyDescent="0.25">
      <c r="A108" s="1" t="s">
        <v>227</v>
      </c>
    </row>
    <row r="109" spans="1:7" x14ac:dyDescent="0.25">
      <c r="A109" s="48" t="s">
        <v>228</v>
      </c>
      <c r="B109" s="3" t="s">
        <v>127</v>
      </c>
    </row>
    <row r="110" spans="1:7" x14ac:dyDescent="0.25">
      <c r="A110" t="s">
        <v>229</v>
      </c>
    </row>
    <row r="111" spans="1:7" x14ac:dyDescent="0.25">
      <c r="A111" t="s">
        <v>230</v>
      </c>
      <c r="B111" t="s">
        <v>231</v>
      </c>
      <c r="C111" t="s">
        <v>231</v>
      </c>
    </row>
    <row r="112" spans="1:7" x14ac:dyDescent="0.25">
      <c r="B112" s="49">
        <v>45565</v>
      </c>
      <c r="C112" s="49">
        <v>45596</v>
      </c>
    </row>
    <row r="113" spans="1:3" x14ac:dyDescent="0.25">
      <c r="A113" t="s">
        <v>236</v>
      </c>
      <c r="B113">
        <v>12.3332</v>
      </c>
      <c r="C113">
        <v>12.414899999999999</v>
      </c>
    </row>
    <row r="114" spans="1:3" x14ac:dyDescent="0.25">
      <c r="A114" t="s">
        <v>237</v>
      </c>
      <c r="B114">
        <v>12.3338</v>
      </c>
      <c r="C114">
        <v>12.4156</v>
      </c>
    </row>
    <row r="115" spans="1:3" x14ac:dyDescent="0.25">
      <c r="A115" t="s">
        <v>688</v>
      </c>
      <c r="B115">
        <v>12.2554</v>
      </c>
      <c r="C115">
        <v>12.3345</v>
      </c>
    </row>
    <row r="116" spans="1:3" x14ac:dyDescent="0.25">
      <c r="A116" t="s">
        <v>689</v>
      </c>
      <c r="B116">
        <v>12.256500000000001</v>
      </c>
      <c r="C116">
        <v>12.335699999999999</v>
      </c>
    </row>
    <row r="118" spans="1:3" x14ac:dyDescent="0.25">
      <c r="A118" t="s">
        <v>247</v>
      </c>
      <c r="B118" s="3" t="s">
        <v>127</v>
      </c>
    </row>
    <row r="119" spans="1:3" x14ac:dyDescent="0.25">
      <c r="A119" t="s">
        <v>248</v>
      </c>
      <c r="B119" s="3" t="s">
        <v>127</v>
      </c>
    </row>
    <row r="120" spans="1:3" ht="29.1" customHeight="1" x14ac:dyDescent="0.25">
      <c r="A120" s="48" t="s">
        <v>249</v>
      </c>
      <c r="B120" s="3" t="s">
        <v>127</v>
      </c>
    </row>
    <row r="121" spans="1:3" ht="29.1" customHeight="1" x14ac:dyDescent="0.25">
      <c r="A121" s="48" t="s">
        <v>250</v>
      </c>
      <c r="B121" s="3" t="s">
        <v>127</v>
      </c>
    </row>
    <row r="122" spans="1:3" x14ac:dyDescent="0.25">
      <c r="A122" t="s">
        <v>251</v>
      </c>
      <c r="B122" s="50">
        <f>+B137</f>
        <v>1.294402474474605</v>
      </c>
    </row>
    <row r="123" spans="1:3" ht="43.5" customHeight="1" x14ac:dyDescent="0.25">
      <c r="A123" s="48" t="s">
        <v>252</v>
      </c>
      <c r="B123" s="3" t="s">
        <v>127</v>
      </c>
    </row>
    <row r="124" spans="1:3" x14ac:dyDescent="0.25">
      <c r="B124" s="3"/>
    </row>
    <row r="125" spans="1:3" ht="29.1" customHeight="1" x14ac:dyDescent="0.25">
      <c r="A125" s="48" t="s">
        <v>253</v>
      </c>
      <c r="B125" s="3" t="s">
        <v>127</v>
      </c>
    </row>
    <row r="126" spans="1:3" ht="29.1" customHeight="1" x14ac:dyDescent="0.25">
      <c r="A126" s="48" t="s">
        <v>254</v>
      </c>
      <c r="B126">
        <v>30242.59</v>
      </c>
    </row>
    <row r="127" spans="1:3" ht="29.1" customHeight="1" x14ac:dyDescent="0.25">
      <c r="A127" s="48" t="s">
        <v>255</v>
      </c>
      <c r="B127" s="3" t="s">
        <v>127</v>
      </c>
    </row>
    <row r="128" spans="1:3" ht="29.1" customHeight="1" x14ac:dyDescent="0.25">
      <c r="A128" s="48" t="s">
        <v>256</v>
      </c>
      <c r="B128" s="3" t="s">
        <v>127</v>
      </c>
    </row>
    <row r="130" spans="1:4" x14ac:dyDescent="0.25">
      <c r="A130" t="s">
        <v>257</v>
      </c>
    </row>
    <row r="131" spans="1:4" ht="57.95" customHeight="1" x14ac:dyDescent="0.25">
      <c r="A131" s="52" t="s">
        <v>258</v>
      </c>
      <c r="B131" s="53" t="s">
        <v>1125</v>
      </c>
    </row>
    <row r="132" spans="1:4" ht="29.1" customHeight="1" x14ac:dyDescent="0.25">
      <c r="A132" s="52" t="s">
        <v>260</v>
      </c>
      <c r="B132" s="53" t="s">
        <v>1126</v>
      </c>
    </row>
    <row r="133" spans="1:4" x14ac:dyDescent="0.25">
      <c r="A133" s="52"/>
      <c r="B133" s="52"/>
    </row>
    <row r="134" spans="1:4" x14ac:dyDescent="0.25">
      <c r="A134" s="52" t="s">
        <v>262</v>
      </c>
      <c r="B134" s="54">
        <v>7.2894237351175519</v>
      </c>
    </row>
    <row r="135" spans="1:4" x14ac:dyDescent="0.25">
      <c r="A135" s="52"/>
      <c r="B135" s="52"/>
    </row>
    <row r="136" spans="1:4" x14ac:dyDescent="0.25">
      <c r="A136" s="52" t="s">
        <v>263</v>
      </c>
      <c r="B136" s="55">
        <v>1.2335</v>
      </c>
    </row>
    <row r="137" spans="1:4" x14ac:dyDescent="0.25">
      <c r="A137" s="52" t="s">
        <v>264</v>
      </c>
      <c r="B137" s="55">
        <v>1.294402474474605</v>
      </c>
    </row>
    <row r="138" spans="1:4" x14ac:dyDescent="0.25">
      <c r="A138" s="52"/>
      <c r="B138" s="52"/>
    </row>
    <row r="139" spans="1:4" x14ac:dyDescent="0.25">
      <c r="A139" s="52" t="s">
        <v>265</v>
      </c>
      <c r="B139" s="56">
        <v>45596</v>
      </c>
    </row>
    <row r="141" spans="1:4" ht="69.95" customHeight="1" x14ac:dyDescent="0.25">
      <c r="A141" s="69" t="s">
        <v>266</v>
      </c>
      <c r="B141" s="69" t="s">
        <v>267</v>
      </c>
      <c r="C141" s="69" t="s">
        <v>5</v>
      </c>
      <c r="D141" s="69" t="s">
        <v>6</v>
      </c>
    </row>
    <row r="142" spans="1:4" ht="69.95" customHeight="1" x14ac:dyDescent="0.25">
      <c r="A142" s="69" t="s">
        <v>1127</v>
      </c>
      <c r="B142" s="69"/>
      <c r="C142" s="69" t="s">
        <v>45</v>
      </c>
      <c r="D142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89"/>
  <sheetViews>
    <sheetView showGridLines="0" workbookViewId="0">
      <pane ySplit="4" topLeftCell="A59" activePane="bottomLeft" state="frozen"/>
      <selection activeCell="B30" sqref="B30"/>
      <selection pane="bottomLeft" activeCell="B67" sqref="B67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1128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1129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126</v>
      </c>
      <c r="B7" s="33"/>
      <c r="C7" s="33"/>
      <c r="D7" s="14"/>
      <c r="E7" s="15" t="s">
        <v>127</v>
      </c>
      <c r="F7" s="16" t="s">
        <v>127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143</v>
      </c>
      <c r="B9" s="33"/>
      <c r="C9" s="33"/>
      <c r="D9" s="14"/>
      <c r="E9" s="15"/>
      <c r="F9" s="16"/>
      <c r="G9" s="16"/>
    </row>
    <row r="10" spans="1:8" x14ac:dyDescent="0.25">
      <c r="A10" s="13"/>
      <c r="B10" s="33"/>
      <c r="C10" s="33"/>
      <c r="D10" s="14"/>
      <c r="E10" s="15"/>
      <c r="F10" s="16"/>
      <c r="G10" s="16"/>
    </row>
    <row r="11" spans="1:8" x14ac:dyDescent="0.25">
      <c r="A11" s="17" t="s">
        <v>144</v>
      </c>
      <c r="B11" s="33"/>
      <c r="C11" s="33"/>
      <c r="D11" s="14"/>
      <c r="E11" s="15"/>
      <c r="F11" s="16"/>
      <c r="G11" s="16"/>
    </row>
    <row r="12" spans="1:8" x14ac:dyDescent="0.25">
      <c r="A12" s="13" t="s">
        <v>1130</v>
      </c>
      <c r="B12" s="33" t="s">
        <v>1131</v>
      </c>
      <c r="C12" s="33" t="s">
        <v>134</v>
      </c>
      <c r="D12" s="14">
        <v>1000000</v>
      </c>
      <c r="E12" s="15">
        <v>997.71</v>
      </c>
      <c r="F12" s="16">
        <v>1.89E-2</v>
      </c>
      <c r="G12" s="16">
        <v>6.4500000000000002E-2</v>
      </c>
    </row>
    <row r="13" spans="1:8" x14ac:dyDescent="0.25">
      <c r="A13" s="13" t="s">
        <v>1132</v>
      </c>
      <c r="B13" s="33" t="s">
        <v>1133</v>
      </c>
      <c r="C13" s="33" t="s">
        <v>134</v>
      </c>
      <c r="D13" s="14">
        <v>500000</v>
      </c>
      <c r="E13" s="15">
        <v>499.47</v>
      </c>
      <c r="F13" s="16">
        <v>9.4000000000000004E-3</v>
      </c>
      <c r="G13" s="16">
        <v>6.4613000000000004E-2</v>
      </c>
    </row>
    <row r="14" spans="1:8" x14ac:dyDescent="0.25">
      <c r="A14" s="13" t="s">
        <v>1134</v>
      </c>
      <c r="B14" s="33" t="s">
        <v>1135</v>
      </c>
      <c r="C14" s="33" t="s">
        <v>134</v>
      </c>
      <c r="D14" s="14">
        <v>500000</v>
      </c>
      <c r="E14" s="15">
        <v>497.63</v>
      </c>
      <c r="F14" s="16">
        <v>9.4000000000000004E-3</v>
      </c>
      <c r="G14" s="16">
        <v>6.4505999999999994E-2</v>
      </c>
    </row>
    <row r="15" spans="1:8" x14ac:dyDescent="0.25">
      <c r="A15" s="17" t="s">
        <v>130</v>
      </c>
      <c r="B15" s="34"/>
      <c r="C15" s="34"/>
      <c r="D15" s="20"/>
      <c r="E15" s="21">
        <v>1994.81</v>
      </c>
      <c r="F15" s="22">
        <v>3.7699999999999997E-2</v>
      </c>
      <c r="G15" s="23"/>
    </row>
    <row r="16" spans="1:8" x14ac:dyDescent="0.25">
      <c r="A16" s="13"/>
      <c r="B16" s="33"/>
      <c r="C16" s="33"/>
      <c r="D16" s="14"/>
      <c r="E16" s="15"/>
      <c r="F16" s="16"/>
      <c r="G16" s="16"/>
    </row>
    <row r="17" spans="1:7" x14ac:dyDescent="0.25">
      <c r="A17" s="24" t="s">
        <v>142</v>
      </c>
      <c r="B17" s="35"/>
      <c r="C17" s="35"/>
      <c r="D17" s="25"/>
      <c r="E17" s="21">
        <v>1994.81</v>
      </c>
      <c r="F17" s="22">
        <v>3.7699999999999997E-2</v>
      </c>
      <c r="G17" s="23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13"/>
      <c r="B19" s="33"/>
      <c r="C19" s="33"/>
      <c r="D19" s="14"/>
      <c r="E19" s="15"/>
      <c r="F19" s="16"/>
      <c r="G19" s="16"/>
    </row>
    <row r="20" spans="1:7" x14ac:dyDescent="0.25">
      <c r="A20" s="17" t="s">
        <v>220</v>
      </c>
      <c r="B20" s="33"/>
      <c r="C20" s="33"/>
      <c r="D20" s="14"/>
      <c r="E20" s="15"/>
      <c r="F20" s="16"/>
      <c r="G20" s="16"/>
    </row>
    <row r="21" spans="1:7" x14ac:dyDescent="0.25">
      <c r="A21" s="13" t="s">
        <v>1136</v>
      </c>
      <c r="B21" s="33"/>
      <c r="C21" s="33"/>
      <c r="D21" s="14"/>
      <c r="E21" s="15">
        <v>49999.75</v>
      </c>
      <c r="F21" s="16">
        <v>0.94469999999999998</v>
      </c>
      <c r="G21" s="16">
        <v>6.3500000000000001E-2</v>
      </c>
    </row>
    <row r="22" spans="1:7" x14ac:dyDescent="0.25">
      <c r="A22" s="13" t="s">
        <v>221</v>
      </c>
      <c r="B22" s="33"/>
      <c r="C22" s="33"/>
      <c r="D22" s="14"/>
      <c r="E22" s="15">
        <v>1033.29</v>
      </c>
      <c r="F22" s="16">
        <v>1.95E-2</v>
      </c>
      <c r="G22" s="16">
        <v>6.2909999999999994E-2</v>
      </c>
    </row>
    <row r="23" spans="1:7" x14ac:dyDescent="0.25">
      <c r="A23" s="17" t="s">
        <v>130</v>
      </c>
      <c r="B23" s="34"/>
      <c r="C23" s="34"/>
      <c r="D23" s="20"/>
      <c r="E23" s="21">
        <v>51033.04</v>
      </c>
      <c r="F23" s="22">
        <v>0.96419999999999995</v>
      </c>
      <c r="G23" s="23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24" t="s">
        <v>142</v>
      </c>
      <c r="B25" s="35"/>
      <c r="C25" s="35"/>
      <c r="D25" s="25"/>
      <c r="E25" s="21">
        <v>51033.04</v>
      </c>
      <c r="F25" s="22">
        <v>0.96419999999999995</v>
      </c>
      <c r="G25" s="23"/>
    </row>
    <row r="26" spans="1:7" x14ac:dyDescent="0.25">
      <c r="A26" s="13" t="s">
        <v>222</v>
      </c>
      <c r="B26" s="33"/>
      <c r="C26" s="33"/>
      <c r="D26" s="14"/>
      <c r="E26" s="15">
        <v>8.8766800999999997</v>
      </c>
      <c r="F26" s="16">
        <v>1.6699999999999999E-4</v>
      </c>
      <c r="G26" s="16"/>
    </row>
    <row r="27" spans="1:7" x14ac:dyDescent="0.25">
      <c r="A27" s="13" t="s">
        <v>223</v>
      </c>
      <c r="B27" s="33"/>
      <c r="C27" s="33"/>
      <c r="D27" s="14"/>
      <c r="E27" s="26">
        <v>-111.5066801</v>
      </c>
      <c r="F27" s="27">
        <v>-2.0669999999999998E-3</v>
      </c>
      <c r="G27" s="16">
        <v>6.3488000000000003E-2</v>
      </c>
    </row>
    <row r="28" spans="1:7" x14ac:dyDescent="0.25">
      <c r="A28" s="28" t="s">
        <v>224</v>
      </c>
      <c r="B28" s="36"/>
      <c r="C28" s="36"/>
      <c r="D28" s="29"/>
      <c r="E28" s="30">
        <v>52925.22</v>
      </c>
      <c r="F28" s="31">
        <v>1</v>
      </c>
      <c r="G28" s="31"/>
    </row>
    <row r="33" spans="1:3" x14ac:dyDescent="0.25">
      <c r="A33" s="1" t="s">
        <v>227</v>
      </c>
    </row>
    <row r="34" spans="1:3" x14ac:dyDescent="0.25">
      <c r="A34" s="48" t="s">
        <v>228</v>
      </c>
      <c r="B34" s="3" t="s">
        <v>127</v>
      </c>
    </row>
    <row r="35" spans="1:3" x14ac:dyDescent="0.25">
      <c r="A35" t="s">
        <v>229</v>
      </c>
    </row>
    <row r="36" spans="1:3" x14ac:dyDescent="0.25">
      <c r="A36" t="s">
        <v>338</v>
      </c>
      <c r="B36" t="s">
        <v>231</v>
      </c>
      <c r="C36" t="s">
        <v>231</v>
      </c>
    </row>
    <row r="37" spans="1:3" x14ac:dyDescent="0.25">
      <c r="B37" s="49">
        <v>45565</v>
      </c>
      <c r="C37" s="49">
        <v>45596</v>
      </c>
    </row>
    <row r="38" spans="1:3" x14ac:dyDescent="0.25">
      <c r="A38" t="s">
        <v>232</v>
      </c>
      <c r="B38">
        <v>1280.8768</v>
      </c>
      <c r="C38">
        <v>1287.6980000000001</v>
      </c>
    </row>
    <row r="39" spans="1:3" x14ac:dyDescent="0.25">
      <c r="A39" t="s">
        <v>1137</v>
      </c>
      <c r="B39">
        <v>1000.056</v>
      </c>
      <c r="C39">
        <v>1000.0647</v>
      </c>
    </row>
    <row r="40" spans="1:3" x14ac:dyDescent="0.25">
      <c r="A40" t="s">
        <v>684</v>
      </c>
      <c r="B40" t="s">
        <v>234</v>
      </c>
      <c r="C40" t="s">
        <v>235</v>
      </c>
    </row>
    <row r="41" spans="1:3" x14ac:dyDescent="0.25">
      <c r="A41" t="s">
        <v>236</v>
      </c>
      <c r="B41">
        <v>1280.4353000000001</v>
      </c>
      <c r="C41">
        <v>1287.2570000000001</v>
      </c>
    </row>
    <row r="42" spans="1:3" x14ac:dyDescent="0.25">
      <c r="A42" t="s">
        <v>685</v>
      </c>
      <c r="B42">
        <v>1058.4321</v>
      </c>
      <c r="C42">
        <v>1058.6020000000001</v>
      </c>
    </row>
    <row r="43" spans="1:3" x14ac:dyDescent="0.25">
      <c r="A43" t="s">
        <v>686</v>
      </c>
      <c r="B43" t="s">
        <v>234</v>
      </c>
      <c r="C43" t="s">
        <v>235</v>
      </c>
    </row>
    <row r="44" spans="1:3" x14ac:dyDescent="0.25">
      <c r="A44" t="s">
        <v>1138</v>
      </c>
      <c r="B44">
        <v>1276.6986999999999</v>
      </c>
      <c r="C44">
        <v>1283.4447</v>
      </c>
    </row>
    <row r="45" spans="1:3" x14ac:dyDescent="0.25">
      <c r="A45" t="s">
        <v>1139</v>
      </c>
      <c r="B45">
        <v>1008.2569</v>
      </c>
      <c r="C45">
        <v>1008.2617</v>
      </c>
    </row>
    <row r="46" spans="1:3" x14ac:dyDescent="0.25">
      <c r="A46" t="s">
        <v>687</v>
      </c>
      <c r="B46">
        <v>1095.4621</v>
      </c>
      <c r="C46">
        <v>1095.6439</v>
      </c>
    </row>
    <row r="47" spans="1:3" x14ac:dyDescent="0.25">
      <c r="A47" t="s">
        <v>688</v>
      </c>
      <c r="B47">
        <v>1276.6975</v>
      </c>
      <c r="C47">
        <v>1283.4448</v>
      </c>
    </row>
    <row r="48" spans="1:3" x14ac:dyDescent="0.25">
      <c r="A48" t="s">
        <v>690</v>
      </c>
      <c r="B48">
        <v>1005.2814</v>
      </c>
      <c r="C48">
        <v>1005.4419</v>
      </c>
    </row>
    <row r="49" spans="1:4" x14ac:dyDescent="0.25">
      <c r="A49" t="s">
        <v>691</v>
      </c>
      <c r="B49">
        <v>1017.4968</v>
      </c>
      <c r="C49">
        <v>1016.7868999999999</v>
      </c>
    </row>
    <row r="50" spans="1:4" x14ac:dyDescent="0.25">
      <c r="A50" t="s">
        <v>1140</v>
      </c>
      <c r="B50">
        <v>1171.5291999999999</v>
      </c>
      <c r="C50">
        <v>1177.7708</v>
      </c>
    </row>
    <row r="51" spans="1:4" x14ac:dyDescent="0.25">
      <c r="A51" t="s">
        <v>1141</v>
      </c>
      <c r="B51">
        <v>1000</v>
      </c>
      <c r="C51">
        <v>1000</v>
      </c>
    </row>
    <row r="52" spans="1:4" x14ac:dyDescent="0.25">
      <c r="A52" t="s">
        <v>1142</v>
      </c>
      <c r="B52">
        <v>1171.5277000000001</v>
      </c>
      <c r="C52">
        <v>1177.7692999999999</v>
      </c>
    </row>
    <row r="53" spans="1:4" x14ac:dyDescent="0.25">
      <c r="A53" t="s">
        <v>1143</v>
      </c>
      <c r="B53">
        <v>1000</v>
      </c>
      <c r="C53">
        <v>1000</v>
      </c>
    </row>
    <row r="54" spans="1:4" x14ac:dyDescent="0.25">
      <c r="A54" t="s">
        <v>246</v>
      </c>
    </row>
    <row r="56" spans="1:4" x14ac:dyDescent="0.25">
      <c r="A56" t="s">
        <v>692</v>
      </c>
    </row>
    <row r="58" spans="1:4" x14ac:dyDescent="0.25">
      <c r="A58" s="51" t="s">
        <v>693</v>
      </c>
      <c r="B58" s="51" t="s">
        <v>694</v>
      </c>
      <c r="C58" s="51" t="s">
        <v>695</v>
      </c>
      <c r="D58" s="51" t="s">
        <v>696</v>
      </c>
    </row>
    <row r="59" spans="1:4" x14ac:dyDescent="0.25">
      <c r="A59" s="51" t="s">
        <v>1144</v>
      </c>
      <c r="B59" s="51"/>
      <c r="C59" s="51">
        <v>5.3002096999999999</v>
      </c>
      <c r="D59" s="51">
        <v>5.3002096999999999</v>
      </c>
    </row>
    <row r="60" spans="1:4" x14ac:dyDescent="0.25">
      <c r="A60" s="51" t="s">
        <v>1145</v>
      </c>
      <c r="B60" s="51"/>
      <c r="C60" s="51">
        <v>5.4627892999999998</v>
      </c>
      <c r="D60" s="51">
        <v>5.4627892999999998</v>
      </c>
    </row>
    <row r="61" spans="1:4" x14ac:dyDescent="0.25">
      <c r="A61" s="51" t="s">
        <v>1146</v>
      </c>
      <c r="B61" s="51"/>
      <c r="C61" s="51">
        <v>5.3141816000000004</v>
      </c>
      <c r="D61" s="51">
        <v>5.3141816000000004</v>
      </c>
    </row>
    <row r="62" spans="1:4" x14ac:dyDescent="0.25">
      <c r="A62" s="51" t="s">
        <v>1147</v>
      </c>
      <c r="B62" s="51"/>
      <c r="C62" s="51">
        <v>5.6278531999999997</v>
      </c>
      <c r="D62" s="51">
        <v>5.6278531999999997</v>
      </c>
    </row>
    <row r="63" spans="1:4" x14ac:dyDescent="0.25">
      <c r="A63" s="51" t="s">
        <v>1148</v>
      </c>
      <c r="B63" s="51"/>
      <c r="C63" s="51">
        <v>5.1455107</v>
      </c>
      <c r="D63" s="51">
        <v>5.1455107</v>
      </c>
    </row>
    <row r="64" spans="1:4" x14ac:dyDescent="0.25">
      <c r="A64" s="51" t="s">
        <v>1149</v>
      </c>
      <c r="B64" s="51"/>
      <c r="C64" s="51">
        <v>6.0496527000000002</v>
      </c>
      <c r="D64" s="51">
        <v>6.0496527000000002</v>
      </c>
    </row>
    <row r="66" spans="1:2" x14ac:dyDescent="0.25">
      <c r="A66" t="s">
        <v>248</v>
      </c>
      <c r="B66" s="3" t="s">
        <v>127</v>
      </c>
    </row>
    <row r="67" spans="1:2" ht="29.1" customHeight="1" x14ac:dyDescent="0.25">
      <c r="A67" s="48" t="s">
        <v>249</v>
      </c>
      <c r="B67" s="3" t="s">
        <v>127</v>
      </c>
    </row>
    <row r="68" spans="1:2" ht="29.1" customHeight="1" x14ac:dyDescent="0.25">
      <c r="A68" s="48" t="s">
        <v>250</v>
      </c>
      <c r="B68" s="3" t="s">
        <v>127</v>
      </c>
    </row>
    <row r="69" spans="1:2" x14ac:dyDescent="0.25">
      <c r="A69" t="s">
        <v>251</v>
      </c>
      <c r="B69" s="50">
        <f>+B84</f>
        <v>9.4256881343167849E-3</v>
      </c>
    </row>
    <row r="70" spans="1:2" ht="43.5" customHeight="1" x14ac:dyDescent="0.25">
      <c r="A70" s="48" t="s">
        <v>252</v>
      </c>
      <c r="B70" s="3" t="s">
        <v>127</v>
      </c>
    </row>
    <row r="71" spans="1:2" x14ac:dyDescent="0.25">
      <c r="B71" s="3"/>
    </row>
    <row r="72" spans="1:2" ht="29.1" customHeight="1" x14ac:dyDescent="0.25">
      <c r="A72" s="48" t="s">
        <v>253</v>
      </c>
      <c r="B72" s="3" t="s">
        <v>127</v>
      </c>
    </row>
    <row r="73" spans="1:2" ht="29.1" customHeight="1" x14ac:dyDescent="0.25">
      <c r="A73" s="48" t="s">
        <v>254</v>
      </c>
      <c r="B73" t="s">
        <v>127</v>
      </c>
    </row>
    <row r="74" spans="1:2" ht="29.1" customHeight="1" x14ac:dyDescent="0.25">
      <c r="A74" s="48" t="s">
        <v>255</v>
      </c>
      <c r="B74" s="3" t="s">
        <v>127</v>
      </c>
    </row>
    <row r="75" spans="1:2" ht="29.1" customHeight="1" x14ac:dyDescent="0.25">
      <c r="A75" s="48" t="s">
        <v>256</v>
      </c>
      <c r="B75" s="3" t="s">
        <v>127</v>
      </c>
    </row>
    <row r="77" spans="1:2" x14ac:dyDescent="0.25">
      <c r="A77" t="s">
        <v>257</v>
      </c>
    </row>
    <row r="78" spans="1:2" ht="29.1" customHeight="1" x14ac:dyDescent="0.25">
      <c r="A78" s="52" t="s">
        <v>258</v>
      </c>
      <c r="B78" s="53" t="s">
        <v>1150</v>
      </c>
    </row>
    <row r="79" spans="1:2" x14ac:dyDescent="0.25">
      <c r="A79" s="52" t="s">
        <v>260</v>
      </c>
      <c r="B79" s="52" t="s">
        <v>1151</v>
      </c>
    </row>
    <row r="80" spans="1:2" x14ac:dyDescent="0.25">
      <c r="A80" s="52"/>
      <c r="B80" s="52"/>
    </row>
    <row r="81" spans="1:4" x14ac:dyDescent="0.25">
      <c r="A81" s="52" t="s">
        <v>262</v>
      </c>
      <c r="B81" s="54">
        <v>6.3527125039359316</v>
      </c>
    </row>
    <row r="82" spans="1:4" x14ac:dyDescent="0.25">
      <c r="A82" s="52"/>
      <c r="B82" s="52"/>
    </row>
    <row r="83" spans="1:4" x14ac:dyDescent="0.25">
      <c r="A83" s="52" t="s">
        <v>263</v>
      </c>
      <c r="B83" s="55">
        <v>1.2200000000000001E-2</v>
      </c>
    </row>
    <row r="84" spans="1:4" x14ac:dyDescent="0.25">
      <c r="A84" s="52" t="s">
        <v>264</v>
      </c>
      <c r="B84" s="39">
        <v>9.4256881343167849E-3</v>
      </c>
    </row>
    <row r="85" spans="1:4" x14ac:dyDescent="0.25">
      <c r="A85" s="52"/>
      <c r="B85" s="52"/>
    </row>
    <row r="86" spans="1:4" x14ac:dyDescent="0.25">
      <c r="A86" s="52" t="s">
        <v>265</v>
      </c>
      <c r="B86" s="56">
        <v>45596</v>
      </c>
    </row>
    <row r="88" spans="1:4" ht="69.95" customHeight="1" x14ac:dyDescent="0.25">
      <c r="A88" s="69" t="s">
        <v>266</v>
      </c>
      <c r="B88" s="69" t="s">
        <v>267</v>
      </c>
      <c r="C88" s="69" t="s">
        <v>5</v>
      </c>
      <c r="D88" s="69" t="s">
        <v>6</v>
      </c>
    </row>
    <row r="89" spans="1:4" ht="69.95" customHeight="1" x14ac:dyDescent="0.25">
      <c r="A89" s="69" t="s">
        <v>1152</v>
      </c>
      <c r="B89" s="69"/>
      <c r="C89" s="69" t="s">
        <v>47</v>
      </c>
      <c r="D89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9"/>
  <sheetViews>
    <sheetView showGridLines="0" workbookViewId="0">
      <pane ySplit="4" topLeftCell="A57" activePane="bottomLeft" state="frozen"/>
      <selection activeCell="B30" sqref="B30"/>
      <selection pane="bottomLeft" activeCell="B70" sqref="B7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1153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1154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1156</v>
      </c>
      <c r="B8" s="33" t="s">
        <v>1157</v>
      </c>
      <c r="C8" s="33" t="s">
        <v>1158</v>
      </c>
      <c r="D8" s="14">
        <v>29115</v>
      </c>
      <c r="E8" s="15">
        <v>538.30999999999995</v>
      </c>
      <c r="F8" s="16">
        <v>5.4800000000000001E-2</v>
      </c>
      <c r="G8" s="16"/>
    </row>
    <row r="9" spans="1:8" x14ac:dyDescent="0.25">
      <c r="A9" s="13" t="s">
        <v>1159</v>
      </c>
      <c r="B9" s="33" t="s">
        <v>1160</v>
      </c>
      <c r="C9" s="33" t="s">
        <v>1161</v>
      </c>
      <c r="D9" s="14">
        <v>31445</v>
      </c>
      <c r="E9" s="15">
        <v>507.08</v>
      </c>
      <c r="F9" s="16">
        <v>5.16E-2</v>
      </c>
      <c r="G9" s="16"/>
    </row>
    <row r="10" spans="1:8" x14ac:dyDescent="0.25">
      <c r="A10" s="13" t="s">
        <v>1162</v>
      </c>
      <c r="B10" s="33" t="s">
        <v>1163</v>
      </c>
      <c r="C10" s="33" t="s">
        <v>1164</v>
      </c>
      <c r="D10" s="14">
        <v>35954</v>
      </c>
      <c r="E10" s="15">
        <v>464.62</v>
      </c>
      <c r="F10" s="16">
        <v>4.7300000000000002E-2</v>
      </c>
      <c r="G10" s="16"/>
    </row>
    <row r="11" spans="1:8" x14ac:dyDescent="0.25">
      <c r="A11" s="13" t="s">
        <v>1165</v>
      </c>
      <c r="B11" s="33" t="s">
        <v>1166</v>
      </c>
      <c r="C11" s="33" t="s">
        <v>1158</v>
      </c>
      <c r="D11" s="14">
        <v>20353</v>
      </c>
      <c r="E11" s="15">
        <v>445.11</v>
      </c>
      <c r="F11" s="16">
        <v>4.53E-2</v>
      </c>
      <c r="G11" s="16"/>
    </row>
    <row r="12" spans="1:8" x14ac:dyDescent="0.25">
      <c r="A12" s="13" t="s">
        <v>1167</v>
      </c>
      <c r="B12" s="33" t="s">
        <v>1168</v>
      </c>
      <c r="C12" s="33" t="s">
        <v>1169</v>
      </c>
      <c r="D12" s="14">
        <v>83307</v>
      </c>
      <c r="E12" s="15">
        <v>407.2</v>
      </c>
      <c r="F12" s="16">
        <v>4.1399999999999999E-2</v>
      </c>
      <c r="G12" s="16"/>
    </row>
    <row r="13" spans="1:8" x14ac:dyDescent="0.25">
      <c r="A13" s="13" t="s">
        <v>1170</v>
      </c>
      <c r="B13" s="33" t="s">
        <v>1171</v>
      </c>
      <c r="C13" s="33" t="s">
        <v>1172</v>
      </c>
      <c r="D13" s="14">
        <v>3933</v>
      </c>
      <c r="E13" s="15">
        <v>386.86</v>
      </c>
      <c r="F13" s="16">
        <v>3.9399999999999998E-2</v>
      </c>
      <c r="G13" s="16"/>
    </row>
    <row r="14" spans="1:8" x14ac:dyDescent="0.25">
      <c r="A14" s="13" t="s">
        <v>1173</v>
      </c>
      <c r="B14" s="33" t="s">
        <v>1174</v>
      </c>
      <c r="C14" s="33" t="s">
        <v>1175</v>
      </c>
      <c r="D14" s="14">
        <v>6566</v>
      </c>
      <c r="E14" s="15">
        <v>376.03</v>
      </c>
      <c r="F14" s="16">
        <v>3.8300000000000001E-2</v>
      </c>
      <c r="G14" s="16"/>
    </row>
    <row r="15" spans="1:8" x14ac:dyDescent="0.25">
      <c r="A15" s="13" t="s">
        <v>1176</v>
      </c>
      <c r="B15" s="33" t="s">
        <v>1177</v>
      </c>
      <c r="C15" s="33" t="s">
        <v>1178</v>
      </c>
      <c r="D15" s="14">
        <v>88085</v>
      </c>
      <c r="E15" s="15">
        <v>359.52</v>
      </c>
      <c r="F15" s="16">
        <v>3.6600000000000001E-2</v>
      </c>
      <c r="G15" s="16"/>
    </row>
    <row r="16" spans="1:8" x14ac:dyDescent="0.25">
      <c r="A16" s="13" t="s">
        <v>1179</v>
      </c>
      <c r="B16" s="33" t="s">
        <v>1180</v>
      </c>
      <c r="C16" s="33" t="s">
        <v>1181</v>
      </c>
      <c r="D16" s="14">
        <v>11227</v>
      </c>
      <c r="E16" s="15">
        <v>343.83</v>
      </c>
      <c r="F16" s="16">
        <v>3.5000000000000003E-2</v>
      </c>
      <c r="G16" s="16"/>
    </row>
    <row r="17" spans="1:7" x14ac:dyDescent="0.25">
      <c r="A17" s="13" t="s">
        <v>1182</v>
      </c>
      <c r="B17" s="33" t="s">
        <v>1183</v>
      </c>
      <c r="C17" s="33" t="s">
        <v>1184</v>
      </c>
      <c r="D17" s="14">
        <v>3062</v>
      </c>
      <c r="E17" s="15">
        <v>338.83</v>
      </c>
      <c r="F17" s="16">
        <v>3.4500000000000003E-2</v>
      </c>
      <c r="G17" s="16"/>
    </row>
    <row r="18" spans="1:7" x14ac:dyDescent="0.25">
      <c r="A18" s="13" t="s">
        <v>1185</v>
      </c>
      <c r="B18" s="33" t="s">
        <v>1186</v>
      </c>
      <c r="C18" s="33" t="s">
        <v>1158</v>
      </c>
      <c r="D18" s="14">
        <v>26588</v>
      </c>
      <c r="E18" s="15">
        <v>338.78</v>
      </c>
      <c r="F18" s="16">
        <v>3.4500000000000003E-2</v>
      </c>
      <c r="G18" s="16"/>
    </row>
    <row r="19" spans="1:7" x14ac:dyDescent="0.25">
      <c r="A19" s="13" t="s">
        <v>1187</v>
      </c>
      <c r="B19" s="33" t="s">
        <v>1188</v>
      </c>
      <c r="C19" s="33" t="s">
        <v>1189</v>
      </c>
      <c r="D19" s="14">
        <v>25046</v>
      </c>
      <c r="E19" s="15">
        <v>333.63</v>
      </c>
      <c r="F19" s="16">
        <v>3.4000000000000002E-2</v>
      </c>
      <c r="G19" s="16"/>
    </row>
    <row r="20" spans="1:7" x14ac:dyDescent="0.25">
      <c r="A20" s="13" t="s">
        <v>1190</v>
      </c>
      <c r="B20" s="33" t="s">
        <v>1191</v>
      </c>
      <c r="C20" s="33" t="s">
        <v>1192</v>
      </c>
      <c r="D20" s="14">
        <v>9156</v>
      </c>
      <c r="E20" s="15">
        <v>331.66</v>
      </c>
      <c r="F20" s="16">
        <v>3.3799999999999997E-2</v>
      </c>
      <c r="G20" s="16"/>
    </row>
    <row r="21" spans="1:7" x14ac:dyDescent="0.25">
      <c r="A21" s="13" t="s">
        <v>1193</v>
      </c>
      <c r="B21" s="33" t="s">
        <v>1194</v>
      </c>
      <c r="C21" s="33" t="s">
        <v>1184</v>
      </c>
      <c r="D21" s="14">
        <v>11831</v>
      </c>
      <c r="E21" s="15">
        <v>318.95</v>
      </c>
      <c r="F21" s="16">
        <v>3.2500000000000001E-2</v>
      </c>
      <c r="G21" s="16"/>
    </row>
    <row r="22" spans="1:7" x14ac:dyDescent="0.25">
      <c r="A22" s="13" t="s">
        <v>1195</v>
      </c>
      <c r="B22" s="33" t="s">
        <v>1196</v>
      </c>
      <c r="C22" s="33" t="s">
        <v>1172</v>
      </c>
      <c r="D22" s="14">
        <v>2865</v>
      </c>
      <c r="E22" s="15">
        <v>317.33999999999997</v>
      </c>
      <c r="F22" s="16">
        <v>3.2300000000000002E-2</v>
      </c>
      <c r="G22" s="16"/>
    </row>
    <row r="23" spans="1:7" x14ac:dyDescent="0.25">
      <c r="A23" s="13" t="s">
        <v>1197</v>
      </c>
      <c r="B23" s="33" t="s">
        <v>1198</v>
      </c>
      <c r="C23" s="33" t="s">
        <v>1172</v>
      </c>
      <c r="D23" s="14">
        <v>12470</v>
      </c>
      <c r="E23" s="15">
        <v>310.95999999999998</v>
      </c>
      <c r="F23" s="16">
        <v>3.1600000000000003E-2</v>
      </c>
      <c r="G23" s="16"/>
    </row>
    <row r="24" spans="1:7" x14ac:dyDescent="0.25">
      <c r="A24" s="13" t="s">
        <v>1199</v>
      </c>
      <c r="B24" s="33" t="s">
        <v>1200</v>
      </c>
      <c r="C24" s="33" t="s">
        <v>1175</v>
      </c>
      <c r="D24" s="14">
        <v>13268</v>
      </c>
      <c r="E24" s="15">
        <v>300.25</v>
      </c>
      <c r="F24" s="16">
        <v>3.0599999999999999E-2</v>
      </c>
      <c r="G24" s="16"/>
    </row>
    <row r="25" spans="1:7" x14ac:dyDescent="0.25">
      <c r="A25" s="13" t="s">
        <v>1201</v>
      </c>
      <c r="B25" s="33" t="s">
        <v>1202</v>
      </c>
      <c r="C25" s="33" t="s">
        <v>1203</v>
      </c>
      <c r="D25" s="14">
        <v>9048</v>
      </c>
      <c r="E25" s="15">
        <v>295.60000000000002</v>
      </c>
      <c r="F25" s="16">
        <v>3.0099999999999998E-2</v>
      </c>
      <c r="G25" s="16"/>
    </row>
    <row r="26" spans="1:7" x14ac:dyDescent="0.25">
      <c r="A26" s="13" t="s">
        <v>1204</v>
      </c>
      <c r="B26" s="33" t="s">
        <v>1205</v>
      </c>
      <c r="C26" s="33" t="s">
        <v>1206</v>
      </c>
      <c r="D26" s="14">
        <v>15385</v>
      </c>
      <c r="E26" s="15">
        <v>294.98</v>
      </c>
      <c r="F26" s="16">
        <v>0.03</v>
      </c>
      <c r="G26" s="16"/>
    </row>
    <row r="27" spans="1:7" x14ac:dyDescent="0.25">
      <c r="A27" s="13" t="s">
        <v>1207</v>
      </c>
      <c r="B27" s="33" t="s">
        <v>1208</v>
      </c>
      <c r="C27" s="33" t="s">
        <v>1209</v>
      </c>
      <c r="D27" s="14">
        <v>4224</v>
      </c>
      <c r="E27" s="15">
        <v>294.68</v>
      </c>
      <c r="F27" s="16">
        <v>0.03</v>
      </c>
      <c r="G27" s="16"/>
    </row>
    <row r="28" spans="1:7" x14ac:dyDescent="0.25">
      <c r="A28" s="13" t="s">
        <v>1210</v>
      </c>
      <c r="B28" s="33" t="s">
        <v>1211</v>
      </c>
      <c r="C28" s="33" t="s">
        <v>1164</v>
      </c>
      <c r="D28" s="14">
        <v>35338</v>
      </c>
      <c r="E28" s="15">
        <v>289.83999999999997</v>
      </c>
      <c r="F28" s="16">
        <v>2.9499999999999998E-2</v>
      </c>
      <c r="G28" s="16"/>
    </row>
    <row r="29" spans="1:7" x14ac:dyDescent="0.25">
      <c r="A29" s="13" t="s">
        <v>1212</v>
      </c>
      <c r="B29" s="33" t="s">
        <v>1213</v>
      </c>
      <c r="C29" s="33" t="s">
        <v>1214</v>
      </c>
      <c r="D29" s="14">
        <v>8031</v>
      </c>
      <c r="E29" s="15">
        <v>281.13</v>
      </c>
      <c r="F29" s="16">
        <v>2.86E-2</v>
      </c>
      <c r="G29" s="16"/>
    </row>
    <row r="30" spans="1:7" x14ac:dyDescent="0.25">
      <c r="A30" s="13" t="s">
        <v>1215</v>
      </c>
      <c r="B30" s="33" t="s">
        <v>1216</v>
      </c>
      <c r="C30" s="33" t="s">
        <v>1164</v>
      </c>
      <c r="D30" s="14">
        <v>22371</v>
      </c>
      <c r="E30" s="15">
        <v>259.39999999999998</v>
      </c>
      <c r="F30" s="16">
        <v>2.64E-2</v>
      </c>
      <c r="G30" s="16"/>
    </row>
    <row r="31" spans="1:7" x14ac:dyDescent="0.25">
      <c r="A31" s="13" t="s">
        <v>1217</v>
      </c>
      <c r="B31" s="33" t="s">
        <v>1218</v>
      </c>
      <c r="C31" s="33" t="s">
        <v>1172</v>
      </c>
      <c r="D31" s="14">
        <v>31004</v>
      </c>
      <c r="E31" s="15">
        <v>258.58999999999997</v>
      </c>
      <c r="F31" s="16">
        <v>2.63E-2</v>
      </c>
      <c r="G31" s="16"/>
    </row>
    <row r="32" spans="1:7" x14ac:dyDescent="0.25">
      <c r="A32" s="13" t="s">
        <v>1219</v>
      </c>
      <c r="B32" s="33" t="s">
        <v>1220</v>
      </c>
      <c r="C32" s="33" t="s">
        <v>1221</v>
      </c>
      <c r="D32" s="14">
        <v>25329</v>
      </c>
      <c r="E32" s="15">
        <v>253.94</v>
      </c>
      <c r="F32" s="16">
        <v>2.58E-2</v>
      </c>
      <c r="G32" s="16"/>
    </row>
    <row r="33" spans="1:7" x14ac:dyDescent="0.25">
      <c r="A33" s="13" t="s">
        <v>1222</v>
      </c>
      <c r="B33" s="33" t="s">
        <v>1223</v>
      </c>
      <c r="C33" s="33" t="s">
        <v>1224</v>
      </c>
      <c r="D33" s="14">
        <v>721</v>
      </c>
      <c r="E33" s="15">
        <v>253.23</v>
      </c>
      <c r="F33" s="16">
        <v>2.58E-2</v>
      </c>
      <c r="G33" s="16"/>
    </row>
    <row r="34" spans="1:7" x14ac:dyDescent="0.25">
      <c r="A34" s="13" t="s">
        <v>1225</v>
      </c>
      <c r="B34" s="33" t="s">
        <v>1226</v>
      </c>
      <c r="C34" s="33" t="s">
        <v>1158</v>
      </c>
      <c r="D34" s="14">
        <v>7698</v>
      </c>
      <c r="E34" s="15">
        <v>246.54</v>
      </c>
      <c r="F34" s="16">
        <v>2.5100000000000001E-2</v>
      </c>
      <c r="G34" s="16"/>
    </row>
    <row r="35" spans="1:7" x14ac:dyDescent="0.25">
      <c r="A35" s="13" t="s">
        <v>1227</v>
      </c>
      <c r="B35" s="33" t="s">
        <v>1228</v>
      </c>
      <c r="C35" s="33" t="s">
        <v>1229</v>
      </c>
      <c r="D35" s="14">
        <v>89361</v>
      </c>
      <c r="E35" s="15">
        <v>237.83</v>
      </c>
      <c r="F35" s="16">
        <v>2.4199999999999999E-2</v>
      </c>
      <c r="G35" s="16"/>
    </row>
    <row r="36" spans="1:7" x14ac:dyDescent="0.25">
      <c r="A36" s="13" t="s">
        <v>1230</v>
      </c>
      <c r="B36" s="33" t="s">
        <v>1231</v>
      </c>
      <c r="C36" s="33" t="s">
        <v>1158</v>
      </c>
      <c r="D36" s="14">
        <v>21191</v>
      </c>
      <c r="E36" s="15">
        <v>212.17</v>
      </c>
      <c r="F36" s="16">
        <v>2.1600000000000001E-2</v>
      </c>
      <c r="G36" s="16"/>
    </row>
    <row r="37" spans="1:7" x14ac:dyDescent="0.25">
      <c r="A37" s="13" t="s">
        <v>1232</v>
      </c>
      <c r="B37" s="33" t="s">
        <v>1233</v>
      </c>
      <c r="C37" s="33" t="s">
        <v>1224</v>
      </c>
      <c r="D37" s="14">
        <v>171</v>
      </c>
      <c r="E37" s="15">
        <v>209.52</v>
      </c>
      <c r="F37" s="16">
        <v>2.1299999999999999E-2</v>
      </c>
      <c r="G37" s="16"/>
    </row>
    <row r="38" spans="1:7" x14ac:dyDescent="0.25">
      <c r="A38" s="17" t="s">
        <v>130</v>
      </c>
      <c r="B38" s="34"/>
      <c r="C38" s="34"/>
      <c r="D38" s="20"/>
      <c r="E38" s="37">
        <v>9806.41</v>
      </c>
      <c r="F38" s="38">
        <v>0.99819999999999998</v>
      </c>
      <c r="G38" s="23"/>
    </row>
    <row r="39" spans="1:7" x14ac:dyDescent="0.25">
      <c r="A39" s="17" t="s">
        <v>1234</v>
      </c>
      <c r="B39" s="33"/>
      <c r="C39" s="33"/>
      <c r="D39" s="14"/>
      <c r="E39" s="15"/>
      <c r="F39" s="16"/>
      <c r="G39" s="16"/>
    </row>
    <row r="40" spans="1:7" x14ac:dyDescent="0.25">
      <c r="A40" s="17" t="s">
        <v>130</v>
      </c>
      <c r="B40" s="33"/>
      <c r="C40" s="33"/>
      <c r="D40" s="14"/>
      <c r="E40" s="39" t="s">
        <v>127</v>
      </c>
      <c r="F40" s="40" t="s">
        <v>127</v>
      </c>
      <c r="G40" s="16"/>
    </row>
    <row r="41" spans="1:7" x14ac:dyDescent="0.25">
      <c r="A41" s="24" t="s">
        <v>142</v>
      </c>
      <c r="B41" s="35"/>
      <c r="C41" s="35"/>
      <c r="D41" s="25"/>
      <c r="E41" s="30">
        <v>9806.41</v>
      </c>
      <c r="F41" s="31">
        <v>0.99819999999999998</v>
      </c>
      <c r="G41" s="23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7" t="s">
        <v>220</v>
      </c>
      <c r="B44" s="33"/>
      <c r="C44" s="33"/>
      <c r="D44" s="14"/>
      <c r="E44" s="15"/>
      <c r="F44" s="16"/>
      <c r="G44" s="16"/>
    </row>
    <row r="45" spans="1:7" x14ac:dyDescent="0.25">
      <c r="A45" s="13" t="s">
        <v>221</v>
      </c>
      <c r="B45" s="33"/>
      <c r="C45" s="33"/>
      <c r="D45" s="14"/>
      <c r="E45" s="15">
        <v>75.95</v>
      </c>
      <c r="F45" s="16">
        <v>7.7000000000000002E-3</v>
      </c>
      <c r="G45" s="16">
        <v>6.2909999999999994E-2</v>
      </c>
    </row>
    <row r="46" spans="1:7" x14ac:dyDescent="0.25">
      <c r="A46" s="17" t="s">
        <v>130</v>
      </c>
      <c r="B46" s="34"/>
      <c r="C46" s="34"/>
      <c r="D46" s="20"/>
      <c r="E46" s="37">
        <v>75.95</v>
      </c>
      <c r="F46" s="38">
        <v>7.7000000000000002E-3</v>
      </c>
      <c r="G46" s="23"/>
    </row>
    <row r="47" spans="1:7" x14ac:dyDescent="0.25">
      <c r="A47" s="13"/>
      <c r="B47" s="33"/>
      <c r="C47" s="33"/>
      <c r="D47" s="14"/>
      <c r="E47" s="15"/>
      <c r="F47" s="16"/>
      <c r="G47" s="16"/>
    </row>
    <row r="48" spans="1:7" x14ac:dyDescent="0.25">
      <c r="A48" s="24" t="s">
        <v>142</v>
      </c>
      <c r="B48" s="35"/>
      <c r="C48" s="35"/>
      <c r="D48" s="25"/>
      <c r="E48" s="21">
        <v>75.95</v>
      </c>
      <c r="F48" s="22">
        <v>7.7000000000000002E-3</v>
      </c>
      <c r="G48" s="23"/>
    </row>
    <row r="49" spans="1:7" x14ac:dyDescent="0.25">
      <c r="A49" s="13" t="s">
        <v>222</v>
      </c>
      <c r="B49" s="33"/>
      <c r="C49" s="33"/>
      <c r="D49" s="14"/>
      <c r="E49" s="15">
        <v>1.3089999999999999E-2</v>
      </c>
      <c r="F49" s="16">
        <v>9.9999999999999995E-7</v>
      </c>
      <c r="G49" s="16"/>
    </row>
    <row r="50" spans="1:7" x14ac:dyDescent="0.25">
      <c r="A50" s="13" t="s">
        <v>223</v>
      </c>
      <c r="B50" s="33"/>
      <c r="C50" s="33"/>
      <c r="D50" s="14"/>
      <c r="E50" s="26">
        <v>-56.153089999999999</v>
      </c>
      <c r="F50" s="27">
        <v>-5.901E-3</v>
      </c>
      <c r="G50" s="16">
        <v>6.2909999999999994E-2</v>
      </c>
    </row>
    <row r="51" spans="1:7" x14ac:dyDescent="0.25">
      <c r="A51" s="28" t="s">
        <v>224</v>
      </c>
      <c r="B51" s="36"/>
      <c r="C51" s="36"/>
      <c r="D51" s="29"/>
      <c r="E51" s="30">
        <v>9826.2199999999993</v>
      </c>
      <c r="F51" s="31">
        <v>1</v>
      </c>
      <c r="G51" s="31"/>
    </row>
    <row r="56" spans="1:7" x14ac:dyDescent="0.25">
      <c r="A56" s="1" t="s">
        <v>227</v>
      </c>
    </row>
    <row r="57" spans="1:7" x14ac:dyDescent="0.25">
      <c r="A57" s="48" t="s">
        <v>228</v>
      </c>
      <c r="B57" s="3" t="s">
        <v>127</v>
      </c>
    </row>
    <row r="58" spans="1:7" x14ac:dyDescent="0.25">
      <c r="A58" t="s">
        <v>229</v>
      </c>
    </row>
    <row r="59" spans="1:7" x14ac:dyDescent="0.25">
      <c r="A59" t="s">
        <v>230</v>
      </c>
      <c r="B59" t="s">
        <v>231</v>
      </c>
      <c r="C59" t="s">
        <v>231</v>
      </c>
    </row>
    <row r="60" spans="1:7" x14ac:dyDescent="0.25">
      <c r="B60" s="49">
        <v>45565</v>
      </c>
      <c r="C60" s="49">
        <v>45596</v>
      </c>
    </row>
    <row r="61" spans="1:7" x14ac:dyDescent="0.25">
      <c r="A61" t="s">
        <v>724</v>
      </c>
      <c r="B61">
        <v>11.6608</v>
      </c>
      <c r="C61">
        <v>10.672499999999999</v>
      </c>
    </row>
    <row r="62" spans="1:7" x14ac:dyDescent="0.25">
      <c r="A62" t="s">
        <v>237</v>
      </c>
      <c r="B62">
        <v>11.6608</v>
      </c>
      <c r="C62">
        <v>10.672499999999999</v>
      </c>
    </row>
    <row r="63" spans="1:7" x14ac:dyDescent="0.25">
      <c r="A63" t="s">
        <v>725</v>
      </c>
      <c r="B63">
        <v>11.6264</v>
      </c>
      <c r="C63">
        <v>10.634</v>
      </c>
    </row>
    <row r="64" spans="1:7" x14ac:dyDescent="0.25">
      <c r="A64" t="s">
        <v>689</v>
      </c>
      <c r="B64">
        <v>11.6264</v>
      </c>
      <c r="C64">
        <v>10.634</v>
      </c>
    </row>
    <row r="66" spans="1:4" x14ac:dyDescent="0.25">
      <c r="A66" t="s">
        <v>247</v>
      </c>
      <c r="B66" s="3" t="s">
        <v>127</v>
      </c>
    </row>
    <row r="67" spans="1:4" x14ac:dyDescent="0.25">
      <c r="A67" t="s">
        <v>248</v>
      </c>
      <c r="B67" s="3" t="s">
        <v>127</v>
      </c>
    </row>
    <row r="68" spans="1:4" ht="29.1" customHeight="1" x14ac:dyDescent="0.25">
      <c r="A68" s="48" t="s">
        <v>249</v>
      </c>
      <c r="B68" s="3" t="s">
        <v>127</v>
      </c>
    </row>
    <row r="69" spans="1:4" ht="29.1" customHeight="1" x14ac:dyDescent="0.25">
      <c r="A69" s="48" t="s">
        <v>250</v>
      </c>
      <c r="B69" s="3" t="s">
        <v>127</v>
      </c>
    </row>
    <row r="70" spans="1:4" x14ac:dyDescent="0.25">
      <c r="A70" t="s">
        <v>1235</v>
      </c>
      <c r="B70" s="50">
        <v>0.38600000000000001</v>
      </c>
    </row>
    <row r="71" spans="1:4" ht="43.5" customHeight="1" x14ac:dyDescent="0.25">
      <c r="A71" s="48" t="s">
        <v>252</v>
      </c>
      <c r="B71" s="3" t="s">
        <v>127</v>
      </c>
    </row>
    <row r="72" spans="1:4" x14ac:dyDescent="0.25">
      <c r="B72" s="3"/>
    </row>
    <row r="73" spans="1:4" ht="29.1" customHeight="1" x14ac:dyDescent="0.25">
      <c r="A73" s="48" t="s">
        <v>253</v>
      </c>
      <c r="B73" s="3" t="s">
        <v>127</v>
      </c>
    </row>
    <row r="74" spans="1:4" ht="29.1" customHeight="1" x14ac:dyDescent="0.25">
      <c r="A74" s="48" t="s">
        <v>254</v>
      </c>
      <c r="B74" t="s">
        <v>127</v>
      </c>
    </row>
    <row r="75" spans="1:4" ht="29.1" customHeight="1" x14ac:dyDescent="0.25">
      <c r="A75" s="48" t="s">
        <v>255</v>
      </c>
      <c r="B75" s="3" t="s">
        <v>127</v>
      </c>
    </row>
    <row r="76" spans="1:4" ht="29.1" customHeight="1" x14ac:dyDescent="0.25">
      <c r="A76" s="48" t="s">
        <v>256</v>
      </c>
      <c r="B76" s="3" t="s">
        <v>127</v>
      </c>
    </row>
    <row r="78" spans="1:4" ht="69.95" customHeight="1" x14ac:dyDescent="0.25">
      <c r="A78" s="69" t="s">
        <v>266</v>
      </c>
      <c r="B78" s="69" t="s">
        <v>267</v>
      </c>
      <c r="C78" s="69" t="s">
        <v>5</v>
      </c>
      <c r="D78" s="69" t="s">
        <v>6</v>
      </c>
    </row>
    <row r="79" spans="1:4" ht="69.95" customHeight="1" x14ac:dyDescent="0.25">
      <c r="A79" s="69" t="s">
        <v>1236</v>
      </c>
      <c r="B79" s="69"/>
      <c r="C79" s="69" t="s">
        <v>49</v>
      </c>
      <c r="D79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445"/>
  <sheetViews>
    <sheetView showGridLines="0" workbookViewId="0">
      <pane ySplit="4" topLeftCell="A424" activePane="bottomLeft" state="frozen"/>
      <selection activeCell="B30" sqref="B30"/>
      <selection pane="bottomLeft" activeCell="A436" sqref="A436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1237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1238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1187</v>
      </c>
      <c r="B8" s="33" t="s">
        <v>1188</v>
      </c>
      <c r="C8" s="33" t="s">
        <v>1189</v>
      </c>
      <c r="D8" s="14">
        <v>5389500</v>
      </c>
      <c r="E8" s="15">
        <v>71790.83</v>
      </c>
      <c r="F8" s="16">
        <v>5.7299999999999997E-2</v>
      </c>
      <c r="G8" s="16"/>
    </row>
    <row r="9" spans="1:8" x14ac:dyDescent="0.25">
      <c r="A9" s="13" t="s">
        <v>1239</v>
      </c>
      <c r="B9" s="33" t="s">
        <v>1240</v>
      </c>
      <c r="C9" s="33" t="s">
        <v>1164</v>
      </c>
      <c r="D9" s="14">
        <v>2123550</v>
      </c>
      <c r="E9" s="15">
        <v>36858.46</v>
      </c>
      <c r="F9" s="16">
        <v>2.9399999999999999E-2</v>
      </c>
      <c r="G9" s="16"/>
    </row>
    <row r="10" spans="1:8" x14ac:dyDescent="0.25">
      <c r="A10" s="13" t="s">
        <v>1159</v>
      </c>
      <c r="B10" s="33" t="s">
        <v>1160</v>
      </c>
      <c r="C10" s="33" t="s">
        <v>1161</v>
      </c>
      <c r="D10" s="14">
        <v>1813550</v>
      </c>
      <c r="E10" s="15">
        <v>29245.31</v>
      </c>
      <c r="F10" s="16">
        <v>2.3300000000000001E-2</v>
      </c>
      <c r="G10" s="16"/>
    </row>
    <row r="11" spans="1:8" x14ac:dyDescent="0.25">
      <c r="A11" s="13" t="s">
        <v>1241</v>
      </c>
      <c r="B11" s="33" t="s">
        <v>1242</v>
      </c>
      <c r="C11" s="33" t="s">
        <v>1243</v>
      </c>
      <c r="D11" s="14">
        <v>5648800</v>
      </c>
      <c r="E11" s="15">
        <v>26213.26</v>
      </c>
      <c r="F11" s="16">
        <v>2.0899999999999998E-2</v>
      </c>
      <c r="G11" s="16"/>
    </row>
    <row r="12" spans="1:8" x14ac:dyDescent="0.25">
      <c r="A12" s="13" t="s">
        <v>1244</v>
      </c>
      <c r="B12" s="33" t="s">
        <v>1245</v>
      </c>
      <c r="C12" s="33" t="s">
        <v>1246</v>
      </c>
      <c r="D12" s="14">
        <v>820500</v>
      </c>
      <c r="E12" s="15">
        <v>24182.19</v>
      </c>
      <c r="F12" s="16">
        <v>1.9300000000000001E-2</v>
      </c>
      <c r="G12" s="16"/>
    </row>
    <row r="13" spans="1:8" x14ac:dyDescent="0.25">
      <c r="A13" s="13" t="s">
        <v>1247</v>
      </c>
      <c r="B13" s="33" t="s">
        <v>1248</v>
      </c>
      <c r="C13" s="33" t="s">
        <v>1249</v>
      </c>
      <c r="D13" s="14">
        <v>573300</v>
      </c>
      <c r="E13" s="15">
        <v>22751.119999999999</v>
      </c>
      <c r="F13" s="16">
        <v>1.8100000000000002E-2</v>
      </c>
      <c r="G13" s="16"/>
    </row>
    <row r="14" spans="1:8" x14ac:dyDescent="0.25">
      <c r="A14" s="13" t="s">
        <v>1250</v>
      </c>
      <c r="B14" s="33" t="s">
        <v>1251</v>
      </c>
      <c r="C14" s="33" t="s">
        <v>1249</v>
      </c>
      <c r="D14" s="14">
        <v>1082800</v>
      </c>
      <c r="E14" s="15">
        <v>19027.5</v>
      </c>
      <c r="F14" s="16">
        <v>1.52E-2</v>
      </c>
      <c r="G14" s="16"/>
    </row>
    <row r="15" spans="1:8" x14ac:dyDescent="0.25">
      <c r="A15" s="13" t="s">
        <v>1217</v>
      </c>
      <c r="B15" s="33" t="s">
        <v>1218</v>
      </c>
      <c r="C15" s="33" t="s">
        <v>1172</v>
      </c>
      <c r="D15" s="14">
        <v>2159300</v>
      </c>
      <c r="E15" s="15">
        <v>18009.64</v>
      </c>
      <c r="F15" s="16">
        <v>1.44E-2</v>
      </c>
      <c r="G15" s="16"/>
    </row>
    <row r="16" spans="1:8" x14ac:dyDescent="0.25">
      <c r="A16" s="13" t="s">
        <v>1252</v>
      </c>
      <c r="B16" s="33" t="s">
        <v>1253</v>
      </c>
      <c r="C16" s="33" t="s">
        <v>1249</v>
      </c>
      <c r="D16" s="14">
        <v>217800</v>
      </c>
      <c r="E16" s="15">
        <v>16605.29</v>
      </c>
      <c r="F16" s="16">
        <v>1.32E-2</v>
      </c>
      <c r="G16" s="16"/>
    </row>
    <row r="17" spans="1:7" x14ac:dyDescent="0.25">
      <c r="A17" s="13" t="s">
        <v>1254</v>
      </c>
      <c r="B17" s="33" t="s">
        <v>1255</v>
      </c>
      <c r="C17" s="33" t="s">
        <v>1256</v>
      </c>
      <c r="D17" s="14">
        <v>2896000</v>
      </c>
      <c r="E17" s="15">
        <v>15134.5</v>
      </c>
      <c r="F17" s="16">
        <v>1.21E-2</v>
      </c>
      <c r="G17" s="16"/>
    </row>
    <row r="18" spans="1:7" x14ac:dyDescent="0.25">
      <c r="A18" s="13" t="s">
        <v>1257</v>
      </c>
      <c r="B18" s="33" t="s">
        <v>1258</v>
      </c>
      <c r="C18" s="33" t="s">
        <v>1259</v>
      </c>
      <c r="D18" s="14">
        <v>349500</v>
      </c>
      <c r="E18" s="15">
        <v>14842.22</v>
      </c>
      <c r="F18" s="16">
        <v>1.18E-2</v>
      </c>
      <c r="G18" s="16"/>
    </row>
    <row r="19" spans="1:7" x14ac:dyDescent="0.25">
      <c r="A19" s="13" t="s">
        <v>1260</v>
      </c>
      <c r="B19" s="33" t="s">
        <v>1261</v>
      </c>
      <c r="C19" s="33" t="s">
        <v>1164</v>
      </c>
      <c r="D19" s="14">
        <v>843600</v>
      </c>
      <c r="E19" s="15">
        <v>14603.56</v>
      </c>
      <c r="F19" s="16">
        <v>1.1599999999999999E-2</v>
      </c>
      <c r="G19" s="16"/>
    </row>
    <row r="20" spans="1:7" x14ac:dyDescent="0.25">
      <c r="A20" s="13" t="s">
        <v>1156</v>
      </c>
      <c r="B20" s="33" t="s">
        <v>1157</v>
      </c>
      <c r="C20" s="33" t="s">
        <v>1158</v>
      </c>
      <c r="D20" s="14">
        <v>749700</v>
      </c>
      <c r="E20" s="15">
        <v>13861.2</v>
      </c>
      <c r="F20" s="16">
        <v>1.11E-2</v>
      </c>
      <c r="G20" s="16"/>
    </row>
    <row r="21" spans="1:7" x14ac:dyDescent="0.25">
      <c r="A21" s="13" t="s">
        <v>1262</v>
      </c>
      <c r="B21" s="33" t="s">
        <v>1263</v>
      </c>
      <c r="C21" s="33" t="s">
        <v>1164</v>
      </c>
      <c r="D21" s="14">
        <v>5463900</v>
      </c>
      <c r="E21" s="15">
        <v>13712.2</v>
      </c>
      <c r="F21" s="16">
        <v>1.09E-2</v>
      </c>
      <c r="G21" s="16"/>
    </row>
    <row r="22" spans="1:7" x14ac:dyDescent="0.25">
      <c r="A22" s="13" t="s">
        <v>1264</v>
      </c>
      <c r="B22" s="33" t="s">
        <v>1265</v>
      </c>
      <c r="C22" s="33" t="s">
        <v>1164</v>
      </c>
      <c r="D22" s="14">
        <v>1280500</v>
      </c>
      <c r="E22" s="15">
        <v>13516.96</v>
      </c>
      <c r="F22" s="16">
        <v>1.0800000000000001E-2</v>
      </c>
      <c r="G22" s="16"/>
    </row>
    <row r="23" spans="1:7" x14ac:dyDescent="0.25">
      <c r="A23" s="13" t="s">
        <v>1266</v>
      </c>
      <c r="B23" s="33" t="s">
        <v>1267</v>
      </c>
      <c r="C23" s="33" t="s">
        <v>1172</v>
      </c>
      <c r="D23" s="14">
        <v>495250</v>
      </c>
      <c r="E23" s="15">
        <v>13513.14</v>
      </c>
      <c r="F23" s="16">
        <v>1.0800000000000001E-2</v>
      </c>
      <c r="G23" s="16"/>
    </row>
    <row r="24" spans="1:7" x14ac:dyDescent="0.25">
      <c r="A24" s="13" t="s">
        <v>1176</v>
      </c>
      <c r="B24" s="33" t="s">
        <v>1177</v>
      </c>
      <c r="C24" s="33" t="s">
        <v>1178</v>
      </c>
      <c r="D24" s="14">
        <v>3225000</v>
      </c>
      <c r="E24" s="15">
        <v>13162.84</v>
      </c>
      <c r="F24" s="16">
        <v>1.0500000000000001E-2</v>
      </c>
      <c r="G24" s="16"/>
    </row>
    <row r="25" spans="1:7" x14ac:dyDescent="0.25">
      <c r="A25" s="13" t="s">
        <v>1268</v>
      </c>
      <c r="B25" s="33" t="s">
        <v>1269</v>
      </c>
      <c r="C25" s="33" t="s">
        <v>1164</v>
      </c>
      <c r="D25" s="14">
        <v>5945000</v>
      </c>
      <c r="E25" s="15">
        <v>12122.45</v>
      </c>
      <c r="F25" s="16">
        <v>9.7000000000000003E-3</v>
      </c>
      <c r="G25" s="16"/>
    </row>
    <row r="26" spans="1:7" x14ac:dyDescent="0.25">
      <c r="A26" s="13" t="s">
        <v>1162</v>
      </c>
      <c r="B26" s="33" t="s">
        <v>1163</v>
      </c>
      <c r="C26" s="33" t="s">
        <v>1164</v>
      </c>
      <c r="D26" s="14">
        <v>911400</v>
      </c>
      <c r="E26" s="15">
        <v>11777.57</v>
      </c>
      <c r="F26" s="16">
        <v>9.4000000000000004E-3</v>
      </c>
      <c r="G26" s="16"/>
    </row>
    <row r="27" spans="1:7" x14ac:dyDescent="0.25">
      <c r="A27" s="13" t="s">
        <v>1210</v>
      </c>
      <c r="B27" s="33" t="s">
        <v>1211</v>
      </c>
      <c r="C27" s="33" t="s">
        <v>1164</v>
      </c>
      <c r="D27" s="14">
        <v>1413750</v>
      </c>
      <c r="E27" s="15">
        <v>11595.58</v>
      </c>
      <c r="F27" s="16">
        <v>9.1999999999999998E-3</v>
      </c>
      <c r="G27" s="16"/>
    </row>
    <row r="28" spans="1:7" x14ac:dyDescent="0.25">
      <c r="A28" s="13" t="s">
        <v>1270</v>
      </c>
      <c r="B28" s="33" t="s">
        <v>1271</v>
      </c>
      <c r="C28" s="33" t="s">
        <v>1164</v>
      </c>
      <c r="D28" s="14">
        <v>11824000</v>
      </c>
      <c r="E28" s="15">
        <v>11575.7</v>
      </c>
      <c r="F28" s="16">
        <v>9.1999999999999998E-3</v>
      </c>
      <c r="G28" s="16"/>
    </row>
    <row r="29" spans="1:7" x14ac:dyDescent="0.25">
      <c r="A29" s="13" t="s">
        <v>1272</v>
      </c>
      <c r="B29" s="33" t="s">
        <v>1273</v>
      </c>
      <c r="C29" s="33" t="s">
        <v>1274</v>
      </c>
      <c r="D29" s="14">
        <v>283500</v>
      </c>
      <c r="E29" s="15">
        <v>11488.84</v>
      </c>
      <c r="F29" s="16">
        <v>9.1999999999999998E-3</v>
      </c>
      <c r="G29" s="16"/>
    </row>
    <row r="30" spans="1:7" x14ac:dyDescent="0.25">
      <c r="A30" s="13" t="s">
        <v>1275</v>
      </c>
      <c r="B30" s="33" t="s">
        <v>1276</v>
      </c>
      <c r="C30" s="33" t="s">
        <v>1158</v>
      </c>
      <c r="D30" s="14">
        <v>800250</v>
      </c>
      <c r="E30" s="15">
        <v>11175.49</v>
      </c>
      <c r="F30" s="16">
        <v>8.8999999999999999E-3</v>
      </c>
      <c r="G30" s="16"/>
    </row>
    <row r="31" spans="1:7" x14ac:dyDescent="0.25">
      <c r="A31" s="13" t="s">
        <v>1277</v>
      </c>
      <c r="B31" s="33" t="s">
        <v>1278</v>
      </c>
      <c r="C31" s="33" t="s">
        <v>1161</v>
      </c>
      <c r="D31" s="14">
        <v>136400000</v>
      </c>
      <c r="E31" s="15">
        <v>11075.68</v>
      </c>
      <c r="F31" s="16">
        <v>8.8000000000000005E-3</v>
      </c>
      <c r="G31" s="16"/>
    </row>
    <row r="32" spans="1:7" x14ac:dyDescent="0.25">
      <c r="A32" s="13" t="s">
        <v>1279</v>
      </c>
      <c r="B32" s="33" t="s">
        <v>1280</v>
      </c>
      <c r="C32" s="33" t="s">
        <v>1259</v>
      </c>
      <c r="D32" s="14">
        <v>3736350</v>
      </c>
      <c r="E32" s="15">
        <v>10644.86</v>
      </c>
      <c r="F32" s="16">
        <v>8.5000000000000006E-3</v>
      </c>
      <c r="G32" s="16"/>
    </row>
    <row r="33" spans="1:7" x14ac:dyDescent="0.25">
      <c r="A33" s="13" t="s">
        <v>1167</v>
      </c>
      <c r="B33" s="33" t="s">
        <v>1168</v>
      </c>
      <c r="C33" s="33" t="s">
        <v>1169</v>
      </c>
      <c r="D33" s="14">
        <v>2089600</v>
      </c>
      <c r="E33" s="15">
        <v>10213.959999999999</v>
      </c>
      <c r="F33" s="16">
        <v>8.0999999999999996E-3</v>
      </c>
      <c r="G33" s="16"/>
    </row>
    <row r="34" spans="1:7" x14ac:dyDescent="0.25">
      <c r="A34" s="13" t="s">
        <v>1281</v>
      </c>
      <c r="B34" s="33" t="s">
        <v>1282</v>
      </c>
      <c r="C34" s="33" t="s">
        <v>1249</v>
      </c>
      <c r="D34" s="14">
        <v>552650</v>
      </c>
      <c r="E34" s="15">
        <v>9760.08</v>
      </c>
      <c r="F34" s="16">
        <v>7.7999999999999996E-3</v>
      </c>
      <c r="G34" s="16"/>
    </row>
    <row r="35" spans="1:7" x14ac:dyDescent="0.25">
      <c r="A35" s="13" t="s">
        <v>1283</v>
      </c>
      <c r="B35" s="33" t="s">
        <v>1284</v>
      </c>
      <c r="C35" s="33" t="s">
        <v>1214</v>
      </c>
      <c r="D35" s="14">
        <v>149750</v>
      </c>
      <c r="E35" s="15">
        <v>9704.4</v>
      </c>
      <c r="F35" s="16">
        <v>7.7000000000000002E-3</v>
      </c>
      <c r="G35" s="16"/>
    </row>
    <row r="36" spans="1:7" x14ac:dyDescent="0.25">
      <c r="A36" s="13" t="s">
        <v>1285</v>
      </c>
      <c r="B36" s="33" t="s">
        <v>1286</v>
      </c>
      <c r="C36" s="33" t="s">
        <v>1287</v>
      </c>
      <c r="D36" s="14">
        <v>1374800</v>
      </c>
      <c r="E36" s="15">
        <v>9431.82</v>
      </c>
      <c r="F36" s="16">
        <v>7.4999999999999997E-3</v>
      </c>
      <c r="G36" s="16"/>
    </row>
    <row r="37" spans="1:7" x14ac:dyDescent="0.25">
      <c r="A37" s="13" t="s">
        <v>1215</v>
      </c>
      <c r="B37" s="33" t="s">
        <v>1216</v>
      </c>
      <c r="C37" s="33" t="s">
        <v>1164</v>
      </c>
      <c r="D37" s="14">
        <v>794375</v>
      </c>
      <c r="E37" s="15">
        <v>9211.18</v>
      </c>
      <c r="F37" s="16">
        <v>7.3000000000000001E-3</v>
      </c>
      <c r="G37" s="16"/>
    </row>
    <row r="38" spans="1:7" x14ac:dyDescent="0.25">
      <c r="A38" s="13" t="s">
        <v>1288</v>
      </c>
      <c r="B38" s="33" t="s">
        <v>1289</v>
      </c>
      <c r="C38" s="33" t="s">
        <v>1256</v>
      </c>
      <c r="D38" s="14">
        <v>1452000</v>
      </c>
      <c r="E38" s="15">
        <v>9162.85</v>
      </c>
      <c r="F38" s="16">
        <v>7.3000000000000001E-3</v>
      </c>
      <c r="G38" s="16"/>
    </row>
    <row r="39" spans="1:7" x14ac:dyDescent="0.25">
      <c r="A39" s="13" t="s">
        <v>1227</v>
      </c>
      <c r="B39" s="33" t="s">
        <v>1228</v>
      </c>
      <c r="C39" s="33" t="s">
        <v>1229</v>
      </c>
      <c r="D39" s="14">
        <v>3430350</v>
      </c>
      <c r="E39" s="15">
        <v>9129.8799999999992</v>
      </c>
      <c r="F39" s="16">
        <v>7.3000000000000001E-3</v>
      </c>
      <c r="G39" s="16"/>
    </row>
    <row r="40" spans="1:7" x14ac:dyDescent="0.25">
      <c r="A40" s="13" t="s">
        <v>1179</v>
      </c>
      <c r="B40" s="33" t="s">
        <v>1180</v>
      </c>
      <c r="C40" s="33" t="s">
        <v>1181</v>
      </c>
      <c r="D40" s="14">
        <v>282100</v>
      </c>
      <c r="E40" s="15">
        <v>8639.31</v>
      </c>
      <c r="F40" s="16">
        <v>6.8999999999999999E-3</v>
      </c>
      <c r="G40" s="16"/>
    </row>
    <row r="41" spans="1:7" x14ac:dyDescent="0.25">
      <c r="A41" s="13" t="s">
        <v>1290</v>
      </c>
      <c r="B41" s="33" t="s">
        <v>1291</v>
      </c>
      <c r="C41" s="33" t="s">
        <v>1249</v>
      </c>
      <c r="D41" s="14">
        <v>1531500</v>
      </c>
      <c r="E41" s="15">
        <v>8450.82</v>
      </c>
      <c r="F41" s="16">
        <v>6.7000000000000002E-3</v>
      </c>
      <c r="G41" s="16"/>
    </row>
    <row r="42" spans="1:7" x14ac:dyDescent="0.25">
      <c r="A42" s="13" t="s">
        <v>1292</v>
      </c>
      <c r="B42" s="33" t="s">
        <v>1293</v>
      </c>
      <c r="C42" s="33" t="s">
        <v>1294</v>
      </c>
      <c r="D42" s="14">
        <v>422800</v>
      </c>
      <c r="E42" s="15">
        <v>8315.6299999999992</v>
      </c>
      <c r="F42" s="16">
        <v>6.6E-3</v>
      </c>
      <c r="G42" s="16"/>
    </row>
    <row r="43" spans="1:7" x14ac:dyDescent="0.25">
      <c r="A43" s="13" t="s">
        <v>1195</v>
      </c>
      <c r="B43" s="33" t="s">
        <v>1196</v>
      </c>
      <c r="C43" s="33" t="s">
        <v>1172</v>
      </c>
      <c r="D43" s="14">
        <v>74350</v>
      </c>
      <c r="E43" s="15">
        <v>8235.34</v>
      </c>
      <c r="F43" s="16">
        <v>6.6E-3</v>
      </c>
      <c r="G43" s="16"/>
    </row>
    <row r="44" spans="1:7" x14ac:dyDescent="0.25">
      <c r="A44" s="13" t="s">
        <v>1295</v>
      </c>
      <c r="B44" s="33" t="s">
        <v>1296</v>
      </c>
      <c r="C44" s="33" t="s">
        <v>1297</v>
      </c>
      <c r="D44" s="14">
        <v>7080000</v>
      </c>
      <c r="E44" s="15">
        <v>8195.1</v>
      </c>
      <c r="F44" s="16">
        <v>6.4999999999999997E-3</v>
      </c>
      <c r="G44" s="16"/>
    </row>
    <row r="45" spans="1:7" x14ac:dyDescent="0.25">
      <c r="A45" s="13" t="s">
        <v>1298</v>
      </c>
      <c r="B45" s="33" t="s">
        <v>1299</v>
      </c>
      <c r="C45" s="33" t="s">
        <v>1161</v>
      </c>
      <c r="D45" s="14">
        <v>2322200</v>
      </c>
      <c r="E45" s="15">
        <v>7908.25</v>
      </c>
      <c r="F45" s="16">
        <v>6.3E-3</v>
      </c>
      <c r="G45" s="16"/>
    </row>
    <row r="46" spans="1:7" x14ac:dyDescent="0.25">
      <c r="A46" s="13" t="s">
        <v>1197</v>
      </c>
      <c r="B46" s="33" t="s">
        <v>1198</v>
      </c>
      <c r="C46" s="33" t="s">
        <v>1172</v>
      </c>
      <c r="D46" s="14">
        <v>297850</v>
      </c>
      <c r="E46" s="15">
        <v>7427.49</v>
      </c>
      <c r="F46" s="16">
        <v>5.8999999999999999E-3</v>
      </c>
      <c r="G46" s="16"/>
    </row>
    <row r="47" spans="1:7" x14ac:dyDescent="0.25">
      <c r="A47" s="13" t="s">
        <v>1300</v>
      </c>
      <c r="B47" s="33" t="s">
        <v>1301</v>
      </c>
      <c r="C47" s="33" t="s">
        <v>1256</v>
      </c>
      <c r="D47" s="14">
        <v>1622400</v>
      </c>
      <c r="E47" s="15">
        <v>7381.11</v>
      </c>
      <c r="F47" s="16">
        <v>5.8999999999999999E-3</v>
      </c>
      <c r="G47" s="16"/>
    </row>
    <row r="48" spans="1:7" x14ac:dyDescent="0.25">
      <c r="A48" s="13" t="s">
        <v>1302</v>
      </c>
      <c r="B48" s="33" t="s">
        <v>1303</v>
      </c>
      <c r="C48" s="33" t="s">
        <v>1304</v>
      </c>
      <c r="D48" s="14">
        <v>9281250</v>
      </c>
      <c r="E48" s="15">
        <v>7361.89</v>
      </c>
      <c r="F48" s="16">
        <v>5.8999999999999999E-3</v>
      </c>
      <c r="G48" s="16"/>
    </row>
    <row r="49" spans="1:7" x14ac:dyDescent="0.25">
      <c r="A49" s="13" t="s">
        <v>1305</v>
      </c>
      <c r="B49" s="33" t="s">
        <v>1306</v>
      </c>
      <c r="C49" s="33" t="s">
        <v>1307</v>
      </c>
      <c r="D49" s="14">
        <v>93300</v>
      </c>
      <c r="E49" s="15">
        <v>7316.49</v>
      </c>
      <c r="F49" s="16">
        <v>5.7999999999999996E-3</v>
      </c>
      <c r="G49" s="16"/>
    </row>
    <row r="50" spans="1:7" x14ac:dyDescent="0.25">
      <c r="A50" s="13" t="s">
        <v>1308</v>
      </c>
      <c r="B50" s="33" t="s">
        <v>1309</v>
      </c>
      <c r="C50" s="33" t="s">
        <v>1164</v>
      </c>
      <c r="D50" s="14">
        <v>4004000</v>
      </c>
      <c r="E50" s="15">
        <v>7295.69</v>
      </c>
      <c r="F50" s="16">
        <v>5.7999999999999996E-3</v>
      </c>
      <c r="G50" s="16"/>
    </row>
    <row r="51" spans="1:7" x14ac:dyDescent="0.25">
      <c r="A51" s="13" t="s">
        <v>1310</v>
      </c>
      <c r="B51" s="33" t="s">
        <v>1311</v>
      </c>
      <c r="C51" s="33" t="s">
        <v>1209</v>
      </c>
      <c r="D51" s="14">
        <v>3042375</v>
      </c>
      <c r="E51" s="15">
        <v>7271.28</v>
      </c>
      <c r="F51" s="16">
        <v>5.7999999999999996E-3</v>
      </c>
      <c r="G51" s="16"/>
    </row>
    <row r="52" spans="1:7" x14ac:dyDescent="0.25">
      <c r="A52" s="13" t="s">
        <v>1165</v>
      </c>
      <c r="B52" s="33" t="s">
        <v>1166</v>
      </c>
      <c r="C52" s="33" t="s">
        <v>1158</v>
      </c>
      <c r="D52" s="14">
        <v>322575</v>
      </c>
      <c r="E52" s="15">
        <v>7054.55</v>
      </c>
      <c r="F52" s="16">
        <v>5.5999999999999999E-3</v>
      </c>
      <c r="G52" s="16"/>
    </row>
    <row r="53" spans="1:7" x14ac:dyDescent="0.25">
      <c r="A53" s="13" t="s">
        <v>1312</v>
      </c>
      <c r="B53" s="33" t="s">
        <v>1313</v>
      </c>
      <c r="C53" s="33" t="s">
        <v>1314</v>
      </c>
      <c r="D53" s="14">
        <v>3150000</v>
      </c>
      <c r="E53" s="15">
        <v>6988.91</v>
      </c>
      <c r="F53" s="16">
        <v>5.5999999999999999E-3</v>
      </c>
      <c r="G53" s="16"/>
    </row>
    <row r="54" spans="1:7" x14ac:dyDescent="0.25">
      <c r="A54" s="13" t="s">
        <v>1315</v>
      </c>
      <c r="B54" s="33" t="s">
        <v>1316</v>
      </c>
      <c r="C54" s="33" t="s">
        <v>1294</v>
      </c>
      <c r="D54" s="14">
        <v>827475</v>
      </c>
      <c r="E54" s="15">
        <v>6784.05</v>
      </c>
      <c r="F54" s="16">
        <v>5.4000000000000003E-3</v>
      </c>
      <c r="G54" s="16"/>
    </row>
    <row r="55" spans="1:7" x14ac:dyDescent="0.25">
      <c r="A55" s="13" t="s">
        <v>1317</v>
      </c>
      <c r="B55" s="33" t="s">
        <v>1318</v>
      </c>
      <c r="C55" s="33" t="s">
        <v>1256</v>
      </c>
      <c r="D55" s="14">
        <v>98125</v>
      </c>
      <c r="E55" s="15">
        <v>6760.57</v>
      </c>
      <c r="F55" s="16">
        <v>5.4000000000000003E-3</v>
      </c>
      <c r="G55" s="16"/>
    </row>
    <row r="56" spans="1:7" x14ac:dyDescent="0.25">
      <c r="A56" s="13" t="s">
        <v>1319</v>
      </c>
      <c r="B56" s="33" t="s">
        <v>1320</v>
      </c>
      <c r="C56" s="33" t="s">
        <v>1203</v>
      </c>
      <c r="D56" s="14">
        <v>47400</v>
      </c>
      <c r="E56" s="15">
        <v>6665.2</v>
      </c>
      <c r="F56" s="16">
        <v>5.3E-3</v>
      </c>
      <c r="G56" s="16"/>
    </row>
    <row r="57" spans="1:7" x14ac:dyDescent="0.25">
      <c r="A57" s="13" t="s">
        <v>1321</v>
      </c>
      <c r="B57" s="33" t="s">
        <v>1322</v>
      </c>
      <c r="C57" s="33" t="s">
        <v>1323</v>
      </c>
      <c r="D57" s="14">
        <v>2158000</v>
      </c>
      <c r="E57" s="15">
        <v>6649.88</v>
      </c>
      <c r="F57" s="16">
        <v>5.3E-3</v>
      </c>
      <c r="G57" s="16"/>
    </row>
    <row r="58" spans="1:7" x14ac:dyDescent="0.25">
      <c r="A58" s="13" t="s">
        <v>1324</v>
      </c>
      <c r="B58" s="33" t="s">
        <v>1325</v>
      </c>
      <c r="C58" s="33" t="s">
        <v>1172</v>
      </c>
      <c r="D58" s="14">
        <v>132000</v>
      </c>
      <c r="E58" s="15">
        <v>6586.21</v>
      </c>
      <c r="F58" s="16">
        <v>5.3E-3</v>
      </c>
      <c r="G58" s="16"/>
    </row>
    <row r="59" spans="1:7" x14ac:dyDescent="0.25">
      <c r="A59" s="13" t="s">
        <v>1326</v>
      </c>
      <c r="B59" s="33" t="s">
        <v>1327</v>
      </c>
      <c r="C59" s="33" t="s">
        <v>1164</v>
      </c>
      <c r="D59" s="14">
        <v>6284250</v>
      </c>
      <c r="E59" s="15">
        <v>6450.78</v>
      </c>
      <c r="F59" s="16">
        <v>5.1000000000000004E-3</v>
      </c>
      <c r="G59" s="16"/>
    </row>
    <row r="60" spans="1:7" x14ac:dyDescent="0.25">
      <c r="A60" s="13" t="s">
        <v>1212</v>
      </c>
      <c r="B60" s="33" t="s">
        <v>1213</v>
      </c>
      <c r="C60" s="33" t="s">
        <v>1214</v>
      </c>
      <c r="D60" s="14">
        <v>182700</v>
      </c>
      <c r="E60" s="15">
        <v>6395.6</v>
      </c>
      <c r="F60" s="16">
        <v>5.1000000000000004E-3</v>
      </c>
      <c r="G60" s="16"/>
    </row>
    <row r="61" spans="1:7" x14ac:dyDescent="0.25">
      <c r="A61" s="13" t="s">
        <v>1328</v>
      </c>
      <c r="B61" s="33" t="s">
        <v>1329</v>
      </c>
      <c r="C61" s="33" t="s">
        <v>1297</v>
      </c>
      <c r="D61" s="14">
        <v>4273500</v>
      </c>
      <c r="E61" s="15">
        <v>6348.71</v>
      </c>
      <c r="F61" s="16">
        <v>5.1000000000000004E-3</v>
      </c>
      <c r="G61" s="16"/>
    </row>
    <row r="62" spans="1:7" x14ac:dyDescent="0.25">
      <c r="A62" s="13" t="s">
        <v>1330</v>
      </c>
      <c r="B62" s="33" t="s">
        <v>1331</v>
      </c>
      <c r="C62" s="33" t="s">
        <v>1169</v>
      </c>
      <c r="D62" s="14">
        <v>246000</v>
      </c>
      <c r="E62" s="15">
        <v>6219.5</v>
      </c>
      <c r="F62" s="16">
        <v>5.0000000000000001E-3</v>
      </c>
      <c r="G62" s="16"/>
    </row>
    <row r="63" spans="1:7" x14ac:dyDescent="0.25">
      <c r="A63" s="13" t="s">
        <v>1332</v>
      </c>
      <c r="B63" s="33" t="s">
        <v>1333</v>
      </c>
      <c r="C63" s="33" t="s">
        <v>1334</v>
      </c>
      <c r="D63" s="14">
        <v>1367100</v>
      </c>
      <c r="E63" s="15">
        <v>6179.98</v>
      </c>
      <c r="F63" s="16">
        <v>4.8999999999999998E-3</v>
      </c>
      <c r="G63" s="16"/>
    </row>
    <row r="64" spans="1:7" x14ac:dyDescent="0.25">
      <c r="A64" s="13" t="s">
        <v>1335</v>
      </c>
      <c r="B64" s="33" t="s">
        <v>1336</v>
      </c>
      <c r="C64" s="33" t="s">
        <v>1203</v>
      </c>
      <c r="D64" s="14">
        <v>370200</v>
      </c>
      <c r="E64" s="15">
        <v>6106.45</v>
      </c>
      <c r="F64" s="16">
        <v>4.8999999999999998E-3</v>
      </c>
      <c r="G64" s="16"/>
    </row>
    <row r="65" spans="1:7" x14ac:dyDescent="0.25">
      <c r="A65" s="13" t="s">
        <v>1185</v>
      </c>
      <c r="B65" s="33" t="s">
        <v>1186</v>
      </c>
      <c r="C65" s="33" t="s">
        <v>1158</v>
      </c>
      <c r="D65" s="14">
        <v>477500</v>
      </c>
      <c r="E65" s="15">
        <v>6084.31</v>
      </c>
      <c r="F65" s="16">
        <v>4.8999999999999998E-3</v>
      </c>
      <c r="G65" s="16"/>
    </row>
    <row r="66" spans="1:7" x14ac:dyDescent="0.25">
      <c r="A66" s="13" t="s">
        <v>1337</v>
      </c>
      <c r="B66" s="33" t="s">
        <v>1338</v>
      </c>
      <c r="C66" s="33" t="s">
        <v>1249</v>
      </c>
      <c r="D66" s="14">
        <v>210925</v>
      </c>
      <c r="E66" s="15">
        <v>6073.69</v>
      </c>
      <c r="F66" s="16">
        <v>4.7999999999999996E-3</v>
      </c>
      <c r="G66" s="16"/>
    </row>
    <row r="67" spans="1:7" x14ac:dyDescent="0.25">
      <c r="A67" s="13" t="s">
        <v>1190</v>
      </c>
      <c r="B67" s="33" t="s">
        <v>1191</v>
      </c>
      <c r="C67" s="33" t="s">
        <v>1192</v>
      </c>
      <c r="D67" s="14">
        <v>162900</v>
      </c>
      <c r="E67" s="15">
        <v>5900.73</v>
      </c>
      <c r="F67" s="16">
        <v>4.7000000000000002E-3</v>
      </c>
      <c r="G67" s="16"/>
    </row>
    <row r="68" spans="1:7" x14ac:dyDescent="0.25">
      <c r="A68" s="13" t="s">
        <v>1339</v>
      </c>
      <c r="B68" s="33" t="s">
        <v>1340</v>
      </c>
      <c r="C68" s="33" t="s">
        <v>1249</v>
      </c>
      <c r="D68" s="14">
        <v>357600</v>
      </c>
      <c r="E68" s="15">
        <v>5752.53</v>
      </c>
      <c r="F68" s="16">
        <v>4.5999999999999999E-3</v>
      </c>
      <c r="G68" s="16"/>
    </row>
    <row r="69" spans="1:7" x14ac:dyDescent="0.25">
      <c r="A69" s="13" t="s">
        <v>1341</v>
      </c>
      <c r="B69" s="33" t="s">
        <v>1342</v>
      </c>
      <c r="C69" s="33" t="s">
        <v>1249</v>
      </c>
      <c r="D69" s="14">
        <v>97800</v>
      </c>
      <c r="E69" s="15">
        <v>5585.21</v>
      </c>
      <c r="F69" s="16">
        <v>4.4999999999999997E-3</v>
      </c>
      <c r="G69" s="16"/>
    </row>
    <row r="70" spans="1:7" x14ac:dyDescent="0.25">
      <c r="A70" s="13" t="s">
        <v>1343</v>
      </c>
      <c r="B70" s="33" t="s">
        <v>1344</v>
      </c>
      <c r="C70" s="33" t="s">
        <v>1184</v>
      </c>
      <c r="D70" s="14">
        <v>950400</v>
      </c>
      <c r="E70" s="15">
        <v>5517.55</v>
      </c>
      <c r="F70" s="16">
        <v>4.4000000000000003E-3</v>
      </c>
      <c r="G70" s="16"/>
    </row>
    <row r="71" spans="1:7" x14ac:dyDescent="0.25">
      <c r="A71" s="13" t="s">
        <v>1345</v>
      </c>
      <c r="B71" s="33" t="s">
        <v>1346</v>
      </c>
      <c r="C71" s="33" t="s">
        <v>1249</v>
      </c>
      <c r="D71" s="14">
        <v>100200</v>
      </c>
      <c r="E71" s="15">
        <v>5383.25</v>
      </c>
      <c r="F71" s="16">
        <v>4.3E-3</v>
      </c>
      <c r="G71" s="16"/>
    </row>
    <row r="72" spans="1:7" x14ac:dyDescent="0.25">
      <c r="A72" s="13" t="s">
        <v>1201</v>
      </c>
      <c r="B72" s="33" t="s">
        <v>1202</v>
      </c>
      <c r="C72" s="33" t="s">
        <v>1203</v>
      </c>
      <c r="D72" s="14">
        <v>156100</v>
      </c>
      <c r="E72" s="15">
        <v>5099.87</v>
      </c>
      <c r="F72" s="16">
        <v>4.1000000000000003E-3</v>
      </c>
      <c r="G72" s="16"/>
    </row>
    <row r="73" spans="1:7" x14ac:dyDescent="0.25">
      <c r="A73" s="13" t="s">
        <v>1173</v>
      </c>
      <c r="B73" s="33" t="s">
        <v>1174</v>
      </c>
      <c r="C73" s="33" t="s">
        <v>1175</v>
      </c>
      <c r="D73" s="14">
        <v>89000</v>
      </c>
      <c r="E73" s="15">
        <v>5096.9399999999996</v>
      </c>
      <c r="F73" s="16">
        <v>4.1000000000000003E-3</v>
      </c>
      <c r="G73" s="16"/>
    </row>
    <row r="74" spans="1:7" x14ac:dyDescent="0.25">
      <c r="A74" s="13" t="s">
        <v>1347</v>
      </c>
      <c r="B74" s="33" t="s">
        <v>1348</v>
      </c>
      <c r="C74" s="33" t="s">
        <v>1287</v>
      </c>
      <c r="D74" s="14">
        <v>1666850</v>
      </c>
      <c r="E74" s="15">
        <v>4903.87</v>
      </c>
      <c r="F74" s="16">
        <v>3.8999999999999998E-3</v>
      </c>
      <c r="G74" s="16"/>
    </row>
    <row r="75" spans="1:7" x14ac:dyDescent="0.25">
      <c r="A75" s="13" t="s">
        <v>1349</v>
      </c>
      <c r="B75" s="33" t="s">
        <v>1350</v>
      </c>
      <c r="C75" s="33" t="s">
        <v>1287</v>
      </c>
      <c r="D75" s="14">
        <v>2130000</v>
      </c>
      <c r="E75" s="15">
        <v>4841.92</v>
      </c>
      <c r="F75" s="16">
        <v>3.8999999999999998E-3</v>
      </c>
      <c r="G75" s="16"/>
    </row>
    <row r="76" spans="1:7" x14ac:dyDescent="0.25">
      <c r="A76" s="13" t="s">
        <v>1351</v>
      </c>
      <c r="B76" s="33" t="s">
        <v>1352</v>
      </c>
      <c r="C76" s="33" t="s">
        <v>1353</v>
      </c>
      <c r="D76" s="14">
        <v>330400</v>
      </c>
      <c r="E76" s="15">
        <v>4787.83</v>
      </c>
      <c r="F76" s="16">
        <v>3.8E-3</v>
      </c>
      <c r="G76" s="16"/>
    </row>
    <row r="77" spans="1:7" x14ac:dyDescent="0.25">
      <c r="A77" s="13" t="s">
        <v>1354</v>
      </c>
      <c r="B77" s="33" t="s">
        <v>1355</v>
      </c>
      <c r="C77" s="33" t="s">
        <v>1178</v>
      </c>
      <c r="D77" s="14">
        <v>1085400</v>
      </c>
      <c r="E77" s="15">
        <v>4776.3</v>
      </c>
      <c r="F77" s="16">
        <v>3.8E-3</v>
      </c>
      <c r="G77" s="16"/>
    </row>
    <row r="78" spans="1:7" x14ac:dyDescent="0.25">
      <c r="A78" s="13" t="s">
        <v>1356</v>
      </c>
      <c r="B78" s="33" t="s">
        <v>1357</v>
      </c>
      <c r="C78" s="33" t="s">
        <v>1256</v>
      </c>
      <c r="D78" s="14">
        <v>145200</v>
      </c>
      <c r="E78" s="15">
        <v>4557.68</v>
      </c>
      <c r="F78" s="16">
        <v>3.5999999999999999E-3</v>
      </c>
      <c r="G78" s="16"/>
    </row>
    <row r="79" spans="1:7" x14ac:dyDescent="0.25">
      <c r="A79" s="13" t="s">
        <v>1358</v>
      </c>
      <c r="B79" s="33" t="s">
        <v>1359</v>
      </c>
      <c r="C79" s="33" t="s">
        <v>1249</v>
      </c>
      <c r="D79" s="14">
        <v>41800</v>
      </c>
      <c r="E79" s="15">
        <v>4550.5600000000004</v>
      </c>
      <c r="F79" s="16">
        <v>3.5999999999999999E-3</v>
      </c>
      <c r="G79" s="16"/>
    </row>
    <row r="80" spans="1:7" x14ac:dyDescent="0.25">
      <c r="A80" s="13" t="s">
        <v>1360</v>
      </c>
      <c r="B80" s="33" t="s">
        <v>1361</v>
      </c>
      <c r="C80" s="33" t="s">
        <v>1158</v>
      </c>
      <c r="D80" s="14">
        <v>75000</v>
      </c>
      <c r="E80" s="15">
        <v>4417.24</v>
      </c>
      <c r="F80" s="16">
        <v>3.5000000000000001E-3</v>
      </c>
      <c r="G80" s="16"/>
    </row>
    <row r="81" spans="1:7" x14ac:dyDescent="0.25">
      <c r="A81" s="13" t="s">
        <v>1362</v>
      </c>
      <c r="B81" s="33" t="s">
        <v>1363</v>
      </c>
      <c r="C81" s="33" t="s">
        <v>1158</v>
      </c>
      <c r="D81" s="14">
        <v>76200</v>
      </c>
      <c r="E81" s="15">
        <v>4403.79</v>
      </c>
      <c r="F81" s="16">
        <v>3.5000000000000001E-3</v>
      </c>
      <c r="G81" s="16"/>
    </row>
    <row r="82" spans="1:7" x14ac:dyDescent="0.25">
      <c r="A82" s="13" t="s">
        <v>1364</v>
      </c>
      <c r="B82" s="33" t="s">
        <v>1365</v>
      </c>
      <c r="C82" s="33" t="s">
        <v>1256</v>
      </c>
      <c r="D82" s="14">
        <v>227150</v>
      </c>
      <c r="E82" s="15">
        <v>4385.0200000000004</v>
      </c>
      <c r="F82" s="16">
        <v>3.5000000000000001E-3</v>
      </c>
      <c r="G82" s="16"/>
    </row>
    <row r="83" spans="1:7" x14ac:dyDescent="0.25">
      <c r="A83" s="13" t="s">
        <v>1366</v>
      </c>
      <c r="B83" s="33" t="s">
        <v>1367</v>
      </c>
      <c r="C83" s="33" t="s">
        <v>1172</v>
      </c>
      <c r="D83" s="14">
        <v>78575</v>
      </c>
      <c r="E83" s="15">
        <v>3845.97</v>
      </c>
      <c r="F83" s="16">
        <v>3.0999999999999999E-3</v>
      </c>
      <c r="G83" s="16"/>
    </row>
    <row r="84" spans="1:7" x14ac:dyDescent="0.25">
      <c r="A84" s="13" t="s">
        <v>1368</v>
      </c>
      <c r="B84" s="33" t="s">
        <v>1369</v>
      </c>
      <c r="C84" s="33" t="s">
        <v>1370</v>
      </c>
      <c r="D84" s="14">
        <v>75400</v>
      </c>
      <c r="E84" s="15">
        <v>3729.17</v>
      </c>
      <c r="F84" s="16">
        <v>3.0000000000000001E-3</v>
      </c>
      <c r="G84" s="16"/>
    </row>
    <row r="85" spans="1:7" x14ac:dyDescent="0.25">
      <c r="A85" s="13" t="s">
        <v>1371</v>
      </c>
      <c r="B85" s="33" t="s">
        <v>1372</v>
      </c>
      <c r="C85" s="33" t="s">
        <v>1206</v>
      </c>
      <c r="D85" s="14">
        <v>514800</v>
      </c>
      <c r="E85" s="15">
        <v>3707.33</v>
      </c>
      <c r="F85" s="16">
        <v>3.0000000000000001E-3</v>
      </c>
      <c r="G85" s="16"/>
    </row>
    <row r="86" spans="1:7" x14ac:dyDescent="0.25">
      <c r="A86" s="13" t="s">
        <v>1373</v>
      </c>
      <c r="B86" s="33" t="s">
        <v>1374</v>
      </c>
      <c r="C86" s="33" t="s">
        <v>1307</v>
      </c>
      <c r="D86" s="14">
        <v>320100</v>
      </c>
      <c r="E86" s="15">
        <v>3677.63</v>
      </c>
      <c r="F86" s="16">
        <v>2.8999999999999998E-3</v>
      </c>
      <c r="G86" s="16"/>
    </row>
    <row r="87" spans="1:7" x14ac:dyDescent="0.25">
      <c r="A87" s="13" t="s">
        <v>1375</v>
      </c>
      <c r="B87" s="33" t="s">
        <v>1376</v>
      </c>
      <c r="C87" s="33" t="s">
        <v>1323</v>
      </c>
      <c r="D87" s="14">
        <v>51200</v>
      </c>
      <c r="E87" s="15">
        <v>3649.72</v>
      </c>
      <c r="F87" s="16">
        <v>2.8999999999999998E-3</v>
      </c>
      <c r="G87" s="16"/>
    </row>
    <row r="88" spans="1:7" x14ac:dyDescent="0.25">
      <c r="A88" s="13" t="s">
        <v>1377</v>
      </c>
      <c r="B88" s="33" t="s">
        <v>1378</v>
      </c>
      <c r="C88" s="33" t="s">
        <v>1158</v>
      </c>
      <c r="D88" s="14">
        <v>727600</v>
      </c>
      <c r="E88" s="15">
        <v>3574.34</v>
      </c>
      <c r="F88" s="16">
        <v>2.8999999999999998E-3</v>
      </c>
      <c r="G88" s="16"/>
    </row>
    <row r="89" spans="1:7" x14ac:dyDescent="0.25">
      <c r="A89" s="13" t="s">
        <v>1379</v>
      </c>
      <c r="B89" s="33" t="s">
        <v>1380</v>
      </c>
      <c r="C89" s="33" t="s">
        <v>1256</v>
      </c>
      <c r="D89" s="14">
        <v>277500</v>
      </c>
      <c r="E89" s="15">
        <v>3531.88</v>
      </c>
      <c r="F89" s="16">
        <v>2.8E-3</v>
      </c>
      <c r="G89" s="16"/>
    </row>
    <row r="90" spans="1:7" x14ac:dyDescent="0.25">
      <c r="A90" s="13" t="s">
        <v>1230</v>
      </c>
      <c r="B90" s="33" t="s">
        <v>1231</v>
      </c>
      <c r="C90" s="33" t="s">
        <v>1158</v>
      </c>
      <c r="D90" s="14">
        <v>350100</v>
      </c>
      <c r="E90" s="15">
        <v>3505.38</v>
      </c>
      <c r="F90" s="16">
        <v>2.8E-3</v>
      </c>
      <c r="G90" s="16"/>
    </row>
    <row r="91" spans="1:7" x14ac:dyDescent="0.25">
      <c r="A91" s="13" t="s">
        <v>1381</v>
      </c>
      <c r="B91" s="33" t="s">
        <v>1382</v>
      </c>
      <c r="C91" s="33" t="s">
        <v>1184</v>
      </c>
      <c r="D91" s="14">
        <v>149100</v>
      </c>
      <c r="E91" s="15">
        <v>3459.72</v>
      </c>
      <c r="F91" s="16">
        <v>2.8E-3</v>
      </c>
      <c r="G91" s="16"/>
    </row>
    <row r="92" spans="1:7" x14ac:dyDescent="0.25">
      <c r="A92" s="13" t="s">
        <v>1383</v>
      </c>
      <c r="B92" s="33" t="s">
        <v>1384</v>
      </c>
      <c r="C92" s="33" t="s">
        <v>1158</v>
      </c>
      <c r="D92" s="14">
        <v>1092500</v>
      </c>
      <c r="E92" s="15">
        <v>3453.39</v>
      </c>
      <c r="F92" s="16">
        <v>2.8E-3</v>
      </c>
      <c r="G92" s="16"/>
    </row>
    <row r="93" spans="1:7" x14ac:dyDescent="0.25">
      <c r="A93" s="13" t="s">
        <v>1385</v>
      </c>
      <c r="B93" s="33" t="s">
        <v>1386</v>
      </c>
      <c r="C93" s="33" t="s">
        <v>1387</v>
      </c>
      <c r="D93" s="14">
        <v>618800</v>
      </c>
      <c r="E93" s="15">
        <v>3425.99</v>
      </c>
      <c r="F93" s="16">
        <v>2.7000000000000001E-3</v>
      </c>
      <c r="G93" s="16"/>
    </row>
    <row r="94" spans="1:7" x14ac:dyDescent="0.25">
      <c r="A94" s="13" t="s">
        <v>1388</v>
      </c>
      <c r="B94" s="33" t="s">
        <v>1389</v>
      </c>
      <c r="C94" s="33" t="s">
        <v>1390</v>
      </c>
      <c r="D94" s="14">
        <v>48250</v>
      </c>
      <c r="E94" s="15">
        <v>3388.45</v>
      </c>
      <c r="F94" s="16">
        <v>2.7000000000000001E-3</v>
      </c>
      <c r="G94" s="16"/>
    </row>
    <row r="95" spans="1:7" x14ac:dyDescent="0.25">
      <c r="A95" s="13" t="s">
        <v>1391</v>
      </c>
      <c r="B95" s="33" t="s">
        <v>1392</v>
      </c>
      <c r="C95" s="33" t="s">
        <v>1181</v>
      </c>
      <c r="D95" s="14">
        <v>251000</v>
      </c>
      <c r="E95" s="15">
        <v>3220.71</v>
      </c>
      <c r="F95" s="16">
        <v>2.5999999999999999E-3</v>
      </c>
      <c r="G95" s="16"/>
    </row>
    <row r="96" spans="1:7" x14ac:dyDescent="0.25">
      <c r="A96" s="13" t="s">
        <v>1232</v>
      </c>
      <c r="B96" s="33" t="s">
        <v>1233</v>
      </c>
      <c r="C96" s="33" t="s">
        <v>1224</v>
      </c>
      <c r="D96" s="14">
        <v>2610</v>
      </c>
      <c r="E96" s="15">
        <v>3197.89</v>
      </c>
      <c r="F96" s="16">
        <v>2.5999999999999999E-3</v>
      </c>
      <c r="G96" s="16"/>
    </row>
    <row r="97" spans="1:7" x14ac:dyDescent="0.25">
      <c r="A97" s="13" t="s">
        <v>1393</v>
      </c>
      <c r="B97" s="33" t="s">
        <v>1394</v>
      </c>
      <c r="C97" s="33" t="s">
        <v>1221</v>
      </c>
      <c r="D97" s="14">
        <v>492000</v>
      </c>
      <c r="E97" s="15">
        <v>3148.8</v>
      </c>
      <c r="F97" s="16">
        <v>2.5000000000000001E-3</v>
      </c>
      <c r="G97" s="16"/>
    </row>
    <row r="98" spans="1:7" x14ac:dyDescent="0.25">
      <c r="A98" s="13" t="s">
        <v>1395</v>
      </c>
      <c r="B98" s="33" t="s">
        <v>1396</v>
      </c>
      <c r="C98" s="33" t="s">
        <v>1178</v>
      </c>
      <c r="D98" s="14">
        <v>979200</v>
      </c>
      <c r="E98" s="15">
        <v>3141.27</v>
      </c>
      <c r="F98" s="16">
        <v>2.5000000000000001E-3</v>
      </c>
      <c r="G98" s="16"/>
    </row>
    <row r="99" spans="1:7" x14ac:dyDescent="0.25">
      <c r="A99" s="13" t="s">
        <v>1397</v>
      </c>
      <c r="B99" s="33" t="s">
        <v>1398</v>
      </c>
      <c r="C99" s="33" t="s">
        <v>1304</v>
      </c>
      <c r="D99" s="14">
        <v>222000</v>
      </c>
      <c r="E99" s="15">
        <v>3054.61</v>
      </c>
      <c r="F99" s="16">
        <v>2.3999999999999998E-3</v>
      </c>
      <c r="G99" s="16"/>
    </row>
    <row r="100" spans="1:7" x14ac:dyDescent="0.25">
      <c r="A100" s="13" t="s">
        <v>1399</v>
      </c>
      <c r="B100" s="33" t="s">
        <v>1400</v>
      </c>
      <c r="C100" s="33" t="s">
        <v>1401</v>
      </c>
      <c r="D100" s="14">
        <v>70500</v>
      </c>
      <c r="E100" s="15">
        <v>3031.11</v>
      </c>
      <c r="F100" s="16">
        <v>2.3999999999999998E-3</v>
      </c>
      <c r="G100" s="16"/>
    </row>
    <row r="101" spans="1:7" x14ac:dyDescent="0.25">
      <c r="A101" s="13" t="s">
        <v>1402</v>
      </c>
      <c r="B101" s="33" t="s">
        <v>1403</v>
      </c>
      <c r="C101" s="33" t="s">
        <v>1224</v>
      </c>
      <c r="D101" s="14">
        <v>211500</v>
      </c>
      <c r="E101" s="15">
        <v>2982.47</v>
      </c>
      <c r="F101" s="16">
        <v>2.3999999999999998E-3</v>
      </c>
      <c r="G101" s="16"/>
    </row>
    <row r="102" spans="1:7" x14ac:dyDescent="0.25">
      <c r="A102" s="13" t="s">
        <v>1404</v>
      </c>
      <c r="B102" s="33" t="s">
        <v>1405</v>
      </c>
      <c r="C102" s="33" t="s">
        <v>1401</v>
      </c>
      <c r="D102" s="14">
        <v>44800</v>
      </c>
      <c r="E102" s="15">
        <v>2919.12</v>
      </c>
      <c r="F102" s="16">
        <v>2.3E-3</v>
      </c>
      <c r="G102" s="16"/>
    </row>
    <row r="103" spans="1:7" x14ac:dyDescent="0.25">
      <c r="A103" s="13" t="s">
        <v>1199</v>
      </c>
      <c r="B103" s="33" t="s">
        <v>1200</v>
      </c>
      <c r="C103" s="33" t="s">
        <v>1175</v>
      </c>
      <c r="D103" s="14">
        <v>124800</v>
      </c>
      <c r="E103" s="15">
        <v>2824.16</v>
      </c>
      <c r="F103" s="16">
        <v>2.3E-3</v>
      </c>
      <c r="G103" s="16"/>
    </row>
    <row r="104" spans="1:7" x14ac:dyDescent="0.25">
      <c r="A104" s="13" t="s">
        <v>1406</v>
      </c>
      <c r="B104" s="33" t="s">
        <v>1407</v>
      </c>
      <c r="C104" s="33" t="s">
        <v>1206</v>
      </c>
      <c r="D104" s="14">
        <v>171750</v>
      </c>
      <c r="E104" s="15">
        <v>2786.04</v>
      </c>
      <c r="F104" s="16">
        <v>2.2000000000000001E-3</v>
      </c>
      <c r="G104" s="16"/>
    </row>
    <row r="105" spans="1:7" x14ac:dyDescent="0.25">
      <c r="A105" s="13" t="s">
        <v>1408</v>
      </c>
      <c r="B105" s="33" t="s">
        <v>1409</v>
      </c>
      <c r="C105" s="33" t="s">
        <v>1410</v>
      </c>
      <c r="D105" s="14">
        <v>831000</v>
      </c>
      <c r="E105" s="15">
        <v>2767.23</v>
      </c>
      <c r="F105" s="16">
        <v>2.2000000000000001E-3</v>
      </c>
      <c r="G105" s="16"/>
    </row>
    <row r="106" spans="1:7" x14ac:dyDescent="0.25">
      <c r="A106" s="13" t="s">
        <v>1411</v>
      </c>
      <c r="B106" s="33" t="s">
        <v>1412</v>
      </c>
      <c r="C106" s="33" t="s">
        <v>1256</v>
      </c>
      <c r="D106" s="14">
        <v>1728000</v>
      </c>
      <c r="E106" s="15">
        <v>2713.82</v>
      </c>
      <c r="F106" s="16">
        <v>2.2000000000000001E-3</v>
      </c>
      <c r="G106" s="16"/>
    </row>
    <row r="107" spans="1:7" x14ac:dyDescent="0.25">
      <c r="A107" s="13" t="s">
        <v>1413</v>
      </c>
      <c r="B107" s="33" t="s">
        <v>1414</v>
      </c>
      <c r="C107" s="33" t="s">
        <v>1415</v>
      </c>
      <c r="D107" s="14">
        <v>329000</v>
      </c>
      <c r="E107" s="15">
        <v>2702.08</v>
      </c>
      <c r="F107" s="16">
        <v>2.2000000000000001E-3</v>
      </c>
      <c r="G107" s="16"/>
    </row>
    <row r="108" spans="1:7" x14ac:dyDescent="0.25">
      <c r="A108" s="13" t="s">
        <v>1416</v>
      </c>
      <c r="B108" s="33" t="s">
        <v>1417</v>
      </c>
      <c r="C108" s="33" t="s">
        <v>1418</v>
      </c>
      <c r="D108" s="14">
        <v>171347</v>
      </c>
      <c r="E108" s="15">
        <v>2690.49</v>
      </c>
      <c r="F108" s="16">
        <v>2.0999999999999999E-3</v>
      </c>
      <c r="G108" s="16"/>
    </row>
    <row r="109" spans="1:7" x14ac:dyDescent="0.25">
      <c r="A109" s="13" t="s">
        <v>1182</v>
      </c>
      <c r="B109" s="33" t="s">
        <v>1183</v>
      </c>
      <c r="C109" s="33" t="s">
        <v>1184</v>
      </c>
      <c r="D109" s="14">
        <v>24300</v>
      </c>
      <c r="E109" s="15">
        <v>2688.95</v>
      </c>
      <c r="F109" s="16">
        <v>2.0999999999999999E-3</v>
      </c>
      <c r="G109" s="16"/>
    </row>
    <row r="110" spans="1:7" x14ac:dyDescent="0.25">
      <c r="A110" s="13" t="s">
        <v>1419</v>
      </c>
      <c r="B110" s="33" t="s">
        <v>1420</v>
      </c>
      <c r="C110" s="33" t="s">
        <v>1203</v>
      </c>
      <c r="D110" s="14">
        <v>90000</v>
      </c>
      <c r="E110" s="15">
        <v>2642.09</v>
      </c>
      <c r="F110" s="16">
        <v>2.0999999999999999E-3</v>
      </c>
      <c r="G110" s="16"/>
    </row>
    <row r="111" spans="1:7" x14ac:dyDescent="0.25">
      <c r="A111" s="13" t="s">
        <v>1421</v>
      </c>
      <c r="B111" s="33" t="s">
        <v>1422</v>
      </c>
      <c r="C111" s="33" t="s">
        <v>1203</v>
      </c>
      <c r="D111" s="14">
        <v>159500</v>
      </c>
      <c r="E111" s="15">
        <v>2613.25</v>
      </c>
      <c r="F111" s="16">
        <v>2.0999999999999999E-3</v>
      </c>
      <c r="G111" s="16"/>
    </row>
    <row r="112" spans="1:7" x14ac:dyDescent="0.25">
      <c r="A112" s="13" t="s">
        <v>1219</v>
      </c>
      <c r="B112" s="33" t="s">
        <v>1220</v>
      </c>
      <c r="C112" s="33" t="s">
        <v>1221</v>
      </c>
      <c r="D112" s="14">
        <v>248976</v>
      </c>
      <c r="E112" s="15">
        <v>2496.11</v>
      </c>
      <c r="F112" s="16">
        <v>2E-3</v>
      </c>
      <c r="G112" s="16"/>
    </row>
    <row r="113" spans="1:7" x14ac:dyDescent="0.25">
      <c r="A113" s="13" t="s">
        <v>1423</v>
      </c>
      <c r="B113" s="33" t="s">
        <v>1424</v>
      </c>
      <c r="C113" s="33" t="s">
        <v>1425</v>
      </c>
      <c r="D113" s="14">
        <v>66000</v>
      </c>
      <c r="E113" s="15">
        <v>2471.77</v>
      </c>
      <c r="F113" s="16">
        <v>2E-3</v>
      </c>
      <c r="G113" s="16"/>
    </row>
    <row r="114" spans="1:7" x14ac:dyDescent="0.25">
      <c r="A114" s="13" t="s">
        <v>1426</v>
      </c>
      <c r="B114" s="33" t="s">
        <v>1427</v>
      </c>
      <c r="C114" s="33" t="s">
        <v>1158</v>
      </c>
      <c r="D114" s="14">
        <v>155350</v>
      </c>
      <c r="E114" s="15">
        <v>2410.64</v>
      </c>
      <c r="F114" s="16">
        <v>1.9E-3</v>
      </c>
      <c r="G114" s="16"/>
    </row>
    <row r="115" spans="1:7" x14ac:dyDescent="0.25">
      <c r="A115" s="13" t="s">
        <v>1170</v>
      </c>
      <c r="B115" s="33" t="s">
        <v>1171</v>
      </c>
      <c r="C115" s="33" t="s">
        <v>1172</v>
      </c>
      <c r="D115" s="14">
        <v>24150</v>
      </c>
      <c r="E115" s="15">
        <v>2375.4699999999998</v>
      </c>
      <c r="F115" s="16">
        <v>1.9E-3</v>
      </c>
      <c r="G115" s="16"/>
    </row>
    <row r="116" spans="1:7" x14ac:dyDescent="0.25">
      <c r="A116" s="13" t="s">
        <v>1428</v>
      </c>
      <c r="B116" s="33" t="s">
        <v>1429</v>
      </c>
      <c r="C116" s="33" t="s">
        <v>1297</v>
      </c>
      <c r="D116" s="14">
        <v>255625</v>
      </c>
      <c r="E116" s="15">
        <v>2353.0300000000002</v>
      </c>
      <c r="F116" s="16">
        <v>1.9E-3</v>
      </c>
      <c r="G116" s="16"/>
    </row>
    <row r="117" spans="1:7" x14ac:dyDescent="0.25">
      <c r="A117" s="13" t="s">
        <v>1430</v>
      </c>
      <c r="B117" s="33" t="s">
        <v>1431</v>
      </c>
      <c r="C117" s="33" t="s">
        <v>1224</v>
      </c>
      <c r="D117" s="14">
        <v>1292200</v>
      </c>
      <c r="E117" s="15">
        <v>2338.2399999999998</v>
      </c>
      <c r="F117" s="16">
        <v>1.9E-3</v>
      </c>
      <c r="G117" s="16"/>
    </row>
    <row r="118" spans="1:7" x14ac:dyDescent="0.25">
      <c r="A118" s="13" t="s">
        <v>1432</v>
      </c>
      <c r="B118" s="33" t="s">
        <v>1433</v>
      </c>
      <c r="C118" s="33" t="s">
        <v>1161</v>
      </c>
      <c r="D118" s="14">
        <v>130000</v>
      </c>
      <c r="E118" s="15">
        <v>2307.0500000000002</v>
      </c>
      <c r="F118" s="16">
        <v>1.8E-3</v>
      </c>
      <c r="G118" s="16"/>
    </row>
    <row r="119" spans="1:7" x14ac:dyDescent="0.25">
      <c r="A119" s="13" t="s">
        <v>1434</v>
      </c>
      <c r="B119" s="33" t="s">
        <v>1435</v>
      </c>
      <c r="C119" s="33" t="s">
        <v>1415</v>
      </c>
      <c r="D119" s="14">
        <v>381250</v>
      </c>
      <c r="E119" s="15">
        <v>2196</v>
      </c>
      <c r="F119" s="16">
        <v>1.8E-3</v>
      </c>
      <c r="G119" s="16"/>
    </row>
    <row r="120" spans="1:7" x14ac:dyDescent="0.25">
      <c r="A120" s="13" t="s">
        <v>1193</v>
      </c>
      <c r="B120" s="33" t="s">
        <v>1194</v>
      </c>
      <c r="C120" s="33" t="s">
        <v>1184</v>
      </c>
      <c r="D120" s="14">
        <v>79750</v>
      </c>
      <c r="E120" s="15">
        <v>2149.94</v>
      </c>
      <c r="F120" s="16">
        <v>1.6999999999999999E-3</v>
      </c>
      <c r="G120" s="16"/>
    </row>
    <row r="121" spans="1:7" x14ac:dyDescent="0.25">
      <c r="A121" s="13" t="s">
        <v>1436</v>
      </c>
      <c r="B121" s="33" t="s">
        <v>1437</v>
      </c>
      <c r="C121" s="33" t="s">
        <v>1307</v>
      </c>
      <c r="D121" s="14">
        <v>63000</v>
      </c>
      <c r="E121" s="15">
        <v>2097.81</v>
      </c>
      <c r="F121" s="16">
        <v>1.6999999999999999E-3</v>
      </c>
      <c r="G121" s="16"/>
    </row>
    <row r="122" spans="1:7" x14ac:dyDescent="0.25">
      <c r="A122" s="13" t="s">
        <v>1438</v>
      </c>
      <c r="B122" s="33" t="s">
        <v>1439</v>
      </c>
      <c r="C122" s="33" t="s">
        <v>1401</v>
      </c>
      <c r="D122" s="14">
        <v>1098750</v>
      </c>
      <c r="E122" s="15">
        <v>1953.14</v>
      </c>
      <c r="F122" s="16">
        <v>1.6000000000000001E-3</v>
      </c>
      <c r="G122" s="16"/>
    </row>
    <row r="123" spans="1:7" x14ac:dyDescent="0.25">
      <c r="A123" s="13" t="s">
        <v>1440</v>
      </c>
      <c r="B123" s="33" t="s">
        <v>1441</v>
      </c>
      <c r="C123" s="33" t="s">
        <v>1307</v>
      </c>
      <c r="D123" s="14">
        <v>377000</v>
      </c>
      <c r="E123" s="15">
        <v>1926.09</v>
      </c>
      <c r="F123" s="16">
        <v>1.5E-3</v>
      </c>
      <c r="G123" s="16"/>
    </row>
    <row r="124" spans="1:7" x14ac:dyDescent="0.25">
      <c r="A124" s="13" t="s">
        <v>1442</v>
      </c>
      <c r="B124" s="33" t="s">
        <v>1443</v>
      </c>
      <c r="C124" s="33" t="s">
        <v>1387</v>
      </c>
      <c r="D124" s="14">
        <v>391400</v>
      </c>
      <c r="E124" s="15">
        <v>1892.81</v>
      </c>
      <c r="F124" s="16">
        <v>1.5E-3</v>
      </c>
      <c r="G124" s="16"/>
    </row>
    <row r="125" spans="1:7" x14ac:dyDescent="0.25">
      <c r="A125" s="13" t="s">
        <v>1444</v>
      </c>
      <c r="B125" s="33" t="s">
        <v>1445</v>
      </c>
      <c r="C125" s="33" t="s">
        <v>1209</v>
      </c>
      <c r="D125" s="14">
        <v>25000</v>
      </c>
      <c r="E125" s="15">
        <v>1857.36</v>
      </c>
      <c r="F125" s="16">
        <v>1.5E-3</v>
      </c>
      <c r="G125" s="16"/>
    </row>
    <row r="126" spans="1:7" x14ac:dyDescent="0.25">
      <c r="A126" s="13" t="s">
        <v>1207</v>
      </c>
      <c r="B126" s="33" t="s">
        <v>1208</v>
      </c>
      <c r="C126" s="33" t="s">
        <v>1209</v>
      </c>
      <c r="D126" s="14">
        <v>26250</v>
      </c>
      <c r="E126" s="15">
        <v>1831.28</v>
      </c>
      <c r="F126" s="16">
        <v>1.5E-3</v>
      </c>
      <c r="G126" s="16"/>
    </row>
    <row r="127" spans="1:7" x14ac:dyDescent="0.25">
      <c r="A127" s="13" t="s">
        <v>1446</v>
      </c>
      <c r="B127" s="33" t="s">
        <v>1447</v>
      </c>
      <c r="C127" s="33" t="s">
        <v>1158</v>
      </c>
      <c r="D127" s="14">
        <v>104400</v>
      </c>
      <c r="E127" s="15">
        <v>1769.11</v>
      </c>
      <c r="F127" s="16">
        <v>1.4E-3</v>
      </c>
      <c r="G127" s="16"/>
    </row>
    <row r="128" spans="1:7" x14ac:dyDescent="0.25">
      <c r="A128" s="13" t="s">
        <v>1448</v>
      </c>
      <c r="B128" s="33" t="s">
        <v>1449</v>
      </c>
      <c r="C128" s="33" t="s">
        <v>1189</v>
      </c>
      <c r="D128" s="14">
        <v>439425</v>
      </c>
      <c r="E128" s="15">
        <v>1673.77</v>
      </c>
      <c r="F128" s="16">
        <v>1.2999999999999999E-3</v>
      </c>
      <c r="G128" s="16"/>
    </row>
    <row r="129" spans="1:7" x14ac:dyDescent="0.25">
      <c r="A129" s="13" t="s">
        <v>1450</v>
      </c>
      <c r="B129" s="33" t="s">
        <v>1451</v>
      </c>
      <c r="C129" s="33" t="s">
        <v>1390</v>
      </c>
      <c r="D129" s="14">
        <v>193000</v>
      </c>
      <c r="E129" s="15">
        <v>1660.28</v>
      </c>
      <c r="F129" s="16">
        <v>1.2999999999999999E-3</v>
      </c>
      <c r="G129" s="16"/>
    </row>
    <row r="130" spans="1:7" x14ac:dyDescent="0.25">
      <c r="A130" s="13" t="s">
        <v>1452</v>
      </c>
      <c r="B130" s="33" t="s">
        <v>1453</v>
      </c>
      <c r="C130" s="33" t="s">
        <v>1224</v>
      </c>
      <c r="D130" s="14">
        <v>347400</v>
      </c>
      <c r="E130" s="15">
        <v>1582.23</v>
      </c>
      <c r="F130" s="16">
        <v>1.2999999999999999E-3</v>
      </c>
      <c r="G130" s="16"/>
    </row>
    <row r="131" spans="1:7" x14ac:dyDescent="0.25">
      <c r="A131" s="13" t="s">
        <v>1454</v>
      </c>
      <c r="B131" s="33" t="s">
        <v>1455</v>
      </c>
      <c r="C131" s="33" t="s">
        <v>1410</v>
      </c>
      <c r="D131" s="14">
        <v>303750</v>
      </c>
      <c r="E131" s="15">
        <v>1576.92</v>
      </c>
      <c r="F131" s="16">
        <v>1.2999999999999999E-3</v>
      </c>
      <c r="G131" s="16"/>
    </row>
    <row r="132" spans="1:7" x14ac:dyDescent="0.25">
      <c r="A132" s="13" t="s">
        <v>1456</v>
      </c>
      <c r="B132" s="33" t="s">
        <v>1457</v>
      </c>
      <c r="C132" s="33" t="s">
        <v>1274</v>
      </c>
      <c r="D132" s="14">
        <v>185000</v>
      </c>
      <c r="E132" s="15">
        <v>1567.14</v>
      </c>
      <c r="F132" s="16">
        <v>1.2999999999999999E-3</v>
      </c>
      <c r="G132" s="16"/>
    </row>
    <row r="133" spans="1:7" x14ac:dyDescent="0.25">
      <c r="A133" s="13" t="s">
        <v>1458</v>
      </c>
      <c r="B133" s="33" t="s">
        <v>1459</v>
      </c>
      <c r="C133" s="33" t="s">
        <v>1256</v>
      </c>
      <c r="D133" s="14">
        <v>990564</v>
      </c>
      <c r="E133" s="15">
        <v>1446.22</v>
      </c>
      <c r="F133" s="16">
        <v>1.1999999999999999E-3</v>
      </c>
      <c r="G133" s="16"/>
    </row>
    <row r="134" spans="1:7" x14ac:dyDescent="0.25">
      <c r="A134" s="13" t="s">
        <v>1460</v>
      </c>
      <c r="B134" s="33" t="s">
        <v>1461</v>
      </c>
      <c r="C134" s="33" t="s">
        <v>1203</v>
      </c>
      <c r="D134" s="14">
        <v>367200</v>
      </c>
      <c r="E134" s="15">
        <v>1435.75</v>
      </c>
      <c r="F134" s="16">
        <v>1.1000000000000001E-3</v>
      </c>
      <c r="G134" s="16"/>
    </row>
    <row r="135" spans="1:7" x14ac:dyDescent="0.25">
      <c r="A135" s="13" t="s">
        <v>1462</v>
      </c>
      <c r="B135" s="33" t="s">
        <v>1463</v>
      </c>
      <c r="C135" s="33" t="s">
        <v>1164</v>
      </c>
      <c r="D135" s="14">
        <v>745000</v>
      </c>
      <c r="E135" s="15">
        <v>1309.26</v>
      </c>
      <c r="F135" s="16">
        <v>1E-3</v>
      </c>
      <c r="G135" s="16"/>
    </row>
    <row r="136" spans="1:7" x14ac:dyDescent="0.25">
      <c r="A136" s="13" t="s">
        <v>1464</v>
      </c>
      <c r="B136" s="33" t="s">
        <v>1465</v>
      </c>
      <c r="C136" s="33" t="s">
        <v>1297</v>
      </c>
      <c r="D136" s="14">
        <v>135675</v>
      </c>
      <c r="E136" s="15">
        <v>1307.43</v>
      </c>
      <c r="F136" s="16">
        <v>1E-3</v>
      </c>
      <c r="G136" s="16"/>
    </row>
    <row r="137" spans="1:7" x14ac:dyDescent="0.25">
      <c r="A137" s="13" t="s">
        <v>1466</v>
      </c>
      <c r="B137" s="33" t="s">
        <v>1467</v>
      </c>
      <c r="C137" s="33" t="s">
        <v>1256</v>
      </c>
      <c r="D137" s="14">
        <v>621000</v>
      </c>
      <c r="E137" s="15">
        <v>1262.06</v>
      </c>
      <c r="F137" s="16">
        <v>1E-3</v>
      </c>
      <c r="G137" s="16"/>
    </row>
    <row r="138" spans="1:7" x14ac:dyDescent="0.25">
      <c r="A138" s="13" t="s">
        <v>1468</v>
      </c>
      <c r="B138" s="33" t="s">
        <v>1469</v>
      </c>
      <c r="C138" s="33" t="s">
        <v>1158</v>
      </c>
      <c r="D138" s="14">
        <v>79300</v>
      </c>
      <c r="E138" s="15">
        <v>1259.92</v>
      </c>
      <c r="F138" s="16">
        <v>1E-3</v>
      </c>
      <c r="G138" s="16"/>
    </row>
    <row r="139" spans="1:7" x14ac:dyDescent="0.25">
      <c r="A139" s="13" t="s">
        <v>1470</v>
      </c>
      <c r="B139" s="33" t="s">
        <v>1471</v>
      </c>
      <c r="C139" s="33" t="s">
        <v>1256</v>
      </c>
      <c r="D139" s="14">
        <v>71000</v>
      </c>
      <c r="E139" s="15">
        <v>1243.03</v>
      </c>
      <c r="F139" s="16">
        <v>1E-3</v>
      </c>
      <c r="G139" s="16"/>
    </row>
    <row r="140" spans="1:7" x14ac:dyDescent="0.25">
      <c r="A140" s="13" t="s">
        <v>1472</v>
      </c>
      <c r="B140" s="33" t="s">
        <v>1473</v>
      </c>
      <c r="C140" s="33" t="s">
        <v>1164</v>
      </c>
      <c r="D140" s="14">
        <v>202000</v>
      </c>
      <c r="E140" s="15">
        <v>1237.1500000000001</v>
      </c>
      <c r="F140" s="16">
        <v>1E-3</v>
      </c>
      <c r="G140" s="16"/>
    </row>
    <row r="141" spans="1:7" x14ac:dyDescent="0.25">
      <c r="A141" s="13" t="s">
        <v>1474</v>
      </c>
      <c r="B141" s="33" t="s">
        <v>1475</v>
      </c>
      <c r="C141" s="33" t="s">
        <v>1410</v>
      </c>
      <c r="D141" s="14">
        <v>608475</v>
      </c>
      <c r="E141" s="15">
        <v>1216.8900000000001</v>
      </c>
      <c r="F141" s="16">
        <v>1E-3</v>
      </c>
      <c r="G141" s="16"/>
    </row>
    <row r="142" spans="1:7" x14ac:dyDescent="0.25">
      <c r="A142" s="13" t="s">
        <v>1476</v>
      </c>
      <c r="B142" s="33" t="s">
        <v>1477</v>
      </c>
      <c r="C142" s="33" t="s">
        <v>1206</v>
      </c>
      <c r="D142" s="14">
        <v>157500</v>
      </c>
      <c r="E142" s="15">
        <v>1167.08</v>
      </c>
      <c r="F142" s="16">
        <v>8.9999999999999998E-4</v>
      </c>
      <c r="G142" s="16"/>
    </row>
    <row r="143" spans="1:7" x14ac:dyDescent="0.25">
      <c r="A143" s="13" t="s">
        <v>1478</v>
      </c>
      <c r="B143" s="33" t="s">
        <v>1479</v>
      </c>
      <c r="C143" s="33" t="s">
        <v>1387</v>
      </c>
      <c r="D143" s="14">
        <v>68600</v>
      </c>
      <c r="E143" s="15">
        <v>1144.69</v>
      </c>
      <c r="F143" s="16">
        <v>8.9999999999999998E-4</v>
      </c>
      <c r="G143" s="16"/>
    </row>
    <row r="144" spans="1:7" x14ac:dyDescent="0.25">
      <c r="A144" s="13" t="s">
        <v>1480</v>
      </c>
      <c r="B144" s="33" t="s">
        <v>1481</v>
      </c>
      <c r="C144" s="33" t="s">
        <v>1164</v>
      </c>
      <c r="D144" s="14">
        <v>650000</v>
      </c>
      <c r="E144" s="15">
        <v>1103.3800000000001</v>
      </c>
      <c r="F144" s="16">
        <v>8.9999999999999998E-4</v>
      </c>
      <c r="G144" s="16"/>
    </row>
    <row r="145" spans="1:7" x14ac:dyDescent="0.25">
      <c r="A145" s="13" t="s">
        <v>1204</v>
      </c>
      <c r="B145" s="33" t="s">
        <v>1205</v>
      </c>
      <c r="C145" s="33" t="s">
        <v>1206</v>
      </c>
      <c r="D145" s="14">
        <v>56500</v>
      </c>
      <c r="E145" s="15">
        <v>1083.3</v>
      </c>
      <c r="F145" s="16">
        <v>8.9999999999999998E-4</v>
      </c>
      <c r="G145" s="16"/>
    </row>
    <row r="146" spans="1:7" x14ac:dyDescent="0.25">
      <c r="A146" s="13" t="s">
        <v>1482</v>
      </c>
      <c r="B146" s="33" t="s">
        <v>1483</v>
      </c>
      <c r="C146" s="33" t="s">
        <v>1410</v>
      </c>
      <c r="D146" s="14">
        <v>74000</v>
      </c>
      <c r="E146" s="15">
        <v>1066.78</v>
      </c>
      <c r="F146" s="16">
        <v>8.9999999999999998E-4</v>
      </c>
      <c r="G146" s="16"/>
    </row>
    <row r="147" spans="1:7" x14ac:dyDescent="0.25">
      <c r="A147" s="13" t="s">
        <v>1484</v>
      </c>
      <c r="B147" s="33" t="s">
        <v>1485</v>
      </c>
      <c r="C147" s="33" t="s">
        <v>1158</v>
      </c>
      <c r="D147" s="14">
        <v>3380</v>
      </c>
      <c r="E147" s="15">
        <v>979.48</v>
      </c>
      <c r="F147" s="16">
        <v>8.0000000000000004E-4</v>
      </c>
      <c r="G147" s="16"/>
    </row>
    <row r="148" spans="1:7" x14ac:dyDescent="0.25">
      <c r="A148" s="13" t="s">
        <v>1486</v>
      </c>
      <c r="B148" s="33" t="s">
        <v>1487</v>
      </c>
      <c r="C148" s="33" t="s">
        <v>1307</v>
      </c>
      <c r="D148" s="14">
        <v>149500</v>
      </c>
      <c r="E148" s="15">
        <v>934.6</v>
      </c>
      <c r="F148" s="16">
        <v>6.9999999999999999E-4</v>
      </c>
      <c r="G148" s="16"/>
    </row>
    <row r="149" spans="1:7" x14ac:dyDescent="0.25">
      <c r="A149" s="13" t="s">
        <v>1488</v>
      </c>
      <c r="B149" s="33" t="s">
        <v>1489</v>
      </c>
      <c r="C149" s="33" t="s">
        <v>1249</v>
      </c>
      <c r="D149" s="14">
        <v>166000</v>
      </c>
      <c r="E149" s="15">
        <v>913.17</v>
      </c>
      <c r="F149" s="16">
        <v>6.9999999999999999E-4</v>
      </c>
      <c r="G149" s="16"/>
    </row>
    <row r="150" spans="1:7" x14ac:dyDescent="0.25">
      <c r="A150" s="13" t="s">
        <v>1490</v>
      </c>
      <c r="B150" s="33" t="s">
        <v>1491</v>
      </c>
      <c r="C150" s="33" t="s">
        <v>1492</v>
      </c>
      <c r="D150" s="14">
        <v>1905</v>
      </c>
      <c r="E150" s="15">
        <v>822.27</v>
      </c>
      <c r="F150" s="16">
        <v>6.9999999999999999E-4</v>
      </c>
      <c r="G150" s="16"/>
    </row>
    <row r="151" spans="1:7" x14ac:dyDescent="0.25">
      <c r="A151" s="13" t="s">
        <v>1493</v>
      </c>
      <c r="B151" s="33" t="s">
        <v>1494</v>
      </c>
      <c r="C151" s="33" t="s">
        <v>1307</v>
      </c>
      <c r="D151" s="14">
        <v>35250</v>
      </c>
      <c r="E151" s="15">
        <v>790.71</v>
      </c>
      <c r="F151" s="16">
        <v>5.9999999999999995E-4</v>
      </c>
      <c r="G151" s="16"/>
    </row>
    <row r="152" spans="1:7" x14ac:dyDescent="0.25">
      <c r="A152" s="13" t="s">
        <v>1495</v>
      </c>
      <c r="B152" s="33" t="s">
        <v>1496</v>
      </c>
      <c r="C152" s="33" t="s">
        <v>1425</v>
      </c>
      <c r="D152" s="14">
        <v>375000</v>
      </c>
      <c r="E152" s="15">
        <v>780.68</v>
      </c>
      <c r="F152" s="16">
        <v>5.9999999999999995E-4</v>
      </c>
      <c r="G152" s="16"/>
    </row>
    <row r="153" spans="1:7" x14ac:dyDescent="0.25">
      <c r="A153" s="13" t="s">
        <v>1497</v>
      </c>
      <c r="B153" s="33" t="s">
        <v>1498</v>
      </c>
      <c r="C153" s="33" t="s">
        <v>1307</v>
      </c>
      <c r="D153" s="14">
        <v>24250</v>
      </c>
      <c r="E153" s="15">
        <v>762.87</v>
      </c>
      <c r="F153" s="16">
        <v>5.9999999999999995E-4</v>
      </c>
      <c r="G153" s="16"/>
    </row>
    <row r="154" spans="1:7" x14ac:dyDescent="0.25">
      <c r="A154" s="13" t="s">
        <v>1499</v>
      </c>
      <c r="B154" s="33" t="s">
        <v>1500</v>
      </c>
      <c r="C154" s="33" t="s">
        <v>1387</v>
      </c>
      <c r="D154" s="14">
        <v>16000</v>
      </c>
      <c r="E154" s="15">
        <v>718.16</v>
      </c>
      <c r="F154" s="16">
        <v>5.9999999999999995E-4</v>
      </c>
      <c r="G154" s="16"/>
    </row>
    <row r="155" spans="1:7" x14ac:dyDescent="0.25">
      <c r="A155" s="13" t="s">
        <v>1501</v>
      </c>
      <c r="B155" s="33" t="s">
        <v>1502</v>
      </c>
      <c r="C155" s="33" t="s">
        <v>1206</v>
      </c>
      <c r="D155" s="14">
        <v>52800</v>
      </c>
      <c r="E155" s="15">
        <v>677.42</v>
      </c>
      <c r="F155" s="16">
        <v>5.0000000000000001E-4</v>
      </c>
      <c r="G155" s="16"/>
    </row>
    <row r="156" spans="1:7" x14ac:dyDescent="0.25">
      <c r="A156" s="13" t="s">
        <v>1225</v>
      </c>
      <c r="B156" s="33" t="s">
        <v>1226</v>
      </c>
      <c r="C156" s="33" t="s">
        <v>1158</v>
      </c>
      <c r="D156" s="14">
        <v>20750</v>
      </c>
      <c r="E156" s="15">
        <v>664.55</v>
      </c>
      <c r="F156" s="16">
        <v>5.0000000000000001E-4</v>
      </c>
      <c r="G156" s="16"/>
    </row>
    <row r="157" spans="1:7" x14ac:dyDescent="0.25">
      <c r="A157" s="13" t="s">
        <v>1503</v>
      </c>
      <c r="B157" s="33" t="s">
        <v>1504</v>
      </c>
      <c r="C157" s="33" t="s">
        <v>1353</v>
      </c>
      <c r="D157" s="14">
        <v>33200</v>
      </c>
      <c r="E157" s="15">
        <v>637.95000000000005</v>
      </c>
      <c r="F157" s="16">
        <v>5.0000000000000001E-4</v>
      </c>
      <c r="G157" s="16"/>
    </row>
    <row r="158" spans="1:7" x14ac:dyDescent="0.25">
      <c r="A158" s="13" t="s">
        <v>1505</v>
      </c>
      <c r="B158" s="33" t="s">
        <v>1506</v>
      </c>
      <c r="C158" s="33" t="s">
        <v>1415</v>
      </c>
      <c r="D158" s="14">
        <v>87000</v>
      </c>
      <c r="E158" s="15">
        <v>588.73</v>
      </c>
      <c r="F158" s="16">
        <v>5.0000000000000001E-4</v>
      </c>
      <c r="G158" s="16"/>
    </row>
    <row r="159" spans="1:7" x14ac:dyDescent="0.25">
      <c r="A159" s="13" t="s">
        <v>1507</v>
      </c>
      <c r="B159" s="33" t="s">
        <v>1508</v>
      </c>
      <c r="C159" s="33" t="s">
        <v>1189</v>
      </c>
      <c r="D159" s="14">
        <v>163800</v>
      </c>
      <c r="E159" s="15">
        <v>509.01</v>
      </c>
      <c r="F159" s="16">
        <v>4.0000000000000002E-4</v>
      </c>
      <c r="G159" s="16"/>
    </row>
    <row r="160" spans="1:7" x14ac:dyDescent="0.25">
      <c r="A160" s="13" t="s">
        <v>1509</v>
      </c>
      <c r="B160" s="33" t="s">
        <v>1510</v>
      </c>
      <c r="C160" s="33" t="s">
        <v>1294</v>
      </c>
      <c r="D160" s="14">
        <v>17550</v>
      </c>
      <c r="E160" s="15">
        <v>504.69</v>
      </c>
      <c r="F160" s="16">
        <v>4.0000000000000002E-4</v>
      </c>
      <c r="G160" s="16"/>
    </row>
    <row r="161" spans="1:7" x14ac:dyDescent="0.25">
      <c r="A161" s="13" t="s">
        <v>1511</v>
      </c>
      <c r="B161" s="33" t="s">
        <v>1512</v>
      </c>
      <c r="C161" s="33" t="s">
        <v>1158</v>
      </c>
      <c r="D161" s="14">
        <v>76000</v>
      </c>
      <c r="E161" s="15">
        <v>432.9</v>
      </c>
      <c r="F161" s="16">
        <v>2.9999999999999997E-4</v>
      </c>
      <c r="G161" s="16"/>
    </row>
    <row r="162" spans="1:7" x14ac:dyDescent="0.25">
      <c r="A162" s="13" t="s">
        <v>1513</v>
      </c>
      <c r="B162" s="33" t="s">
        <v>1514</v>
      </c>
      <c r="C162" s="33" t="s">
        <v>1256</v>
      </c>
      <c r="D162" s="14">
        <v>40500</v>
      </c>
      <c r="E162" s="15">
        <v>429.79</v>
      </c>
      <c r="F162" s="16">
        <v>2.9999999999999997E-4</v>
      </c>
      <c r="G162" s="16"/>
    </row>
    <row r="163" spans="1:7" x14ac:dyDescent="0.25">
      <c r="A163" s="13" t="s">
        <v>1515</v>
      </c>
      <c r="B163" s="33" t="s">
        <v>1516</v>
      </c>
      <c r="C163" s="33" t="s">
        <v>1181</v>
      </c>
      <c r="D163" s="14">
        <v>71250</v>
      </c>
      <c r="E163" s="15">
        <v>384.75</v>
      </c>
      <c r="F163" s="16">
        <v>2.9999999999999997E-4</v>
      </c>
      <c r="G163" s="16"/>
    </row>
    <row r="164" spans="1:7" x14ac:dyDescent="0.25">
      <c r="A164" s="13" t="s">
        <v>1517</v>
      </c>
      <c r="B164" s="33" t="s">
        <v>1518</v>
      </c>
      <c r="C164" s="33" t="s">
        <v>1214</v>
      </c>
      <c r="D164" s="14">
        <v>17249</v>
      </c>
      <c r="E164" s="15">
        <v>305.37</v>
      </c>
      <c r="F164" s="16">
        <v>2.0000000000000001E-4</v>
      </c>
      <c r="G164" s="16"/>
    </row>
    <row r="165" spans="1:7" x14ac:dyDescent="0.25">
      <c r="A165" s="13" t="s">
        <v>1519</v>
      </c>
      <c r="B165" s="33" t="s">
        <v>1520</v>
      </c>
      <c r="C165" s="33" t="s">
        <v>1323</v>
      </c>
      <c r="D165" s="14">
        <v>3000</v>
      </c>
      <c r="E165" s="15">
        <v>223.23</v>
      </c>
      <c r="F165" s="16">
        <v>2.0000000000000001E-4</v>
      </c>
      <c r="G165" s="16"/>
    </row>
    <row r="166" spans="1:7" x14ac:dyDescent="0.25">
      <c r="A166" s="13" t="s">
        <v>1521</v>
      </c>
      <c r="B166" s="33" t="s">
        <v>1522</v>
      </c>
      <c r="C166" s="33" t="s">
        <v>1390</v>
      </c>
      <c r="D166" s="14">
        <v>6300</v>
      </c>
      <c r="E166" s="15">
        <v>196.12</v>
      </c>
      <c r="F166" s="16">
        <v>2.0000000000000001E-4</v>
      </c>
      <c r="G166" s="16"/>
    </row>
    <row r="167" spans="1:7" x14ac:dyDescent="0.25">
      <c r="A167" s="13" t="s">
        <v>1523</v>
      </c>
      <c r="B167" s="33" t="s">
        <v>1524</v>
      </c>
      <c r="C167" s="33" t="s">
        <v>1390</v>
      </c>
      <c r="D167" s="14">
        <v>7600</v>
      </c>
      <c r="E167" s="15">
        <v>163.11000000000001</v>
      </c>
      <c r="F167" s="16">
        <v>1E-4</v>
      </c>
      <c r="G167" s="16"/>
    </row>
    <row r="168" spans="1:7" x14ac:dyDescent="0.25">
      <c r="A168" s="13" t="s">
        <v>1525</v>
      </c>
      <c r="B168" s="33" t="s">
        <v>1526</v>
      </c>
      <c r="C168" s="33" t="s">
        <v>1184</v>
      </c>
      <c r="D168" s="14">
        <v>3625</v>
      </c>
      <c r="E168" s="15">
        <v>156.68</v>
      </c>
      <c r="F168" s="16">
        <v>1E-4</v>
      </c>
      <c r="G168" s="16"/>
    </row>
    <row r="169" spans="1:7" x14ac:dyDescent="0.25">
      <c r="A169" s="13" t="s">
        <v>1527</v>
      </c>
      <c r="B169" s="33" t="s">
        <v>1528</v>
      </c>
      <c r="C169" s="33" t="s">
        <v>1189</v>
      </c>
      <c r="D169" s="14">
        <v>107250</v>
      </c>
      <c r="E169" s="15">
        <v>152.96</v>
      </c>
      <c r="F169" s="16">
        <v>1E-4</v>
      </c>
      <c r="G169" s="16"/>
    </row>
    <row r="170" spans="1:7" x14ac:dyDescent="0.25">
      <c r="A170" s="13" t="s">
        <v>1529</v>
      </c>
      <c r="B170" s="33" t="s">
        <v>1530</v>
      </c>
      <c r="C170" s="33" t="s">
        <v>1224</v>
      </c>
      <c r="D170" s="14">
        <v>1500</v>
      </c>
      <c r="E170" s="15">
        <v>42.56</v>
      </c>
      <c r="F170" s="16">
        <v>0</v>
      </c>
      <c r="G170" s="16"/>
    </row>
    <row r="171" spans="1:7" x14ac:dyDescent="0.25">
      <c r="A171" s="13" t="s">
        <v>1222</v>
      </c>
      <c r="B171" s="33" t="s">
        <v>1223</v>
      </c>
      <c r="C171" s="33" t="s">
        <v>1224</v>
      </c>
      <c r="D171" s="14">
        <v>25</v>
      </c>
      <c r="E171" s="15">
        <v>8.7799999999999994</v>
      </c>
      <c r="F171" s="16">
        <v>0</v>
      </c>
      <c r="G171" s="16"/>
    </row>
    <row r="172" spans="1:7" x14ac:dyDescent="0.25">
      <c r="A172" s="17" t="s">
        <v>130</v>
      </c>
      <c r="B172" s="34"/>
      <c r="C172" s="34"/>
      <c r="D172" s="20"/>
      <c r="E172" s="37">
        <v>970830.37</v>
      </c>
      <c r="F172" s="38">
        <v>0.7742</v>
      </c>
      <c r="G172" s="23"/>
    </row>
    <row r="173" spans="1:7" x14ac:dyDescent="0.25">
      <c r="A173" s="17" t="s">
        <v>1234</v>
      </c>
      <c r="B173" s="33"/>
      <c r="C173" s="33"/>
      <c r="D173" s="14"/>
      <c r="E173" s="15"/>
      <c r="F173" s="16"/>
      <c r="G173" s="16"/>
    </row>
    <row r="174" spans="1:7" x14ac:dyDescent="0.25">
      <c r="A174" s="17" t="s">
        <v>130</v>
      </c>
      <c r="B174" s="33"/>
      <c r="C174" s="33"/>
      <c r="D174" s="14"/>
      <c r="E174" s="39" t="s">
        <v>127</v>
      </c>
      <c r="F174" s="40" t="s">
        <v>127</v>
      </c>
      <c r="G174" s="16"/>
    </row>
    <row r="175" spans="1:7" x14ac:dyDescent="0.25">
      <c r="A175" s="24" t="s">
        <v>142</v>
      </c>
      <c r="B175" s="35"/>
      <c r="C175" s="35"/>
      <c r="D175" s="25"/>
      <c r="E175" s="30">
        <v>970830.37</v>
      </c>
      <c r="F175" s="31">
        <v>0.7742</v>
      </c>
      <c r="G175" s="23"/>
    </row>
    <row r="176" spans="1:7" x14ac:dyDescent="0.25">
      <c r="A176" s="13"/>
      <c r="B176" s="33"/>
      <c r="C176" s="33"/>
      <c r="D176" s="14"/>
      <c r="E176" s="15"/>
      <c r="F176" s="16"/>
      <c r="G176" s="16"/>
    </row>
    <row r="177" spans="1:7" x14ac:dyDescent="0.25">
      <c r="A177" s="17" t="s">
        <v>1531</v>
      </c>
      <c r="B177" s="33"/>
      <c r="C177" s="33"/>
      <c r="D177" s="14"/>
      <c r="E177" s="15"/>
      <c r="F177" s="16"/>
      <c r="G177" s="16"/>
    </row>
    <row r="178" spans="1:7" x14ac:dyDescent="0.25">
      <c r="A178" s="17" t="s">
        <v>1532</v>
      </c>
      <c r="B178" s="33"/>
      <c r="C178" s="33"/>
      <c r="D178" s="14"/>
      <c r="E178" s="15"/>
      <c r="F178" s="16"/>
      <c r="G178" s="16"/>
    </row>
    <row r="179" spans="1:7" x14ac:dyDescent="0.25">
      <c r="A179" s="13" t="s">
        <v>1533</v>
      </c>
      <c r="B179" s="33"/>
      <c r="C179" s="33" t="s">
        <v>1224</v>
      </c>
      <c r="D179" s="41">
        <v>-25</v>
      </c>
      <c r="E179" s="26">
        <v>-8.83</v>
      </c>
      <c r="F179" s="27">
        <v>-6.9999999999999999E-6</v>
      </c>
      <c r="G179" s="16"/>
    </row>
    <row r="180" spans="1:7" x14ac:dyDescent="0.25">
      <c r="A180" s="13" t="s">
        <v>1534</v>
      </c>
      <c r="B180" s="33"/>
      <c r="C180" s="33" t="s">
        <v>1224</v>
      </c>
      <c r="D180" s="41">
        <v>-1500</v>
      </c>
      <c r="E180" s="26">
        <v>-42.83</v>
      </c>
      <c r="F180" s="27">
        <v>-3.4E-5</v>
      </c>
      <c r="G180" s="16"/>
    </row>
    <row r="181" spans="1:7" x14ac:dyDescent="0.25">
      <c r="A181" s="13" t="s">
        <v>1535</v>
      </c>
      <c r="B181" s="33"/>
      <c r="C181" s="33" t="s">
        <v>1189</v>
      </c>
      <c r="D181" s="41">
        <v>-107250</v>
      </c>
      <c r="E181" s="26">
        <v>-153.83000000000001</v>
      </c>
      <c r="F181" s="27">
        <v>-1.22E-4</v>
      </c>
      <c r="G181" s="16"/>
    </row>
    <row r="182" spans="1:7" x14ac:dyDescent="0.25">
      <c r="A182" s="13" t="s">
        <v>1536</v>
      </c>
      <c r="B182" s="33"/>
      <c r="C182" s="33" t="s">
        <v>1184</v>
      </c>
      <c r="D182" s="41">
        <v>-3625</v>
      </c>
      <c r="E182" s="26">
        <v>-157.58000000000001</v>
      </c>
      <c r="F182" s="27">
        <v>-1.25E-4</v>
      </c>
      <c r="G182" s="16"/>
    </row>
    <row r="183" spans="1:7" x14ac:dyDescent="0.25">
      <c r="A183" s="13" t="s">
        <v>1537</v>
      </c>
      <c r="B183" s="33"/>
      <c r="C183" s="33" t="s">
        <v>1390</v>
      </c>
      <c r="D183" s="41">
        <v>-7600</v>
      </c>
      <c r="E183" s="26">
        <v>-164.16</v>
      </c>
      <c r="F183" s="27">
        <v>-1.2999999999999999E-4</v>
      </c>
      <c r="G183" s="16"/>
    </row>
    <row r="184" spans="1:7" x14ac:dyDescent="0.25">
      <c r="A184" s="13" t="s">
        <v>1538</v>
      </c>
      <c r="B184" s="33"/>
      <c r="C184" s="33" t="s">
        <v>1297</v>
      </c>
      <c r="D184" s="41">
        <v>-115500</v>
      </c>
      <c r="E184" s="26">
        <v>-173.92</v>
      </c>
      <c r="F184" s="27">
        <v>-1.3799999999999999E-4</v>
      </c>
      <c r="G184" s="16"/>
    </row>
    <row r="185" spans="1:7" x14ac:dyDescent="0.25">
      <c r="A185" s="13" t="s">
        <v>1539</v>
      </c>
      <c r="B185" s="33"/>
      <c r="C185" s="33" t="s">
        <v>1274</v>
      </c>
      <c r="D185" s="41">
        <v>-23000</v>
      </c>
      <c r="E185" s="26">
        <v>-196.22</v>
      </c>
      <c r="F185" s="27">
        <v>-1.56E-4</v>
      </c>
      <c r="G185" s="16"/>
    </row>
    <row r="186" spans="1:7" x14ac:dyDescent="0.25">
      <c r="A186" s="13" t="s">
        <v>1540</v>
      </c>
      <c r="B186" s="33"/>
      <c r="C186" s="33" t="s">
        <v>1390</v>
      </c>
      <c r="D186" s="41">
        <v>-6300</v>
      </c>
      <c r="E186" s="26">
        <v>-196.58</v>
      </c>
      <c r="F186" s="27">
        <v>-1.56E-4</v>
      </c>
      <c r="G186" s="16"/>
    </row>
    <row r="187" spans="1:7" x14ac:dyDescent="0.25">
      <c r="A187" s="13" t="s">
        <v>1541</v>
      </c>
      <c r="B187" s="33"/>
      <c r="C187" s="33" t="s">
        <v>1323</v>
      </c>
      <c r="D187" s="41">
        <v>-3000</v>
      </c>
      <c r="E187" s="26">
        <v>-224.57</v>
      </c>
      <c r="F187" s="27">
        <v>-1.7899999999999999E-4</v>
      </c>
      <c r="G187" s="16"/>
    </row>
    <row r="188" spans="1:7" x14ac:dyDescent="0.25">
      <c r="A188" s="13" t="s">
        <v>1542</v>
      </c>
      <c r="B188" s="33"/>
      <c r="C188" s="33" t="s">
        <v>1214</v>
      </c>
      <c r="D188" s="41">
        <v>-17249</v>
      </c>
      <c r="E188" s="26">
        <v>-307.23</v>
      </c>
      <c r="F188" s="27">
        <v>-2.4499999999999999E-4</v>
      </c>
      <c r="G188" s="16"/>
    </row>
    <row r="189" spans="1:7" x14ac:dyDescent="0.25">
      <c r="A189" s="13" t="s">
        <v>1543</v>
      </c>
      <c r="B189" s="33"/>
      <c r="C189" s="33" t="s">
        <v>1181</v>
      </c>
      <c r="D189" s="41">
        <v>-71250</v>
      </c>
      <c r="E189" s="26">
        <v>-384.89</v>
      </c>
      <c r="F189" s="27">
        <v>-3.0699999999999998E-4</v>
      </c>
      <c r="G189" s="16"/>
    </row>
    <row r="190" spans="1:7" x14ac:dyDescent="0.25">
      <c r="A190" s="13" t="s">
        <v>1544</v>
      </c>
      <c r="B190" s="33"/>
      <c r="C190" s="33" t="s">
        <v>1256</v>
      </c>
      <c r="D190" s="41">
        <v>-40500</v>
      </c>
      <c r="E190" s="26">
        <v>-432.6</v>
      </c>
      <c r="F190" s="27">
        <v>-3.4499999999999998E-4</v>
      </c>
      <c r="G190" s="16"/>
    </row>
    <row r="191" spans="1:7" x14ac:dyDescent="0.25">
      <c r="A191" s="13" t="s">
        <v>1545</v>
      </c>
      <c r="B191" s="33"/>
      <c r="C191" s="33" t="s">
        <v>1158</v>
      </c>
      <c r="D191" s="41">
        <v>-76000</v>
      </c>
      <c r="E191" s="26">
        <v>-436.51</v>
      </c>
      <c r="F191" s="27">
        <v>-3.48E-4</v>
      </c>
      <c r="G191" s="16"/>
    </row>
    <row r="192" spans="1:7" x14ac:dyDescent="0.25">
      <c r="A192" s="13" t="s">
        <v>1546</v>
      </c>
      <c r="B192" s="33"/>
      <c r="C192" s="33" t="s">
        <v>1175</v>
      </c>
      <c r="D192" s="41">
        <v>-19800</v>
      </c>
      <c r="E192" s="26">
        <v>-454.32</v>
      </c>
      <c r="F192" s="27">
        <v>-3.6200000000000002E-4</v>
      </c>
      <c r="G192" s="16"/>
    </row>
    <row r="193" spans="1:7" x14ac:dyDescent="0.25">
      <c r="A193" s="13" t="s">
        <v>1547</v>
      </c>
      <c r="B193" s="33"/>
      <c r="C193" s="33" t="s">
        <v>1294</v>
      </c>
      <c r="D193" s="41">
        <v>-17550</v>
      </c>
      <c r="E193" s="26">
        <v>-508.55</v>
      </c>
      <c r="F193" s="27">
        <v>-4.0499999999999998E-4</v>
      </c>
      <c r="G193" s="16"/>
    </row>
    <row r="194" spans="1:7" x14ac:dyDescent="0.25">
      <c r="A194" s="13" t="s">
        <v>1548</v>
      </c>
      <c r="B194" s="33"/>
      <c r="C194" s="33" t="s">
        <v>1189</v>
      </c>
      <c r="D194" s="41">
        <v>-163800</v>
      </c>
      <c r="E194" s="26">
        <v>-512.61</v>
      </c>
      <c r="F194" s="27">
        <v>-4.08E-4</v>
      </c>
      <c r="G194" s="16"/>
    </row>
    <row r="195" spans="1:7" x14ac:dyDescent="0.25">
      <c r="A195" s="13" t="s">
        <v>1549</v>
      </c>
      <c r="B195" s="33"/>
      <c r="C195" s="33" t="s">
        <v>1415</v>
      </c>
      <c r="D195" s="41">
        <v>-87000</v>
      </c>
      <c r="E195" s="26">
        <v>-593.12</v>
      </c>
      <c r="F195" s="27">
        <v>-4.73E-4</v>
      </c>
      <c r="G195" s="16"/>
    </row>
    <row r="196" spans="1:7" x14ac:dyDescent="0.25">
      <c r="A196" s="13" t="s">
        <v>1550</v>
      </c>
      <c r="B196" s="33"/>
      <c r="C196" s="33" t="s">
        <v>1353</v>
      </c>
      <c r="D196" s="41">
        <v>-33200</v>
      </c>
      <c r="E196" s="26">
        <v>-642.65</v>
      </c>
      <c r="F196" s="27">
        <v>-5.1199999999999998E-4</v>
      </c>
      <c r="G196" s="16"/>
    </row>
    <row r="197" spans="1:7" x14ac:dyDescent="0.25">
      <c r="A197" s="13" t="s">
        <v>1551</v>
      </c>
      <c r="B197" s="33"/>
      <c r="C197" s="33" t="s">
        <v>1158</v>
      </c>
      <c r="D197" s="41">
        <v>-20750</v>
      </c>
      <c r="E197" s="26">
        <v>-669.38</v>
      </c>
      <c r="F197" s="27">
        <v>-5.3300000000000005E-4</v>
      </c>
      <c r="G197" s="16"/>
    </row>
    <row r="198" spans="1:7" x14ac:dyDescent="0.25">
      <c r="A198" s="13" t="s">
        <v>1552</v>
      </c>
      <c r="B198" s="33"/>
      <c r="C198" s="33" t="s">
        <v>1206</v>
      </c>
      <c r="D198" s="41">
        <v>-52800</v>
      </c>
      <c r="E198" s="26">
        <v>-679.46</v>
      </c>
      <c r="F198" s="27">
        <v>-5.4100000000000003E-4</v>
      </c>
      <c r="G198" s="16"/>
    </row>
    <row r="199" spans="1:7" x14ac:dyDescent="0.25">
      <c r="A199" s="13" t="s">
        <v>1553</v>
      </c>
      <c r="B199" s="33"/>
      <c r="C199" s="33" t="s">
        <v>1387</v>
      </c>
      <c r="D199" s="41">
        <v>-16000</v>
      </c>
      <c r="E199" s="26">
        <v>-722.35</v>
      </c>
      <c r="F199" s="27">
        <v>-5.7600000000000001E-4</v>
      </c>
      <c r="G199" s="16"/>
    </row>
    <row r="200" spans="1:7" x14ac:dyDescent="0.25">
      <c r="A200" s="13" t="s">
        <v>1554</v>
      </c>
      <c r="B200" s="33"/>
      <c r="C200" s="33" t="s">
        <v>1249</v>
      </c>
      <c r="D200" s="41">
        <v>-18900</v>
      </c>
      <c r="E200" s="26">
        <v>-759.74</v>
      </c>
      <c r="F200" s="27">
        <v>-6.0499999999999996E-4</v>
      </c>
      <c r="G200" s="16"/>
    </row>
    <row r="201" spans="1:7" x14ac:dyDescent="0.25">
      <c r="A201" s="13" t="s">
        <v>1555</v>
      </c>
      <c r="B201" s="33"/>
      <c r="C201" s="33" t="s">
        <v>1307</v>
      </c>
      <c r="D201" s="41">
        <v>-24250</v>
      </c>
      <c r="E201" s="26">
        <v>-767.84</v>
      </c>
      <c r="F201" s="27">
        <v>-6.1200000000000002E-4</v>
      </c>
      <c r="G201" s="16"/>
    </row>
    <row r="202" spans="1:7" x14ac:dyDescent="0.25">
      <c r="A202" s="13" t="s">
        <v>1556</v>
      </c>
      <c r="B202" s="33"/>
      <c r="C202" s="33" t="s">
        <v>1425</v>
      </c>
      <c r="D202" s="41">
        <v>-375000</v>
      </c>
      <c r="E202" s="26">
        <v>-781.69</v>
      </c>
      <c r="F202" s="27">
        <v>-6.2299999999999996E-4</v>
      </c>
      <c r="G202" s="16"/>
    </row>
    <row r="203" spans="1:7" x14ac:dyDescent="0.25">
      <c r="A203" s="13" t="s">
        <v>1557</v>
      </c>
      <c r="B203" s="33"/>
      <c r="C203" s="33" t="s">
        <v>1307</v>
      </c>
      <c r="D203" s="41">
        <v>-35250</v>
      </c>
      <c r="E203" s="26">
        <v>-795.79</v>
      </c>
      <c r="F203" s="27">
        <v>-6.3400000000000001E-4</v>
      </c>
      <c r="G203" s="16"/>
    </row>
    <row r="204" spans="1:7" x14ac:dyDescent="0.25">
      <c r="A204" s="13" t="s">
        <v>1558</v>
      </c>
      <c r="B204" s="33"/>
      <c r="C204" s="33" t="s">
        <v>1492</v>
      </c>
      <c r="D204" s="41">
        <v>-1905</v>
      </c>
      <c r="E204" s="26">
        <v>-823.73</v>
      </c>
      <c r="F204" s="27">
        <v>-6.5700000000000003E-4</v>
      </c>
      <c r="G204" s="16"/>
    </row>
    <row r="205" spans="1:7" x14ac:dyDescent="0.25">
      <c r="A205" s="13" t="s">
        <v>1559</v>
      </c>
      <c r="B205" s="33"/>
      <c r="C205" s="33" t="s">
        <v>1189</v>
      </c>
      <c r="D205" s="41">
        <v>-64500</v>
      </c>
      <c r="E205" s="26">
        <v>-869.3</v>
      </c>
      <c r="F205" s="27">
        <v>-6.9300000000000004E-4</v>
      </c>
      <c r="G205" s="16"/>
    </row>
    <row r="206" spans="1:7" x14ac:dyDescent="0.25">
      <c r="A206" s="13" t="s">
        <v>1560</v>
      </c>
      <c r="B206" s="33"/>
      <c r="C206" s="33" t="s">
        <v>1249</v>
      </c>
      <c r="D206" s="41">
        <v>-166000</v>
      </c>
      <c r="E206" s="26">
        <v>-917.4</v>
      </c>
      <c r="F206" s="27">
        <v>-7.3099999999999999E-4</v>
      </c>
      <c r="G206" s="16"/>
    </row>
    <row r="207" spans="1:7" x14ac:dyDescent="0.25">
      <c r="A207" s="13" t="s">
        <v>1561</v>
      </c>
      <c r="B207" s="33"/>
      <c r="C207" s="33" t="s">
        <v>1307</v>
      </c>
      <c r="D207" s="41">
        <v>-149500</v>
      </c>
      <c r="E207" s="26">
        <v>-939.68</v>
      </c>
      <c r="F207" s="27">
        <v>-7.4899999999999999E-4</v>
      </c>
      <c r="G207" s="16"/>
    </row>
    <row r="208" spans="1:7" x14ac:dyDescent="0.25">
      <c r="A208" s="13" t="s">
        <v>1562</v>
      </c>
      <c r="B208" s="33"/>
      <c r="C208" s="33" t="s">
        <v>1158</v>
      </c>
      <c r="D208" s="41">
        <v>-3380</v>
      </c>
      <c r="E208" s="26">
        <v>-986.81</v>
      </c>
      <c r="F208" s="27">
        <v>-7.8700000000000005E-4</v>
      </c>
      <c r="G208" s="16"/>
    </row>
    <row r="209" spans="1:7" x14ac:dyDescent="0.25">
      <c r="A209" s="13" t="s">
        <v>1563</v>
      </c>
      <c r="B209" s="33"/>
      <c r="C209" s="33" t="s">
        <v>1410</v>
      </c>
      <c r="D209" s="41">
        <v>-74000</v>
      </c>
      <c r="E209" s="26">
        <v>-1072.74</v>
      </c>
      <c r="F209" s="27">
        <v>-8.5499999999999997E-4</v>
      </c>
      <c r="G209" s="16"/>
    </row>
    <row r="210" spans="1:7" x14ac:dyDescent="0.25">
      <c r="A210" s="13" t="s">
        <v>1564</v>
      </c>
      <c r="B210" s="33"/>
      <c r="C210" s="33" t="s">
        <v>1206</v>
      </c>
      <c r="D210" s="41">
        <v>-56500</v>
      </c>
      <c r="E210" s="26">
        <v>-1091.83</v>
      </c>
      <c r="F210" s="27">
        <v>-8.7000000000000001E-4</v>
      </c>
      <c r="G210" s="16"/>
    </row>
    <row r="211" spans="1:7" x14ac:dyDescent="0.25">
      <c r="A211" s="13" t="s">
        <v>1565</v>
      </c>
      <c r="B211" s="33"/>
      <c r="C211" s="33" t="s">
        <v>1164</v>
      </c>
      <c r="D211" s="41">
        <v>-650000</v>
      </c>
      <c r="E211" s="26">
        <v>-1116.96</v>
      </c>
      <c r="F211" s="27">
        <v>-8.8999999999999995E-4</v>
      </c>
      <c r="G211" s="16"/>
    </row>
    <row r="212" spans="1:7" x14ac:dyDescent="0.25">
      <c r="A212" s="13" t="s">
        <v>1566</v>
      </c>
      <c r="B212" s="33"/>
      <c r="C212" s="33" t="s">
        <v>1387</v>
      </c>
      <c r="D212" s="41">
        <v>-68600</v>
      </c>
      <c r="E212" s="26">
        <v>-1149.77</v>
      </c>
      <c r="F212" s="27">
        <v>-9.1699999999999995E-4</v>
      </c>
      <c r="G212" s="16"/>
    </row>
    <row r="213" spans="1:7" x14ac:dyDescent="0.25">
      <c r="A213" s="13" t="s">
        <v>1567</v>
      </c>
      <c r="B213" s="33"/>
      <c r="C213" s="33" t="s">
        <v>1206</v>
      </c>
      <c r="D213" s="41">
        <v>-157500</v>
      </c>
      <c r="E213" s="26">
        <v>-1175.82</v>
      </c>
      <c r="F213" s="27">
        <v>-9.3700000000000001E-4</v>
      </c>
      <c r="G213" s="16"/>
    </row>
    <row r="214" spans="1:7" x14ac:dyDescent="0.25">
      <c r="A214" s="13" t="s">
        <v>1568</v>
      </c>
      <c r="B214" s="33"/>
      <c r="C214" s="33" t="s">
        <v>1410</v>
      </c>
      <c r="D214" s="41">
        <v>-608475</v>
      </c>
      <c r="E214" s="26">
        <v>-1225.1600000000001</v>
      </c>
      <c r="F214" s="27">
        <v>-9.77E-4</v>
      </c>
      <c r="G214" s="16"/>
    </row>
    <row r="215" spans="1:7" x14ac:dyDescent="0.25">
      <c r="A215" s="13" t="s">
        <v>1569</v>
      </c>
      <c r="B215" s="33"/>
      <c r="C215" s="33" t="s">
        <v>1164</v>
      </c>
      <c r="D215" s="41">
        <v>-202000</v>
      </c>
      <c r="E215" s="26">
        <v>-1245.23</v>
      </c>
      <c r="F215" s="27">
        <v>-9.9299999999999996E-4</v>
      </c>
      <c r="G215" s="16"/>
    </row>
    <row r="216" spans="1:7" x14ac:dyDescent="0.25">
      <c r="A216" s="13" t="s">
        <v>1570</v>
      </c>
      <c r="B216" s="33"/>
      <c r="C216" s="33" t="s">
        <v>1256</v>
      </c>
      <c r="D216" s="41">
        <v>-71000</v>
      </c>
      <c r="E216" s="26">
        <v>-1249.3499999999999</v>
      </c>
      <c r="F216" s="27">
        <v>-9.9599999999999992E-4</v>
      </c>
      <c r="G216" s="16"/>
    </row>
    <row r="217" spans="1:7" x14ac:dyDescent="0.25">
      <c r="A217" s="13" t="s">
        <v>1571</v>
      </c>
      <c r="B217" s="33"/>
      <c r="C217" s="33" t="s">
        <v>1158</v>
      </c>
      <c r="D217" s="41">
        <v>-79300</v>
      </c>
      <c r="E217" s="26">
        <v>-1263.01</v>
      </c>
      <c r="F217" s="27">
        <v>-1.0070000000000001E-3</v>
      </c>
      <c r="G217" s="16"/>
    </row>
    <row r="218" spans="1:7" x14ac:dyDescent="0.25">
      <c r="A218" s="13" t="s">
        <v>1572</v>
      </c>
      <c r="B218" s="33"/>
      <c r="C218" s="33" t="s">
        <v>1256</v>
      </c>
      <c r="D218" s="41">
        <v>-621000</v>
      </c>
      <c r="E218" s="26">
        <v>-1267.9000000000001</v>
      </c>
      <c r="F218" s="27">
        <v>-1.011E-3</v>
      </c>
      <c r="G218" s="16"/>
    </row>
    <row r="219" spans="1:7" x14ac:dyDescent="0.25">
      <c r="A219" s="13" t="s">
        <v>1573</v>
      </c>
      <c r="B219" s="33"/>
      <c r="C219" s="33" t="s">
        <v>1297</v>
      </c>
      <c r="D219" s="41">
        <v>-135675</v>
      </c>
      <c r="E219" s="26">
        <v>-1314.35</v>
      </c>
      <c r="F219" s="27">
        <v>-1.0480000000000001E-3</v>
      </c>
      <c r="G219" s="16"/>
    </row>
    <row r="220" spans="1:7" x14ac:dyDescent="0.25">
      <c r="A220" s="13" t="s">
        <v>1574</v>
      </c>
      <c r="B220" s="33"/>
      <c r="C220" s="33" t="s">
        <v>1164</v>
      </c>
      <c r="D220" s="41">
        <v>-745000</v>
      </c>
      <c r="E220" s="26">
        <v>-1316.86</v>
      </c>
      <c r="F220" s="27">
        <v>-1.0499999999999999E-3</v>
      </c>
      <c r="G220" s="16"/>
    </row>
    <row r="221" spans="1:7" x14ac:dyDescent="0.25">
      <c r="A221" s="13" t="s">
        <v>1575</v>
      </c>
      <c r="B221" s="33"/>
      <c r="C221" s="33" t="s">
        <v>1274</v>
      </c>
      <c r="D221" s="41">
        <v>-162000</v>
      </c>
      <c r="E221" s="26">
        <v>-1375.46</v>
      </c>
      <c r="F221" s="27">
        <v>-1.0970000000000001E-3</v>
      </c>
      <c r="G221" s="16"/>
    </row>
    <row r="222" spans="1:7" x14ac:dyDescent="0.25">
      <c r="A222" s="13" t="s">
        <v>1576</v>
      </c>
      <c r="B222" s="33"/>
      <c r="C222" s="33" t="s">
        <v>1203</v>
      </c>
      <c r="D222" s="41">
        <v>-367200</v>
      </c>
      <c r="E222" s="26">
        <v>-1446.4</v>
      </c>
      <c r="F222" s="27">
        <v>-1.1529999999999999E-3</v>
      </c>
      <c r="G222" s="16"/>
    </row>
    <row r="223" spans="1:7" x14ac:dyDescent="0.25">
      <c r="A223" s="13" t="s">
        <v>1577</v>
      </c>
      <c r="B223" s="33"/>
      <c r="C223" s="33" t="s">
        <v>1256</v>
      </c>
      <c r="D223" s="41">
        <v>-990564</v>
      </c>
      <c r="E223" s="26">
        <v>-1457.52</v>
      </c>
      <c r="F223" s="27">
        <v>-1.1620000000000001E-3</v>
      </c>
      <c r="G223" s="16"/>
    </row>
    <row r="224" spans="1:7" x14ac:dyDescent="0.25">
      <c r="A224" s="13" t="s">
        <v>1578</v>
      </c>
      <c r="B224" s="33"/>
      <c r="C224" s="33" t="s">
        <v>1410</v>
      </c>
      <c r="D224" s="41">
        <v>-303750</v>
      </c>
      <c r="E224" s="26">
        <v>-1586.94</v>
      </c>
      <c r="F224" s="27">
        <v>-1.2650000000000001E-3</v>
      </c>
      <c r="G224" s="16"/>
    </row>
    <row r="225" spans="1:7" x14ac:dyDescent="0.25">
      <c r="A225" s="13" t="s">
        <v>1579</v>
      </c>
      <c r="B225" s="33"/>
      <c r="C225" s="33" t="s">
        <v>1224</v>
      </c>
      <c r="D225" s="41">
        <v>-347400</v>
      </c>
      <c r="E225" s="26">
        <v>-1589.7</v>
      </c>
      <c r="F225" s="27">
        <v>-1.268E-3</v>
      </c>
      <c r="G225" s="16"/>
    </row>
    <row r="226" spans="1:7" x14ac:dyDescent="0.25">
      <c r="A226" s="13" t="s">
        <v>1580</v>
      </c>
      <c r="B226" s="33"/>
      <c r="C226" s="33" t="s">
        <v>1390</v>
      </c>
      <c r="D226" s="41">
        <v>-193000</v>
      </c>
      <c r="E226" s="26">
        <v>-1671.67</v>
      </c>
      <c r="F226" s="27">
        <v>-1.333E-3</v>
      </c>
      <c r="G226" s="16"/>
    </row>
    <row r="227" spans="1:7" x14ac:dyDescent="0.25">
      <c r="A227" s="13" t="s">
        <v>1581</v>
      </c>
      <c r="B227" s="33"/>
      <c r="C227" s="33" t="s">
        <v>1189</v>
      </c>
      <c r="D227" s="41">
        <v>-439425</v>
      </c>
      <c r="E227" s="26">
        <v>-1684.76</v>
      </c>
      <c r="F227" s="27">
        <v>-1.343E-3</v>
      </c>
      <c r="G227" s="16"/>
    </row>
    <row r="228" spans="1:7" x14ac:dyDescent="0.25">
      <c r="A228" s="13" t="s">
        <v>1582</v>
      </c>
      <c r="B228" s="33"/>
      <c r="C228" s="33" t="s">
        <v>1158</v>
      </c>
      <c r="D228" s="41">
        <v>-104400</v>
      </c>
      <c r="E228" s="26">
        <v>-1776.21</v>
      </c>
      <c r="F228" s="27">
        <v>-1.4159999999999999E-3</v>
      </c>
      <c r="G228" s="16"/>
    </row>
    <row r="229" spans="1:7" x14ac:dyDescent="0.25">
      <c r="A229" s="13" t="s">
        <v>1583</v>
      </c>
      <c r="B229" s="33"/>
      <c r="C229" s="33" t="s">
        <v>1209</v>
      </c>
      <c r="D229" s="41">
        <v>-26250</v>
      </c>
      <c r="E229" s="26">
        <v>-1840.48</v>
      </c>
      <c r="F229" s="27">
        <v>-1.4679999999999999E-3</v>
      </c>
      <c r="G229" s="16"/>
    </row>
    <row r="230" spans="1:7" x14ac:dyDescent="0.25">
      <c r="A230" s="13" t="s">
        <v>1584</v>
      </c>
      <c r="B230" s="33"/>
      <c r="C230" s="33" t="s">
        <v>1209</v>
      </c>
      <c r="D230" s="41">
        <v>-25000</v>
      </c>
      <c r="E230" s="26">
        <v>-1870.33</v>
      </c>
      <c r="F230" s="27">
        <v>-1.4909999999999999E-3</v>
      </c>
      <c r="G230" s="16"/>
    </row>
    <row r="231" spans="1:7" x14ac:dyDescent="0.25">
      <c r="A231" s="13" t="s">
        <v>1585</v>
      </c>
      <c r="B231" s="33"/>
      <c r="C231" s="33" t="s">
        <v>1387</v>
      </c>
      <c r="D231" s="41">
        <v>-391400</v>
      </c>
      <c r="E231" s="26">
        <v>-1887.72</v>
      </c>
      <c r="F231" s="27">
        <v>-1.505E-3</v>
      </c>
      <c r="G231" s="16"/>
    </row>
    <row r="232" spans="1:7" x14ac:dyDescent="0.25">
      <c r="A232" s="13" t="s">
        <v>1586</v>
      </c>
      <c r="B232" s="33"/>
      <c r="C232" s="33" t="s">
        <v>1307</v>
      </c>
      <c r="D232" s="41">
        <v>-377000</v>
      </c>
      <c r="E232" s="26">
        <v>-1936.08</v>
      </c>
      <c r="F232" s="27">
        <v>-1.544E-3</v>
      </c>
      <c r="G232" s="16"/>
    </row>
    <row r="233" spans="1:7" x14ac:dyDescent="0.25">
      <c r="A233" s="13" t="s">
        <v>1587</v>
      </c>
      <c r="B233" s="33"/>
      <c r="C233" s="33" t="s">
        <v>1401</v>
      </c>
      <c r="D233" s="41">
        <v>-1098750</v>
      </c>
      <c r="E233" s="26">
        <v>-1964.35</v>
      </c>
      <c r="F233" s="27">
        <v>-1.5659999999999999E-3</v>
      </c>
      <c r="G233" s="16"/>
    </row>
    <row r="234" spans="1:7" x14ac:dyDescent="0.25">
      <c r="A234" s="13" t="s">
        <v>1588</v>
      </c>
      <c r="B234" s="33"/>
      <c r="C234" s="33" t="s">
        <v>1307</v>
      </c>
      <c r="D234" s="41">
        <v>-63000</v>
      </c>
      <c r="E234" s="26">
        <v>-2107.63</v>
      </c>
      <c r="F234" s="27">
        <v>-1.681E-3</v>
      </c>
      <c r="G234" s="16"/>
    </row>
    <row r="235" spans="1:7" x14ac:dyDescent="0.25">
      <c r="A235" s="13" t="s">
        <v>1589</v>
      </c>
      <c r="B235" s="33"/>
      <c r="C235" s="33" t="s">
        <v>1184</v>
      </c>
      <c r="D235" s="41">
        <v>-79750</v>
      </c>
      <c r="E235" s="26">
        <v>-2161.5</v>
      </c>
      <c r="F235" s="27">
        <v>-1.7240000000000001E-3</v>
      </c>
      <c r="G235" s="16"/>
    </row>
    <row r="236" spans="1:7" x14ac:dyDescent="0.25">
      <c r="A236" s="13" t="s">
        <v>1590</v>
      </c>
      <c r="B236" s="33"/>
      <c r="C236" s="33" t="s">
        <v>1415</v>
      </c>
      <c r="D236" s="41">
        <v>-381250</v>
      </c>
      <c r="E236" s="26">
        <v>-2208.58</v>
      </c>
      <c r="F236" s="27">
        <v>-1.761E-3</v>
      </c>
      <c r="G236" s="16"/>
    </row>
    <row r="237" spans="1:7" x14ac:dyDescent="0.25">
      <c r="A237" s="13" t="s">
        <v>1591</v>
      </c>
      <c r="B237" s="33"/>
      <c r="C237" s="33" t="s">
        <v>1161</v>
      </c>
      <c r="D237" s="41">
        <v>-130000</v>
      </c>
      <c r="E237" s="26">
        <v>-2317.84</v>
      </c>
      <c r="F237" s="27">
        <v>-1.848E-3</v>
      </c>
      <c r="G237" s="16"/>
    </row>
    <row r="238" spans="1:7" x14ac:dyDescent="0.25">
      <c r="A238" s="13" t="s">
        <v>1592</v>
      </c>
      <c r="B238" s="33"/>
      <c r="C238" s="33" t="s">
        <v>1224</v>
      </c>
      <c r="D238" s="41">
        <v>-1292200</v>
      </c>
      <c r="E238" s="26">
        <v>-2350.5100000000002</v>
      </c>
      <c r="F238" s="27">
        <v>-1.874E-3</v>
      </c>
      <c r="G238" s="16"/>
    </row>
    <row r="239" spans="1:7" x14ac:dyDescent="0.25">
      <c r="A239" s="13" t="s">
        <v>1593</v>
      </c>
      <c r="B239" s="33"/>
      <c r="C239" s="33" t="s">
        <v>1297</v>
      </c>
      <c r="D239" s="41">
        <v>-255625</v>
      </c>
      <c r="E239" s="26">
        <v>-2366.58</v>
      </c>
      <c r="F239" s="27">
        <v>-1.887E-3</v>
      </c>
      <c r="G239" s="16"/>
    </row>
    <row r="240" spans="1:7" x14ac:dyDescent="0.25">
      <c r="A240" s="13" t="s">
        <v>1594</v>
      </c>
      <c r="B240" s="33"/>
      <c r="C240" s="33" t="s">
        <v>1172</v>
      </c>
      <c r="D240" s="41">
        <v>-24150</v>
      </c>
      <c r="E240" s="26">
        <v>-2387.81</v>
      </c>
      <c r="F240" s="27">
        <v>-1.9040000000000001E-3</v>
      </c>
      <c r="G240" s="16"/>
    </row>
    <row r="241" spans="1:7" x14ac:dyDescent="0.25">
      <c r="A241" s="13" t="s">
        <v>1595</v>
      </c>
      <c r="B241" s="33"/>
      <c r="C241" s="33" t="s">
        <v>1175</v>
      </c>
      <c r="D241" s="41">
        <v>-105000</v>
      </c>
      <c r="E241" s="26">
        <v>-2393</v>
      </c>
      <c r="F241" s="27">
        <v>-1.908E-3</v>
      </c>
      <c r="G241" s="16"/>
    </row>
    <row r="242" spans="1:7" x14ac:dyDescent="0.25">
      <c r="A242" s="13" t="s">
        <v>1596</v>
      </c>
      <c r="B242" s="33"/>
      <c r="C242" s="33" t="s">
        <v>1158</v>
      </c>
      <c r="D242" s="41">
        <v>-155350</v>
      </c>
      <c r="E242" s="26">
        <v>-2423.85</v>
      </c>
      <c r="F242" s="27">
        <v>-1.933E-3</v>
      </c>
      <c r="G242" s="16"/>
    </row>
    <row r="243" spans="1:7" x14ac:dyDescent="0.25">
      <c r="A243" s="13" t="s">
        <v>1597</v>
      </c>
      <c r="B243" s="33"/>
      <c r="C243" s="33" t="s">
        <v>1425</v>
      </c>
      <c r="D243" s="41">
        <v>-66000</v>
      </c>
      <c r="E243" s="26">
        <v>-2492.8200000000002</v>
      </c>
      <c r="F243" s="27">
        <v>-1.9880000000000002E-3</v>
      </c>
      <c r="G243" s="16"/>
    </row>
    <row r="244" spans="1:7" x14ac:dyDescent="0.25">
      <c r="A244" s="13" t="s">
        <v>1598</v>
      </c>
      <c r="B244" s="33"/>
      <c r="C244" s="33" t="s">
        <v>1221</v>
      </c>
      <c r="D244" s="41">
        <v>-248976</v>
      </c>
      <c r="E244" s="26">
        <v>-2506.5700000000002</v>
      </c>
      <c r="F244" s="27">
        <v>-1.9989999999999999E-3</v>
      </c>
      <c r="G244" s="16"/>
    </row>
    <row r="245" spans="1:7" x14ac:dyDescent="0.25">
      <c r="A245" s="13" t="s">
        <v>1599</v>
      </c>
      <c r="B245" s="33"/>
      <c r="C245" s="33" t="s">
        <v>1203</v>
      </c>
      <c r="D245" s="41">
        <v>-159500</v>
      </c>
      <c r="E245" s="26">
        <v>-2632.55</v>
      </c>
      <c r="F245" s="27">
        <v>-2.0990000000000002E-3</v>
      </c>
      <c r="G245" s="16"/>
    </row>
    <row r="246" spans="1:7" x14ac:dyDescent="0.25">
      <c r="A246" s="13" t="s">
        <v>1600</v>
      </c>
      <c r="B246" s="33"/>
      <c r="C246" s="33" t="s">
        <v>1203</v>
      </c>
      <c r="D246" s="41">
        <v>-90000</v>
      </c>
      <c r="E246" s="26">
        <v>-2650.01</v>
      </c>
      <c r="F246" s="27">
        <v>-2.1129999999999999E-3</v>
      </c>
      <c r="G246" s="16"/>
    </row>
    <row r="247" spans="1:7" x14ac:dyDescent="0.25">
      <c r="A247" s="13" t="s">
        <v>1601</v>
      </c>
      <c r="B247" s="33"/>
      <c r="C247" s="33" t="s">
        <v>1184</v>
      </c>
      <c r="D247" s="41">
        <v>-24300</v>
      </c>
      <c r="E247" s="26">
        <v>-2708.26</v>
      </c>
      <c r="F247" s="27">
        <v>-2.16E-3</v>
      </c>
      <c r="G247" s="16"/>
    </row>
    <row r="248" spans="1:7" x14ac:dyDescent="0.25">
      <c r="A248" s="13" t="s">
        <v>1602</v>
      </c>
      <c r="B248" s="33"/>
      <c r="C248" s="33" t="s">
        <v>1418</v>
      </c>
      <c r="D248" s="41">
        <v>-171347</v>
      </c>
      <c r="E248" s="26">
        <v>-2708.74</v>
      </c>
      <c r="F248" s="27">
        <v>-2.16E-3</v>
      </c>
      <c r="G248" s="16"/>
    </row>
    <row r="249" spans="1:7" x14ac:dyDescent="0.25">
      <c r="A249" s="13" t="s">
        <v>1603</v>
      </c>
      <c r="B249" s="33"/>
      <c r="C249" s="33" t="s">
        <v>1415</v>
      </c>
      <c r="D249" s="41">
        <v>-329000</v>
      </c>
      <c r="E249" s="26">
        <v>-2709.64</v>
      </c>
      <c r="F249" s="27">
        <v>-2.1610000000000002E-3</v>
      </c>
      <c r="G249" s="16"/>
    </row>
    <row r="250" spans="1:7" x14ac:dyDescent="0.25">
      <c r="A250" s="13" t="s">
        <v>1604</v>
      </c>
      <c r="B250" s="33"/>
      <c r="C250" s="33" t="s">
        <v>1256</v>
      </c>
      <c r="D250" s="41">
        <v>-1728000</v>
      </c>
      <c r="E250" s="26">
        <v>-2718.66</v>
      </c>
      <c r="F250" s="27">
        <v>-2.1679999999999998E-3</v>
      </c>
      <c r="G250" s="16"/>
    </row>
    <row r="251" spans="1:7" x14ac:dyDescent="0.25">
      <c r="A251" s="13" t="s">
        <v>1605</v>
      </c>
      <c r="B251" s="33"/>
      <c r="C251" s="33" t="s">
        <v>1410</v>
      </c>
      <c r="D251" s="41">
        <v>-831000</v>
      </c>
      <c r="E251" s="26">
        <v>-2781.36</v>
      </c>
      <c r="F251" s="27">
        <v>-2.2179999999999999E-3</v>
      </c>
      <c r="G251" s="16"/>
    </row>
    <row r="252" spans="1:7" x14ac:dyDescent="0.25">
      <c r="A252" s="13" t="s">
        <v>1606</v>
      </c>
      <c r="B252" s="33"/>
      <c r="C252" s="33" t="s">
        <v>1206</v>
      </c>
      <c r="D252" s="41">
        <v>-171750</v>
      </c>
      <c r="E252" s="26">
        <v>-2802.44</v>
      </c>
      <c r="F252" s="27">
        <v>-2.235E-3</v>
      </c>
      <c r="G252" s="16"/>
    </row>
    <row r="253" spans="1:7" x14ac:dyDescent="0.25">
      <c r="A253" s="13" t="s">
        <v>1607</v>
      </c>
      <c r="B253" s="33"/>
      <c r="C253" s="33" t="s">
        <v>1401</v>
      </c>
      <c r="D253" s="41">
        <v>-44800</v>
      </c>
      <c r="E253" s="26">
        <v>-2918</v>
      </c>
      <c r="F253" s="27">
        <v>-2.3270000000000001E-3</v>
      </c>
      <c r="G253" s="16"/>
    </row>
    <row r="254" spans="1:7" x14ac:dyDescent="0.25">
      <c r="A254" s="13" t="s">
        <v>1608</v>
      </c>
      <c r="B254" s="33"/>
      <c r="C254" s="33" t="s">
        <v>1224</v>
      </c>
      <c r="D254" s="41">
        <v>-211500</v>
      </c>
      <c r="E254" s="26">
        <v>-3001.61</v>
      </c>
      <c r="F254" s="27">
        <v>-2.3939999999999999E-3</v>
      </c>
      <c r="G254" s="16"/>
    </row>
    <row r="255" spans="1:7" x14ac:dyDescent="0.25">
      <c r="A255" s="13" t="s">
        <v>1609</v>
      </c>
      <c r="B255" s="33"/>
      <c r="C255" s="33" t="s">
        <v>1401</v>
      </c>
      <c r="D255" s="41">
        <v>-70500</v>
      </c>
      <c r="E255" s="26">
        <v>-3055.54</v>
      </c>
      <c r="F255" s="27">
        <v>-2.4369999999999999E-3</v>
      </c>
      <c r="G255" s="16"/>
    </row>
    <row r="256" spans="1:7" x14ac:dyDescent="0.25">
      <c r="A256" s="13" t="s">
        <v>1610</v>
      </c>
      <c r="B256" s="33"/>
      <c r="C256" s="33" t="s">
        <v>1304</v>
      </c>
      <c r="D256" s="41">
        <v>-222000</v>
      </c>
      <c r="E256" s="26">
        <v>-3076.25</v>
      </c>
      <c r="F256" s="27">
        <v>-2.4529999999999999E-3</v>
      </c>
      <c r="G256" s="16"/>
    </row>
    <row r="257" spans="1:7" x14ac:dyDescent="0.25">
      <c r="A257" s="13" t="s">
        <v>1611</v>
      </c>
      <c r="B257" s="33"/>
      <c r="C257" s="33" t="s">
        <v>1178</v>
      </c>
      <c r="D257" s="41">
        <v>-979200</v>
      </c>
      <c r="E257" s="26">
        <v>-3119.24</v>
      </c>
      <c r="F257" s="27">
        <v>-2.4880000000000002E-3</v>
      </c>
      <c r="G257" s="16"/>
    </row>
    <row r="258" spans="1:7" x14ac:dyDescent="0.25">
      <c r="A258" s="13" t="s">
        <v>1612</v>
      </c>
      <c r="B258" s="33"/>
      <c r="C258" s="33" t="s">
        <v>1221</v>
      </c>
      <c r="D258" s="41">
        <v>-492000</v>
      </c>
      <c r="E258" s="26">
        <v>-3172.66</v>
      </c>
      <c r="F258" s="27">
        <v>-2.5300000000000001E-3</v>
      </c>
      <c r="G258" s="16"/>
    </row>
    <row r="259" spans="1:7" x14ac:dyDescent="0.25">
      <c r="A259" s="13" t="s">
        <v>1613</v>
      </c>
      <c r="B259" s="33"/>
      <c r="C259" s="33" t="s">
        <v>1224</v>
      </c>
      <c r="D259" s="41">
        <v>-2610</v>
      </c>
      <c r="E259" s="26">
        <v>-3211.71</v>
      </c>
      <c r="F259" s="27">
        <v>-2.5609999999999999E-3</v>
      </c>
      <c r="G259" s="16"/>
    </row>
    <row r="260" spans="1:7" x14ac:dyDescent="0.25">
      <c r="A260" s="13" t="s">
        <v>1614</v>
      </c>
      <c r="B260" s="33"/>
      <c r="C260" s="33" t="s">
        <v>1181</v>
      </c>
      <c r="D260" s="41">
        <v>-251000</v>
      </c>
      <c r="E260" s="26">
        <v>-3243.3</v>
      </c>
      <c r="F260" s="27">
        <v>-2.5860000000000002E-3</v>
      </c>
      <c r="G260" s="16"/>
    </row>
    <row r="261" spans="1:7" x14ac:dyDescent="0.25">
      <c r="A261" s="13" t="s">
        <v>1615</v>
      </c>
      <c r="B261" s="33"/>
      <c r="C261" s="33" t="s">
        <v>1390</v>
      </c>
      <c r="D261" s="41">
        <v>-48250</v>
      </c>
      <c r="E261" s="26">
        <v>-3404.74</v>
      </c>
      <c r="F261" s="27">
        <v>-2.715E-3</v>
      </c>
      <c r="G261" s="16"/>
    </row>
    <row r="262" spans="1:7" x14ac:dyDescent="0.25">
      <c r="A262" s="13" t="s">
        <v>1616</v>
      </c>
      <c r="B262" s="33"/>
      <c r="C262" s="33" t="s">
        <v>1387</v>
      </c>
      <c r="D262" s="41">
        <v>-618800</v>
      </c>
      <c r="E262" s="26">
        <v>-3450.74</v>
      </c>
      <c r="F262" s="27">
        <v>-2.7520000000000001E-3</v>
      </c>
      <c r="G262" s="16"/>
    </row>
    <row r="263" spans="1:7" x14ac:dyDescent="0.25">
      <c r="A263" s="13" t="s">
        <v>1617</v>
      </c>
      <c r="B263" s="33"/>
      <c r="C263" s="33" t="s">
        <v>1158</v>
      </c>
      <c r="D263" s="41">
        <v>-1092500</v>
      </c>
      <c r="E263" s="26">
        <v>-3469.78</v>
      </c>
      <c r="F263" s="27">
        <v>-2.7669999999999999E-3</v>
      </c>
      <c r="G263" s="16"/>
    </row>
    <row r="264" spans="1:7" x14ac:dyDescent="0.25">
      <c r="A264" s="13" t="s">
        <v>1618</v>
      </c>
      <c r="B264" s="33"/>
      <c r="C264" s="33" t="s">
        <v>1184</v>
      </c>
      <c r="D264" s="41">
        <v>-149100</v>
      </c>
      <c r="E264" s="26">
        <v>-3483.95</v>
      </c>
      <c r="F264" s="27">
        <v>-2.7780000000000001E-3</v>
      </c>
      <c r="G264" s="16"/>
    </row>
    <row r="265" spans="1:7" x14ac:dyDescent="0.25">
      <c r="A265" s="13" t="s">
        <v>1619</v>
      </c>
      <c r="B265" s="33"/>
      <c r="C265" s="33" t="s">
        <v>1158</v>
      </c>
      <c r="D265" s="41">
        <v>-350100</v>
      </c>
      <c r="E265" s="26">
        <v>-3529.88</v>
      </c>
      <c r="F265" s="27">
        <v>-2.8149999999999998E-3</v>
      </c>
      <c r="G265" s="16"/>
    </row>
    <row r="266" spans="1:7" x14ac:dyDescent="0.25">
      <c r="A266" s="13" t="s">
        <v>1620</v>
      </c>
      <c r="B266" s="33"/>
      <c r="C266" s="33" t="s">
        <v>1256</v>
      </c>
      <c r="D266" s="41">
        <v>-277500</v>
      </c>
      <c r="E266" s="26">
        <v>-3561.3</v>
      </c>
      <c r="F266" s="27">
        <v>-2.8400000000000001E-3</v>
      </c>
      <c r="G266" s="16"/>
    </row>
    <row r="267" spans="1:7" x14ac:dyDescent="0.25">
      <c r="A267" s="13" t="s">
        <v>1621</v>
      </c>
      <c r="B267" s="33"/>
      <c r="C267" s="33" t="s">
        <v>1158</v>
      </c>
      <c r="D267" s="41">
        <v>-727600</v>
      </c>
      <c r="E267" s="26">
        <v>-3589.61</v>
      </c>
      <c r="F267" s="27">
        <v>-2.8630000000000001E-3</v>
      </c>
      <c r="G267" s="16"/>
    </row>
    <row r="268" spans="1:7" x14ac:dyDescent="0.25">
      <c r="A268" s="13" t="s">
        <v>1622</v>
      </c>
      <c r="B268" s="33"/>
      <c r="C268" s="33" t="s">
        <v>1323</v>
      </c>
      <c r="D268" s="41">
        <v>-51200</v>
      </c>
      <c r="E268" s="26">
        <v>-3676.39</v>
      </c>
      <c r="F268" s="27">
        <v>-2.9320000000000001E-3</v>
      </c>
      <c r="G268" s="16"/>
    </row>
    <row r="269" spans="1:7" x14ac:dyDescent="0.25">
      <c r="A269" s="13" t="s">
        <v>1623</v>
      </c>
      <c r="B269" s="33"/>
      <c r="C269" s="33" t="s">
        <v>1307</v>
      </c>
      <c r="D269" s="41">
        <v>-320100</v>
      </c>
      <c r="E269" s="26">
        <v>-3700.2</v>
      </c>
      <c r="F269" s="27">
        <v>-2.9510000000000001E-3</v>
      </c>
      <c r="G269" s="16"/>
    </row>
    <row r="270" spans="1:7" x14ac:dyDescent="0.25">
      <c r="A270" s="13" t="s">
        <v>1624</v>
      </c>
      <c r="B270" s="33"/>
      <c r="C270" s="33" t="s">
        <v>1206</v>
      </c>
      <c r="D270" s="41">
        <v>-514800</v>
      </c>
      <c r="E270" s="26">
        <v>-3728.18</v>
      </c>
      <c r="F270" s="27">
        <v>-2.9729999999999999E-3</v>
      </c>
      <c r="G270" s="16"/>
    </row>
    <row r="271" spans="1:7" x14ac:dyDescent="0.25">
      <c r="A271" s="13" t="s">
        <v>1625</v>
      </c>
      <c r="B271" s="33"/>
      <c r="C271" s="33" t="s">
        <v>1370</v>
      </c>
      <c r="D271" s="41">
        <v>-75400</v>
      </c>
      <c r="E271" s="26">
        <v>-3741.91</v>
      </c>
      <c r="F271" s="27">
        <v>-2.9840000000000001E-3</v>
      </c>
      <c r="G271" s="16"/>
    </row>
    <row r="272" spans="1:7" x14ac:dyDescent="0.25">
      <c r="A272" s="13" t="s">
        <v>1626</v>
      </c>
      <c r="B272" s="33"/>
      <c r="C272" s="33" t="s">
        <v>1172</v>
      </c>
      <c r="D272" s="41">
        <v>-78575</v>
      </c>
      <c r="E272" s="26">
        <v>-3861.61</v>
      </c>
      <c r="F272" s="27">
        <v>-3.0799999999999998E-3</v>
      </c>
      <c r="G272" s="16"/>
    </row>
    <row r="273" spans="1:7" x14ac:dyDescent="0.25">
      <c r="A273" s="13" t="s">
        <v>1627</v>
      </c>
      <c r="B273" s="33"/>
      <c r="C273" s="33" t="s">
        <v>1256</v>
      </c>
      <c r="D273" s="41">
        <v>-227150</v>
      </c>
      <c r="E273" s="26">
        <v>-4409.4399999999996</v>
      </c>
      <c r="F273" s="27">
        <v>-3.5170000000000002E-3</v>
      </c>
      <c r="G273" s="16"/>
    </row>
    <row r="274" spans="1:7" x14ac:dyDescent="0.25">
      <c r="A274" s="13" t="s">
        <v>1628</v>
      </c>
      <c r="B274" s="33"/>
      <c r="C274" s="33" t="s">
        <v>1158</v>
      </c>
      <c r="D274" s="41">
        <v>-76200</v>
      </c>
      <c r="E274" s="26">
        <v>-4432.4799999999996</v>
      </c>
      <c r="F274" s="27">
        <v>-3.5349999999999999E-3</v>
      </c>
      <c r="G274" s="16"/>
    </row>
    <row r="275" spans="1:7" x14ac:dyDescent="0.25">
      <c r="A275" s="13" t="s">
        <v>1629</v>
      </c>
      <c r="B275" s="33"/>
      <c r="C275" s="33" t="s">
        <v>1158</v>
      </c>
      <c r="D275" s="41">
        <v>-75000</v>
      </c>
      <c r="E275" s="26">
        <v>-4447.54</v>
      </c>
      <c r="F275" s="27">
        <v>-3.5469999999999998E-3</v>
      </c>
      <c r="G275" s="16"/>
    </row>
    <row r="276" spans="1:7" x14ac:dyDescent="0.25">
      <c r="A276" s="13" t="s">
        <v>1630</v>
      </c>
      <c r="B276" s="33"/>
      <c r="C276" s="33" t="s">
        <v>1256</v>
      </c>
      <c r="D276" s="41">
        <v>-145200</v>
      </c>
      <c r="E276" s="26">
        <v>-4556.96</v>
      </c>
      <c r="F276" s="27">
        <v>-3.6340000000000001E-3</v>
      </c>
      <c r="G276" s="16"/>
    </row>
    <row r="277" spans="1:7" x14ac:dyDescent="0.25">
      <c r="A277" s="13" t="s">
        <v>1631</v>
      </c>
      <c r="B277" s="33"/>
      <c r="C277" s="33" t="s">
        <v>1249</v>
      </c>
      <c r="D277" s="41">
        <v>-41800</v>
      </c>
      <c r="E277" s="26">
        <v>-4580.95</v>
      </c>
      <c r="F277" s="27">
        <v>-3.653E-3</v>
      </c>
      <c r="G277" s="16"/>
    </row>
    <row r="278" spans="1:7" x14ac:dyDescent="0.25">
      <c r="A278" s="13" t="s">
        <v>1632</v>
      </c>
      <c r="B278" s="33"/>
      <c r="C278" s="33" t="s">
        <v>1178</v>
      </c>
      <c r="D278" s="41">
        <v>-1085400</v>
      </c>
      <c r="E278" s="26">
        <v>-4811.58</v>
      </c>
      <c r="F278" s="27">
        <v>-3.8370000000000001E-3</v>
      </c>
      <c r="G278" s="16"/>
    </row>
    <row r="279" spans="1:7" x14ac:dyDescent="0.25">
      <c r="A279" s="13" t="s">
        <v>1633</v>
      </c>
      <c r="B279" s="33"/>
      <c r="C279" s="33" t="s">
        <v>1353</v>
      </c>
      <c r="D279" s="41">
        <v>-330400</v>
      </c>
      <c r="E279" s="26">
        <v>-4811.95</v>
      </c>
      <c r="F279" s="27">
        <v>-3.8379999999999998E-3</v>
      </c>
      <c r="G279" s="16"/>
    </row>
    <row r="280" spans="1:7" x14ac:dyDescent="0.25">
      <c r="A280" s="13" t="s">
        <v>1634</v>
      </c>
      <c r="B280" s="33"/>
      <c r="C280" s="33" t="s">
        <v>1287</v>
      </c>
      <c r="D280" s="41">
        <v>-2130000</v>
      </c>
      <c r="E280" s="26">
        <v>-4843.62</v>
      </c>
      <c r="F280" s="27">
        <v>-3.8630000000000001E-3</v>
      </c>
      <c r="G280" s="16"/>
    </row>
    <row r="281" spans="1:7" x14ac:dyDescent="0.25">
      <c r="A281" s="13" t="s">
        <v>1635</v>
      </c>
      <c r="B281" s="33"/>
      <c r="C281" s="33" t="s">
        <v>1287</v>
      </c>
      <c r="D281" s="41">
        <v>-1666850</v>
      </c>
      <c r="E281" s="26">
        <v>-4939.71</v>
      </c>
      <c r="F281" s="27">
        <v>-3.9399999999999999E-3</v>
      </c>
      <c r="G281" s="16"/>
    </row>
    <row r="282" spans="1:7" x14ac:dyDescent="0.25">
      <c r="A282" s="13" t="s">
        <v>1636</v>
      </c>
      <c r="B282" s="33"/>
      <c r="C282" s="33" t="s">
        <v>1175</v>
      </c>
      <c r="D282" s="41">
        <v>-89000</v>
      </c>
      <c r="E282" s="26">
        <v>-5117.72</v>
      </c>
      <c r="F282" s="27">
        <v>-4.0819999999999997E-3</v>
      </c>
      <c r="G282" s="16"/>
    </row>
    <row r="283" spans="1:7" x14ac:dyDescent="0.25">
      <c r="A283" s="13" t="s">
        <v>1637</v>
      </c>
      <c r="B283" s="33"/>
      <c r="C283" s="33" t="s">
        <v>1203</v>
      </c>
      <c r="D283" s="41">
        <v>-156100</v>
      </c>
      <c r="E283" s="26">
        <v>-5127.8900000000003</v>
      </c>
      <c r="F283" s="27">
        <v>-4.0899999999999999E-3</v>
      </c>
      <c r="G283" s="16"/>
    </row>
    <row r="284" spans="1:7" x14ac:dyDescent="0.25">
      <c r="A284" s="13" t="s">
        <v>1638</v>
      </c>
      <c r="B284" s="33"/>
      <c r="C284" s="33" t="s">
        <v>1249</v>
      </c>
      <c r="D284" s="41">
        <v>-100200</v>
      </c>
      <c r="E284" s="26">
        <v>-5410.7</v>
      </c>
      <c r="F284" s="27">
        <v>-4.3150000000000003E-3</v>
      </c>
      <c r="G284" s="16"/>
    </row>
    <row r="285" spans="1:7" x14ac:dyDescent="0.25">
      <c r="A285" s="13" t="s">
        <v>1639</v>
      </c>
      <c r="B285" s="33"/>
      <c r="C285" s="33" t="s">
        <v>1184</v>
      </c>
      <c r="D285" s="41">
        <v>-950400</v>
      </c>
      <c r="E285" s="26">
        <v>-5557.46</v>
      </c>
      <c r="F285" s="27">
        <v>-4.4320000000000002E-3</v>
      </c>
      <c r="G285" s="16"/>
    </row>
    <row r="286" spans="1:7" x14ac:dyDescent="0.25">
      <c r="A286" s="13" t="s">
        <v>1640</v>
      </c>
      <c r="B286" s="33"/>
      <c r="C286" s="33" t="s">
        <v>1249</v>
      </c>
      <c r="D286" s="41">
        <v>-97800</v>
      </c>
      <c r="E286" s="26">
        <v>-5606.14</v>
      </c>
      <c r="F286" s="27">
        <v>-4.4710000000000001E-3</v>
      </c>
      <c r="G286" s="16"/>
    </row>
    <row r="287" spans="1:7" x14ac:dyDescent="0.25">
      <c r="A287" s="13" t="s">
        <v>1641</v>
      </c>
      <c r="B287" s="33"/>
      <c r="C287" s="33" t="s">
        <v>1249</v>
      </c>
      <c r="D287" s="41">
        <v>-357600</v>
      </c>
      <c r="E287" s="26">
        <v>-5794.19</v>
      </c>
      <c r="F287" s="27">
        <v>-4.6210000000000001E-3</v>
      </c>
      <c r="G287" s="16"/>
    </row>
    <row r="288" spans="1:7" x14ac:dyDescent="0.25">
      <c r="A288" s="13" t="s">
        <v>1642</v>
      </c>
      <c r="B288" s="33"/>
      <c r="C288" s="33" t="s">
        <v>1192</v>
      </c>
      <c r="D288" s="41">
        <v>-162900</v>
      </c>
      <c r="E288" s="26">
        <v>-5940.47</v>
      </c>
      <c r="F288" s="27">
        <v>-4.738E-3</v>
      </c>
      <c r="G288" s="16"/>
    </row>
    <row r="289" spans="1:7" x14ac:dyDescent="0.25">
      <c r="A289" s="13" t="s">
        <v>1643</v>
      </c>
      <c r="B289" s="33"/>
      <c r="C289" s="33" t="s">
        <v>1249</v>
      </c>
      <c r="D289" s="41">
        <v>-210925</v>
      </c>
      <c r="E289" s="26">
        <v>-6100.58</v>
      </c>
      <c r="F289" s="27">
        <v>-4.8659999999999997E-3</v>
      </c>
      <c r="G289" s="16"/>
    </row>
    <row r="290" spans="1:7" x14ac:dyDescent="0.25">
      <c r="A290" s="13" t="s">
        <v>1644</v>
      </c>
      <c r="B290" s="33"/>
      <c r="C290" s="33" t="s">
        <v>1158</v>
      </c>
      <c r="D290" s="41">
        <v>-477500</v>
      </c>
      <c r="E290" s="26">
        <v>-6128</v>
      </c>
      <c r="F290" s="27">
        <v>-4.8869999999999999E-3</v>
      </c>
      <c r="G290" s="16"/>
    </row>
    <row r="291" spans="1:7" x14ac:dyDescent="0.25">
      <c r="A291" s="13" t="s">
        <v>1645</v>
      </c>
      <c r="B291" s="33"/>
      <c r="C291" s="33" t="s">
        <v>1203</v>
      </c>
      <c r="D291" s="41">
        <v>-370200</v>
      </c>
      <c r="E291" s="26">
        <v>-6144.39</v>
      </c>
      <c r="F291" s="27">
        <v>-4.901E-3</v>
      </c>
      <c r="G291" s="16"/>
    </row>
    <row r="292" spans="1:7" x14ac:dyDescent="0.25">
      <c r="A292" s="13" t="s">
        <v>1646</v>
      </c>
      <c r="B292" s="33"/>
      <c r="C292" s="33" t="s">
        <v>1169</v>
      </c>
      <c r="D292" s="41">
        <v>-246000</v>
      </c>
      <c r="E292" s="26">
        <v>-6192.68</v>
      </c>
      <c r="F292" s="27">
        <v>-4.9389999999999998E-3</v>
      </c>
      <c r="G292" s="16"/>
    </row>
    <row r="293" spans="1:7" x14ac:dyDescent="0.25">
      <c r="A293" s="13" t="s">
        <v>1647</v>
      </c>
      <c r="B293" s="33"/>
      <c r="C293" s="33" t="s">
        <v>1334</v>
      </c>
      <c r="D293" s="41">
        <v>-1367100</v>
      </c>
      <c r="E293" s="26">
        <v>-6211.42</v>
      </c>
      <c r="F293" s="27">
        <v>-4.9540000000000001E-3</v>
      </c>
      <c r="G293" s="16"/>
    </row>
    <row r="294" spans="1:7" x14ac:dyDescent="0.25">
      <c r="A294" s="13" t="s">
        <v>1648</v>
      </c>
      <c r="B294" s="33"/>
      <c r="C294" s="33" t="s">
        <v>1297</v>
      </c>
      <c r="D294" s="41">
        <v>-4158000</v>
      </c>
      <c r="E294" s="26">
        <v>-6219.54</v>
      </c>
      <c r="F294" s="27">
        <v>-4.96E-3</v>
      </c>
      <c r="G294" s="16"/>
    </row>
    <row r="295" spans="1:7" x14ac:dyDescent="0.25">
      <c r="A295" s="13" t="s">
        <v>1649</v>
      </c>
      <c r="B295" s="33"/>
      <c r="C295" s="33" t="s">
        <v>1214</v>
      </c>
      <c r="D295" s="41">
        <v>-182700</v>
      </c>
      <c r="E295" s="26">
        <v>-6444.83</v>
      </c>
      <c r="F295" s="27">
        <v>-5.1399999999999996E-3</v>
      </c>
      <c r="G295" s="16"/>
    </row>
    <row r="296" spans="1:7" x14ac:dyDescent="0.25">
      <c r="A296" s="13" t="s">
        <v>1650</v>
      </c>
      <c r="B296" s="33"/>
      <c r="C296" s="33" t="s">
        <v>1164</v>
      </c>
      <c r="D296" s="41">
        <v>-6284250</v>
      </c>
      <c r="E296" s="26">
        <v>-6492.89</v>
      </c>
      <c r="F296" s="27">
        <v>-5.1780000000000003E-3</v>
      </c>
      <c r="G296" s="16"/>
    </row>
    <row r="297" spans="1:7" x14ac:dyDescent="0.25">
      <c r="A297" s="13" t="s">
        <v>1651</v>
      </c>
      <c r="B297" s="33"/>
      <c r="C297" s="33" t="s">
        <v>1172</v>
      </c>
      <c r="D297" s="41">
        <v>-132000</v>
      </c>
      <c r="E297" s="26">
        <v>-6614.39</v>
      </c>
      <c r="F297" s="27">
        <v>-5.2750000000000002E-3</v>
      </c>
      <c r="G297" s="16"/>
    </row>
    <row r="298" spans="1:7" x14ac:dyDescent="0.25">
      <c r="A298" s="13" t="s">
        <v>1652</v>
      </c>
      <c r="B298" s="33"/>
      <c r="C298" s="33" t="s">
        <v>1203</v>
      </c>
      <c r="D298" s="41">
        <v>-47400</v>
      </c>
      <c r="E298" s="26">
        <v>-6693.8</v>
      </c>
      <c r="F298" s="27">
        <v>-5.339E-3</v>
      </c>
      <c r="G298" s="16"/>
    </row>
    <row r="299" spans="1:7" x14ac:dyDescent="0.25">
      <c r="A299" s="13" t="s">
        <v>1653</v>
      </c>
      <c r="B299" s="33"/>
      <c r="C299" s="33" t="s">
        <v>1323</v>
      </c>
      <c r="D299" s="41">
        <v>-2158000</v>
      </c>
      <c r="E299" s="26">
        <v>-6695.2</v>
      </c>
      <c r="F299" s="27">
        <v>-5.3400000000000001E-3</v>
      </c>
      <c r="G299" s="16"/>
    </row>
    <row r="300" spans="1:7" x14ac:dyDescent="0.25">
      <c r="A300" s="13" t="s">
        <v>1654</v>
      </c>
      <c r="B300" s="33"/>
      <c r="C300" s="33" t="s">
        <v>1256</v>
      </c>
      <c r="D300" s="41">
        <v>-98125</v>
      </c>
      <c r="E300" s="26">
        <v>-6803.3</v>
      </c>
      <c r="F300" s="27">
        <v>-5.4260000000000003E-3</v>
      </c>
      <c r="G300" s="16"/>
    </row>
    <row r="301" spans="1:7" x14ac:dyDescent="0.25">
      <c r="A301" s="13" t="s">
        <v>1655</v>
      </c>
      <c r="B301" s="33"/>
      <c r="C301" s="33" t="s">
        <v>1294</v>
      </c>
      <c r="D301" s="41">
        <v>-827475</v>
      </c>
      <c r="E301" s="26">
        <v>-6829.15</v>
      </c>
      <c r="F301" s="27">
        <v>-5.4469999999999996E-3</v>
      </c>
      <c r="G301" s="16"/>
    </row>
    <row r="302" spans="1:7" x14ac:dyDescent="0.25">
      <c r="A302" s="13" t="s">
        <v>1656</v>
      </c>
      <c r="B302" s="33"/>
      <c r="C302" s="33" t="s">
        <v>1314</v>
      </c>
      <c r="D302" s="41">
        <v>-3150000</v>
      </c>
      <c r="E302" s="26">
        <v>-7038.68</v>
      </c>
      <c r="F302" s="27">
        <v>-5.6140000000000001E-3</v>
      </c>
      <c r="G302" s="16"/>
    </row>
    <row r="303" spans="1:7" x14ac:dyDescent="0.25">
      <c r="A303" s="13" t="s">
        <v>1657</v>
      </c>
      <c r="B303" s="33"/>
      <c r="C303" s="33" t="s">
        <v>1158</v>
      </c>
      <c r="D303" s="41">
        <v>-322575</v>
      </c>
      <c r="E303" s="26">
        <v>-7104.55</v>
      </c>
      <c r="F303" s="27">
        <v>-5.666E-3</v>
      </c>
      <c r="G303" s="16"/>
    </row>
    <row r="304" spans="1:7" x14ac:dyDescent="0.25">
      <c r="A304" s="13" t="s">
        <v>1658</v>
      </c>
      <c r="B304" s="33"/>
      <c r="C304" s="33" t="s">
        <v>1209</v>
      </c>
      <c r="D304" s="41">
        <v>-3042375</v>
      </c>
      <c r="E304" s="26">
        <v>-7309.31</v>
      </c>
      <c r="F304" s="27">
        <v>-5.8300000000000001E-3</v>
      </c>
      <c r="G304" s="16"/>
    </row>
    <row r="305" spans="1:7" x14ac:dyDescent="0.25">
      <c r="A305" s="13" t="s">
        <v>1659</v>
      </c>
      <c r="B305" s="33"/>
      <c r="C305" s="33" t="s">
        <v>1164</v>
      </c>
      <c r="D305" s="41">
        <v>-4004000</v>
      </c>
      <c r="E305" s="26">
        <v>-7338.13</v>
      </c>
      <c r="F305" s="27">
        <v>-5.8529999999999997E-3</v>
      </c>
      <c r="G305" s="16"/>
    </row>
    <row r="306" spans="1:7" x14ac:dyDescent="0.25">
      <c r="A306" s="13" t="s">
        <v>1660</v>
      </c>
      <c r="B306" s="33"/>
      <c r="C306" s="33" t="s">
        <v>1307</v>
      </c>
      <c r="D306" s="41">
        <v>-93300</v>
      </c>
      <c r="E306" s="26">
        <v>-7346.49</v>
      </c>
      <c r="F306" s="27">
        <v>-5.8589999999999996E-3</v>
      </c>
      <c r="G306" s="16"/>
    </row>
    <row r="307" spans="1:7" x14ac:dyDescent="0.25">
      <c r="A307" s="13" t="s">
        <v>1661</v>
      </c>
      <c r="B307" s="33"/>
      <c r="C307" s="33" t="s">
        <v>1256</v>
      </c>
      <c r="D307" s="41">
        <v>-1622400</v>
      </c>
      <c r="E307" s="26">
        <v>-7385.16</v>
      </c>
      <c r="F307" s="27">
        <v>-5.8900000000000003E-3</v>
      </c>
      <c r="G307" s="16"/>
    </row>
    <row r="308" spans="1:7" x14ac:dyDescent="0.25">
      <c r="A308" s="13" t="s">
        <v>1662</v>
      </c>
      <c r="B308" s="33"/>
      <c r="C308" s="33" t="s">
        <v>1304</v>
      </c>
      <c r="D308" s="41">
        <v>-9281250</v>
      </c>
      <c r="E308" s="26">
        <v>-7417.58</v>
      </c>
      <c r="F308" s="27">
        <v>-5.9160000000000003E-3</v>
      </c>
      <c r="G308" s="16"/>
    </row>
    <row r="309" spans="1:7" x14ac:dyDescent="0.25">
      <c r="A309" s="13" t="s">
        <v>1663</v>
      </c>
      <c r="B309" s="33"/>
      <c r="C309" s="33" t="s">
        <v>1172</v>
      </c>
      <c r="D309" s="41">
        <v>-297850</v>
      </c>
      <c r="E309" s="26">
        <v>-7455.33</v>
      </c>
      <c r="F309" s="27">
        <v>-5.9459999999999999E-3</v>
      </c>
      <c r="G309" s="16"/>
    </row>
    <row r="310" spans="1:7" x14ac:dyDescent="0.25">
      <c r="A310" s="13" t="s">
        <v>1664</v>
      </c>
      <c r="B310" s="33"/>
      <c r="C310" s="33" t="s">
        <v>1161</v>
      </c>
      <c r="D310" s="41">
        <v>-2322200</v>
      </c>
      <c r="E310" s="26">
        <v>-7967.47</v>
      </c>
      <c r="F310" s="27">
        <v>-6.3550000000000004E-3</v>
      </c>
      <c r="G310" s="16"/>
    </row>
    <row r="311" spans="1:7" x14ac:dyDescent="0.25">
      <c r="A311" s="13" t="s">
        <v>1665</v>
      </c>
      <c r="B311" s="33"/>
      <c r="C311" s="33" t="s">
        <v>1297</v>
      </c>
      <c r="D311" s="41">
        <v>-7080000</v>
      </c>
      <c r="E311" s="26">
        <v>-8245.3700000000008</v>
      </c>
      <c r="F311" s="27">
        <v>-6.5760000000000002E-3</v>
      </c>
      <c r="G311" s="16"/>
    </row>
    <row r="312" spans="1:7" x14ac:dyDescent="0.25">
      <c r="A312" s="13" t="s">
        <v>1666</v>
      </c>
      <c r="B312" s="33"/>
      <c r="C312" s="33" t="s">
        <v>1172</v>
      </c>
      <c r="D312" s="41">
        <v>-74350</v>
      </c>
      <c r="E312" s="26">
        <v>-8289.24</v>
      </c>
      <c r="F312" s="27">
        <v>-6.6109999999999997E-3</v>
      </c>
      <c r="G312" s="16"/>
    </row>
    <row r="313" spans="1:7" x14ac:dyDescent="0.25">
      <c r="A313" s="13" t="s">
        <v>1667</v>
      </c>
      <c r="B313" s="33"/>
      <c r="C313" s="33" t="s">
        <v>1294</v>
      </c>
      <c r="D313" s="41">
        <v>-422800</v>
      </c>
      <c r="E313" s="26">
        <v>-8328.5300000000007</v>
      </c>
      <c r="F313" s="27">
        <v>-6.6429999999999996E-3</v>
      </c>
      <c r="G313" s="16"/>
    </row>
    <row r="314" spans="1:7" x14ac:dyDescent="0.25">
      <c r="A314" s="13" t="s">
        <v>1668</v>
      </c>
      <c r="B314" s="33"/>
      <c r="C314" s="33" t="s">
        <v>1249</v>
      </c>
      <c r="D314" s="41">
        <v>-1531500</v>
      </c>
      <c r="E314" s="26">
        <v>-8504.42</v>
      </c>
      <c r="F314" s="27">
        <v>-6.783E-3</v>
      </c>
      <c r="G314" s="16"/>
    </row>
    <row r="315" spans="1:7" x14ac:dyDescent="0.25">
      <c r="A315" s="13" t="s">
        <v>1669</v>
      </c>
      <c r="B315" s="33"/>
      <c r="C315" s="33" t="s">
        <v>1181</v>
      </c>
      <c r="D315" s="41">
        <v>-282100</v>
      </c>
      <c r="E315" s="26">
        <v>-8641.57</v>
      </c>
      <c r="F315" s="27">
        <v>-6.8919999999999997E-3</v>
      </c>
      <c r="G315" s="16"/>
    </row>
    <row r="316" spans="1:7" x14ac:dyDescent="0.25">
      <c r="A316" s="13" t="s">
        <v>1670</v>
      </c>
      <c r="B316" s="33"/>
      <c r="C316" s="33" t="s">
        <v>1229</v>
      </c>
      <c r="D316" s="41">
        <v>-3430350</v>
      </c>
      <c r="E316" s="26">
        <v>-9153.89</v>
      </c>
      <c r="F316" s="27">
        <v>-7.3010000000000002E-3</v>
      </c>
      <c r="G316" s="16"/>
    </row>
    <row r="317" spans="1:7" x14ac:dyDescent="0.25">
      <c r="A317" s="13" t="s">
        <v>1671</v>
      </c>
      <c r="B317" s="33"/>
      <c r="C317" s="33" t="s">
        <v>1256</v>
      </c>
      <c r="D317" s="41">
        <v>-1452000</v>
      </c>
      <c r="E317" s="26">
        <v>-9218.75</v>
      </c>
      <c r="F317" s="27">
        <v>-7.3530000000000002E-3</v>
      </c>
      <c r="G317" s="16"/>
    </row>
    <row r="318" spans="1:7" x14ac:dyDescent="0.25">
      <c r="A318" s="13" t="s">
        <v>1672</v>
      </c>
      <c r="B318" s="33"/>
      <c r="C318" s="33" t="s">
        <v>1164</v>
      </c>
      <c r="D318" s="41">
        <v>-794375</v>
      </c>
      <c r="E318" s="26">
        <v>-9283.4599999999991</v>
      </c>
      <c r="F318" s="27">
        <v>-7.404E-3</v>
      </c>
      <c r="G318" s="16"/>
    </row>
    <row r="319" spans="1:7" x14ac:dyDescent="0.25">
      <c r="A319" s="13" t="s">
        <v>1673</v>
      </c>
      <c r="B319" s="33"/>
      <c r="C319" s="33" t="s">
        <v>1287</v>
      </c>
      <c r="D319" s="41">
        <v>-1374800</v>
      </c>
      <c r="E319" s="26">
        <v>-9493.68</v>
      </c>
      <c r="F319" s="27">
        <v>-7.5719999999999997E-3</v>
      </c>
      <c r="G319" s="16"/>
    </row>
    <row r="320" spans="1:7" x14ac:dyDescent="0.25">
      <c r="A320" s="13" t="s">
        <v>1674</v>
      </c>
      <c r="B320" s="33"/>
      <c r="C320" s="33" t="s">
        <v>1214</v>
      </c>
      <c r="D320" s="41">
        <v>-149750</v>
      </c>
      <c r="E320" s="26">
        <v>-9741.76</v>
      </c>
      <c r="F320" s="27">
        <v>-7.77E-3</v>
      </c>
      <c r="G320" s="16"/>
    </row>
    <row r="321" spans="1:7" x14ac:dyDescent="0.25">
      <c r="A321" s="13" t="s">
        <v>1675</v>
      </c>
      <c r="B321" s="33"/>
      <c r="C321" s="33" t="s">
        <v>1249</v>
      </c>
      <c r="D321" s="41">
        <v>-552650</v>
      </c>
      <c r="E321" s="26">
        <v>-9813.9599999999991</v>
      </c>
      <c r="F321" s="27">
        <v>-7.8270000000000006E-3</v>
      </c>
      <c r="G321" s="16"/>
    </row>
    <row r="322" spans="1:7" x14ac:dyDescent="0.25">
      <c r="A322" s="13" t="s">
        <v>1676</v>
      </c>
      <c r="B322" s="33"/>
      <c r="C322" s="33" t="s">
        <v>1169</v>
      </c>
      <c r="D322" s="41">
        <v>-2089600</v>
      </c>
      <c r="E322" s="26">
        <v>-10258.89</v>
      </c>
      <c r="F322" s="27">
        <v>-8.182E-3</v>
      </c>
      <c r="G322" s="16"/>
    </row>
    <row r="323" spans="1:7" x14ac:dyDescent="0.25">
      <c r="A323" s="13" t="s">
        <v>1677</v>
      </c>
      <c r="B323" s="33"/>
      <c r="C323" s="33" t="s">
        <v>1259</v>
      </c>
      <c r="D323" s="41">
        <v>-3736350</v>
      </c>
      <c r="E323" s="26">
        <v>-10717.72</v>
      </c>
      <c r="F323" s="27">
        <v>-8.548E-3</v>
      </c>
      <c r="G323" s="16"/>
    </row>
    <row r="324" spans="1:7" x14ac:dyDescent="0.25">
      <c r="A324" s="13" t="s">
        <v>1678</v>
      </c>
      <c r="B324" s="33"/>
      <c r="C324" s="33" t="s">
        <v>1161</v>
      </c>
      <c r="D324" s="41">
        <v>-136400000</v>
      </c>
      <c r="E324" s="26">
        <v>-11116.6</v>
      </c>
      <c r="F324" s="27">
        <v>-8.8669999999999999E-3</v>
      </c>
      <c r="G324" s="16"/>
    </row>
    <row r="325" spans="1:7" x14ac:dyDescent="0.25">
      <c r="A325" s="13" t="s">
        <v>1679</v>
      </c>
      <c r="B325" s="33"/>
      <c r="C325" s="33" t="s">
        <v>1158</v>
      </c>
      <c r="D325" s="41">
        <v>-800250</v>
      </c>
      <c r="E325" s="26">
        <v>-11247.11</v>
      </c>
      <c r="F325" s="27">
        <v>-8.9709999999999998E-3</v>
      </c>
      <c r="G325" s="16"/>
    </row>
    <row r="326" spans="1:7" x14ac:dyDescent="0.25">
      <c r="A326" s="13" t="s">
        <v>1680</v>
      </c>
      <c r="B326" s="33"/>
      <c r="C326" s="33" t="s">
        <v>1274</v>
      </c>
      <c r="D326" s="41">
        <v>-283500</v>
      </c>
      <c r="E326" s="26">
        <v>-11556.03</v>
      </c>
      <c r="F326" s="27">
        <v>-9.2169999999999995E-3</v>
      </c>
      <c r="G326" s="16"/>
    </row>
    <row r="327" spans="1:7" x14ac:dyDescent="0.25">
      <c r="A327" s="13" t="s">
        <v>1681</v>
      </c>
      <c r="B327" s="33"/>
      <c r="C327" s="33" t="s">
        <v>1164</v>
      </c>
      <c r="D327" s="41">
        <v>-1413750</v>
      </c>
      <c r="E327" s="26">
        <v>-11679.7</v>
      </c>
      <c r="F327" s="27">
        <v>-9.3159999999999996E-3</v>
      </c>
      <c r="G327" s="16"/>
    </row>
    <row r="328" spans="1:7" x14ac:dyDescent="0.25">
      <c r="A328" s="13" t="s">
        <v>1682</v>
      </c>
      <c r="B328" s="33"/>
      <c r="C328" s="33" t="s">
        <v>1164</v>
      </c>
      <c r="D328" s="41">
        <v>-11824000</v>
      </c>
      <c r="E328" s="26">
        <v>-11709.31</v>
      </c>
      <c r="F328" s="27">
        <v>-9.3390000000000001E-3</v>
      </c>
      <c r="G328" s="16"/>
    </row>
    <row r="329" spans="1:7" x14ac:dyDescent="0.25">
      <c r="A329" s="13" t="s">
        <v>1683</v>
      </c>
      <c r="B329" s="33"/>
      <c r="C329" s="33" t="s">
        <v>1164</v>
      </c>
      <c r="D329" s="41">
        <v>-911400</v>
      </c>
      <c r="E329" s="26">
        <v>-11862.33</v>
      </c>
      <c r="F329" s="27">
        <v>-9.4610000000000007E-3</v>
      </c>
      <c r="G329" s="16"/>
    </row>
    <row r="330" spans="1:7" x14ac:dyDescent="0.25">
      <c r="A330" s="13" t="s">
        <v>1684</v>
      </c>
      <c r="B330" s="33"/>
      <c r="C330" s="33" t="s">
        <v>1164</v>
      </c>
      <c r="D330" s="41">
        <v>-5945000</v>
      </c>
      <c r="E330" s="26">
        <v>-12174.77</v>
      </c>
      <c r="F330" s="27">
        <v>-9.7109999999999991E-3</v>
      </c>
      <c r="G330" s="16"/>
    </row>
    <row r="331" spans="1:7" x14ac:dyDescent="0.25">
      <c r="A331" s="13" t="s">
        <v>1685</v>
      </c>
      <c r="B331" s="33"/>
      <c r="C331" s="33" t="s">
        <v>1178</v>
      </c>
      <c r="D331" s="41">
        <v>-3225000</v>
      </c>
      <c r="E331" s="26">
        <v>-13237.01</v>
      </c>
      <c r="F331" s="27">
        <v>-1.0558E-2</v>
      </c>
      <c r="G331" s="16"/>
    </row>
    <row r="332" spans="1:7" x14ac:dyDescent="0.25">
      <c r="A332" s="13" t="s">
        <v>1686</v>
      </c>
      <c r="B332" s="33"/>
      <c r="C332" s="33" t="s">
        <v>1164</v>
      </c>
      <c r="D332" s="41">
        <v>-1280500</v>
      </c>
      <c r="E332" s="26">
        <v>-13614.28</v>
      </c>
      <c r="F332" s="27">
        <v>-1.0859000000000001E-2</v>
      </c>
      <c r="G332" s="16"/>
    </row>
    <row r="333" spans="1:7" x14ac:dyDescent="0.25">
      <c r="A333" s="13" t="s">
        <v>1687</v>
      </c>
      <c r="B333" s="33"/>
      <c r="C333" s="33" t="s">
        <v>1172</v>
      </c>
      <c r="D333" s="41">
        <v>-495250</v>
      </c>
      <c r="E333" s="26">
        <v>-13623.34</v>
      </c>
      <c r="F333" s="27">
        <v>-1.0866000000000001E-2</v>
      </c>
      <c r="G333" s="16"/>
    </row>
    <row r="334" spans="1:7" x14ac:dyDescent="0.25">
      <c r="A334" s="13" t="s">
        <v>1688</v>
      </c>
      <c r="B334" s="33"/>
      <c r="C334" s="33" t="s">
        <v>1164</v>
      </c>
      <c r="D334" s="41">
        <v>-5463900</v>
      </c>
      <c r="E334" s="26">
        <v>-13793.62</v>
      </c>
      <c r="F334" s="27">
        <v>-1.1002E-2</v>
      </c>
      <c r="G334" s="16"/>
    </row>
    <row r="335" spans="1:7" x14ac:dyDescent="0.25">
      <c r="A335" s="13" t="s">
        <v>1689</v>
      </c>
      <c r="B335" s="33"/>
      <c r="C335" s="33" t="s">
        <v>1158</v>
      </c>
      <c r="D335" s="41">
        <v>-749700</v>
      </c>
      <c r="E335" s="26">
        <v>-13946.29</v>
      </c>
      <c r="F335" s="27">
        <v>-1.1124E-2</v>
      </c>
      <c r="G335" s="16"/>
    </row>
    <row r="336" spans="1:7" x14ac:dyDescent="0.25">
      <c r="A336" s="13" t="s">
        <v>1690</v>
      </c>
      <c r="B336" s="33"/>
      <c r="C336" s="33" t="s">
        <v>1164</v>
      </c>
      <c r="D336" s="41">
        <v>-843600</v>
      </c>
      <c r="E336" s="26">
        <v>-14709.01</v>
      </c>
      <c r="F336" s="27">
        <v>-1.1731999999999999E-2</v>
      </c>
      <c r="G336" s="16"/>
    </row>
    <row r="337" spans="1:7" x14ac:dyDescent="0.25">
      <c r="A337" s="13" t="s">
        <v>1691</v>
      </c>
      <c r="B337" s="33"/>
      <c r="C337" s="33" t="s">
        <v>1259</v>
      </c>
      <c r="D337" s="41">
        <v>-349500</v>
      </c>
      <c r="E337" s="26">
        <v>-14938.5</v>
      </c>
      <c r="F337" s="27">
        <v>-1.1915E-2</v>
      </c>
      <c r="G337" s="16"/>
    </row>
    <row r="338" spans="1:7" x14ac:dyDescent="0.25">
      <c r="A338" s="13" t="s">
        <v>1692</v>
      </c>
      <c r="B338" s="33"/>
      <c r="C338" s="33" t="s">
        <v>1256</v>
      </c>
      <c r="D338" s="41">
        <v>-2896000</v>
      </c>
      <c r="E338" s="26">
        <v>-15128.7</v>
      </c>
      <c r="F338" s="27">
        <v>-1.2067E-2</v>
      </c>
      <c r="G338" s="16"/>
    </row>
    <row r="339" spans="1:7" x14ac:dyDescent="0.25">
      <c r="A339" s="13" t="s">
        <v>1693</v>
      </c>
      <c r="B339" s="33"/>
      <c r="C339" s="33" t="s">
        <v>1249</v>
      </c>
      <c r="D339" s="41">
        <v>-217800</v>
      </c>
      <c r="E339" s="26">
        <v>-16695.79</v>
      </c>
      <c r="F339" s="27">
        <v>-1.3317000000000001E-2</v>
      </c>
      <c r="G339" s="16"/>
    </row>
    <row r="340" spans="1:7" x14ac:dyDescent="0.25">
      <c r="A340" s="13" t="s">
        <v>1694</v>
      </c>
      <c r="B340" s="33"/>
      <c r="C340" s="33" t="s">
        <v>1172</v>
      </c>
      <c r="D340" s="41">
        <v>-2159300</v>
      </c>
      <c r="E340" s="26">
        <v>-18133.8</v>
      </c>
      <c r="F340" s="27">
        <v>-1.4463999999999999E-2</v>
      </c>
      <c r="G340" s="16"/>
    </row>
    <row r="341" spans="1:7" x14ac:dyDescent="0.25">
      <c r="A341" s="13" t="s">
        <v>1695</v>
      </c>
      <c r="B341" s="33"/>
      <c r="C341" s="33" t="s">
        <v>1249</v>
      </c>
      <c r="D341" s="41">
        <v>-1082800</v>
      </c>
      <c r="E341" s="26">
        <v>-19161.77</v>
      </c>
      <c r="F341" s="27">
        <v>-1.5284000000000001E-2</v>
      </c>
      <c r="G341" s="16"/>
    </row>
    <row r="342" spans="1:7" x14ac:dyDescent="0.25">
      <c r="A342" s="13" t="s">
        <v>1696</v>
      </c>
      <c r="B342" s="33"/>
      <c r="C342" s="33" t="s">
        <v>1249</v>
      </c>
      <c r="D342" s="41">
        <v>-554400</v>
      </c>
      <c r="E342" s="26">
        <v>-22141.9</v>
      </c>
      <c r="F342" s="27">
        <v>-1.7661E-2</v>
      </c>
      <c r="G342" s="16"/>
    </row>
    <row r="343" spans="1:7" x14ac:dyDescent="0.25">
      <c r="A343" s="13" t="s">
        <v>1697</v>
      </c>
      <c r="B343" s="33"/>
      <c r="C343" s="33" t="s">
        <v>1246</v>
      </c>
      <c r="D343" s="41">
        <v>-820500</v>
      </c>
      <c r="E343" s="26">
        <v>-24307.72</v>
      </c>
      <c r="F343" s="27">
        <v>-1.9387999999999999E-2</v>
      </c>
      <c r="G343" s="16"/>
    </row>
    <row r="344" spans="1:7" x14ac:dyDescent="0.25">
      <c r="A344" s="13" t="s">
        <v>1698</v>
      </c>
      <c r="B344" s="33"/>
      <c r="C344" s="33" t="s">
        <v>1243</v>
      </c>
      <c r="D344" s="41">
        <v>-5648800</v>
      </c>
      <c r="E344" s="26">
        <v>-26354.48</v>
      </c>
      <c r="F344" s="27">
        <v>-2.1021000000000001E-2</v>
      </c>
      <c r="G344" s="16"/>
    </row>
    <row r="345" spans="1:7" x14ac:dyDescent="0.25">
      <c r="A345" s="13" t="s">
        <v>1699</v>
      </c>
      <c r="B345" s="33"/>
      <c r="C345" s="33" t="s">
        <v>1161</v>
      </c>
      <c r="D345" s="41">
        <v>-1813550</v>
      </c>
      <c r="E345" s="26">
        <v>-29442.080000000002</v>
      </c>
      <c r="F345" s="27">
        <v>-2.3484000000000001E-2</v>
      </c>
      <c r="G345" s="16"/>
    </row>
    <row r="346" spans="1:7" x14ac:dyDescent="0.25">
      <c r="A346" s="13" t="s">
        <v>1700</v>
      </c>
      <c r="B346" s="33"/>
      <c r="C346" s="33" t="s">
        <v>1164</v>
      </c>
      <c r="D346" s="41">
        <v>-2123550</v>
      </c>
      <c r="E346" s="26">
        <v>-37115.410000000003</v>
      </c>
      <c r="F346" s="27">
        <v>-2.9603999999999998E-2</v>
      </c>
      <c r="G346" s="16"/>
    </row>
    <row r="347" spans="1:7" x14ac:dyDescent="0.25">
      <c r="A347" s="13" t="s">
        <v>1701</v>
      </c>
      <c r="B347" s="33"/>
      <c r="C347" s="33" t="s">
        <v>1189</v>
      </c>
      <c r="D347" s="41">
        <v>-5325000</v>
      </c>
      <c r="E347" s="26">
        <v>-71288.44</v>
      </c>
      <c r="F347" s="27">
        <v>-5.6862000000000003E-2</v>
      </c>
      <c r="G347" s="16"/>
    </row>
    <row r="348" spans="1:7" x14ac:dyDescent="0.25">
      <c r="A348" s="17" t="s">
        <v>130</v>
      </c>
      <c r="B348" s="34"/>
      <c r="C348" s="34"/>
      <c r="D348" s="20"/>
      <c r="E348" s="42">
        <v>-976296.62</v>
      </c>
      <c r="F348" s="43">
        <v>-0.77864800000000001</v>
      </c>
      <c r="G348" s="23"/>
    </row>
    <row r="349" spans="1:7" x14ac:dyDescent="0.25">
      <c r="A349" s="13"/>
      <c r="B349" s="33"/>
      <c r="C349" s="33"/>
      <c r="D349" s="14"/>
      <c r="E349" s="15"/>
      <c r="F349" s="16"/>
      <c r="G349" s="16"/>
    </row>
    <row r="350" spans="1:7" x14ac:dyDescent="0.25">
      <c r="A350" s="13"/>
      <c r="B350" s="33"/>
      <c r="C350" s="33"/>
      <c r="D350" s="14"/>
      <c r="E350" s="15"/>
      <c r="F350" s="16"/>
      <c r="G350" s="16"/>
    </row>
    <row r="351" spans="1:7" x14ac:dyDescent="0.25">
      <c r="A351" s="13"/>
      <c r="B351" s="33"/>
      <c r="C351" s="33"/>
      <c r="D351" s="14"/>
      <c r="E351" s="15"/>
      <c r="F351" s="16"/>
      <c r="G351" s="16"/>
    </row>
    <row r="352" spans="1:7" x14ac:dyDescent="0.25">
      <c r="A352" s="24" t="s">
        <v>142</v>
      </c>
      <c r="B352" s="35"/>
      <c r="C352" s="35"/>
      <c r="D352" s="25"/>
      <c r="E352" s="44">
        <v>-976296.62</v>
      </c>
      <c r="F352" s="45">
        <v>-0.77864800000000001</v>
      </c>
      <c r="G352" s="23"/>
    </row>
    <row r="353" spans="1:7" x14ac:dyDescent="0.25">
      <c r="A353" s="17" t="s">
        <v>128</v>
      </c>
      <c r="B353" s="33"/>
      <c r="C353" s="33"/>
      <c r="D353" s="14"/>
      <c r="E353" s="15"/>
      <c r="F353" s="16"/>
      <c r="G353" s="16"/>
    </row>
    <row r="354" spans="1:7" x14ac:dyDescent="0.25">
      <c r="A354" s="17" t="s">
        <v>129</v>
      </c>
      <c r="B354" s="33"/>
      <c r="C354" s="33"/>
      <c r="D354" s="14"/>
      <c r="E354" s="15"/>
      <c r="F354" s="16"/>
      <c r="G354" s="16"/>
    </row>
    <row r="355" spans="1:7" x14ac:dyDescent="0.25">
      <c r="A355" s="17" t="s">
        <v>130</v>
      </c>
      <c r="B355" s="33"/>
      <c r="C355" s="33"/>
      <c r="D355" s="14"/>
      <c r="E355" s="39" t="s">
        <v>127</v>
      </c>
      <c r="F355" s="40" t="s">
        <v>127</v>
      </c>
      <c r="G355" s="16"/>
    </row>
    <row r="356" spans="1:7" x14ac:dyDescent="0.25">
      <c r="A356" s="13"/>
      <c r="B356" s="33"/>
      <c r="C356" s="33"/>
      <c r="D356" s="14"/>
      <c r="E356" s="15"/>
      <c r="F356" s="16"/>
      <c r="G356" s="16"/>
    </row>
    <row r="357" spans="1:7" x14ac:dyDescent="0.25">
      <c r="A357" s="17" t="s">
        <v>131</v>
      </c>
      <c r="B357" s="33"/>
      <c r="C357" s="33"/>
      <c r="D357" s="14"/>
      <c r="E357" s="15"/>
      <c r="F357" s="16"/>
      <c r="G357" s="16"/>
    </row>
    <row r="358" spans="1:7" x14ac:dyDescent="0.25">
      <c r="A358" s="13" t="s">
        <v>1702</v>
      </c>
      <c r="B358" s="33" t="s">
        <v>1703</v>
      </c>
      <c r="C358" s="33" t="s">
        <v>134</v>
      </c>
      <c r="D358" s="14">
        <v>10000000</v>
      </c>
      <c r="E358" s="15">
        <v>10060.52</v>
      </c>
      <c r="F358" s="16">
        <v>8.0000000000000002E-3</v>
      </c>
      <c r="G358" s="16">
        <v>6.7100000000000007E-2</v>
      </c>
    </row>
    <row r="359" spans="1:7" x14ac:dyDescent="0.25">
      <c r="A359" s="13" t="s">
        <v>1704</v>
      </c>
      <c r="B359" s="33" t="s">
        <v>1705</v>
      </c>
      <c r="C359" s="33" t="s">
        <v>134</v>
      </c>
      <c r="D359" s="14">
        <v>10000000</v>
      </c>
      <c r="E359" s="15">
        <v>9856.24</v>
      </c>
      <c r="F359" s="16">
        <v>7.9000000000000008E-3</v>
      </c>
      <c r="G359" s="16">
        <v>6.7355999999999999E-2</v>
      </c>
    </row>
    <row r="360" spans="1:7" x14ac:dyDescent="0.25">
      <c r="A360" s="13" t="s">
        <v>1706</v>
      </c>
      <c r="B360" s="33" t="s">
        <v>1707</v>
      </c>
      <c r="C360" s="33" t="s">
        <v>134</v>
      </c>
      <c r="D360" s="14">
        <v>5000000</v>
      </c>
      <c r="E360" s="15">
        <v>5052.4399999999996</v>
      </c>
      <c r="F360" s="16">
        <v>4.0000000000000001E-3</v>
      </c>
      <c r="G360" s="16">
        <v>6.7596000000000003E-2</v>
      </c>
    </row>
    <row r="361" spans="1:7" x14ac:dyDescent="0.25">
      <c r="A361" s="17" t="s">
        <v>130</v>
      </c>
      <c r="B361" s="34"/>
      <c r="C361" s="34"/>
      <c r="D361" s="20"/>
      <c r="E361" s="37">
        <v>24969.200000000001</v>
      </c>
      <c r="F361" s="38">
        <v>1.9900000000000001E-2</v>
      </c>
      <c r="G361" s="23"/>
    </row>
    <row r="362" spans="1:7" x14ac:dyDescent="0.25">
      <c r="A362" s="13"/>
      <c r="B362" s="33"/>
      <c r="C362" s="33"/>
      <c r="D362" s="14"/>
      <c r="E362" s="15"/>
      <c r="F362" s="16"/>
      <c r="G362" s="16"/>
    </row>
    <row r="363" spans="1:7" x14ac:dyDescent="0.25">
      <c r="A363" s="13"/>
      <c r="B363" s="33"/>
      <c r="C363" s="33"/>
      <c r="D363" s="14"/>
      <c r="E363" s="15"/>
      <c r="F363" s="16"/>
      <c r="G363" s="16"/>
    </row>
    <row r="364" spans="1:7" x14ac:dyDescent="0.25">
      <c r="A364" s="17" t="s">
        <v>140</v>
      </c>
      <c r="B364" s="33"/>
      <c r="C364" s="33"/>
      <c r="D364" s="14"/>
      <c r="E364" s="15"/>
      <c r="F364" s="16"/>
      <c r="G364" s="16"/>
    </row>
    <row r="365" spans="1:7" x14ac:dyDescent="0.25">
      <c r="A365" s="17" t="s">
        <v>130</v>
      </c>
      <c r="B365" s="33"/>
      <c r="C365" s="33"/>
      <c r="D365" s="14"/>
      <c r="E365" s="39" t="s">
        <v>127</v>
      </c>
      <c r="F365" s="40" t="s">
        <v>127</v>
      </c>
      <c r="G365" s="16"/>
    </row>
    <row r="366" spans="1:7" x14ac:dyDescent="0.25">
      <c r="A366" s="13"/>
      <c r="B366" s="33"/>
      <c r="C366" s="33"/>
      <c r="D366" s="14"/>
      <c r="E366" s="15"/>
      <c r="F366" s="16"/>
      <c r="G366" s="16"/>
    </row>
    <row r="367" spans="1:7" x14ac:dyDescent="0.25">
      <c r="A367" s="17" t="s">
        <v>141</v>
      </c>
      <c r="B367" s="33"/>
      <c r="C367" s="33"/>
      <c r="D367" s="14"/>
      <c r="E367" s="15"/>
      <c r="F367" s="16"/>
      <c r="G367" s="16"/>
    </row>
    <row r="368" spans="1:7" x14ac:dyDescent="0.25">
      <c r="A368" s="17" t="s">
        <v>130</v>
      </c>
      <c r="B368" s="33"/>
      <c r="C368" s="33"/>
      <c r="D368" s="14"/>
      <c r="E368" s="39" t="s">
        <v>127</v>
      </c>
      <c r="F368" s="40" t="s">
        <v>127</v>
      </c>
      <c r="G368" s="16"/>
    </row>
    <row r="369" spans="1:7" x14ac:dyDescent="0.25">
      <c r="A369" s="13"/>
      <c r="B369" s="33"/>
      <c r="C369" s="33"/>
      <c r="D369" s="14"/>
      <c r="E369" s="15"/>
      <c r="F369" s="16"/>
      <c r="G369" s="16"/>
    </row>
    <row r="370" spans="1:7" x14ac:dyDescent="0.25">
      <c r="A370" s="24" t="s">
        <v>142</v>
      </c>
      <c r="B370" s="35"/>
      <c r="C370" s="35"/>
      <c r="D370" s="25"/>
      <c r="E370" s="21">
        <v>24969.200000000001</v>
      </c>
      <c r="F370" s="22">
        <v>1.9900000000000001E-2</v>
      </c>
      <c r="G370" s="23"/>
    </row>
    <row r="371" spans="1:7" x14ac:dyDescent="0.25">
      <c r="A371" s="13"/>
      <c r="B371" s="33"/>
      <c r="C371" s="33"/>
      <c r="D371" s="14"/>
      <c r="E371" s="15"/>
      <c r="F371" s="16"/>
      <c r="G371" s="16"/>
    </row>
    <row r="372" spans="1:7" x14ac:dyDescent="0.25">
      <c r="A372" s="17" t="s">
        <v>143</v>
      </c>
      <c r="B372" s="33"/>
      <c r="C372" s="33"/>
      <c r="D372" s="14"/>
      <c r="E372" s="15"/>
      <c r="F372" s="16"/>
      <c r="G372" s="16"/>
    </row>
    <row r="373" spans="1:7" x14ac:dyDescent="0.25">
      <c r="A373" s="13"/>
      <c r="B373" s="33"/>
      <c r="C373" s="33"/>
      <c r="D373" s="14"/>
      <c r="E373" s="15"/>
      <c r="F373" s="16"/>
      <c r="G373" s="16"/>
    </row>
    <row r="374" spans="1:7" x14ac:dyDescent="0.25">
      <c r="A374" s="17" t="s">
        <v>144</v>
      </c>
      <c r="B374" s="33"/>
      <c r="C374" s="33"/>
      <c r="D374" s="14"/>
      <c r="E374" s="15"/>
      <c r="F374" s="16"/>
      <c r="G374" s="16"/>
    </row>
    <row r="375" spans="1:7" x14ac:dyDescent="0.25">
      <c r="A375" s="13" t="s">
        <v>1708</v>
      </c>
      <c r="B375" s="33" t="s">
        <v>1709</v>
      </c>
      <c r="C375" s="33" t="s">
        <v>134</v>
      </c>
      <c r="D375" s="14">
        <v>10000000</v>
      </c>
      <c r="E375" s="15">
        <v>9670.25</v>
      </c>
      <c r="F375" s="16">
        <v>7.7000000000000002E-3</v>
      </c>
      <c r="G375" s="16">
        <v>6.6205E-2</v>
      </c>
    </row>
    <row r="376" spans="1:7" x14ac:dyDescent="0.25">
      <c r="A376" s="13" t="s">
        <v>1710</v>
      </c>
      <c r="B376" s="33" t="s">
        <v>1711</v>
      </c>
      <c r="C376" s="33" t="s">
        <v>134</v>
      </c>
      <c r="D376" s="14">
        <v>5000000</v>
      </c>
      <c r="E376" s="15">
        <v>4737.07</v>
      </c>
      <c r="F376" s="16">
        <v>3.8E-3</v>
      </c>
      <c r="G376" s="16">
        <v>6.5990999999999994E-2</v>
      </c>
    </row>
    <row r="377" spans="1:7" x14ac:dyDescent="0.25">
      <c r="A377" s="13" t="s">
        <v>1712</v>
      </c>
      <c r="B377" s="33" t="s">
        <v>1713</v>
      </c>
      <c r="C377" s="33" t="s">
        <v>134</v>
      </c>
      <c r="D377" s="14">
        <v>500000</v>
      </c>
      <c r="E377" s="15">
        <v>498.85</v>
      </c>
      <c r="F377" s="16">
        <v>4.0000000000000002E-4</v>
      </c>
      <c r="G377" s="16">
        <v>6.4500000000000002E-2</v>
      </c>
    </row>
    <row r="378" spans="1:7" x14ac:dyDescent="0.25">
      <c r="A378" s="17" t="s">
        <v>130</v>
      </c>
      <c r="B378" s="34"/>
      <c r="C378" s="34"/>
      <c r="D378" s="20"/>
      <c r="E378" s="37">
        <v>14906.17</v>
      </c>
      <c r="F378" s="38">
        <v>1.1900000000000001E-2</v>
      </c>
      <c r="G378" s="23"/>
    </row>
    <row r="379" spans="1:7" x14ac:dyDescent="0.25">
      <c r="A379" s="17" t="s">
        <v>151</v>
      </c>
      <c r="B379" s="33"/>
      <c r="C379" s="33"/>
      <c r="D379" s="14"/>
      <c r="E379" s="15"/>
      <c r="F379" s="16"/>
      <c r="G379" s="16"/>
    </row>
    <row r="380" spans="1:7" x14ac:dyDescent="0.25">
      <c r="A380" s="13" t="s">
        <v>1714</v>
      </c>
      <c r="B380" s="33" t="s">
        <v>1715</v>
      </c>
      <c r="C380" s="33" t="s">
        <v>154</v>
      </c>
      <c r="D380" s="14">
        <v>10000000</v>
      </c>
      <c r="E380" s="15">
        <v>9399.42</v>
      </c>
      <c r="F380" s="16">
        <v>7.4999999999999997E-3</v>
      </c>
      <c r="G380" s="16">
        <v>7.4749999999999997E-2</v>
      </c>
    </row>
    <row r="381" spans="1:7" x14ac:dyDescent="0.25">
      <c r="A381" s="13" t="s">
        <v>162</v>
      </c>
      <c r="B381" s="33" t="s">
        <v>163</v>
      </c>
      <c r="C381" s="33" t="s">
        <v>164</v>
      </c>
      <c r="D381" s="14">
        <v>10000000</v>
      </c>
      <c r="E381" s="15">
        <v>9380.98</v>
      </c>
      <c r="F381" s="16">
        <v>7.4999999999999997E-3</v>
      </c>
      <c r="G381" s="16">
        <v>7.4799000000000004E-2</v>
      </c>
    </row>
    <row r="382" spans="1:7" x14ac:dyDescent="0.25">
      <c r="A382" s="13" t="s">
        <v>1716</v>
      </c>
      <c r="B382" s="33" t="s">
        <v>1717</v>
      </c>
      <c r="C382" s="33" t="s">
        <v>157</v>
      </c>
      <c r="D382" s="14">
        <v>5000000</v>
      </c>
      <c r="E382" s="15">
        <v>4905.18</v>
      </c>
      <c r="F382" s="16">
        <v>3.8999999999999998E-3</v>
      </c>
      <c r="G382" s="16">
        <v>7.1999999999999995E-2</v>
      </c>
    </row>
    <row r="383" spans="1:7" x14ac:dyDescent="0.25">
      <c r="A383" s="13" t="s">
        <v>176</v>
      </c>
      <c r="B383" s="33" t="s">
        <v>177</v>
      </c>
      <c r="C383" s="33" t="s">
        <v>157</v>
      </c>
      <c r="D383" s="14">
        <v>2500000</v>
      </c>
      <c r="E383" s="15">
        <v>2409.86</v>
      </c>
      <c r="F383" s="16">
        <v>1.9E-3</v>
      </c>
      <c r="G383" s="16">
        <v>7.3801000000000005E-2</v>
      </c>
    </row>
    <row r="384" spans="1:7" x14ac:dyDescent="0.25">
      <c r="A384" s="13" t="s">
        <v>1718</v>
      </c>
      <c r="B384" s="33" t="s">
        <v>1719</v>
      </c>
      <c r="C384" s="33" t="s">
        <v>154</v>
      </c>
      <c r="D384" s="14">
        <v>2500000</v>
      </c>
      <c r="E384" s="15">
        <v>2375.08</v>
      </c>
      <c r="F384" s="16">
        <v>1.9E-3</v>
      </c>
      <c r="G384" s="16">
        <v>7.4700000000000003E-2</v>
      </c>
    </row>
    <row r="385" spans="1:7" x14ac:dyDescent="0.25">
      <c r="A385" s="13" t="s">
        <v>1720</v>
      </c>
      <c r="B385" s="33" t="s">
        <v>1721</v>
      </c>
      <c r="C385" s="33" t="s">
        <v>164</v>
      </c>
      <c r="D385" s="14">
        <v>1000000</v>
      </c>
      <c r="E385" s="15">
        <v>993.26</v>
      </c>
      <c r="F385" s="16">
        <v>8.0000000000000004E-4</v>
      </c>
      <c r="G385" s="16">
        <v>7.0796999999999999E-2</v>
      </c>
    </row>
    <row r="386" spans="1:7" x14ac:dyDescent="0.25">
      <c r="A386" s="17" t="s">
        <v>130</v>
      </c>
      <c r="B386" s="34"/>
      <c r="C386" s="34"/>
      <c r="D386" s="20"/>
      <c r="E386" s="37">
        <v>29463.78</v>
      </c>
      <c r="F386" s="38">
        <v>2.35E-2</v>
      </c>
      <c r="G386" s="23"/>
    </row>
    <row r="387" spans="1:7" x14ac:dyDescent="0.25">
      <c r="A387" s="13"/>
      <c r="B387" s="33"/>
      <c r="C387" s="33"/>
      <c r="D387" s="14"/>
      <c r="E387" s="15"/>
      <c r="F387" s="16"/>
      <c r="G387" s="16"/>
    </row>
    <row r="388" spans="1:7" x14ac:dyDescent="0.25">
      <c r="A388" s="17" t="s">
        <v>200</v>
      </c>
      <c r="B388" s="33"/>
      <c r="C388" s="33"/>
      <c r="D388" s="14"/>
      <c r="E388" s="15"/>
      <c r="F388" s="16"/>
      <c r="G388" s="16"/>
    </row>
    <row r="389" spans="1:7" x14ac:dyDescent="0.25">
      <c r="A389" s="13" t="s">
        <v>1722</v>
      </c>
      <c r="B389" s="33" t="s">
        <v>1723</v>
      </c>
      <c r="C389" s="33" t="s">
        <v>154</v>
      </c>
      <c r="D389" s="14">
        <v>20000000</v>
      </c>
      <c r="E389" s="15">
        <v>19031.78</v>
      </c>
      <c r="F389" s="16">
        <v>1.52E-2</v>
      </c>
      <c r="G389" s="16">
        <v>7.8350000000000003E-2</v>
      </c>
    </row>
    <row r="390" spans="1:7" x14ac:dyDescent="0.25">
      <c r="A390" s="13" t="s">
        <v>1724</v>
      </c>
      <c r="B390" s="33" t="s">
        <v>1725</v>
      </c>
      <c r="C390" s="33" t="s">
        <v>154</v>
      </c>
      <c r="D390" s="14">
        <v>10000000</v>
      </c>
      <c r="E390" s="15">
        <v>9769.0400000000009</v>
      </c>
      <c r="F390" s="16">
        <v>7.7999999999999996E-3</v>
      </c>
      <c r="G390" s="16">
        <v>7.7049000000000006E-2</v>
      </c>
    </row>
    <row r="391" spans="1:7" x14ac:dyDescent="0.25">
      <c r="A391" s="13" t="s">
        <v>1726</v>
      </c>
      <c r="B391" s="33" t="s">
        <v>1727</v>
      </c>
      <c r="C391" s="33" t="s">
        <v>154</v>
      </c>
      <c r="D391" s="14">
        <v>10000000</v>
      </c>
      <c r="E391" s="15">
        <v>9741.2900000000009</v>
      </c>
      <c r="F391" s="16">
        <v>7.7999999999999996E-3</v>
      </c>
      <c r="G391" s="16">
        <v>7.7549999999999994E-2</v>
      </c>
    </row>
    <row r="392" spans="1:7" x14ac:dyDescent="0.25">
      <c r="A392" s="13" t="s">
        <v>1728</v>
      </c>
      <c r="B392" s="33" t="s">
        <v>1729</v>
      </c>
      <c r="C392" s="33" t="s">
        <v>154</v>
      </c>
      <c r="D392" s="14">
        <v>10000000</v>
      </c>
      <c r="E392" s="15">
        <v>9519.7800000000007</v>
      </c>
      <c r="F392" s="16">
        <v>7.6E-3</v>
      </c>
      <c r="G392" s="16">
        <v>7.8350000000000003E-2</v>
      </c>
    </row>
    <row r="393" spans="1:7" x14ac:dyDescent="0.25">
      <c r="A393" s="13" t="s">
        <v>207</v>
      </c>
      <c r="B393" s="33" t="s">
        <v>208</v>
      </c>
      <c r="C393" s="33" t="s">
        <v>154</v>
      </c>
      <c r="D393" s="14">
        <v>5000000</v>
      </c>
      <c r="E393" s="15">
        <v>4884.3</v>
      </c>
      <c r="F393" s="16">
        <v>3.8999999999999998E-3</v>
      </c>
      <c r="G393" s="16">
        <v>7.7200000000000005E-2</v>
      </c>
    </row>
    <row r="394" spans="1:7" x14ac:dyDescent="0.25">
      <c r="A394" s="13" t="s">
        <v>1730</v>
      </c>
      <c r="B394" s="33" t="s">
        <v>1731</v>
      </c>
      <c r="C394" s="33" t="s">
        <v>157</v>
      </c>
      <c r="D394" s="14">
        <v>5000000</v>
      </c>
      <c r="E394" s="15">
        <v>4865.54</v>
      </c>
      <c r="F394" s="16">
        <v>3.8999999999999998E-3</v>
      </c>
      <c r="G394" s="16">
        <v>7.6998999999999998E-2</v>
      </c>
    </row>
    <row r="395" spans="1:7" x14ac:dyDescent="0.25">
      <c r="A395" s="17" t="s">
        <v>130</v>
      </c>
      <c r="B395" s="34"/>
      <c r="C395" s="34"/>
      <c r="D395" s="20"/>
      <c r="E395" s="37">
        <v>57811.73</v>
      </c>
      <c r="F395" s="38">
        <v>4.6199999999999998E-2</v>
      </c>
      <c r="G395" s="23"/>
    </row>
    <row r="396" spans="1:7" x14ac:dyDescent="0.25">
      <c r="A396" s="13"/>
      <c r="B396" s="33"/>
      <c r="C396" s="33"/>
      <c r="D396" s="14"/>
      <c r="E396" s="15"/>
      <c r="F396" s="16"/>
      <c r="G396" s="16"/>
    </row>
    <row r="397" spans="1:7" x14ac:dyDescent="0.25">
      <c r="A397" s="24" t="s">
        <v>142</v>
      </c>
      <c r="B397" s="35"/>
      <c r="C397" s="35"/>
      <c r="D397" s="25"/>
      <c r="E397" s="21">
        <v>102181.68</v>
      </c>
      <c r="F397" s="22">
        <v>8.1600000000000006E-2</v>
      </c>
      <c r="G397" s="23"/>
    </row>
    <row r="398" spans="1:7" x14ac:dyDescent="0.25">
      <c r="A398" s="13"/>
      <c r="B398" s="33"/>
      <c r="C398" s="33"/>
      <c r="D398" s="14"/>
      <c r="E398" s="15"/>
      <c r="F398" s="16"/>
      <c r="G398" s="16"/>
    </row>
    <row r="399" spans="1:7" x14ac:dyDescent="0.25">
      <c r="A399" s="13"/>
      <c r="B399" s="33"/>
      <c r="C399" s="33"/>
      <c r="D399" s="14"/>
      <c r="E399" s="15"/>
      <c r="F399" s="16"/>
      <c r="G399" s="16"/>
    </row>
    <row r="400" spans="1:7" x14ac:dyDescent="0.25">
      <c r="A400" s="17" t="s">
        <v>871</v>
      </c>
      <c r="B400" s="33"/>
      <c r="C400" s="33"/>
      <c r="D400" s="14"/>
      <c r="E400" s="15"/>
      <c r="F400" s="16"/>
      <c r="G400" s="16"/>
    </row>
    <row r="401" spans="1:7" x14ac:dyDescent="0.25">
      <c r="A401" s="13" t="s">
        <v>1732</v>
      </c>
      <c r="B401" s="33" t="s">
        <v>1733</v>
      </c>
      <c r="C401" s="33"/>
      <c r="D401" s="14">
        <v>2812837.1063999999</v>
      </c>
      <c r="E401" s="15">
        <v>91492.45</v>
      </c>
      <c r="F401" s="16">
        <v>7.2999999999999995E-2</v>
      </c>
      <c r="G401" s="16"/>
    </row>
    <row r="402" spans="1:7" x14ac:dyDescent="0.25">
      <c r="A402" s="13" t="s">
        <v>1734</v>
      </c>
      <c r="B402" s="33" t="s">
        <v>1735</v>
      </c>
      <c r="C402" s="33"/>
      <c r="D402" s="14">
        <v>243599113.86390001</v>
      </c>
      <c r="E402" s="15">
        <v>30242.59</v>
      </c>
      <c r="F402" s="16">
        <v>2.41E-2</v>
      </c>
      <c r="G402" s="16"/>
    </row>
    <row r="403" spans="1:7" x14ac:dyDescent="0.25">
      <c r="A403" s="13" t="s">
        <v>1736</v>
      </c>
      <c r="B403" s="33" t="s">
        <v>1737</v>
      </c>
      <c r="C403" s="33"/>
      <c r="D403" s="14">
        <v>67756612.935399994</v>
      </c>
      <c r="E403" s="15">
        <v>20173.52</v>
      </c>
      <c r="F403" s="16">
        <v>1.61E-2</v>
      </c>
      <c r="G403" s="16"/>
    </row>
    <row r="404" spans="1:7" x14ac:dyDescent="0.25">
      <c r="A404" s="13"/>
      <c r="B404" s="33"/>
      <c r="C404" s="33"/>
      <c r="D404" s="14"/>
      <c r="E404" s="15"/>
      <c r="F404" s="16"/>
      <c r="G404" s="16"/>
    </row>
    <row r="405" spans="1:7" x14ac:dyDescent="0.25">
      <c r="A405" s="24" t="s">
        <v>142</v>
      </c>
      <c r="B405" s="35"/>
      <c r="C405" s="35"/>
      <c r="D405" s="25"/>
      <c r="E405" s="21">
        <v>141908.56</v>
      </c>
      <c r="F405" s="22">
        <v>0.1132</v>
      </c>
      <c r="G405" s="23"/>
    </row>
    <row r="406" spans="1:7" x14ac:dyDescent="0.25">
      <c r="A406" s="13"/>
      <c r="B406" s="33"/>
      <c r="C406" s="33"/>
      <c r="D406" s="14"/>
      <c r="E406" s="15"/>
      <c r="F406" s="16"/>
      <c r="G406" s="16"/>
    </row>
    <row r="407" spans="1:7" x14ac:dyDescent="0.25">
      <c r="A407" s="17" t="s">
        <v>220</v>
      </c>
      <c r="B407" s="33"/>
      <c r="C407" s="33"/>
      <c r="D407" s="14"/>
      <c r="E407" s="15"/>
      <c r="F407" s="16"/>
      <c r="G407" s="16"/>
    </row>
    <row r="408" spans="1:7" x14ac:dyDescent="0.25">
      <c r="A408" s="13" t="s">
        <v>221</v>
      </c>
      <c r="B408" s="33"/>
      <c r="C408" s="33"/>
      <c r="D408" s="14"/>
      <c r="E408" s="15">
        <v>49082.16</v>
      </c>
      <c r="F408" s="16">
        <v>3.9100000000000003E-2</v>
      </c>
      <c r="G408" s="16">
        <v>6.2909999999999994E-2</v>
      </c>
    </row>
    <row r="409" spans="1:7" x14ac:dyDescent="0.25">
      <c r="A409" s="17" t="s">
        <v>130</v>
      </c>
      <c r="B409" s="34"/>
      <c r="C409" s="34"/>
      <c r="D409" s="20"/>
      <c r="E409" s="37">
        <v>49082.16</v>
      </c>
      <c r="F409" s="38">
        <v>3.9100000000000003E-2</v>
      </c>
      <c r="G409" s="23"/>
    </row>
    <row r="410" spans="1:7" x14ac:dyDescent="0.25">
      <c r="A410" s="13"/>
      <c r="B410" s="33"/>
      <c r="C410" s="33"/>
      <c r="D410" s="14"/>
      <c r="E410" s="15"/>
      <c r="F410" s="16"/>
      <c r="G410" s="16"/>
    </row>
    <row r="411" spans="1:7" x14ac:dyDescent="0.25">
      <c r="A411" s="24" t="s">
        <v>142</v>
      </c>
      <c r="B411" s="35"/>
      <c r="C411" s="35"/>
      <c r="D411" s="25"/>
      <c r="E411" s="21">
        <v>49082.16</v>
      </c>
      <c r="F411" s="22">
        <v>3.9100000000000003E-2</v>
      </c>
      <c r="G411" s="23"/>
    </row>
    <row r="412" spans="1:7" x14ac:dyDescent="0.25">
      <c r="A412" s="13" t="s">
        <v>222</v>
      </c>
      <c r="B412" s="33"/>
      <c r="C412" s="33"/>
      <c r="D412" s="14"/>
      <c r="E412" s="15">
        <v>705.00683530000003</v>
      </c>
      <c r="F412" s="16">
        <v>5.62E-4</v>
      </c>
      <c r="G412" s="16"/>
    </row>
    <row r="413" spans="1:7" x14ac:dyDescent="0.25">
      <c r="A413" s="13" t="s">
        <v>223</v>
      </c>
      <c r="B413" s="33"/>
      <c r="C413" s="33"/>
      <c r="D413" s="14"/>
      <c r="E413" s="26">
        <v>-35975.806835299998</v>
      </c>
      <c r="F413" s="27">
        <v>-2.8562000000000001E-2</v>
      </c>
      <c r="G413" s="16">
        <v>6.2909999999999994E-2</v>
      </c>
    </row>
    <row r="414" spans="1:7" x14ac:dyDescent="0.25">
      <c r="A414" s="28" t="s">
        <v>224</v>
      </c>
      <c r="B414" s="36"/>
      <c r="C414" s="36"/>
      <c r="D414" s="29"/>
      <c r="E414" s="30">
        <v>1253701.17</v>
      </c>
      <c r="F414" s="31">
        <v>1</v>
      </c>
      <c r="G414" s="31"/>
    </row>
    <row r="416" spans="1:7" x14ac:dyDescent="0.25">
      <c r="A416" s="1" t="s">
        <v>1738</v>
      </c>
    </row>
    <row r="417" spans="1:3" x14ac:dyDescent="0.25">
      <c r="A417" s="1" t="s">
        <v>225</v>
      </c>
    </row>
    <row r="418" spans="1:3" x14ac:dyDescent="0.25">
      <c r="A418" s="1" t="s">
        <v>226</v>
      </c>
    </row>
    <row r="419" spans="1:3" x14ac:dyDescent="0.25">
      <c r="A419" s="1" t="s">
        <v>227</v>
      </c>
    </row>
    <row r="420" spans="1:3" x14ac:dyDescent="0.25">
      <c r="A420" s="48" t="s">
        <v>228</v>
      </c>
      <c r="B420" s="3" t="s">
        <v>127</v>
      </c>
    </row>
    <row r="421" spans="1:3" x14ac:dyDescent="0.25">
      <c r="A421" t="s">
        <v>229</v>
      </c>
    </row>
    <row r="422" spans="1:3" x14ac:dyDescent="0.25">
      <c r="A422" t="s">
        <v>230</v>
      </c>
      <c r="B422" t="s">
        <v>231</v>
      </c>
      <c r="C422" t="s">
        <v>231</v>
      </c>
    </row>
    <row r="423" spans="1:3" x14ac:dyDescent="0.25">
      <c r="B423" s="49">
        <v>45565</v>
      </c>
      <c r="C423" s="49">
        <v>45596</v>
      </c>
    </row>
    <row r="424" spans="1:3" x14ac:dyDescent="0.25">
      <c r="A424" t="s">
        <v>236</v>
      </c>
      <c r="B424">
        <v>19.654599999999999</v>
      </c>
      <c r="C424">
        <v>19.791699999999999</v>
      </c>
    </row>
    <row r="425" spans="1:3" x14ac:dyDescent="0.25">
      <c r="A425" t="s">
        <v>237</v>
      </c>
      <c r="B425">
        <v>14.0512</v>
      </c>
      <c r="C425">
        <v>14.1492</v>
      </c>
    </row>
    <row r="426" spans="1:3" x14ac:dyDescent="0.25">
      <c r="A426" t="s">
        <v>685</v>
      </c>
      <c r="B426">
        <v>16.146599999999999</v>
      </c>
      <c r="C426">
        <v>16.2592</v>
      </c>
    </row>
    <row r="427" spans="1:3" x14ac:dyDescent="0.25">
      <c r="A427" t="s">
        <v>245</v>
      </c>
      <c r="B427">
        <v>18.4133</v>
      </c>
      <c r="C427">
        <v>18.5307</v>
      </c>
    </row>
    <row r="428" spans="1:3" x14ac:dyDescent="0.25">
      <c r="A428" t="s">
        <v>688</v>
      </c>
      <c r="B428">
        <v>18.408799999999999</v>
      </c>
      <c r="C428">
        <v>18.526199999999999</v>
      </c>
    </row>
    <row r="429" spans="1:3" x14ac:dyDescent="0.25">
      <c r="A429" t="s">
        <v>689</v>
      </c>
      <c r="B429">
        <v>13.509</v>
      </c>
      <c r="C429">
        <v>13.5952</v>
      </c>
    </row>
    <row r="430" spans="1:3" x14ac:dyDescent="0.25">
      <c r="A430" t="s">
        <v>690</v>
      </c>
      <c r="B430">
        <v>15.040100000000001</v>
      </c>
      <c r="C430">
        <v>15.136100000000001</v>
      </c>
    </row>
    <row r="432" spans="1:3" x14ac:dyDescent="0.25">
      <c r="A432" t="s">
        <v>247</v>
      </c>
      <c r="B432" s="3" t="s">
        <v>127</v>
      </c>
    </row>
    <row r="433" spans="1:4" x14ac:dyDescent="0.25">
      <c r="A433" t="s">
        <v>248</v>
      </c>
      <c r="B433" s="3" t="s">
        <v>127</v>
      </c>
    </row>
    <row r="434" spans="1:4" ht="29.1" customHeight="1" x14ac:dyDescent="0.25">
      <c r="A434" s="48" t="s">
        <v>249</v>
      </c>
      <c r="B434" s="3" t="s">
        <v>127</v>
      </c>
    </row>
    <row r="435" spans="1:4" ht="29.1" customHeight="1" x14ac:dyDescent="0.25">
      <c r="A435" s="48" t="s">
        <v>250</v>
      </c>
      <c r="B435" s="3" t="s">
        <v>127</v>
      </c>
    </row>
    <row r="436" spans="1:4" x14ac:dyDescent="0.25">
      <c r="A436" t="s">
        <v>1235</v>
      </c>
      <c r="B436" s="50">
        <v>15.964</v>
      </c>
    </row>
    <row r="437" spans="1:4" ht="43.5" customHeight="1" x14ac:dyDescent="0.25">
      <c r="A437" s="48" t="s">
        <v>252</v>
      </c>
      <c r="B437" s="3">
        <v>0</v>
      </c>
    </row>
    <row r="438" spans="1:4" x14ac:dyDescent="0.25">
      <c r="B438" s="3"/>
    </row>
    <row r="439" spans="1:4" ht="29.1" customHeight="1" x14ac:dyDescent="0.25">
      <c r="A439" s="48" t="s">
        <v>253</v>
      </c>
      <c r="B439" s="3" t="s">
        <v>127</v>
      </c>
    </row>
    <row r="440" spans="1:4" ht="29.1" customHeight="1" x14ac:dyDescent="0.25">
      <c r="A440" s="48" t="s">
        <v>254</v>
      </c>
      <c r="B440" t="s">
        <v>127</v>
      </c>
    </row>
    <row r="441" spans="1:4" ht="29.1" customHeight="1" x14ac:dyDescent="0.25">
      <c r="A441" s="48" t="s">
        <v>255</v>
      </c>
      <c r="B441" s="3" t="s">
        <v>127</v>
      </c>
    </row>
    <row r="442" spans="1:4" ht="29.1" customHeight="1" x14ac:dyDescent="0.25">
      <c r="A442" s="48" t="s">
        <v>256</v>
      </c>
      <c r="B442" s="3" t="s">
        <v>127</v>
      </c>
    </row>
    <row r="444" spans="1:4" ht="69.95" customHeight="1" x14ac:dyDescent="0.25">
      <c r="A444" s="69" t="s">
        <v>266</v>
      </c>
      <c r="B444" s="69" t="s">
        <v>267</v>
      </c>
      <c r="C444" s="69" t="s">
        <v>5</v>
      </c>
      <c r="D444" s="69" t="s">
        <v>6</v>
      </c>
    </row>
    <row r="445" spans="1:4" ht="69.95" customHeight="1" x14ac:dyDescent="0.25">
      <c r="A445" s="69" t="s">
        <v>1739</v>
      </c>
      <c r="B445" s="69"/>
      <c r="C445" s="69" t="s">
        <v>51</v>
      </c>
      <c r="D445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226"/>
  <sheetViews>
    <sheetView showGridLines="0" workbookViewId="0">
      <pane ySplit="4" topLeftCell="A5" activePane="bottomLeft" state="frozen"/>
      <selection activeCell="B30" sqref="B30"/>
      <selection pane="bottomLeft" activeCell="A5" sqref="A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1740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1741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1239</v>
      </c>
      <c r="B8" s="33" t="s">
        <v>1240</v>
      </c>
      <c r="C8" s="33" t="s">
        <v>1164</v>
      </c>
      <c r="D8" s="14">
        <v>3612504</v>
      </c>
      <c r="E8" s="15">
        <v>62702.23</v>
      </c>
      <c r="F8" s="16">
        <v>5.0999999999999997E-2</v>
      </c>
      <c r="G8" s="16"/>
    </row>
    <row r="9" spans="1:8" x14ac:dyDescent="0.25">
      <c r="A9" s="13" t="s">
        <v>1162</v>
      </c>
      <c r="B9" s="33" t="s">
        <v>1163</v>
      </c>
      <c r="C9" s="33" t="s">
        <v>1164</v>
      </c>
      <c r="D9" s="14">
        <v>3407839</v>
      </c>
      <c r="E9" s="15">
        <v>44037.8</v>
      </c>
      <c r="F9" s="16">
        <v>3.5799999999999998E-2</v>
      </c>
      <c r="G9" s="16"/>
    </row>
    <row r="10" spans="1:8" x14ac:dyDescent="0.25">
      <c r="A10" s="13" t="s">
        <v>1176</v>
      </c>
      <c r="B10" s="33" t="s">
        <v>1177</v>
      </c>
      <c r="C10" s="33" t="s">
        <v>1178</v>
      </c>
      <c r="D10" s="14">
        <v>7796261</v>
      </c>
      <c r="E10" s="15">
        <v>31820.44</v>
      </c>
      <c r="F10" s="16">
        <v>2.5899999999999999E-2</v>
      </c>
      <c r="G10" s="16"/>
    </row>
    <row r="11" spans="1:8" x14ac:dyDescent="0.25">
      <c r="A11" s="13" t="s">
        <v>1250</v>
      </c>
      <c r="B11" s="33" t="s">
        <v>1251</v>
      </c>
      <c r="C11" s="33" t="s">
        <v>1249</v>
      </c>
      <c r="D11" s="14">
        <v>1802056</v>
      </c>
      <c r="E11" s="15">
        <v>31666.63</v>
      </c>
      <c r="F11" s="16">
        <v>2.5700000000000001E-2</v>
      </c>
      <c r="G11" s="16"/>
    </row>
    <row r="12" spans="1:8" x14ac:dyDescent="0.25">
      <c r="A12" s="13" t="s">
        <v>1187</v>
      </c>
      <c r="B12" s="33" t="s">
        <v>1188</v>
      </c>
      <c r="C12" s="33" t="s">
        <v>1189</v>
      </c>
      <c r="D12" s="14">
        <v>2085632</v>
      </c>
      <c r="E12" s="15">
        <v>27781.66</v>
      </c>
      <c r="F12" s="16">
        <v>2.2599999999999999E-2</v>
      </c>
      <c r="G12" s="16"/>
    </row>
    <row r="13" spans="1:8" x14ac:dyDescent="0.25">
      <c r="A13" s="13" t="s">
        <v>1159</v>
      </c>
      <c r="B13" s="33" t="s">
        <v>1160</v>
      </c>
      <c r="C13" s="33" t="s">
        <v>1161</v>
      </c>
      <c r="D13" s="14">
        <v>1687036</v>
      </c>
      <c r="E13" s="15">
        <v>27205.14</v>
      </c>
      <c r="F13" s="16">
        <v>2.2100000000000002E-2</v>
      </c>
      <c r="G13" s="16"/>
    </row>
    <row r="14" spans="1:8" x14ac:dyDescent="0.25">
      <c r="A14" s="13" t="s">
        <v>1215</v>
      </c>
      <c r="B14" s="33" t="s">
        <v>1216</v>
      </c>
      <c r="C14" s="33" t="s">
        <v>1164</v>
      </c>
      <c r="D14" s="14">
        <v>1810526</v>
      </c>
      <c r="E14" s="15">
        <v>20993.95</v>
      </c>
      <c r="F14" s="16">
        <v>1.7100000000000001E-2</v>
      </c>
      <c r="G14" s="16"/>
    </row>
    <row r="15" spans="1:8" x14ac:dyDescent="0.25">
      <c r="A15" s="13" t="s">
        <v>1195</v>
      </c>
      <c r="B15" s="33" t="s">
        <v>1196</v>
      </c>
      <c r="C15" s="33" t="s">
        <v>1172</v>
      </c>
      <c r="D15" s="14">
        <v>180050</v>
      </c>
      <c r="E15" s="15">
        <v>19943.150000000001</v>
      </c>
      <c r="F15" s="16">
        <v>1.6199999999999999E-2</v>
      </c>
      <c r="G15" s="16"/>
    </row>
    <row r="16" spans="1:8" x14ac:dyDescent="0.25">
      <c r="A16" s="13" t="s">
        <v>1167</v>
      </c>
      <c r="B16" s="33" t="s">
        <v>1168</v>
      </c>
      <c r="C16" s="33" t="s">
        <v>1169</v>
      </c>
      <c r="D16" s="14">
        <v>3676736</v>
      </c>
      <c r="E16" s="15">
        <v>17971.89</v>
      </c>
      <c r="F16" s="16">
        <v>1.46E-2</v>
      </c>
      <c r="G16" s="16"/>
    </row>
    <row r="17" spans="1:7" x14ac:dyDescent="0.25">
      <c r="A17" s="13" t="s">
        <v>1281</v>
      </c>
      <c r="B17" s="33" t="s">
        <v>1282</v>
      </c>
      <c r="C17" s="33" t="s">
        <v>1249</v>
      </c>
      <c r="D17" s="14">
        <v>1011191</v>
      </c>
      <c r="E17" s="15">
        <v>17858.14</v>
      </c>
      <c r="F17" s="16">
        <v>1.4500000000000001E-2</v>
      </c>
      <c r="G17" s="16"/>
    </row>
    <row r="18" spans="1:7" x14ac:dyDescent="0.25">
      <c r="A18" s="13" t="s">
        <v>1247</v>
      </c>
      <c r="B18" s="33" t="s">
        <v>1248</v>
      </c>
      <c r="C18" s="33" t="s">
        <v>1249</v>
      </c>
      <c r="D18" s="14">
        <v>413999</v>
      </c>
      <c r="E18" s="15">
        <v>16429.34</v>
      </c>
      <c r="F18" s="16">
        <v>1.34E-2</v>
      </c>
      <c r="G18" s="16"/>
    </row>
    <row r="19" spans="1:7" x14ac:dyDescent="0.25">
      <c r="A19" s="13" t="s">
        <v>1404</v>
      </c>
      <c r="B19" s="33" t="s">
        <v>1405</v>
      </c>
      <c r="C19" s="33" t="s">
        <v>1401</v>
      </c>
      <c r="D19" s="14">
        <v>240000</v>
      </c>
      <c r="E19" s="15">
        <v>15638.16</v>
      </c>
      <c r="F19" s="16">
        <v>1.2699999999999999E-2</v>
      </c>
      <c r="G19" s="16"/>
    </row>
    <row r="20" spans="1:7" x14ac:dyDescent="0.25">
      <c r="A20" s="13" t="s">
        <v>1190</v>
      </c>
      <c r="B20" s="33" t="s">
        <v>1191</v>
      </c>
      <c r="C20" s="33" t="s">
        <v>1192</v>
      </c>
      <c r="D20" s="14">
        <v>428047</v>
      </c>
      <c r="E20" s="15">
        <v>15505.15</v>
      </c>
      <c r="F20" s="16">
        <v>1.26E-2</v>
      </c>
      <c r="G20" s="16"/>
    </row>
    <row r="21" spans="1:7" x14ac:dyDescent="0.25">
      <c r="A21" s="13" t="s">
        <v>1217</v>
      </c>
      <c r="B21" s="33" t="s">
        <v>1218</v>
      </c>
      <c r="C21" s="33" t="s">
        <v>1172</v>
      </c>
      <c r="D21" s="14">
        <v>1831947</v>
      </c>
      <c r="E21" s="15">
        <v>15279.35</v>
      </c>
      <c r="F21" s="16">
        <v>1.24E-2</v>
      </c>
      <c r="G21" s="16"/>
    </row>
    <row r="22" spans="1:7" x14ac:dyDescent="0.25">
      <c r="A22" s="13" t="s">
        <v>1511</v>
      </c>
      <c r="B22" s="33" t="s">
        <v>1512</v>
      </c>
      <c r="C22" s="33" t="s">
        <v>1158</v>
      </c>
      <c r="D22" s="14">
        <v>2500000</v>
      </c>
      <c r="E22" s="15">
        <v>14240</v>
      </c>
      <c r="F22" s="16">
        <v>1.1599999999999999E-2</v>
      </c>
      <c r="G22" s="16"/>
    </row>
    <row r="23" spans="1:7" x14ac:dyDescent="0.25">
      <c r="A23" s="13" t="s">
        <v>1197</v>
      </c>
      <c r="B23" s="33" t="s">
        <v>1198</v>
      </c>
      <c r="C23" s="33" t="s">
        <v>1172</v>
      </c>
      <c r="D23" s="14">
        <v>543674</v>
      </c>
      <c r="E23" s="15">
        <v>13557.6</v>
      </c>
      <c r="F23" s="16">
        <v>1.0999999999999999E-2</v>
      </c>
      <c r="G23" s="16"/>
    </row>
    <row r="24" spans="1:7" x14ac:dyDescent="0.25">
      <c r="A24" s="13" t="s">
        <v>1156</v>
      </c>
      <c r="B24" s="33" t="s">
        <v>1157</v>
      </c>
      <c r="C24" s="33" t="s">
        <v>1158</v>
      </c>
      <c r="D24" s="14">
        <v>733263</v>
      </c>
      <c r="E24" s="15">
        <v>13557.3</v>
      </c>
      <c r="F24" s="16">
        <v>1.0999999999999999E-2</v>
      </c>
      <c r="G24" s="16"/>
    </row>
    <row r="25" spans="1:7" x14ac:dyDescent="0.25">
      <c r="A25" s="13" t="s">
        <v>1210</v>
      </c>
      <c r="B25" s="33" t="s">
        <v>1211</v>
      </c>
      <c r="C25" s="33" t="s">
        <v>1164</v>
      </c>
      <c r="D25" s="14">
        <v>1601535</v>
      </c>
      <c r="E25" s="15">
        <v>13135.79</v>
      </c>
      <c r="F25" s="16">
        <v>1.0699999999999999E-2</v>
      </c>
      <c r="G25" s="16"/>
    </row>
    <row r="26" spans="1:7" x14ac:dyDescent="0.25">
      <c r="A26" s="13" t="s">
        <v>1317</v>
      </c>
      <c r="B26" s="33" t="s">
        <v>1318</v>
      </c>
      <c r="C26" s="33" t="s">
        <v>1256</v>
      </c>
      <c r="D26" s="14">
        <v>186013</v>
      </c>
      <c r="E26" s="15">
        <v>12815.83</v>
      </c>
      <c r="F26" s="16">
        <v>1.04E-2</v>
      </c>
      <c r="G26" s="16"/>
    </row>
    <row r="27" spans="1:7" x14ac:dyDescent="0.25">
      <c r="A27" s="13" t="s">
        <v>1332</v>
      </c>
      <c r="B27" s="33" t="s">
        <v>1333</v>
      </c>
      <c r="C27" s="33" t="s">
        <v>1334</v>
      </c>
      <c r="D27" s="14">
        <v>2711864</v>
      </c>
      <c r="E27" s="15">
        <v>12258.98</v>
      </c>
      <c r="F27" s="16">
        <v>0.01</v>
      </c>
      <c r="G27" s="16"/>
    </row>
    <row r="28" spans="1:7" x14ac:dyDescent="0.25">
      <c r="A28" s="13" t="s">
        <v>1319</v>
      </c>
      <c r="B28" s="33" t="s">
        <v>1320</v>
      </c>
      <c r="C28" s="33" t="s">
        <v>1203</v>
      </c>
      <c r="D28" s="14">
        <v>80000</v>
      </c>
      <c r="E28" s="15">
        <v>11249.28</v>
      </c>
      <c r="F28" s="16">
        <v>9.1000000000000004E-3</v>
      </c>
      <c r="G28" s="16"/>
    </row>
    <row r="29" spans="1:7" x14ac:dyDescent="0.25">
      <c r="A29" s="13" t="s">
        <v>1426</v>
      </c>
      <c r="B29" s="33" t="s">
        <v>1427</v>
      </c>
      <c r="C29" s="33" t="s">
        <v>1158</v>
      </c>
      <c r="D29" s="14">
        <v>663042</v>
      </c>
      <c r="E29" s="15">
        <v>10288.75</v>
      </c>
      <c r="F29" s="16">
        <v>8.3999999999999995E-3</v>
      </c>
      <c r="G29" s="16"/>
    </row>
    <row r="30" spans="1:7" x14ac:dyDescent="0.25">
      <c r="A30" s="13" t="s">
        <v>1330</v>
      </c>
      <c r="B30" s="33" t="s">
        <v>1331</v>
      </c>
      <c r="C30" s="33" t="s">
        <v>1169</v>
      </c>
      <c r="D30" s="14">
        <v>402475</v>
      </c>
      <c r="E30" s="15">
        <v>10175.57</v>
      </c>
      <c r="F30" s="16">
        <v>8.3000000000000001E-3</v>
      </c>
      <c r="G30" s="16"/>
    </row>
    <row r="31" spans="1:7" x14ac:dyDescent="0.25">
      <c r="A31" s="13" t="s">
        <v>1165</v>
      </c>
      <c r="B31" s="33" t="s">
        <v>1166</v>
      </c>
      <c r="C31" s="33" t="s">
        <v>1158</v>
      </c>
      <c r="D31" s="14">
        <v>463581</v>
      </c>
      <c r="E31" s="15">
        <v>10138.280000000001</v>
      </c>
      <c r="F31" s="16">
        <v>8.2000000000000007E-3</v>
      </c>
      <c r="G31" s="16"/>
    </row>
    <row r="32" spans="1:7" x14ac:dyDescent="0.25">
      <c r="A32" s="13" t="s">
        <v>1339</v>
      </c>
      <c r="B32" s="33" t="s">
        <v>1340</v>
      </c>
      <c r="C32" s="33" t="s">
        <v>1249</v>
      </c>
      <c r="D32" s="14">
        <v>624219</v>
      </c>
      <c r="E32" s="15">
        <v>10041.5</v>
      </c>
      <c r="F32" s="16">
        <v>8.2000000000000007E-3</v>
      </c>
      <c r="G32" s="16"/>
    </row>
    <row r="33" spans="1:7" x14ac:dyDescent="0.25">
      <c r="A33" s="13" t="s">
        <v>1173</v>
      </c>
      <c r="B33" s="33" t="s">
        <v>1174</v>
      </c>
      <c r="C33" s="33" t="s">
        <v>1175</v>
      </c>
      <c r="D33" s="14">
        <v>175019</v>
      </c>
      <c r="E33" s="15">
        <v>10023.16</v>
      </c>
      <c r="F33" s="16">
        <v>8.0999999999999996E-3</v>
      </c>
      <c r="G33" s="16"/>
    </row>
    <row r="34" spans="1:7" x14ac:dyDescent="0.25">
      <c r="A34" s="13" t="s">
        <v>1742</v>
      </c>
      <c r="B34" s="33" t="s">
        <v>1743</v>
      </c>
      <c r="C34" s="33" t="s">
        <v>1323</v>
      </c>
      <c r="D34" s="14">
        <v>254214</v>
      </c>
      <c r="E34" s="15">
        <v>9992.39</v>
      </c>
      <c r="F34" s="16">
        <v>8.0999999999999996E-3</v>
      </c>
      <c r="G34" s="16"/>
    </row>
    <row r="35" spans="1:7" x14ac:dyDescent="0.25">
      <c r="A35" s="13" t="s">
        <v>1448</v>
      </c>
      <c r="B35" s="33" t="s">
        <v>1449</v>
      </c>
      <c r="C35" s="33" t="s">
        <v>1189</v>
      </c>
      <c r="D35" s="14">
        <v>2327002</v>
      </c>
      <c r="E35" s="15">
        <v>8863.5499999999993</v>
      </c>
      <c r="F35" s="16">
        <v>7.1999999999999998E-3</v>
      </c>
      <c r="G35" s="16"/>
    </row>
    <row r="36" spans="1:7" x14ac:dyDescent="0.25">
      <c r="A36" s="13" t="s">
        <v>1324</v>
      </c>
      <c r="B36" s="33" t="s">
        <v>1325</v>
      </c>
      <c r="C36" s="33" t="s">
        <v>1172</v>
      </c>
      <c r="D36" s="14">
        <v>174903</v>
      </c>
      <c r="E36" s="15">
        <v>8726.8700000000008</v>
      </c>
      <c r="F36" s="16">
        <v>7.1000000000000004E-3</v>
      </c>
      <c r="G36" s="16"/>
    </row>
    <row r="37" spans="1:7" x14ac:dyDescent="0.25">
      <c r="A37" s="13" t="s">
        <v>1744</v>
      </c>
      <c r="B37" s="33" t="s">
        <v>1745</v>
      </c>
      <c r="C37" s="33" t="s">
        <v>1224</v>
      </c>
      <c r="D37" s="14">
        <v>1639058</v>
      </c>
      <c r="E37" s="15">
        <v>8423.94</v>
      </c>
      <c r="F37" s="16">
        <v>6.7999999999999996E-3</v>
      </c>
      <c r="G37" s="16"/>
    </row>
    <row r="38" spans="1:7" x14ac:dyDescent="0.25">
      <c r="A38" s="13" t="s">
        <v>1746</v>
      </c>
      <c r="B38" s="33" t="s">
        <v>1747</v>
      </c>
      <c r="C38" s="33" t="s">
        <v>1294</v>
      </c>
      <c r="D38" s="14">
        <v>700597</v>
      </c>
      <c r="E38" s="15">
        <v>8258.64</v>
      </c>
      <c r="F38" s="16">
        <v>6.7000000000000002E-3</v>
      </c>
      <c r="G38" s="16"/>
    </row>
    <row r="39" spans="1:7" x14ac:dyDescent="0.25">
      <c r="A39" s="13" t="s">
        <v>1337</v>
      </c>
      <c r="B39" s="33" t="s">
        <v>1338</v>
      </c>
      <c r="C39" s="33" t="s">
        <v>1249</v>
      </c>
      <c r="D39" s="14">
        <v>280846</v>
      </c>
      <c r="E39" s="15">
        <v>8087.1</v>
      </c>
      <c r="F39" s="16">
        <v>6.6E-3</v>
      </c>
      <c r="G39" s="16"/>
    </row>
    <row r="40" spans="1:7" x14ac:dyDescent="0.25">
      <c r="A40" s="13" t="s">
        <v>1474</v>
      </c>
      <c r="B40" s="33" t="s">
        <v>1475</v>
      </c>
      <c r="C40" s="33" t="s">
        <v>1410</v>
      </c>
      <c r="D40" s="14">
        <v>4011412</v>
      </c>
      <c r="E40" s="15">
        <v>8022.42</v>
      </c>
      <c r="F40" s="16">
        <v>6.4999999999999997E-3</v>
      </c>
      <c r="G40" s="16"/>
    </row>
    <row r="41" spans="1:7" x14ac:dyDescent="0.25">
      <c r="A41" s="13" t="s">
        <v>1393</v>
      </c>
      <c r="B41" s="33" t="s">
        <v>1394</v>
      </c>
      <c r="C41" s="33" t="s">
        <v>1221</v>
      </c>
      <c r="D41" s="14">
        <v>1245140</v>
      </c>
      <c r="E41" s="15">
        <v>7968.9</v>
      </c>
      <c r="F41" s="16">
        <v>6.4999999999999997E-3</v>
      </c>
      <c r="G41" s="16"/>
    </row>
    <row r="42" spans="1:7" x14ac:dyDescent="0.25">
      <c r="A42" s="13" t="s">
        <v>1264</v>
      </c>
      <c r="B42" s="33" t="s">
        <v>1265</v>
      </c>
      <c r="C42" s="33" t="s">
        <v>1164</v>
      </c>
      <c r="D42" s="14">
        <v>735340</v>
      </c>
      <c r="E42" s="15">
        <v>7762.25</v>
      </c>
      <c r="F42" s="16">
        <v>6.3E-3</v>
      </c>
      <c r="G42" s="16"/>
    </row>
    <row r="43" spans="1:7" x14ac:dyDescent="0.25">
      <c r="A43" s="13" t="s">
        <v>1328</v>
      </c>
      <c r="B43" s="33" t="s">
        <v>1329</v>
      </c>
      <c r="C43" s="33" t="s">
        <v>1297</v>
      </c>
      <c r="D43" s="14">
        <v>5148615</v>
      </c>
      <c r="E43" s="15">
        <v>7648.78</v>
      </c>
      <c r="F43" s="16">
        <v>6.1999999999999998E-3</v>
      </c>
      <c r="G43" s="16"/>
    </row>
    <row r="44" spans="1:7" x14ac:dyDescent="0.25">
      <c r="A44" s="13" t="s">
        <v>1395</v>
      </c>
      <c r="B44" s="33" t="s">
        <v>1396</v>
      </c>
      <c r="C44" s="33" t="s">
        <v>1178</v>
      </c>
      <c r="D44" s="14">
        <v>2376359</v>
      </c>
      <c r="E44" s="15">
        <v>7623.36</v>
      </c>
      <c r="F44" s="16">
        <v>6.1999999999999998E-3</v>
      </c>
      <c r="G44" s="16"/>
    </row>
    <row r="45" spans="1:7" x14ac:dyDescent="0.25">
      <c r="A45" s="13" t="s">
        <v>1345</v>
      </c>
      <c r="B45" s="33" t="s">
        <v>1346</v>
      </c>
      <c r="C45" s="33" t="s">
        <v>1249</v>
      </c>
      <c r="D45" s="14">
        <v>141250</v>
      </c>
      <c r="E45" s="15">
        <v>7588.66</v>
      </c>
      <c r="F45" s="16">
        <v>6.1999999999999998E-3</v>
      </c>
      <c r="G45" s="16"/>
    </row>
    <row r="46" spans="1:7" x14ac:dyDescent="0.25">
      <c r="A46" s="13" t="s">
        <v>1748</v>
      </c>
      <c r="B46" s="33" t="s">
        <v>1749</v>
      </c>
      <c r="C46" s="33" t="s">
        <v>1256</v>
      </c>
      <c r="D46" s="14">
        <v>434053</v>
      </c>
      <c r="E46" s="15">
        <v>7445.53</v>
      </c>
      <c r="F46" s="16">
        <v>6.1000000000000004E-3</v>
      </c>
      <c r="G46" s="16"/>
    </row>
    <row r="47" spans="1:7" x14ac:dyDescent="0.25">
      <c r="A47" s="13" t="s">
        <v>1371</v>
      </c>
      <c r="B47" s="33" t="s">
        <v>1372</v>
      </c>
      <c r="C47" s="33" t="s">
        <v>1206</v>
      </c>
      <c r="D47" s="14">
        <v>1030452</v>
      </c>
      <c r="E47" s="15">
        <v>7420.8</v>
      </c>
      <c r="F47" s="16">
        <v>6.0000000000000001E-3</v>
      </c>
      <c r="G47" s="16"/>
    </row>
    <row r="48" spans="1:7" x14ac:dyDescent="0.25">
      <c r="A48" s="13" t="s">
        <v>1300</v>
      </c>
      <c r="B48" s="33" t="s">
        <v>1301</v>
      </c>
      <c r="C48" s="33" t="s">
        <v>1256</v>
      </c>
      <c r="D48" s="14">
        <v>1596233</v>
      </c>
      <c r="E48" s="15">
        <v>7262.06</v>
      </c>
      <c r="F48" s="16">
        <v>5.8999999999999999E-3</v>
      </c>
      <c r="G48" s="16"/>
    </row>
    <row r="49" spans="1:7" x14ac:dyDescent="0.25">
      <c r="A49" s="13" t="s">
        <v>1179</v>
      </c>
      <c r="B49" s="33" t="s">
        <v>1180</v>
      </c>
      <c r="C49" s="33" t="s">
        <v>1181</v>
      </c>
      <c r="D49" s="14">
        <v>236371</v>
      </c>
      <c r="E49" s="15">
        <v>7238.86</v>
      </c>
      <c r="F49" s="16">
        <v>5.8999999999999999E-3</v>
      </c>
      <c r="G49" s="16"/>
    </row>
    <row r="50" spans="1:7" x14ac:dyDescent="0.25">
      <c r="A50" s="13" t="s">
        <v>1388</v>
      </c>
      <c r="B50" s="33" t="s">
        <v>1389</v>
      </c>
      <c r="C50" s="33" t="s">
        <v>1390</v>
      </c>
      <c r="D50" s="14">
        <v>102532</v>
      </c>
      <c r="E50" s="15">
        <v>7200.51</v>
      </c>
      <c r="F50" s="16">
        <v>5.8999999999999999E-3</v>
      </c>
      <c r="G50" s="16"/>
    </row>
    <row r="51" spans="1:7" x14ac:dyDescent="0.25">
      <c r="A51" s="13" t="s">
        <v>1298</v>
      </c>
      <c r="B51" s="33" t="s">
        <v>1299</v>
      </c>
      <c r="C51" s="33" t="s">
        <v>1161</v>
      </c>
      <c r="D51" s="14">
        <v>2022712</v>
      </c>
      <c r="E51" s="15">
        <v>6888.35</v>
      </c>
      <c r="F51" s="16">
        <v>5.5999999999999999E-3</v>
      </c>
      <c r="G51" s="16"/>
    </row>
    <row r="52" spans="1:7" x14ac:dyDescent="0.25">
      <c r="A52" s="13" t="s">
        <v>1507</v>
      </c>
      <c r="B52" s="33" t="s">
        <v>1508</v>
      </c>
      <c r="C52" s="33" t="s">
        <v>1189</v>
      </c>
      <c r="D52" s="14">
        <v>2186789</v>
      </c>
      <c r="E52" s="15">
        <v>6795.45</v>
      </c>
      <c r="F52" s="16">
        <v>5.4999999999999997E-3</v>
      </c>
      <c r="G52" s="16"/>
    </row>
    <row r="53" spans="1:7" x14ac:dyDescent="0.25">
      <c r="A53" s="13" t="s">
        <v>1430</v>
      </c>
      <c r="B53" s="33" t="s">
        <v>1431</v>
      </c>
      <c r="C53" s="33" t="s">
        <v>1224</v>
      </c>
      <c r="D53" s="14">
        <v>3695851</v>
      </c>
      <c r="E53" s="15">
        <v>6687.64</v>
      </c>
      <c r="F53" s="16">
        <v>5.4000000000000003E-3</v>
      </c>
      <c r="G53" s="16"/>
    </row>
    <row r="54" spans="1:7" x14ac:dyDescent="0.25">
      <c r="A54" s="13" t="s">
        <v>1515</v>
      </c>
      <c r="B54" s="33" t="s">
        <v>1516</v>
      </c>
      <c r="C54" s="33" t="s">
        <v>1181</v>
      </c>
      <c r="D54" s="14">
        <v>1227688</v>
      </c>
      <c r="E54" s="15">
        <v>6629.52</v>
      </c>
      <c r="F54" s="16">
        <v>5.4000000000000003E-3</v>
      </c>
      <c r="G54" s="16"/>
    </row>
    <row r="55" spans="1:7" x14ac:dyDescent="0.25">
      <c r="A55" s="13" t="s">
        <v>1283</v>
      </c>
      <c r="B55" s="33" t="s">
        <v>1284</v>
      </c>
      <c r="C55" s="33" t="s">
        <v>1214</v>
      </c>
      <c r="D55" s="14">
        <v>100000</v>
      </c>
      <c r="E55" s="15">
        <v>6480.4</v>
      </c>
      <c r="F55" s="16">
        <v>5.3E-3</v>
      </c>
      <c r="G55" s="16"/>
    </row>
    <row r="56" spans="1:7" x14ac:dyDescent="0.25">
      <c r="A56" s="13" t="s">
        <v>1750</v>
      </c>
      <c r="B56" s="33" t="s">
        <v>1751</v>
      </c>
      <c r="C56" s="33" t="s">
        <v>1209</v>
      </c>
      <c r="D56" s="14">
        <v>902110</v>
      </c>
      <c r="E56" s="15">
        <v>6354.46</v>
      </c>
      <c r="F56" s="16">
        <v>5.1999999999999998E-3</v>
      </c>
      <c r="G56" s="16"/>
    </row>
    <row r="57" spans="1:7" x14ac:dyDescent="0.25">
      <c r="A57" s="13" t="s">
        <v>1752</v>
      </c>
      <c r="B57" s="33" t="s">
        <v>1753</v>
      </c>
      <c r="C57" s="33" t="s">
        <v>1353</v>
      </c>
      <c r="D57" s="14">
        <v>1063027</v>
      </c>
      <c r="E57" s="15">
        <v>6354.24</v>
      </c>
      <c r="F57" s="16">
        <v>5.1999999999999998E-3</v>
      </c>
      <c r="G57" s="16"/>
    </row>
    <row r="58" spans="1:7" x14ac:dyDescent="0.25">
      <c r="A58" s="13" t="s">
        <v>1754</v>
      </c>
      <c r="B58" s="33" t="s">
        <v>1755</v>
      </c>
      <c r="C58" s="33" t="s">
        <v>1323</v>
      </c>
      <c r="D58" s="14">
        <v>1120015</v>
      </c>
      <c r="E58" s="15">
        <v>6340.4</v>
      </c>
      <c r="F58" s="16">
        <v>5.1999999999999998E-3</v>
      </c>
      <c r="G58" s="16"/>
    </row>
    <row r="59" spans="1:7" x14ac:dyDescent="0.25">
      <c r="A59" s="13" t="s">
        <v>1279</v>
      </c>
      <c r="B59" s="33" t="s">
        <v>1280</v>
      </c>
      <c r="C59" s="33" t="s">
        <v>1259</v>
      </c>
      <c r="D59" s="14">
        <v>2216952</v>
      </c>
      <c r="E59" s="15">
        <v>6316.1</v>
      </c>
      <c r="F59" s="16">
        <v>5.1000000000000004E-3</v>
      </c>
      <c r="G59" s="16"/>
    </row>
    <row r="60" spans="1:7" x14ac:dyDescent="0.25">
      <c r="A60" s="13" t="s">
        <v>1756</v>
      </c>
      <c r="B60" s="33" t="s">
        <v>1757</v>
      </c>
      <c r="C60" s="33" t="s">
        <v>1323</v>
      </c>
      <c r="D60" s="14">
        <v>2606046</v>
      </c>
      <c r="E60" s="15">
        <v>6300.12</v>
      </c>
      <c r="F60" s="16">
        <v>5.1000000000000004E-3</v>
      </c>
      <c r="G60" s="16"/>
    </row>
    <row r="61" spans="1:7" x14ac:dyDescent="0.25">
      <c r="A61" s="13" t="s">
        <v>1758</v>
      </c>
      <c r="B61" s="33" t="s">
        <v>1759</v>
      </c>
      <c r="C61" s="33" t="s">
        <v>1184</v>
      </c>
      <c r="D61" s="14">
        <v>2946008</v>
      </c>
      <c r="E61" s="15">
        <v>6224.91</v>
      </c>
      <c r="F61" s="16">
        <v>5.1000000000000004E-3</v>
      </c>
      <c r="G61" s="16"/>
    </row>
    <row r="62" spans="1:7" x14ac:dyDescent="0.25">
      <c r="A62" s="13" t="s">
        <v>1470</v>
      </c>
      <c r="B62" s="33" t="s">
        <v>1471</v>
      </c>
      <c r="C62" s="33" t="s">
        <v>1256</v>
      </c>
      <c r="D62" s="14">
        <v>346284</v>
      </c>
      <c r="E62" s="15">
        <v>6062.57</v>
      </c>
      <c r="F62" s="16">
        <v>4.8999999999999998E-3</v>
      </c>
      <c r="G62" s="16"/>
    </row>
    <row r="63" spans="1:7" x14ac:dyDescent="0.25">
      <c r="A63" s="13" t="s">
        <v>1254</v>
      </c>
      <c r="B63" s="33" t="s">
        <v>1255</v>
      </c>
      <c r="C63" s="33" t="s">
        <v>1256</v>
      </c>
      <c r="D63" s="14">
        <v>1143770</v>
      </c>
      <c r="E63" s="15">
        <v>5977.34</v>
      </c>
      <c r="F63" s="16">
        <v>4.8999999999999998E-3</v>
      </c>
      <c r="G63" s="16"/>
    </row>
    <row r="64" spans="1:7" x14ac:dyDescent="0.25">
      <c r="A64" s="13" t="s">
        <v>1760</v>
      </c>
      <c r="B64" s="33" t="s">
        <v>1761</v>
      </c>
      <c r="C64" s="33" t="s">
        <v>1164</v>
      </c>
      <c r="D64" s="14">
        <v>1007311</v>
      </c>
      <c r="E64" s="15">
        <v>5968.82</v>
      </c>
      <c r="F64" s="16">
        <v>4.8999999999999998E-3</v>
      </c>
      <c r="G64" s="16"/>
    </row>
    <row r="65" spans="1:7" x14ac:dyDescent="0.25">
      <c r="A65" s="13" t="s">
        <v>1351</v>
      </c>
      <c r="B65" s="33" t="s">
        <v>1352</v>
      </c>
      <c r="C65" s="33" t="s">
        <v>1353</v>
      </c>
      <c r="D65" s="14">
        <v>409893</v>
      </c>
      <c r="E65" s="15">
        <v>5939.76</v>
      </c>
      <c r="F65" s="16">
        <v>4.7999999999999996E-3</v>
      </c>
      <c r="G65" s="16"/>
    </row>
    <row r="66" spans="1:7" x14ac:dyDescent="0.25">
      <c r="A66" s="13" t="s">
        <v>1762</v>
      </c>
      <c r="B66" s="33" t="s">
        <v>1763</v>
      </c>
      <c r="C66" s="33" t="s">
        <v>1209</v>
      </c>
      <c r="D66" s="14">
        <v>8811254</v>
      </c>
      <c r="E66" s="15">
        <v>5899.13</v>
      </c>
      <c r="F66" s="16">
        <v>4.7999999999999996E-3</v>
      </c>
      <c r="G66" s="16"/>
    </row>
    <row r="67" spans="1:7" x14ac:dyDescent="0.25">
      <c r="A67" s="13" t="s">
        <v>1764</v>
      </c>
      <c r="B67" s="33" t="s">
        <v>1765</v>
      </c>
      <c r="C67" s="33" t="s">
        <v>1178</v>
      </c>
      <c r="D67" s="14">
        <v>320287</v>
      </c>
      <c r="E67" s="15">
        <v>5834.83</v>
      </c>
      <c r="F67" s="16">
        <v>4.7000000000000002E-3</v>
      </c>
      <c r="G67" s="16"/>
    </row>
    <row r="68" spans="1:7" x14ac:dyDescent="0.25">
      <c r="A68" s="13" t="s">
        <v>1766</v>
      </c>
      <c r="B68" s="33" t="s">
        <v>1767</v>
      </c>
      <c r="C68" s="33" t="s">
        <v>1323</v>
      </c>
      <c r="D68" s="14">
        <v>3053626</v>
      </c>
      <c r="E68" s="15">
        <v>5547.52</v>
      </c>
      <c r="F68" s="16">
        <v>4.4999999999999997E-3</v>
      </c>
      <c r="G68" s="16"/>
    </row>
    <row r="69" spans="1:7" x14ac:dyDescent="0.25">
      <c r="A69" s="13" t="s">
        <v>1375</v>
      </c>
      <c r="B69" s="33" t="s">
        <v>1376</v>
      </c>
      <c r="C69" s="33" t="s">
        <v>1323</v>
      </c>
      <c r="D69" s="14">
        <v>77002</v>
      </c>
      <c r="E69" s="15">
        <v>5488.97</v>
      </c>
      <c r="F69" s="16">
        <v>4.4999999999999997E-3</v>
      </c>
      <c r="G69" s="16"/>
    </row>
    <row r="70" spans="1:7" x14ac:dyDescent="0.25">
      <c r="A70" s="13" t="s">
        <v>1768</v>
      </c>
      <c r="B70" s="33" t="s">
        <v>1769</v>
      </c>
      <c r="C70" s="33" t="s">
        <v>1184</v>
      </c>
      <c r="D70" s="14">
        <v>1500000</v>
      </c>
      <c r="E70" s="15">
        <v>5458.5</v>
      </c>
      <c r="F70" s="16">
        <v>4.4000000000000003E-3</v>
      </c>
      <c r="G70" s="16"/>
    </row>
    <row r="71" spans="1:7" x14ac:dyDescent="0.25">
      <c r="A71" s="13" t="s">
        <v>1770</v>
      </c>
      <c r="B71" s="33" t="s">
        <v>1771</v>
      </c>
      <c r="C71" s="33" t="s">
        <v>1294</v>
      </c>
      <c r="D71" s="14">
        <v>327111</v>
      </c>
      <c r="E71" s="15">
        <v>5353.01</v>
      </c>
      <c r="F71" s="16">
        <v>4.3E-3</v>
      </c>
      <c r="G71" s="16"/>
    </row>
    <row r="72" spans="1:7" x14ac:dyDescent="0.25">
      <c r="A72" s="13" t="s">
        <v>1285</v>
      </c>
      <c r="B72" s="33" t="s">
        <v>1286</v>
      </c>
      <c r="C72" s="33" t="s">
        <v>1287</v>
      </c>
      <c r="D72" s="14">
        <v>733791</v>
      </c>
      <c r="E72" s="15">
        <v>5034.17</v>
      </c>
      <c r="F72" s="16">
        <v>4.1000000000000003E-3</v>
      </c>
      <c r="G72" s="16"/>
    </row>
    <row r="73" spans="1:7" x14ac:dyDescent="0.25">
      <c r="A73" s="13" t="s">
        <v>1452</v>
      </c>
      <c r="B73" s="33" t="s">
        <v>1453</v>
      </c>
      <c r="C73" s="33" t="s">
        <v>1224</v>
      </c>
      <c r="D73" s="14">
        <v>1092327</v>
      </c>
      <c r="E73" s="15">
        <v>4975</v>
      </c>
      <c r="F73" s="16">
        <v>4.0000000000000001E-3</v>
      </c>
      <c r="G73" s="16"/>
    </row>
    <row r="74" spans="1:7" x14ac:dyDescent="0.25">
      <c r="A74" s="13" t="s">
        <v>1212</v>
      </c>
      <c r="B74" s="33" t="s">
        <v>1213</v>
      </c>
      <c r="C74" s="33" t="s">
        <v>1214</v>
      </c>
      <c r="D74" s="14">
        <v>141141</v>
      </c>
      <c r="E74" s="15">
        <v>4940.78</v>
      </c>
      <c r="F74" s="16">
        <v>4.0000000000000001E-3</v>
      </c>
      <c r="G74" s="16"/>
    </row>
    <row r="75" spans="1:7" x14ac:dyDescent="0.25">
      <c r="A75" s="13" t="s">
        <v>1772</v>
      </c>
      <c r="B75" s="33" t="s">
        <v>1773</v>
      </c>
      <c r="C75" s="33" t="s">
        <v>1209</v>
      </c>
      <c r="D75" s="14">
        <v>275000</v>
      </c>
      <c r="E75" s="15">
        <v>4911.2299999999996</v>
      </c>
      <c r="F75" s="16">
        <v>4.0000000000000001E-3</v>
      </c>
      <c r="G75" s="16"/>
    </row>
    <row r="76" spans="1:7" x14ac:dyDescent="0.25">
      <c r="A76" s="13" t="s">
        <v>1354</v>
      </c>
      <c r="B76" s="33" t="s">
        <v>1355</v>
      </c>
      <c r="C76" s="33" t="s">
        <v>1178</v>
      </c>
      <c r="D76" s="14">
        <v>1099918</v>
      </c>
      <c r="E76" s="15">
        <v>4840.1899999999996</v>
      </c>
      <c r="F76" s="16">
        <v>3.8999999999999998E-3</v>
      </c>
      <c r="G76" s="16"/>
    </row>
    <row r="77" spans="1:7" x14ac:dyDescent="0.25">
      <c r="A77" s="13" t="s">
        <v>1364</v>
      </c>
      <c r="B77" s="33" t="s">
        <v>1365</v>
      </c>
      <c r="C77" s="33" t="s">
        <v>1256</v>
      </c>
      <c r="D77" s="14">
        <v>235848</v>
      </c>
      <c r="E77" s="15">
        <v>4552.93</v>
      </c>
      <c r="F77" s="16">
        <v>3.7000000000000002E-3</v>
      </c>
      <c r="G77" s="16"/>
    </row>
    <row r="78" spans="1:7" x14ac:dyDescent="0.25">
      <c r="A78" s="13" t="s">
        <v>1225</v>
      </c>
      <c r="B78" s="33" t="s">
        <v>1226</v>
      </c>
      <c r="C78" s="33" t="s">
        <v>1158</v>
      </c>
      <c r="D78" s="14">
        <v>139583</v>
      </c>
      <c r="E78" s="15">
        <v>4470.3500000000004</v>
      </c>
      <c r="F78" s="16">
        <v>3.5999999999999999E-3</v>
      </c>
      <c r="G78" s="16"/>
    </row>
    <row r="79" spans="1:7" x14ac:dyDescent="0.25">
      <c r="A79" s="13" t="s">
        <v>1275</v>
      </c>
      <c r="B79" s="33" t="s">
        <v>1276</v>
      </c>
      <c r="C79" s="33" t="s">
        <v>1158</v>
      </c>
      <c r="D79" s="14">
        <v>303543</v>
      </c>
      <c r="E79" s="15">
        <v>4238.9799999999996</v>
      </c>
      <c r="F79" s="16">
        <v>3.3999999999999998E-3</v>
      </c>
      <c r="G79" s="16"/>
    </row>
    <row r="80" spans="1:7" x14ac:dyDescent="0.25">
      <c r="A80" s="13" t="s">
        <v>1362</v>
      </c>
      <c r="B80" s="33" t="s">
        <v>1363</v>
      </c>
      <c r="C80" s="33" t="s">
        <v>1158</v>
      </c>
      <c r="D80" s="14">
        <v>70039</v>
      </c>
      <c r="E80" s="15">
        <v>4047.73</v>
      </c>
      <c r="F80" s="16">
        <v>3.3E-3</v>
      </c>
      <c r="G80" s="16"/>
    </row>
    <row r="81" spans="1:7" x14ac:dyDescent="0.25">
      <c r="A81" s="13" t="s">
        <v>1185</v>
      </c>
      <c r="B81" s="33" t="s">
        <v>1186</v>
      </c>
      <c r="C81" s="33" t="s">
        <v>1158</v>
      </c>
      <c r="D81" s="14">
        <v>314075</v>
      </c>
      <c r="E81" s="15">
        <v>4001.94</v>
      </c>
      <c r="F81" s="16">
        <v>3.3E-3</v>
      </c>
      <c r="G81" s="16"/>
    </row>
    <row r="82" spans="1:7" x14ac:dyDescent="0.25">
      <c r="A82" s="13" t="s">
        <v>1230</v>
      </c>
      <c r="B82" s="33" t="s">
        <v>1231</v>
      </c>
      <c r="C82" s="33" t="s">
        <v>1158</v>
      </c>
      <c r="D82" s="14">
        <v>381123</v>
      </c>
      <c r="E82" s="15">
        <v>3815.99</v>
      </c>
      <c r="F82" s="16">
        <v>3.0999999999999999E-3</v>
      </c>
      <c r="G82" s="16"/>
    </row>
    <row r="83" spans="1:7" x14ac:dyDescent="0.25">
      <c r="A83" s="13" t="s">
        <v>1476</v>
      </c>
      <c r="B83" s="33" t="s">
        <v>1477</v>
      </c>
      <c r="C83" s="33" t="s">
        <v>1206</v>
      </c>
      <c r="D83" s="14">
        <v>511017</v>
      </c>
      <c r="E83" s="15">
        <v>3786.64</v>
      </c>
      <c r="F83" s="16">
        <v>3.0999999999999999E-3</v>
      </c>
      <c r="G83" s="16"/>
    </row>
    <row r="84" spans="1:7" x14ac:dyDescent="0.25">
      <c r="A84" s="13" t="s">
        <v>1399</v>
      </c>
      <c r="B84" s="33" t="s">
        <v>1400</v>
      </c>
      <c r="C84" s="33" t="s">
        <v>1401</v>
      </c>
      <c r="D84" s="14">
        <v>86864</v>
      </c>
      <c r="E84" s="15">
        <v>3734.67</v>
      </c>
      <c r="F84" s="16">
        <v>3.0000000000000001E-3</v>
      </c>
      <c r="G84" s="16"/>
    </row>
    <row r="85" spans="1:7" x14ac:dyDescent="0.25">
      <c r="A85" s="13" t="s">
        <v>1774</v>
      </c>
      <c r="B85" s="33" t="s">
        <v>1775</v>
      </c>
      <c r="C85" s="33" t="s">
        <v>1776</v>
      </c>
      <c r="D85" s="14">
        <v>352828</v>
      </c>
      <c r="E85" s="15">
        <v>3698.87</v>
      </c>
      <c r="F85" s="16">
        <v>3.0000000000000001E-3</v>
      </c>
      <c r="G85" s="16"/>
    </row>
    <row r="86" spans="1:7" x14ac:dyDescent="0.25">
      <c r="A86" s="13" t="s">
        <v>1777</v>
      </c>
      <c r="B86" s="33" t="s">
        <v>1778</v>
      </c>
      <c r="C86" s="33" t="s">
        <v>1158</v>
      </c>
      <c r="D86" s="14">
        <v>132606</v>
      </c>
      <c r="E86" s="15">
        <v>3596.61</v>
      </c>
      <c r="F86" s="16">
        <v>2.8999999999999998E-3</v>
      </c>
      <c r="G86" s="16"/>
    </row>
    <row r="87" spans="1:7" x14ac:dyDescent="0.25">
      <c r="A87" s="13" t="s">
        <v>1484</v>
      </c>
      <c r="B87" s="33" t="s">
        <v>1485</v>
      </c>
      <c r="C87" s="33" t="s">
        <v>1158</v>
      </c>
      <c r="D87" s="14">
        <v>12369</v>
      </c>
      <c r="E87" s="15">
        <v>3584.38</v>
      </c>
      <c r="F87" s="16">
        <v>2.8999999999999998E-3</v>
      </c>
      <c r="G87" s="16"/>
    </row>
    <row r="88" spans="1:7" x14ac:dyDescent="0.25">
      <c r="A88" s="13" t="s">
        <v>1779</v>
      </c>
      <c r="B88" s="33" t="s">
        <v>1780</v>
      </c>
      <c r="C88" s="33" t="s">
        <v>1294</v>
      </c>
      <c r="D88" s="14">
        <v>229142</v>
      </c>
      <c r="E88" s="15">
        <v>3487.88</v>
      </c>
      <c r="F88" s="16">
        <v>2.8E-3</v>
      </c>
      <c r="G88" s="16"/>
    </row>
    <row r="89" spans="1:7" x14ac:dyDescent="0.25">
      <c r="A89" s="13" t="s">
        <v>1781</v>
      </c>
      <c r="B89" s="33" t="s">
        <v>1782</v>
      </c>
      <c r="C89" s="33" t="s">
        <v>1249</v>
      </c>
      <c r="D89" s="14">
        <v>48675</v>
      </c>
      <c r="E89" s="15">
        <v>3417.89</v>
      </c>
      <c r="F89" s="16">
        <v>2.8E-3</v>
      </c>
      <c r="G89" s="16"/>
    </row>
    <row r="90" spans="1:7" x14ac:dyDescent="0.25">
      <c r="A90" s="13" t="s">
        <v>1204</v>
      </c>
      <c r="B90" s="33" t="s">
        <v>1205</v>
      </c>
      <c r="C90" s="33" t="s">
        <v>1206</v>
      </c>
      <c r="D90" s="14">
        <v>176543</v>
      </c>
      <c r="E90" s="15">
        <v>3384.95</v>
      </c>
      <c r="F90" s="16">
        <v>2.8E-3</v>
      </c>
      <c r="G90" s="16"/>
    </row>
    <row r="91" spans="1:7" x14ac:dyDescent="0.25">
      <c r="A91" s="13" t="s">
        <v>1495</v>
      </c>
      <c r="B91" s="33" t="s">
        <v>1496</v>
      </c>
      <c r="C91" s="33" t="s">
        <v>1425</v>
      </c>
      <c r="D91" s="14">
        <v>1617060</v>
      </c>
      <c r="E91" s="15">
        <v>3366.4</v>
      </c>
      <c r="F91" s="16">
        <v>2.7000000000000001E-3</v>
      </c>
      <c r="G91" s="16"/>
    </row>
    <row r="92" spans="1:7" x14ac:dyDescent="0.25">
      <c r="A92" s="13" t="s">
        <v>1783</v>
      </c>
      <c r="B92" s="33" t="s">
        <v>1784</v>
      </c>
      <c r="C92" s="33" t="s">
        <v>1249</v>
      </c>
      <c r="D92" s="14">
        <v>221913</v>
      </c>
      <c r="E92" s="15">
        <v>3091.8</v>
      </c>
      <c r="F92" s="16">
        <v>2.5000000000000001E-3</v>
      </c>
      <c r="G92" s="16"/>
    </row>
    <row r="93" spans="1:7" x14ac:dyDescent="0.25">
      <c r="A93" s="13" t="s">
        <v>1785</v>
      </c>
      <c r="B93" s="33" t="s">
        <v>1786</v>
      </c>
      <c r="C93" s="33" t="s">
        <v>1224</v>
      </c>
      <c r="D93" s="14">
        <v>58750</v>
      </c>
      <c r="E93" s="15">
        <v>2995.75</v>
      </c>
      <c r="F93" s="16">
        <v>2.3999999999999998E-3</v>
      </c>
      <c r="G93" s="16"/>
    </row>
    <row r="94" spans="1:7" x14ac:dyDescent="0.25">
      <c r="A94" s="13" t="s">
        <v>1787</v>
      </c>
      <c r="B94" s="33" t="s">
        <v>1788</v>
      </c>
      <c r="C94" s="33" t="s">
        <v>1294</v>
      </c>
      <c r="D94" s="14">
        <v>987600</v>
      </c>
      <c r="E94" s="15">
        <v>2891.5</v>
      </c>
      <c r="F94" s="16">
        <v>2.3E-3</v>
      </c>
      <c r="G94" s="16"/>
    </row>
    <row r="95" spans="1:7" x14ac:dyDescent="0.25">
      <c r="A95" s="13" t="s">
        <v>1789</v>
      </c>
      <c r="B95" s="33" t="s">
        <v>1790</v>
      </c>
      <c r="C95" s="33" t="s">
        <v>1776</v>
      </c>
      <c r="D95" s="14">
        <v>548854</v>
      </c>
      <c r="E95" s="15">
        <v>2830.71</v>
      </c>
      <c r="F95" s="16">
        <v>2.3E-3</v>
      </c>
      <c r="G95" s="16"/>
    </row>
    <row r="96" spans="1:7" x14ac:dyDescent="0.25">
      <c r="A96" s="13" t="s">
        <v>1383</v>
      </c>
      <c r="B96" s="33" t="s">
        <v>1384</v>
      </c>
      <c r="C96" s="33" t="s">
        <v>1158</v>
      </c>
      <c r="D96" s="14">
        <v>851794</v>
      </c>
      <c r="E96" s="15">
        <v>2692.52</v>
      </c>
      <c r="F96" s="16">
        <v>2.2000000000000001E-3</v>
      </c>
      <c r="G96" s="16"/>
    </row>
    <row r="97" spans="1:7" x14ac:dyDescent="0.25">
      <c r="A97" s="13" t="s">
        <v>1791</v>
      </c>
      <c r="B97" s="33" t="s">
        <v>1792</v>
      </c>
      <c r="C97" s="33" t="s">
        <v>1776</v>
      </c>
      <c r="D97" s="14">
        <v>410773</v>
      </c>
      <c r="E97" s="15">
        <v>2646.41</v>
      </c>
      <c r="F97" s="16">
        <v>2.2000000000000001E-3</v>
      </c>
      <c r="G97" s="16"/>
    </row>
    <row r="98" spans="1:7" x14ac:dyDescent="0.25">
      <c r="A98" s="13" t="s">
        <v>1244</v>
      </c>
      <c r="B98" s="33" t="s">
        <v>1245</v>
      </c>
      <c r="C98" s="33" t="s">
        <v>1246</v>
      </c>
      <c r="D98" s="14">
        <v>88800</v>
      </c>
      <c r="E98" s="15">
        <v>2617.16</v>
      </c>
      <c r="F98" s="16">
        <v>2.0999999999999999E-3</v>
      </c>
      <c r="G98" s="16"/>
    </row>
    <row r="99" spans="1:7" x14ac:dyDescent="0.25">
      <c r="A99" s="13" t="s">
        <v>1793</v>
      </c>
      <c r="B99" s="33" t="s">
        <v>1794</v>
      </c>
      <c r="C99" s="33" t="s">
        <v>1203</v>
      </c>
      <c r="D99" s="14">
        <v>275273</v>
      </c>
      <c r="E99" s="15">
        <v>1808.96</v>
      </c>
      <c r="F99" s="16">
        <v>1.5E-3</v>
      </c>
      <c r="G99" s="16"/>
    </row>
    <row r="100" spans="1:7" x14ac:dyDescent="0.25">
      <c r="A100" s="13" t="s">
        <v>1795</v>
      </c>
      <c r="B100" s="33" t="s">
        <v>1796</v>
      </c>
      <c r="C100" s="33" t="s">
        <v>1224</v>
      </c>
      <c r="D100" s="14">
        <v>60876</v>
      </c>
      <c r="E100" s="15">
        <v>1355.65</v>
      </c>
      <c r="F100" s="16">
        <v>1.1000000000000001E-3</v>
      </c>
      <c r="G100" s="16"/>
    </row>
    <row r="101" spans="1:7" x14ac:dyDescent="0.25">
      <c r="A101" s="13" t="s">
        <v>1199</v>
      </c>
      <c r="B101" s="33" t="s">
        <v>1200</v>
      </c>
      <c r="C101" s="33" t="s">
        <v>1175</v>
      </c>
      <c r="D101" s="14">
        <v>59819</v>
      </c>
      <c r="E101" s="15">
        <v>1353.67</v>
      </c>
      <c r="F101" s="16">
        <v>1.1000000000000001E-3</v>
      </c>
      <c r="G101" s="16"/>
    </row>
    <row r="102" spans="1:7" x14ac:dyDescent="0.25">
      <c r="A102" s="13" t="s">
        <v>1419</v>
      </c>
      <c r="B102" s="33" t="s">
        <v>1420</v>
      </c>
      <c r="C102" s="33" t="s">
        <v>1203</v>
      </c>
      <c r="D102" s="14">
        <v>45656</v>
      </c>
      <c r="E102" s="15">
        <v>1340.3</v>
      </c>
      <c r="F102" s="16">
        <v>1.1000000000000001E-3</v>
      </c>
      <c r="G102" s="16"/>
    </row>
    <row r="103" spans="1:7" x14ac:dyDescent="0.25">
      <c r="A103" s="13" t="s">
        <v>1170</v>
      </c>
      <c r="B103" s="33" t="s">
        <v>1171</v>
      </c>
      <c r="C103" s="33" t="s">
        <v>1172</v>
      </c>
      <c r="D103" s="14">
        <v>11372</v>
      </c>
      <c r="E103" s="15">
        <v>1118.58</v>
      </c>
      <c r="F103" s="16">
        <v>8.9999999999999998E-4</v>
      </c>
      <c r="G103" s="16"/>
    </row>
    <row r="104" spans="1:7" x14ac:dyDescent="0.25">
      <c r="A104" s="13" t="s">
        <v>1797</v>
      </c>
      <c r="B104" s="33" t="s">
        <v>1798</v>
      </c>
      <c r="C104" s="33" t="s">
        <v>1203</v>
      </c>
      <c r="D104" s="14">
        <v>103643</v>
      </c>
      <c r="E104" s="15">
        <v>741.67</v>
      </c>
      <c r="F104" s="16">
        <v>5.9999999999999995E-4</v>
      </c>
      <c r="G104" s="16"/>
    </row>
    <row r="105" spans="1:7" x14ac:dyDescent="0.25">
      <c r="A105" s="13" t="s">
        <v>1302</v>
      </c>
      <c r="B105" s="33" t="s">
        <v>1303</v>
      </c>
      <c r="C105" s="33" t="s">
        <v>1304</v>
      </c>
      <c r="D105" s="14">
        <v>607500</v>
      </c>
      <c r="E105" s="15">
        <v>481.87</v>
      </c>
      <c r="F105" s="16">
        <v>4.0000000000000002E-4</v>
      </c>
      <c r="G105" s="16"/>
    </row>
    <row r="106" spans="1:7" x14ac:dyDescent="0.25">
      <c r="A106" s="13" t="s">
        <v>1241</v>
      </c>
      <c r="B106" s="33" t="s">
        <v>1242</v>
      </c>
      <c r="C106" s="33" t="s">
        <v>1243</v>
      </c>
      <c r="D106" s="14">
        <v>69000</v>
      </c>
      <c r="E106" s="15">
        <v>320.19</v>
      </c>
      <c r="F106" s="16">
        <v>2.9999999999999997E-4</v>
      </c>
      <c r="G106" s="16"/>
    </row>
    <row r="107" spans="1:7" x14ac:dyDescent="0.25">
      <c r="A107" s="13" t="s">
        <v>1799</v>
      </c>
      <c r="B107" s="33" t="s">
        <v>1800</v>
      </c>
      <c r="C107" s="33" t="s">
        <v>1192</v>
      </c>
      <c r="D107" s="14">
        <v>79976</v>
      </c>
      <c r="E107" s="15">
        <v>279.24</v>
      </c>
      <c r="F107" s="16">
        <v>2.0000000000000001E-4</v>
      </c>
      <c r="G107" s="16"/>
    </row>
    <row r="108" spans="1:7" x14ac:dyDescent="0.25">
      <c r="A108" s="13" t="s">
        <v>1801</v>
      </c>
      <c r="B108" s="33" t="s">
        <v>1802</v>
      </c>
      <c r="C108" s="33" t="s">
        <v>1184</v>
      </c>
      <c r="D108" s="14">
        <v>790</v>
      </c>
      <c r="E108" s="15">
        <v>198.07</v>
      </c>
      <c r="F108" s="16">
        <v>2.0000000000000001E-4</v>
      </c>
      <c r="G108" s="16"/>
    </row>
    <row r="109" spans="1:7" x14ac:dyDescent="0.25">
      <c r="A109" s="13" t="s">
        <v>1803</v>
      </c>
      <c r="B109" s="33" t="s">
        <v>1804</v>
      </c>
      <c r="C109" s="33" t="s">
        <v>1323</v>
      </c>
      <c r="D109" s="14">
        <v>42741</v>
      </c>
      <c r="E109" s="15">
        <v>145.85</v>
      </c>
      <c r="F109" s="16">
        <v>1E-4</v>
      </c>
      <c r="G109" s="16"/>
    </row>
    <row r="110" spans="1:7" x14ac:dyDescent="0.25">
      <c r="A110" s="17" t="s">
        <v>130</v>
      </c>
      <c r="B110" s="34"/>
      <c r="C110" s="34"/>
      <c r="D110" s="20"/>
      <c r="E110" s="37">
        <v>881549.21</v>
      </c>
      <c r="F110" s="38">
        <v>0.71650000000000003</v>
      </c>
      <c r="G110" s="23"/>
    </row>
    <row r="111" spans="1:7" x14ac:dyDescent="0.25">
      <c r="A111" s="17" t="s">
        <v>1234</v>
      </c>
      <c r="B111" s="33"/>
      <c r="C111" s="33"/>
      <c r="D111" s="14"/>
      <c r="E111" s="15"/>
      <c r="F111" s="16"/>
      <c r="G111" s="16"/>
    </row>
    <row r="112" spans="1:7" x14ac:dyDescent="0.25">
      <c r="A112" s="17" t="s">
        <v>130</v>
      </c>
      <c r="B112" s="33"/>
      <c r="C112" s="33"/>
      <c r="D112" s="14"/>
      <c r="E112" s="39" t="s">
        <v>127</v>
      </c>
      <c r="F112" s="40" t="s">
        <v>127</v>
      </c>
      <c r="G112" s="16"/>
    </row>
    <row r="113" spans="1:7" x14ac:dyDescent="0.25">
      <c r="A113" s="17" t="s">
        <v>1805</v>
      </c>
      <c r="B113" s="33"/>
      <c r="C113" s="33"/>
      <c r="D113" s="14"/>
      <c r="E113" s="57"/>
      <c r="F113" s="58"/>
      <c r="G113" s="16"/>
    </row>
    <row r="114" spans="1:7" x14ac:dyDescent="0.25">
      <c r="A114" s="13" t="s">
        <v>1806</v>
      </c>
      <c r="B114" s="33" t="s">
        <v>1807</v>
      </c>
      <c r="C114" s="33" t="s">
        <v>1808</v>
      </c>
      <c r="D114" s="14">
        <v>9000</v>
      </c>
      <c r="E114" s="15">
        <v>9453.5400000000009</v>
      </c>
      <c r="F114" s="16">
        <v>7.7000000000000002E-3</v>
      </c>
      <c r="G114" s="16">
        <v>4.7656999999999998E-2</v>
      </c>
    </row>
    <row r="115" spans="1:7" x14ac:dyDescent="0.25">
      <c r="A115" s="13" t="s">
        <v>1809</v>
      </c>
      <c r="B115" s="33" t="s">
        <v>1810</v>
      </c>
      <c r="C115" s="33" t="s">
        <v>1808</v>
      </c>
      <c r="D115" s="14">
        <v>4880</v>
      </c>
      <c r="E115" s="15">
        <v>4880</v>
      </c>
      <c r="F115" s="16">
        <v>4.0000000000000001E-3</v>
      </c>
      <c r="G115" s="16">
        <v>6.4916000000000001E-2</v>
      </c>
    </row>
    <row r="116" spans="1:7" x14ac:dyDescent="0.25">
      <c r="A116" s="17" t="s">
        <v>130</v>
      </c>
      <c r="B116" s="33"/>
      <c r="C116" s="33"/>
      <c r="D116" s="14"/>
      <c r="E116" s="37">
        <f>SUM(E114:E115)</f>
        <v>14333.54</v>
      </c>
      <c r="F116" s="38">
        <f>SUM(F114:F115)</f>
        <v>1.17E-2</v>
      </c>
      <c r="G116" s="23"/>
    </row>
    <row r="117" spans="1:7" x14ac:dyDescent="0.25">
      <c r="A117" s="17"/>
      <c r="B117" s="33"/>
      <c r="C117" s="33"/>
      <c r="D117" s="14"/>
      <c r="E117" s="57"/>
      <c r="F117" s="58"/>
      <c r="G117" s="16"/>
    </row>
    <row r="118" spans="1:7" x14ac:dyDescent="0.25">
      <c r="A118" s="24" t="s">
        <v>142</v>
      </c>
      <c r="B118" s="35"/>
      <c r="C118" s="35"/>
      <c r="D118" s="25"/>
      <c r="E118" s="30">
        <f>+E110+E116</f>
        <v>895882.75</v>
      </c>
      <c r="F118" s="31">
        <f>+F110+F116</f>
        <v>0.72820000000000007</v>
      </c>
      <c r="G118" s="23"/>
    </row>
    <row r="119" spans="1:7" x14ac:dyDescent="0.25">
      <c r="A119" s="13"/>
      <c r="B119" s="33"/>
      <c r="C119" s="33"/>
      <c r="D119" s="14"/>
      <c r="E119" s="15"/>
      <c r="F119" s="16"/>
      <c r="G119" s="16"/>
    </row>
    <row r="120" spans="1:7" x14ac:dyDescent="0.25">
      <c r="A120" s="17" t="s">
        <v>1531</v>
      </c>
      <c r="B120" s="33"/>
      <c r="C120" s="33"/>
      <c r="D120" s="14"/>
      <c r="E120" s="15"/>
      <c r="F120" s="16"/>
      <c r="G120" s="16"/>
    </row>
    <row r="121" spans="1:7" x14ac:dyDescent="0.25">
      <c r="A121" s="17" t="s">
        <v>1532</v>
      </c>
      <c r="B121" s="33"/>
      <c r="C121" s="33"/>
      <c r="D121" s="14"/>
      <c r="E121" s="15"/>
      <c r="F121" s="16"/>
      <c r="G121" s="16"/>
    </row>
    <row r="122" spans="1:7" x14ac:dyDescent="0.25">
      <c r="A122" s="13" t="s">
        <v>1811</v>
      </c>
      <c r="B122" s="33"/>
      <c r="C122" s="33" t="s">
        <v>1184</v>
      </c>
      <c r="D122" s="14">
        <v>11325</v>
      </c>
      <c r="E122" s="15">
        <v>2832.75</v>
      </c>
      <c r="F122" s="16">
        <v>2.3010000000000001E-3</v>
      </c>
      <c r="G122" s="16"/>
    </row>
    <row r="123" spans="1:7" x14ac:dyDescent="0.25">
      <c r="A123" s="13" t="s">
        <v>1556</v>
      </c>
      <c r="B123" s="33"/>
      <c r="C123" s="33" t="s">
        <v>1425</v>
      </c>
      <c r="D123" s="14">
        <v>95000</v>
      </c>
      <c r="E123" s="15">
        <v>198.03</v>
      </c>
      <c r="F123" s="16">
        <v>1.6000000000000001E-4</v>
      </c>
      <c r="G123" s="16"/>
    </row>
    <row r="124" spans="1:7" x14ac:dyDescent="0.25">
      <c r="A124" s="13" t="s">
        <v>1581</v>
      </c>
      <c r="B124" s="33"/>
      <c r="C124" s="33" t="s">
        <v>1189</v>
      </c>
      <c r="D124" s="41">
        <v>-48600</v>
      </c>
      <c r="E124" s="26">
        <v>-186.33</v>
      </c>
      <c r="F124" s="27">
        <v>-1.5100000000000001E-4</v>
      </c>
      <c r="G124" s="16"/>
    </row>
    <row r="125" spans="1:7" x14ac:dyDescent="0.25">
      <c r="A125" s="13" t="s">
        <v>1701</v>
      </c>
      <c r="B125" s="33"/>
      <c r="C125" s="33" t="s">
        <v>1189</v>
      </c>
      <c r="D125" s="41">
        <v>-21500</v>
      </c>
      <c r="E125" s="26">
        <v>-287.83</v>
      </c>
      <c r="F125" s="27">
        <v>-2.33E-4</v>
      </c>
      <c r="G125" s="16"/>
    </row>
    <row r="126" spans="1:7" x14ac:dyDescent="0.25">
      <c r="A126" s="13" t="s">
        <v>1698</v>
      </c>
      <c r="B126" s="33"/>
      <c r="C126" s="33" t="s">
        <v>1243</v>
      </c>
      <c r="D126" s="41">
        <v>-69000</v>
      </c>
      <c r="E126" s="26">
        <v>-321.92</v>
      </c>
      <c r="F126" s="27">
        <v>-2.61E-4</v>
      </c>
      <c r="G126" s="16"/>
    </row>
    <row r="127" spans="1:7" x14ac:dyDescent="0.25">
      <c r="A127" s="13" t="s">
        <v>1548</v>
      </c>
      <c r="B127" s="33"/>
      <c r="C127" s="33" t="s">
        <v>1189</v>
      </c>
      <c r="D127" s="41">
        <v>-120600</v>
      </c>
      <c r="E127" s="26">
        <v>-377.42</v>
      </c>
      <c r="F127" s="27">
        <v>-3.0600000000000001E-4</v>
      </c>
      <c r="G127" s="16"/>
    </row>
    <row r="128" spans="1:7" x14ac:dyDescent="0.25">
      <c r="A128" s="13" t="s">
        <v>1662</v>
      </c>
      <c r="B128" s="33"/>
      <c r="C128" s="33" t="s">
        <v>1304</v>
      </c>
      <c r="D128" s="41">
        <v>-607500</v>
      </c>
      <c r="E128" s="26">
        <v>-485.51</v>
      </c>
      <c r="F128" s="27">
        <v>-3.9399999999999998E-4</v>
      </c>
      <c r="G128" s="16"/>
    </row>
    <row r="129" spans="1:7" x14ac:dyDescent="0.25">
      <c r="A129" s="13" t="s">
        <v>1663</v>
      </c>
      <c r="B129" s="33"/>
      <c r="C129" s="33" t="s">
        <v>1172</v>
      </c>
      <c r="D129" s="41">
        <v>-30100</v>
      </c>
      <c r="E129" s="26">
        <v>-753.42</v>
      </c>
      <c r="F129" s="27">
        <v>-6.1200000000000002E-4</v>
      </c>
      <c r="G129" s="16"/>
    </row>
    <row r="130" spans="1:7" x14ac:dyDescent="0.25">
      <c r="A130" s="13" t="s">
        <v>1681</v>
      </c>
      <c r="B130" s="33"/>
      <c r="C130" s="33" t="s">
        <v>1164</v>
      </c>
      <c r="D130" s="41">
        <v>-95250</v>
      </c>
      <c r="E130" s="26">
        <v>-786.91</v>
      </c>
      <c r="F130" s="27">
        <v>-6.3900000000000003E-4</v>
      </c>
      <c r="G130" s="16"/>
    </row>
    <row r="131" spans="1:7" x14ac:dyDescent="0.25">
      <c r="A131" s="13" t="s">
        <v>1661</v>
      </c>
      <c r="B131" s="33"/>
      <c r="C131" s="33" t="s">
        <v>1256</v>
      </c>
      <c r="D131" s="41">
        <v>-201500</v>
      </c>
      <c r="E131" s="26">
        <v>-917.23</v>
      </c>
      <c r="F131" s="27">
        <v>-7.45E-4</v>
      </c>
      <c r="G131" s="16"/>
    </row>
    <row r="132" spans="1:7" x14ac:dyDescent="0.25">
      <c r="A132" s="13" t="s">
        <v>1664</v>
      </c>
      <c r="B132" s="33"/>
      <c r="C132" s="33" t="s">
        <v>1161</v>
      </c>
      <c r="D132" s="41">
        <v>-268600</v>
      </c>
      <c r="E132" s="26">
        <v>-921.57</v>
      </c>
      <c r="F132" s="27">
        <v>-7.4799999999999997E-4</v>
      </c>
      <c r="G132" s="16"/>
    </row>
    <row r="133" spans="1:7" x14ac:dyDescent="0.25">
      <c r="A133" s="13" t="s">
        <v>1694</v>
      </c>
      <c r="B133" s="33"/>
      <c r="C133" s="33" t="s">
        <v>1172</v>
      </c>
      <c r="D133" s="41">
        <v>-117150</v>
      </c>
      <c r="E133" s="26">
        <v>-983.83</v>
      </c>
      <c r="F133" s="27">
        <v>-7.9900000000000001E-4</v>
      </c>
      <c r="G133" s="16"/>
    </row>
    <row r="134" spans="1:7" x14ac:dyDescent="0.25">
      <c r="A134" s="13" t="s">
        <v>1647</v>
      </c>
      <c r="B134" s="33"/>
      <c r="C134" s="33" t="s">
        <v>1334</v>
      </c>
      <c r="D134" s="41">
        <v>-235200</v>
      </c>
      <c r="E134" s="26">
        <v>-1068.6300000000001</v>
      </c>
      <c r="F134" s="27">
        <v>-8.6799999999999996E-4</v>
      </c>
      <c r="G134" s="16"/>
    </row>
    <row r="135" spans="1:7" x14ac:dyDescent="0.25">
      <c r="A135" s="13" t="s">
        <v>1700</v>
      </c>
      <c r="B135" s="33"/>
      <c r="C135" s="33" t="s">
        <v>1164</v>
      </c>
      <c r="D135" s="41">
        <v>-104500</v>
      </c>
      <c r="E135" s="26">
        <v>-1826.45</v>
      </c>
      <c r="F135" s="27">
        <v>-1.4840000000000001E-3</v>
      </c>
      <c r="G135" s="16"/>
    </row>
    <row r="136" spans="1:7" x14ac:dyDescent="0.25">
      <c r="A136" s="13" t="s">
        <v>1697</v>
      </c>
      <c r="B136" s="33"/>
      <c r="C136" s="33" t="s">
        <v>1246</v>
      </c>
      <c r="D136" s="41">
        <v>-88800</v>
      </c>
      <c r="E136" s="26">
        <v>-2630.74</v>
      </c>
      <c r="F136" s="27">
        <v>-2.137E-3</v>
      </c>
      <c r="G136" s="16"/>
    </row>
    <row r="137" spans="1:7" x14ac:dyDescent="0.25">
      <c r="A137" s="13" t="s">
        <v>1669</v>
      </c>
      <c r="B137" s="33"/>
      <c r="C137" s="33" t="s">
        <v>1181</v>
      </c>
      <c r="D137" s="41">
        <v>-100100</v>
      </c>
      <c r="E137" s="26">
        <v>-3066.36</v>
      </c>
      <c r="F137" s="27">
        <v>-2.4910000000000002E-3</v>
      </c>
      <c r="G137" s="16"/>
    </row>
    <row r="138" spans="1:7" x14ac:dyDescent="0.25">
      <c r="A138" s="13" t="s">
        <v>1654</v>
      </c>
      <c r="B138" s="33"/>
      <c r="C138" s="33" t="s">
        <v>1256</v>
      </c>
      <c r="D138" s="41">
        <v>-79625</v>
      </c>
      <c r="E138" s="26">
        <v>-5520.64</v>
      </c>
      <c r="F138" s="27">
        <v>-4.4860000000000004E-3</v>
      </c>
      <c r="G138" s="16"/>
    </row>
    <row r="139" spans="1:7" x14ac:dyDescent="0.25">
      <c r="A139" s="13" t="s">
        <v>1812</v>
      </c>
      <c r="B139" s="33"/>
      <c r="C139" s="33" t="s">
        <v>1813</v>
      </c>
      <c r="D139" s="41">
        <v>-600000</v>
      </c>
      <c r="E139" s="26">
        <v>-146329.79999999999</v>
      </c>
      <c r="F139" s="27">
        <v>-0.118907</v>
      </c>
      <c r="G139" s="16"/>
    </row>
    <row r="140" spans="1:7" x14ac:dyDescent="0.25">
      <c r="A140" s="17" t="s">
        <v>130</v>
      </c>
      <c r="B140" s="34"/>
      <c r="C140" s="34"/>
      <c r="D140" s="20"/>
      <c r="E140" s="42">
        <v>-163433.81</v>
      </c>
      <c r="F140" s="43">
        <v>-0.1328</v>
      </c>
      <c r="G140" s="23"/>
    </row>
    <row r="141" spans="1:7" x14ac:dyDescent="0.25">
      <c r="A141" s="13"/>
      <c r="B141" s="33"/>
      <c r="C141" s="33"/>
      <c r="D141" s="14"/>
      <c r="E141" s="15"/>
      <c r="F141" s="16"/>
      <c r="G141" s="16"/>
    </row>
    <row r="142" spans="1:7" x14ac:dyDescent="0.25">
      <c r="A142" s="13"/>
      <c r="B142" s="33"/>
      <c r="C142" s="33"/>
      <c r="D142" s="14"/>
      <c r="E142" s="15"/>
      <c r="F142" s="16"/>
      <c r="G142" s="16"/>
    </row>
    <row r="143" spans="1:7" x14ac:dyDescent="0.25">
      <c r="A143" s="17" t="s">
        <v>1814</v>
      </c>
      <c r="B143" s="34"/>
      <c r="C143" s="34"/>
      <c r="D143" s="20"/>
      <c r="E143" s="46"/>
      <c r="F143" s="23"/>
      <c r="G143" s="23"/>
    </row>
    <row r="144" spans="1:7" x14ac:dyDescent="0.25">
      <c r="A144" s="13" t="s">
        <v>1815</v>
      </c>
      <c r="B144" s="33"/>
      <c r="C144" s="33" t="s">
        <v>1816</v>
      </c>
      <c r="D144" s="14">
        <v>500000</v>
      </c>
      <c r="E144" s="15">
        <v>3744.75</v>
      </c>
      <c r="F144" s="16">
        <v>3.0000000000000001E-3</v>
      </c>
      <c r="G144" s="16"/>
    </row>
    <row r="145" spans="1:7" x14ac:dyDescent="0.25">
      <c r="A145" s="17" t="s">
        <v>130</v>
      </c>
      <c r="B145" s="34"/>
      <c r="C145" s="34"/>
      <c r="D145" s="20"/>
      <c r="E145" s="37">
        <v>3744.75</v>
      </c>
      <c r="F145" s="38">
        <v>3.0000000000000001E-3</v>
      </c>
      <c r="G145" s="23"/>
    </row>
    <row r="146" spans="1:7" x14ac:dyDescent="0.25">
      <c r="A146" s="13"/>
      <c r="B146" s="33"/>
      <c r="C146" s="33"/>
      <c r="D146" s="14"/>
      <c r="E146" s="15"/>
      <c r="F146" s="16"/>
      <c r="G146" s="16"/>
    </row>
    <row r="147" spans="1:7" x14ac:dyDescent="0.25">
      <c r="A147" s="24" t="s">
        <v>142</v>
      </c>
      <c r="B147" s="35"/>
      <c r="C147" s="35"/>
      <c r="D147" s="25"/>
      <c r="E147" s="21">
        <v>3744.75</v>
      </c>
      <c r="F147" s="22">
        <v>3.0000000000000001E-3</v>
      </c>
      <c r="G147" s="23"/>
    </row>
    <row r="148" spans="1:7" x14ac:dyDescent="0.25">
      <c r="A148" s="17" t="s">
        <v>128</v>
      </c>
      <c r="B148" s="33"/>
      <c r="C148" s="33"/>
      <c r="D148" s="14"/>
      <c r="E148" s="15"/>
      <c r="F148" s="16"/>
      <c r="G148" s="16"/>
    </row>
    <row r="149" spans="1:7" x14ac:dyDescent="0.25">
      <c r="A149" s="17" t="s">
        <v>270</v>
      </c>
      <c r="B149" s="33"/>
      <c r="C149" s="33"/>
      <c r="D149" s="14"/>
      <c r="E149" s="15"/>
      <c r="F149" s="16"/>
      <c r="G149" s="16"/>
    </row>
    <row r="150" spans="1:7" x14ac:dyDescent="0.25">
      <c r="A150" s="13" t="s">
        <v>1817</v>
      </c>
      <c r="B150" s="33" t="s">
        <v>1818</v>
      </c>
      <c r="C150" s="33" t="s">
        <v>276</v>
      </c>
      <c r="D150" s="14">
        <v>17500000</v>
      </c>
      <c r="E150" s="15">
        <v>17493.810000000001</v>
      </c>
      <c r="F150" s="16">
        <v>1.4200000000000001E-2</v>
      </c>
      <c r="G150" s="16">
        <v>7.4999999999999997E-2</v>
      </c>
    </row>
    <row r="151" spans="1:7" x14ac:dyDescent="0.25">
      <c r="A151" s="13" t="s">
        <v>785</v>
      </c>
      <c r="B151" s="33" t="s">
        <v>786</v>
      </c>
      <c r="C151" s="33" t="s">
        <v>276</v>
      </c>
      <c r="D151" s="14">
        <v>15000000</v>
      </c>
      <c r="E151" s="15">
        <v>14962.82</v>
      </c>
      <c r="F151" s="16">
        <v>1.2200000000000001E-2</v>
      </c>
      <c r="G151" s="16">
        <v>7.4149999999999994E-2</v>
      </c>
    </row>
    <row r="152" spans="1:7" x14ac:dyDescent="0.25">
      <c r="A152" s="13" t="s">
        <v>1819</v>
      </c>
      <c r="B152" s="33" t="s">
        <v>1820</v>
      </c>
      <c r="C152" s="33" t="s">
        <v>276</v>
      </c>
      <c r="D152" s="14">
        <v>15000000</v>
      </c>
      <c r="E152" s="15">
        <v>14868.24</v>
      </c>
      <c r="F152" s="16">
        <v>1.21E-2</v>
      </c>
      <c r="G152" s="16">
        <v>7.9924999999999996E-2</v>
      </c>
    </row>
    <row r="153" spans="1:7" x14ac:dyDescent="0.25">
      <c r="A153" s="13" t="s">
        <v>920</v>
      </c>
      <c r="B153" s="33" t="s">
        <v>921</v>
      </c>
      <c r="C153" s="33" t="s">
        <v>276</v>
      </c>
      <c r="D153" s="14">
        <v>10000000</v>
      </c>
      <c r="E153" s="15">
        <v>10073.48</v>
      </c>
      <c r="F153" s="16">
        <v>8.2000000000000007E-3</v>
      </c>
      <c r="G153" s="16">
        <v>7.4749999999999997E-2</v>
      </c>
    </row>
    <row r="154" spans="1:7" x14ac:dyDescent="0.25">
      <c r="A154" s="13" t="s">
        <v>1821</v>
      </c>
      <c r="B154" s="33" t="s">
        <v>1822</v>
      </c>
      <c r="C154" s="33" t="s">
        <v>276</v>
      </c>
      <c r="D154" s="14">
        <v>10000000</v>
      </c>
      <c r="E154" s="15">
        <v>10055.08</v>
      </c>
      <c r="F154" s="16">
        <v>8.2000000000000007E-3</v>
      </c>
      <c r="G154" s="16">
        <v>7.3855000000000004E-2</v>
      </c>
    </row>
    <row r="155" spans="1:7" x14ac:dyDescent="0.25">
      <c r="A155" s="13" t="s">
        <v>1823</v>
      </c>
      <c r="B155" s="33" t="s">
        <v>1824</v>
      </c>
      <c r="C155" s="33" t="s">
        <v>276</v>
      </c>
      <c r="D155" s="14">
        <v>10000000</v>
      </c>
      <c r="E155" s="15">
        <v>9994.08</v>
      </c>
      <c r="F155" s="16">
        <v>8.0999999999999996E-3</v>
      </c>
      <c r="G155" s="16">
        <v>7.9799999999999996E-2</v>
      </c>
    </row>
    <row r="156" spans="1:7" x14ac:dyDescent="0.25">
      <c r="A156" s="13" t="s">
        <v>1825</v>
      </c>
      <c r="B156" s="33" t="s">
        <v>1826</v>
      </c>
      <c r="C156" s="33" t="s">
        <v>276</v>
      </c>
      <c r="D156" s="14">
        <v>7500000</v>
      </c>
      <c r="E156" s="15">
        <v>7522.61</v>
      </c>
      <c r="F156" s="16">
        <v>6.1000000000000004E-3</v>
      </c>
      <c r="G156" s="16">
        <v>7.5171000000000002E-2</v>
      </c>
    </row>
    <row r="157" spans="1:7" x14ac:dyDescent="0.25">
      <c r="A157" s="13" t="s">
        <v>1827</v>
      </c>
      <c r="B157" s="33" t="s">
        <v>1828</v>
      </c>
      <c r="C157" s="33" t="s">
        <v>276</v>
      </c>
      <c r="D157" s="14">
        <v>2500000</v>
      </c>
      <c r="E157" s="15">
        <v>2553.9699999999998</v>
      </c>
      <c r="F157" s="16">
        <v>2.0999999999999999E-3</v>
      </c>
      <c r="G157" s="16">
        <v>7.7498999999999998E-2</v>
      </c>
    </row>
    <row r="158" spans="1:7" x14ac:dyDescent="0.25">
      <c r="A158" s="13" t="s">
        <v>1829</v>
      </c>
      <c r="B158" s="33" t="s">
        <v>1830</v>
      </c>
      <c r="C158" s="33" t="s">
        <v>287</v>
      </c>
      <c r="D158" s="14">
        <v>2500000</v>
      </c>
      <c r="E158" s="15">
        <v>2520.0100000000002</v>
      </c>
      <c r="F158" s="16">
        <v>2E-3</v>
      </c>
      <c r="G158" s="16">
        <v>7.8261999999999998E-2</v>
      </c>
    </row>
    <row r="159" spans="1:7" x14ac:dyDescent="0.25">
      <c r="A159" s="13" t="s">
        <v>1831</v>
      </c>
      <c r="B159" s="33" t="s">
        <v>1832</v>
      </c>
      <c r="C159" s="33" t="s">
        <v>370</v>
      </c>
      <c r="D159" s="14">
        <v>2500000</v>
      </c>
      <c r="E159" s="15">
        <v>2485.87</v>
      </c>
      <c r="F159" s="16">
        <v>2E-3</v>
      </c>
      <c r="G159" s="16">
        <v>7.9000000000000001E-2</v>
      </c>
    </row>
    <row r="160" spans="1:7" x14ac:dyDescent="0.25">
      <c r="A160" s="17" t="s">
        <v>130</v>
      </c>
      <c r="B160" s="34"/>
      <c r="C160" s="34"/>
      <c r="D160" s="20"/>
      <c r="E160" s="37">
        <f>SUM(E150:E159)</f>
        <v>92529.97</v>
      </c>
      <c r="F160" s="38">
        <f>SUM(F150:F159)</f>
        <v>7.5200000000000003E-2</v>
      </c>
      <c r="G160" s="23"/>
    </row>
    <row r="161" spans="1:7" x14ac:dyDescent="0.25">
      <c r="A161" s="13"/>
      <c r="B161" s="33"/>
      <c r="C161" s="33"/>
      <c r="D161" s="14"/>
      <c r="E161" s="15"/>
      <c r="F161" s="16"/>
      <c r="G161" s="16"/>
    </row>
    <row r="162" spans="1:7" x14ac:dyDescent="0.25">
      <c r="A162" s="17" t="s">
        <v>131</v>
      </c>
      <c r="B162" s="33"/>
      <c r="C162" s="33"/>
      <c r="D162" s="14"/>
      <c r="E162" s="15"/>
      <c r="F162" s="16"/>
      <c r="G162" s="16"/>
    </row>
    <row r="163" spans="1:7" x14ac:dyDescent="0.25">
      <c r="A163" s="13" t="s">
        <v>670</v>
      </c>
      <c r="B163" s="33" t="s">
        <v>671</v>
      </c>
      <c r="C163" s="33" t="s">
        <v>134</v>
      </c>
      <c r="D163" s="14">
        <v>17500000</v>
      </c>
      <c r="E163" s="15">
        <v>17929.7</v>
      </c>
      <c r="F163" s="16">
        <v>1.46E-2</v>
      </c>
      <c r="G163" s="16">
        <v>6.9810999999999998E-2</v>
      </c>
    </row>
    <row r="164" spans="1:7" x14ac:dyDescent="0.25">
      <c r="A164" s="13" t="s">
        <v>482</v>
      </c>
      <c r="B164" s="33" t="s">
        <v>483</v>
      </c>
      <c r="C164" s="33" t="s">
        <v>134</v>
      </c>
      <c r="D164" s="14">
        <v>16500000</v>
      </c>
      <c r="E164" s="15">
        <v>16700.77</v>
      </c>
      <c r="F164" s="16">
        <v>1.3599999999999999E-2</v>
      </c>
      <c r="G164" s="16">
        <v>6.8933999999999995E-2</v>
      </c>
    </row>
    <row r="165" spans="1:7" x14ac:dyDescent="0.25">
      <c r="A165" s="13" t="s">
        <v>631</v>
      </c>
      <c r="B165" s="33" t="s">
        <v>632</v>
      </c>
      <c r="C165" s="33" t="s">
        <v>134</v>
      </c>
      <c r="D165" s="14">
        <v>7500000</v>
      </c>
      <c r="E165" s="15">
        <v>7380.22</v>
      </c>
      <c r="F165" s="16">
        <v>6.0000000000000001E-3</v>
      </c>
      <c r="G165" s="16">
        <v>6.9379999999999997E-2</v>
      </c>
    </row>
    <row r="166" spans="1:7" x14ac:dyDescent="0.25">
      <c r="A166" s="13" t="s">
        <v>1833</v>
      </c>
      <c r="B166" s="33" t="s">
        <v>1834</v>
      </c>
      <c r="C166" s="33" t="s">
        <v>134</v>
      </c>
      <c r="D166" s="14">
        <v>500000</v>
      </c>
      <c r="E166" s="15">
        <v>490.95</v>
      </c>
      <c r="F166" s="16">
        <v>4.0000000000000002E-4</v>
      </c>
      <c r="G166" s="16">
        <v>6.8154999999999993E-2</v>
      </c>
    </row>
    <row r="167" spans="1:7" x14ac:dyDescent="0.25">
      <c r="A167" s="17" t="s">
        <v>130</v>
      </c>
      <c r="B167" s="34"/>
      <c r="C167" s="34"/>
      <c r="D167" s="20"/>
      <c r="E167" s="37">
        <v>42501.64</v>
      </c>
      <c r="F167" s="38">
        <v>3.4599999999999999E-2</v>
      </c>
      <c r="G167" s="23"/>
    </row>
    <row r="168" spans="1:7" x14ac:dyDescent="0.25">
      <c r="A168" s="13"/>
      <c r="B168" s="33"/>
      <c r="C168" s="33"/>
      <c r="D168" s="14"/>
      <c r="E168" s="15"/>
      <c r="F168" s="16"/>
      <c r="G168" s="16"/>
    </row>
    <row r="169" spans="1:7" x14ac:dyDescent="0.25">
      <c r="A169" s="17" t="s">
        <v>140</v>
      </c>
      <c r="B169" s="33"/>
      <c r="C169" s="33"/>
      <c r="D169" s="14"/>
      <c r="E169" s="15"/>
      <c r="F169" s="16"/>
      <c r="G169" s="16"/>
    </row>
    <row r="170" spans="1:7" x14ac:dyDescent="0.25">
      <c r="A170" s="17" t="s">
        <v>130</v>
      </c>
      <c r="B170" s="33"/>
      <c r="C170" s="33"/>
      <c r="D170" s="14"/>
      <c r="E170" s="39" t="s">
        <v>127</v>
      </c>
      <c r="F170" s="40" t="s">
        <v>127</v>
      </c>
      <c r="G170" s="16"/>
    </row>
    <row r="171" spans="1:7" x14ac:dyDescent="0.25">
      <c r="A171" s="13"/>
      <c r="B171" s="33"/>
      <c r="C171" s="33"/>
      <c r="D171" s="14"/>
      <c r="E171" s="15"/>
      <c r="F171" s="16"/>
      <c r="G171" s="16"/>
    </row>
    <row r="172" spans="1:7" x14ac:dyDescent="0.25">
      <c r="A172" s="17" t="s">
        <v>141</v>
      </c>
      <c r="B172" s="33"/>
      <c r="C172" s="33"/>
      <c r="D172" s="14"/>
      <c r="E172" s="15"/>
      <c r="F172" s="16"/>
      <c r="G172" s="16"/>
    </row>
    <row r="173" spans="1:7" x14ac:dyDescent="0.25">
      <c r="A173" s="17" t="s">
        <v>130</v>
      </c>
      <c r="B173" s="33"/>
      <c r="C173" s="33"/>
      <c r="D173" s="14"/>
      <c r="E173" s="39" t="s">
        <v>127</v>
      </c>
      <c r="F173" s="40" t="s">
        <v>127</v>
      </c>
      <c r="G173" s="16"/>
    </row>
    <row r="174" spans="1:7" x14ac:dyDescent="0.25">
      <c r="A174" s="13"/>
      <c r="B174" s="33"/>
      <c r="C174" s="33"/>
      <c r="D174" s="14"/>
      <c r="E174" s="15"/>
      <c r="F174" s="16"/>
      <c r="G174" s="16"/>
    </row>
    <row r="175" spans="1:7" x14ac:dyDescent="0.25">
      <c r="A175" s="24" t="s">
        <v>142</v>
      </c>
      <c r="B175" s="35"/>
      <c r="C175" s="35"/>
      <c r="D175" s="25"/>
      <c r="E175" s="21">
        <f>+E160+E167</f>
        <v>135031.60999999999</v>
      </c>
      <c r="F175" s="22">
        <f>+F160+F167</f>
        <v>0.10980000000000001</v>
      </c>
      <c r="G175" s="23"/>
    </row>
    <row r="176" spans="1:7" x14ac:dyDescent="0.25">
      <c r="A176" s="13"/>
      <c r="B176" s="33"/>
      <c r="C176" s="33"/>
      <c r="D176" s="14"/>
      <c r="E176" s="15"/>
      <c r="F176" s="16"/>
      <c r="G176" s="16"/>
    </row>
    <row r="177" spans="1:7" x14ac:dyDescent="0.25">
      <c r="A177" s="13"/>
      <c r="B177" s="33"/>
      <c r="C177" s="33"/>
      <c r="D177" s="14"/>
      <c r="E177" s="15"/>
      <c r="F177" s="16"/>
      <c r="G177" s="16"/>
    </row>
    <row r="178" spans="1:7" x14ac:dyDescent="0.25">
      <c r="A178" s="17" t="s">
        <v>871</v>
      </c>
      <c r="B178" s="33"/>
      <c r="C178" s="33"/>
      <c r="D178" s="14"/>
      <c r="E178" s="15"/>
      <c r="F178" s="16"/>
      <c r="G178" s="16"/>
    </row>
    <row r="179" spans="1:7" x14ac:dyDescent="0.25">
      <c r="A179" s="13" t="s">
        <v>1736</v>
      </c>
      <c r="B179" s="33" t="s">
        <v>1737</v>
      </c>
      <c r="C179" s="33"/>
      <c r="D179" s="14">
        <v>16919513.277100001</v>
      </c>
      <c r="E179" s="15">
        <v>5037.53</v>
      </c>
      <c r="F179" s="16">
        <v>4.1000000000000003E-3</v>
      </c>
      <c r="G179" s="16"/>
    </row>
    <row r="180" spans="1:7" x14ac:dyDescent="0.25">
      <c r="A180" s="13" t="s">
        <v>1732</v>
      </c>
      <c r="B180" s="33" t="s">
        <v>1733</v>
      </c>
      <c r="C180" s="33"/>
      <c r="D180" s="14">
        <v>4.0000000000000001E-3</v>
      </c>
      <c r="E180" s="15">
        <v>0</v>
      </c>
      <c r="F180" s="16">
        <v>0</v>
      </c>
      <c r="G180" s="16"/>
    </row>
    <row r="181" spans="1:7" x14ac:dyDescent="0.25">
      <c r="A181" s="13"/>
      <c r="B181" s="33"/>
      <c r="C181" s="33"/>
      <c r="D181" s="14"/>
      <c r="E181" s="15"/>
      <c r="F181" s="16"/>
      <c r="G181" s="16"/>
    </row>
    <row r="182" spans="1:7" x14ac:dyDescent="0.25">
      <c r="A182" s="24" t="s">
        <v>142</v>
      </c>
      <c r="B182" s="35"/>
      <c r="C182" s="35"/>
      <c r="D182" s="25"/>
      <c r="E182" s="21">
        <v>5037.53</v>
      </c>
      <c r="F182" s="22">
        <v>4.1000000000000003E-3</v>
      </c>
      <c r="G182" s="23"/>
    </row>
    <row r="183" spans="1:7" x14ac:dyDescent="0.25">
      <c r="A183" s="13"/>
      <c r="B183" s="33"/>
      <c r="C183" s="33"/>
      <c r="D183" s="14"/>
      <c r="E183" s="15"/>
      <c r="F183" s="16"/>
      <c r="G183" s="16"/>
    </row>
    <row r="184" spans="1:7" x14ac:dyDescent="0.25">
      <c r="A184" s="17" t="s">
        <v>220</v>
      </c>
      <c r="B184" s="33"/>
      <c r="C184" s="33"/>
      <c r="D184" s="14"/>
      <c r="E184" s="15"/>
      <c r="F184" s="16"/>
      <c r="G184" s="16"/>
    </row>
    <row r="185" spans="1:7" x14ac:dyDescent="0.25">
      <c r="A185" s="13" t="s">
        <v>221</v>
      </c>
      <c r="B185" s="33"/>
      <c r="C185" s="33"/>
      <c r="D185" s="14"/>
      <c r="E185" s="15">
        <v>187176.95</v>
      </c>
      <c r="F185" s="16">
        <v>0.15210000000000001</v>
      </c>
      <c r="G185" s="16">
        <v>6.2909999999999994E-2</v>
      </c>
    </row>
    <row r="186" spans="1:7" x14ac:dyDescent="0.25">
      <c r="A186" s="17" t="s">
        <v>130</v>
      </c>
      <c r="B186" s="34"/>
      <c r="C186" s="34"/>
      <c r="D186" s="20"/>
      <c r="E186" s="37">
        <v>187176.95</v>
      </c>
      <c r="F186" s="38">
        <v>0.15210000000000001</v>
      </c>
      <c r="G186" s="23"/>
    </row>
    <row r="187" spans="1:7" x14ac:dyDescent="0.25">
      <c r="A187" s="13"/>
      <c r="B187" s="33"/>
      <c r="C187" s="33"/>
      <c r="D187" s="14"/>
      <c r="E187" s="15"/>
      <c r="F187" s="16"/>
      <c r="G187" s="16"/>
    </row>
    <row r="188" spans="1:7" x14ac:dyDescent="0.25">
      <c r="A188" s="24" t="s">
        <v>142</v>
      </c>
      <c r="B188" s="35"/>
      <c r="C188" s="35"/>
      <c r="D188" s="25"/>
      <c r="E188" s="21">
        <v>187176.95</v>
      </c>
      <c r="F188" s="22">
        <v>0.15210000000000001</v>
      </c>
      <c r="G188" s="23"/>
    </row>
    <row r="189" spans="1:7" x14ac:dyDescent="0.25">
      <c r="A189" s="13" t="s">
        <v>222</v>
      </c>
      <c r="B189" s="33"/>
      <c r="C189" s="33"/>
      <c r="D189" s="14"/>
      <c r="E189" s="15">
        <v>3415.7010608999999</v>
      </c>
      <c r="F189" s="16">
        <v>2.7750000000000001E-3</v>
      </c>
      <c r="G189" s="16"/>
    </row>
    <row r="190" spans="1:7" x14ac:dyDescent="0.25">
      <c r="A190" s="13" t="s">
        <v>223</v>
      </c>
      <c r="B190" s="33"/>
      <c r="C190" s="33"/>
      <c r="D190" s="14"/>
      <c r="E190" s="15">
        <v>329.82893910000001</v>
      </c>
      <c r="F190" s="16">
        <v>2.5000000000000001E-5</v>
      </c>
      <c r="G190" s="16">
        <v>6.2909999999999994E-2</v>
      </c>
    </row>
    <row r="191" spans="1:7" x14ac:dyDescent="0.25">
      <c r="A191" s="28" t="s">
        <v>224</v>
      </c>
      <c r="B191" s="36"/>
      <c r="C191" s="36"/>
      <c r="D191" s="29"/>
      <c r="E191" s="30">
        <v>1230619.1200000001</v>
      </c>
      <c r="F191" s="31">
        <v>1</v>
      </c>
      <c r="G191" s="31"/>
    </row>
    <row r="193" spans="1:3" x14ac:dyDescent="0.25">
      <c r="A193" s="1" t="s">
        <v>1738</v>
      </c>
    </row>
    <row r="194" spans="1:3" x14ac:dyDescent="0.25">
      <c r="A194" s="1" t="s">
        <v>226</v>
      </c>
    </row>
    <row r="196" spans="1:3" x14ac:dyDescent="0.25">
      <c r="A196" s="1" t="s">
        <v>227</v>
      </c>
    </row>
    <row r="197" spans="1:3" x14ac:dyDescent="0.25">
      <c r="A197" s="48" t="s">
        <v>228</v>
      </c>
      <c r="B197" s="3" t="s">
        <v>127</v>
      </c>
    </row>
    <row r="198" spans="1:3" x14ac:dyDescent="0.25">
      <c r="A198" t="s">
        <v>229</v>
      </c>
    </row>
    <row r="199" spans="1:3" x14ac:dyDescent="0.25">
      <c r="A199" t="s">
        <v>230</v>
      </c>
      <c r="B199" t="s">
        <v>231</v>
      </c>
      <c r="C199" t="s">
        <v>231</v>
      </c>
    </row>
    <row r="200" spans="1:3" x14ac:dyDescent="0.25">
      <c r="B200" s="49">
        <v>45565</v>
      </c>
      <c r="C200" s="49">
        <v>45596</v>
      </c>
    </row>
    <row r="201" spans="1:3" x14ac:dyDescent="0.25">
      <c r="A201" t="s">
        <v>1835</v>
      </c>
      <c r="B201">
        <v>29.87</v>
      </c>
      <c r="C201">
        <v>28.63</v>
      </c>
    </row>
    <row r="202" spans="1:3" x14ac:dyDescent="0.25">
      <c r="A202" t="s">
        <v>236</v>
      </c>
      <c r="B202">
        <v>58.19</v>
      </c>
      <c r="C202">
        <v>55.77</v>
      </c>
    </row>
    <row r="203" spans="1:3" x14ac:dyDescent="0.25">
      <c r="A203" t="s">
        <v>685</v>
      </c>
      <c r="B203">
        <v>28.99</v>
      </c>
      <c r="C203">
        <v>27.61</v>
      </c>
    </row>
    <row r="204" spans="1:3" x14ac:dyDescent="0.25">
      <c r="A204" t="s">
        <v>1836</v>
      </c>
      <c r="B204">
        <v>22.65</v>
      </c>
      <c r="C204">
        <v>21.69</v>
      </c>
    </row>
    <row r="205" spans="1:3" x14ac:dyDescent="0.25">
      <c r="A205" t="s">
        <v>688</v>
      </c>
      <c r="B205">
        <v>51.65</v>
      </c>
      <c r="C205">
        <v>49.45</v>
      </c>
    </row>
    <row r="206" spans="1:3" x14ac:dyDescent="0.25">
      <c r="A206" t="s">
        <v>690</v>
      </c>
      <c r="B206">
        <v>24.11</v>
      </c>
      <c r="C206">
        <v>22.91</v>
      </c>
    </row>
    <row r="208" spans="1:3" x14ac:dyDescent="0.25">
      <c r="A208" t="s">
        <v>692</v>
      </c>
    </row>
    <row r="210" spans="1:4" x14ac:dyDescent="0.25">
      <c r="A210" s="51" t="s">
        <v>693</v>
      </c>
      <c r="B210" s="51" t="s">
        <v>694</v>
      </c>
      <c r="C210" s="51" t="s">
        <v>695</v>
      </c>
      <c r="D210" s="51" t="s">
        <v>696</v>
      </c>
    </row>
    <row r="211" spans="1:4" x14ac:dyDescent="0.25">
      <c r="A211" s="51" t="s">
        <v>1837</v>
      </c>
      <c r="B211" s="51"/>
      <c r="C211" s="51">
        <v>0.18</v>
      </c>
      <c r="D211" s="51">
        <v>0.18</v>
      </c>
    </row>
    <row r="212" spans="1:4" x14ac:dyDescent="0.25">
      <c r="A212" s="51" t="s">
        <v>1838</v>
      </c>
      <c r="B212" s="51"/>
      <c r="C212" s="51">
        <v>0.18</v>
      </c>
      <c r="D212" s="51">
        <v>0.18</v>
      </c>
    </row>
    <row r="214" spans="1:4" x14ac:dyDescent="0.25">
      <c r="A214" t="s">
        <v>248</v>
      </c>
      <c r="B214" s="3" t="s">
        <v>127</v>
      </c>
    </row>
    <row r="215" spans="1:4" ht="29.1" customHeight="1" x14ac:dyDescent="0.25">
      <c r="A215" s="48" t="s">
        <v>249</v>
      </c>
      <c r="B215" s="3" t="s">
        <v>127</v>
      </c>
    </row>
    <row r="216" spans="1:4" ht="29.1" customHeight="1" x14ac:dyDescent="0.25">
      <c r="A216" s="48" t="s">
        <v>250</v>
      </c>
      <c r="B216" s="3" t="s">
        <v>127</v>
      </c>
    </row>
    <row r="217" spans="1:4" x14ac:dyDescent="0.25">
      <c r="A217" t="s">
        <v>1235</v>
      </c>
      <c r="B217" s="50">
        <v>2.3513999999999999</v>
      </c>
    </row>
    <row r="218" spans="1:4" ht="43.5" customHeight="1" x14ac:dyDescent="0.25">
      <c r="A218" s="48" t="s">
        <v>252</v>
      </c>
      <c r="B218" s="3">
        <v>6775.5280624999996</v>
      </c>
    </row>
    <row r="219" spans="1:4" x14ac:dyDescent="0.25">
      <c r="B219" s="3"/>
    </row>
    <row r="220" spans="1:4" ht="29.1" customHeight="1" x14ac:dyDescent="0.25">
      <c r="A220" s="48" t="s">
        <v>253</v>
      </c>
      <c r="B220" s="3" t="s">
        <v>127</v>
      </c>
    </row>
    <row r="221" spans="1:4" ht="29.1" customHeight="1" x14ac:dyDescent="0.25">
      <c r="A221" s="48" t="s">
        <v>254</v>
      </c>
      <c r="B221" t="s">
        <v>127</v>
      </c>
    </row>
    <row r="222" spans="1:4" ht="29.1" customHeight="1" x14ac:dyDescent="0.25">
      <c r="A222" s="48" t="s">
        <v>255</v>
      </c>
      <c r="B222" s="3" t="s">
        <v>127</v>
      </c>
    </row>
    <row r="223" spans="1:4" ht="29.1" customHeight="1" x14ac:dyDescent="0.25">
      <c r="A223" s="48" t="s">
        <v>256</v>
      </c>
      <c r="B223" s="3" t="s">
        <v>127</v>
      </c>
    </row>
    <row r="225" spans="1:4" ht="69.95" customHeight="1" x14ac:dyDescent="0.25">
      <c r="A225" s="69" t="s">
        <v>266</v>
      </c>
      <c r="B225" s="69" t="s">
        <v>267</v>
      </c>
      <c r="C225" s="69" t="s">
        <v>5</v>
      </c>
      <c r="D225" s="69" t="s">
        <v>6</v>
      </c>
    </row>
    <row r="226" spans="1:4" ht="69.95" customHeight="1" x14ac:dyDescent="0.25">
      <c r="A226" s="69" t="s">
        <v>1839</v>
      </c>
      <c r="B226" s="69"/>
      <c r="C226" s="69" t="s">
        <v>53</v>
      </c>
      <c r="D226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07"/>
  <sheetViews>
    <sheetView showGridLines="0" workbookViewId="0">
      <pane ySplit="4" topLeftCell="A87" activePane="bottomLeft" state="frozen"/>
      <selection activeCell="B30" sqref="B30"/>
      <selection pane="bottomLeft" activeCell="B106" sqref="B106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1840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1841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1375</v>
      </c>
      <c r="B8" s="33" t="s">
        <v>1376</v>
      </c>
      <c r="C8" s="33" t="s">
        <v>1323</v>
      </c>
      <c r="D8" s="14">
        <v>121010</v>
      </c>
      <c r="E8" s="15">
        <v>8626.02</v>
      </c>
      <c r="F8" s="16">
        <v>4.7199999999999999E-2</v>
      </c>
      <c r="G8" s="16"/>
    </row>
    <row r="9" spans="1:8" x14ac:dyDescent="0.25">
      <c r="A9" s="13" t="s">
        <v>1793</v>
      </c>
      <c r="B9" s="33" t="s">
        <v>1794</v>
      </c>
      <c r="C9" s="33" t="s">
        <v>1203</v>
      </c>
      <c r="D9" s="14">
        <v>1206616</v>
      </c>
      <c r="E9" s="15">
        <v>7929.28</v>
      </c>
      <c r="F9" s="16">
        <v>4.3400000000000001E-2</v>
      </c>
      <c r="G9" s="16"/>
    </row>
    <row r="10" spans="1:8" x14ac:dyDescent="0.25">
      <c r="A10" s="13" t="s">
        <v>1842</v>
      </c>
      <c r="B10" s="33" t="s">
        <v>1843</v>
      </c>
      <c r="C10" s="33" t="s">
        <v>1307</v>
      </c>
      <c r="D10" s="14">
        <v>61815</v>
      </c>
      <c r="E10" s="15">
        <v>6323.67</v>
      </c>
      <c r="F10" s="16">
        <v>3.4599999999999999E-2</v>
      </c>
      <c r="G10" s="16"/>
    </row>
    <row r="11" spans="1:8" x14ac:dyDescent="0.25">
      <c r="A11" s="13" t="s">
        <v>1358</v>
      </c>
      <c r="B11" s="33" t="s">
        <v>1359</v>
      </c>
      <c r="C11" s="33" t="s">
        <v>1249</v>
      </c>
      <c r="D11" s="14">
        <v>52311</v>
      </c>
      <c r="E11" s="15">
        <v>5694.84</v>
      </c>
      <c r="F11" s="16">
        <v>3.1199999999999999E-2</v>
      </c>
      <c r="G11" s="16"/>
    </row>
    <row r="12" spans="1:8" x14ac:dyDescent="0.25">
      <c r="A12" s="13" t="s">
        <v>1430</v>
      </c>
      <c r="B12" s="33" t="s">
        <v>1431</v>
      </c>
      <c r="C12" s="33" t="s">
        <v>1224</v>
      </c>
      <c r="D12" s="14">
        <v>3135055</v>
      </c>
      <c r="E12" s="15">
        <v>5672.88</v>
      </c>
      <c r="F12" s="16">
        <v>3.1099999999999999E-2</v>
      </c>
      <c r="G12" s="16"/>
    </row>
    <row r="13" spans="1:8" x14ac:dyDescent="0.25">
      <c r="A13" s="13" t="s">
        <v>1762</v>
      </c>
      <c r="B13" s="33" t="s">
        <v>1763</v>
      </c>
      <c r="C13" s="33" t="s">
        <v>1209</v>
      </c>
      <c r="D13" s="14">
        <v>8179013</v>
      </c>
      <c r="E13" s="15">
        <v>5475.85</v>
      </c>
      <c r="F13" s="16">
        <v>0.03</v>
      </c>
      <c r="G13" s="16"/>
    </row>
    <row r="14" spans="1:8" x14ac:dyDescent="0.25">
      <c r="A14" s="13" t="s">
        <v>1844</v>
      </c>
      <c r="B14" s="33" t="s">
        <v>1845</v>
      </c>
      <c r="C14" s="33" t="s">
        <v>1259</v>
      </c>
      <c r="D14" s="14">
        <v>440392</v>
      </c>
      <c r="E14" s="15">
        <v>4779.57</v>
      </c>
      <c r="F14" s="16">
        <v>2.6200000000000001E-2</v>
      </c>
      <c r="G14" s="16"/>
    </row>
    <row r="15" spans="1:8" x14ac:dyDescent="0.25">
      <c r="A15" s="13" t="s">
        <v>1756</v>
      </c>
      <c r="B15" s="33" t="s">
        <v>1757</v>
      </c>
      <c r="C15" s="33" t="s">
        <v>1323</v>
      </c>
      <c r="D15" s="14">
        <v>1928784</v>
      </c>
      <c r="E15" s="15">
        <v>4662.84</v>
      </c>
      <c r="F15" s="16">
        <v>2.5499999999999998E-2</v>
      </c>
      <c r="G15" s="16"/>
    </row>
    <row r="16" spans="1:8" x14ac:dyDescent="0.25">
      <c r="A16" s="13" t="s">
        <v>1241</v>
      </c>
      <c r="B16" s="33" t="s">
        <v>1242</v>
      </c>
      <c r="C16" s="33" t="s">
        <v>1243</v>
      </c>
      <c r="D16" s="14">
        <v>984365</v>
      </c>
      <c r="E16" s="15">
        <v>4567.95</v>
      </c>
      <c r="F16" s="16">
        <v>2.5000000000000001E-2</v>
      </c>
      <c r="G16" s="16"/>
    </row>
    <row r="17" spans="1:7" x14ac:dyDescent="0.25">
      <c r="A17" s="13" t="s">
        <v>1846</v>
      </c>
      <c r="B17" s="33" t="s">
        <v>1847</v>
      </c>
      <c r="C17" s="33" t="s">
        <v>1178</v>
      </c>
      <c r="D17" s="14">
        <v>633184</v>
      </c>
      <c r="E17" s="15">
        <v>4300.2700000000004</v>
      </c>
      <c r="F17" s="16">
        <v>2.35E-2</v>
      </c>
      <c r="G17" s="16"/>
    </row>
    <row r="18" spans="1:7" x14ac:dyDescent="0.25">
      <c r="A18" s="13" t="s">
        <v>1212</v>
      </c>
      <c r="B18" s="33" t="s">
        <v>1213</v>
      </c>
      <c r="C18" s="33" t="s">
        <v>1214</v>
      </c>
      <c r="D18" s="14">
        <v>121342</v>
      </c>
      <c r="E18" s="15">
        <v>4247.7</v>
      </c>
      <c r="F18" s="16">
        <v>2.3300000000000001E-2</v>
      </c>
      <c r="G18" s="16"/>
    </row>
    <row r="19" spans="1:7" x14ac:dyDescent="0.25">
      <c r="A19" s="13" t="s">
        <v>1764</v>
      </c>
      <c r="B19" s="33" t="s">
        <v>1765</v>
      </c>
      <c r="C19" s="33" t="s">
        <v>1178</v>
      </c>
      <c r="D19" s="14">
        <v>230617</v>
      </c>
      <c r="E19" s="15">
        <v>4201.2700000000004</v>
      </c>
      <c r="F19" s="16">
        <v>2.3E-2</v>
      </c>
      <c r="G19" s="16"/>
    </row>
    <row r="20" spans="1:7" x14ac:dyDescent="0.25">
      <c r="A20" s="13" t="s">
        <v>1257</v>
      </c>
      <c r="B20" s="33" t="s">
        <v>1258</v>
      </c>
      <c r="C20" s="33" t="s">
        <v>1259</v>
      </c>
      <c r="D20" s="14">
        <v>97389</v>
      </c>
      <c r="E20" s="15">
        <v>4135.82</v>
      </c>
      <c r="F20" s="16">
        <v>2.2599999999999999E-2</v>
      </c>
      <c r="G20" s="16"/>
    </row>
    <row r="21" spans="1:7" x14ac:dyDescent="0.25">
      <c r="A21" s="13" t="s">
        <v>1281</v>
      </c>
      <c r="B21" s="33" t="s">
        <v>1282</v>
      </c>
      <c r="C21" s="33" t="s">
        <v>1249</v>
      </c>
      <c r="D21" s="14">
        <v>234129</v>
      </c>
      <c r="E21" s="15">
        <v>4134.84</v>
      </c>
      <c r="F21" s="16">
        <v>2.2599999999999999E-2</v>
      </c>
      <c r="G21" s="16"/>
    </row>
    <row r="22" spans="1:7" x14ac:dyDescent="0.25">
      <c r="A22" s="13" t="s">
        <v>1345</v>
      </c>
      <c r="B22" s="33" t="s">
        <v>1346</v>
      </c>
      <c r="C22" s="33" t="s">
        <v>1249</v>
      </c>
      <c r="D22" s="14">
        <v>76944</v>
      </c>
      <c r="E22" s="15">
        <v>4133.82</v>
      </c>
      <c r="F22" s="16">
        <v>2.2599999999999999E-2</v>
      </c>
      <c r="G22" s="16"/>
    </row>
    <row r="23" spans="1:7" x14ac:dyDescent="0.25">
      <c r="A23" s="13" t="s">
        <v>1770</v>
      </c>
      <c r="B23" s="33" t="s">
        <v>1771</v>
      </c>
      <c r="C23" s="33" t="s">
        <v>1294</v>
      </c>
      <c r="D23" s="14">
        <v>248087</v>
      </c>
      <c r="E23" s="15">
        <v>4059.82</v>
      </c>
      <c r="F23" s="16">
        <v>2.2200000000000001E-2</v>
      </c>
      <c r="G23" s="16"/>
    </row>
    <row r="24" spans="1:7" x14ac:dyDescent="0.25">
      <c r="A24" s="13" t="s">
        <v>1507</v>
      </c>
      <c r="B24" s="33" t="s">
        <v>1508</v>
      </c>
      <c r="C24" s="33" t="s">
        <v>1189</v>
      </c>
      <c r="D24" s="14">
        <v>1267487</v>
      </c>
      <c r="E24" s="15">
        <v>3938.72</v>
      </c>
      <c r="F24" s="16">
        <v>2.1600000000000001E-2</v>
      </c>
      <c r="G24" s="16"/>
    </row>
    <row r="25" spans="1:7" x14ac:dyDescent="0.25">
      <c r="A25" s="13" t="s">
        <v>1170</v>
      </c>
      <c r="B25" s="33" t="s">
        <v>1171</v>
      </c>
      <c r="C25" s="33" t="s">
        <v>1172</v>
      </c>
      <c r="D25" s="14">
        <v>37604</v>
      </c>
      <c r="E25" s="15">
        <v>3698.84</v>
      </c>
      <c r="F25" s="16">
        <v>2.0199999999999999E-2</v>
      </c>
      <c r="G25" s="16"/>
    </row>
    <row r="26" spans="1:7" x14ac:dyDescent="0.25">
      <c r="A26" s="13" t="s">
        <v>1527</v>
      </c>
      <c r="B26" s="33" t="s">
        <v>1528</v>
      </c>
      <c r="C26" s="33" t="s">
        <v>1189</v>
      </c>
      <c r="D26" s="14">
        <v>2570932</v>
      </c>
      <c r="E26" s="15">
        <v>3666.66</v>
      </c>
      <c r="F26" s="16">
        <v>2.01E-2</v>
      </c>
      <c r="G26" s="16"/>
    </row>
    <row r="27" spans="1:7" x14ac:dyDescent="0.25">
      <c r="A27" s="13" t="s">
        <v>1848</v>
      </c>
      <c r="B27" s="33" t="s">
        <v>1849</v>
      </c>
      <c r="C27" s="33" t="s">
        <v>1192</v>
      </c>
      <c r="D27" s="14">
        <v>773050</v>
      </c>
      <c r="E27" s="15">
        <v>3647.25</v>
      </c>
      <c r="F27" s="16">
        <v>0.02</v>
      </c>
      <c r="G27" s="16"/>
    </row>
    <row r="28" spans="1:7" x14ac:dyDescent="0.25">
      <c r="A28" s="13" t="s">
        <v>1247</v>
      </c>
      <c r="B28" s="33" t="s">
        <v>1248</v>
      </c>
      <c r="C28" s="33" t="s">
        <v>1249</v>
      </c>
      <c r="D28" s="14">
        <v>91527</v>
      </c>
      <c r="E28" s="15">
        <v>3632.2</v>
      </c>
      <c r="F28" s="16">
        <v>1.9900000000000001E-2</v>
      </c>
      <c r="G28" s="16"/>
    </row>
    <row r="29" spans="1:7" x14ac:dyDescent="0.25">
      <c r="A29" s="13" t="s">
        <v>1298</v>
      </c>
      <c r="B29" s="33" t="s">
        <v>1299</v>
      </c>
      <c r="C29" s="33" t="s">
        <v>1161</v>
      </c>
      <c r="D29" s="14">
        <v>1027946</v>
      </c>
      <c r="E29" s="15">
        <v>3500.67</v>
      </c>
      <c r="F29" s="16">
        <v>1.9199999999999998E-2</v>
      </c>
      <c r="G29" s="16"/>
    </row>
    <row r="30" spans="1:7" x14ac:dyDescent="0.25">
      <c r="A30" s="13" t="s">
        <v>1300</v>
      </c>
      <c r="B30" s="33" t="s">
        <v>1301</v>
      </c>
      <c r="C30" s="33" t="s">
        <v>1256</v>
      </c>
      <c r="D30" s="14">
        <v>767734</v>
      </c>
      <c r="E30" s="15">
        <v>3492.81</v>
      </c>
      <c r="F30" s="16">
        <v>1.9099999999999999E-2</v>
      </c>
      <c r="G30" s="16"/>
    </row>
    <row r="31" spans="1:7" x14ac:dyDescent="0.25">
      <c r="A31" s="13" t="s">
        <v>1850</v>
      </c>
      <c r="B31" s="33" t="s">
        <v>1851</v>
      </c>
      <c r="C31" s="33" t="s">
        <v>1401</v>
      </c>
      <c r="D31" s="14">
        <v>75139</v>
      </c>
      <c r="E31" s="15">
        <v>3355.41</v>
      </c>
      <c r="F31" s="16">
        <v>1.84E-2</v>
      </c>
      <c r="G31" s="16"/>
    </row>
    <row r="32" spans="1:7" x14ac:dyDescent="0.25">
      <c r="A32" s="13" t="s">
        <v>1779</v>
      </c>
      <c r="B32" s="33" t="s">
        <v>1780</v>
      </c>
      <c r="C32" s="33" t="s">
        <v>1294</v>
      </c>
      <c r="D32" s="14">
        <v>203868</v>
      </c>
      <c r="E32" s="15">
        <v>3103.18</v>
      </c>
      <c r="F32" s="16">
        <v>1.7000000000000001E-2</v>
      </c>
      <c r="G32" s="16"/>
    </row>
    <row r="33" spans="1:7" x14ac:dyDescent="0.25">
      <c r="A33" s="13" t="s">
        <v>1852</v>
      </c>
      <c r="B33" s="33" t="s">
        <v>1853</v>
      </c>
      <c r="C33" s="33" t="s">
        <v>1224</v>
      </c>
      <c r="D33" s="14">
        <v>308744</v>
      </c>
      <c r="E33" s="15">
        <v>3035.88</v>
      </c>
      <c r="F33" s="16">
        <v>1.66E-2</v>
      </c>
      <c r="G33" s="16"/>
    </row>
    <row r="34" spans="1:7" x14ac:dyDescent="0.25">
      <c r="A34" s="13" t="s">
        <v>1854</v>
      </c>
      <c r="B34" s="33" t="s">
        <v>1855</v>
      </c>
      <c r="C34" s="33" t="s">
        <v>1229</v>
      </c>
      <c r="D34" s="14">
        <v>629352</v>
      </c>
      <c r="E34" s="15">
        <v>2968.97</v>
      </c>
      <c r="F34" s="16">
        <v>1.6299999999999999E-2</v>
      </c>
      <c r="G34" s="16"/>
    </row>
    <row r="35" spans="1:7" x14ac:dyDescent="0.25">
      <c r="A35" s="13" t="s">
        <v>1319</v>
      </c>
      <c r="B35" s="33" t="s">
        <v>1320</v>
      </c>
      <c r="C35" s="33" t="s">
        <v>1203</v>
      </c>
      <c r="D35" s="14">
        <v>16083</v>
      </c>
      <c r="E35" s="15">
        <v>2261.5300000000002</v>
      </c>
      <c r="F35" s="16">
        <v>1.24E-2</v>
      </c>
      <c r="G35" s="16"/>
    </row>
    <row r="36" spans="1:7" x14ac:dyDescent="0.25">
      <c r="A36" s="13" t="s">
        <v>1752</v>
      </c>
      <c r="B36" s="33" t="s">
        <v>1753</v>
      </c>
      <c r="C36" s="33" t="s">
        <v>1353</v>
      </c>
      <c r="D36" s="14">
        <v>372576</v>
      </c>
      <c r="E36" s="15">
        <v>2227.0700000000002</v>
      </c>
      <c r="F36" s="16">
        <v>1.2200000000000001E-2</v>
      </c>
      <c r="G36" s="16"/>
    </row>
    <row r="37" spans="1:7" x14ac:dyDescent="0.25">
      <c r="A37" s="13" t="s">
        <v>1856</v>
      </c>
      <c r="B37" s="33" t="s">
        <v>1857</v>
      </c>
      <c r="C37" s="33" t="s">
        <v>1776</v>
      </c>
      <c r="D37" s="14">
        <v>53457</v>
      </c>
      <c r="E37" s="15">
        <v>2180.86</v>
      </c>
      <c r="F37" s="16">
        <v>1.1900000000000001E-2</v>
      </c>
      <c r="G37" s="16"/>
    </row>
    <row r="38" spans="1:7" x14ac:dyDescent="0.25">
      <c r="A38" s="13" t="s">
        <v>1858</v>
      </c>
      <c r="B38" s="33" t="s">
        <v>1859</v>
      </c>
      <c r="C38" s="33" t="s">
        <v>1209</v>
      </c>
      <c r="D38" s="14">
        <v>15682</v>
      </c>
      <c r="E38" s="15">
        <v>2167.1</v>
      </c>
      <c r="F38" s="16">
        <v>1.1900000000000001E-2</v>
      </c>
      <c r="G38" s="16"/>
    </row>
    <row r="39" spans="1:7" x14ac:dyDescent="0.25">
      <c r="A39" s="13" t="s">
        <v>1330</v>
      </c>
      <c r="B39" s="33" t="s">
        <v>1331</v>
      </c>
      <c r="C39" s="33" t="s">
        <v>1169</v>
      </c>
      <c r="D39" s="14">
        <v>81800</v>
      </c>
      <c r="E39" s="15">
        <v>2068.11</v>
      </c>
      <c r="F39" s="16">
        <v>1.1299999999999999E-2</v>
      </c>
      <c r="G39" s="16"/>
    </row>
    <row r="40" spans="1:7" x14ac:dyDescent="0.25">
      <c r="A40" s="13" t="s">
        <v>1860</v>
      </c>
      <c r="B40" s="33" t="s">
        <v>1861</v>
      </c>
      <c r="C40" s="33" t="s">
        <v>1203</v>
      </c>
      <c r="D40" s="14">
        <v>107518</v>
      </c>
      <c r="E40" s="15">
        <v>2011.72</v>
      </c>
      <c r="F40" s="16">
        <v>1.0999999999999999E-2</v>
      </c>
      <c r="G40" s="16"/>
    </row>
    <row r="41" spans="1:7" x14ac:dyDescent="0.25">
      <c r="A41" s="13" t="s">
        <v>1862</v>
      </c>
      <c r="B41" s="33" t="s">
        <v>1863</v>
      </c>
      <c r="C41" s="33" t="s">
        <v>1401</v>
      </c>
      <c r="D41" s="14">
        <v>282004</v>
      </c>
      <c r="E41" s="15">
        <v>1997.15</v>
      </c>
      <c r="F41" s="16">
        <v>1.09E-2</v>
      </c>
      <c r="G41" s="16"/>
    </row>
    <row r="42" spans="1:7" x14ac:dyDescent="0.25">
      <c r="A42" s="13" t="s">
        <v>1156</v>
      </c>
      <c r="B42" s="33" t="s">
        <v>1157</v>
      </c>
      <c r="C42" s="33" t="s">
        <v>1158</v>
      </c>
      <c r="D42" s="14">
        <v>104194</v>
      </c>
      <c r="E42" s="15">
        <v>1926.44</v>
      </c>
      <c r="F42" s="16">
        <v>1.0500000000000001E-2</v>
      </c>
      <c r="G42" s="16"/>
    </row>
    <row r="43" spans="1:7" x14ac:dyDescent="0.25">
      <c r="A43" s="13" t="s">
        <v>1864</v>
      </c>
      <c r="B43" s="33" t="s">
        <v>1865</v>
      </c>
      <c r="C43" s="33" t="s">
        <v>1390</v>
      </c>
      <c r="D43" s="14">
        <v>173803</v>
      </c>
      <c r="E43" s="15">
        <v>1922.43</v>
      </c>
      <c r="F43" s="16">
        <v>1.0500000000000001E-2</v>
      </c>
      <c r="G43" s="16"/>
    </row>
    <row r="44" spans="1:7" x14ac:dyDescent="0.25">
      <c r="A44" s="13" t="s">
        <v>1529</v>
      </c>
      <c r="B44" s="33" t="s">
        <v>1530</v>
      </c>
      <c r="C44" s="33" t="s">
        <v>1224</v>
      </c>
      <c r="D44" s="14">
        <v>66947</v>
      </c>
      <c r="E44" s="15">
        <v>1899.59</v>
      </c>
      <c r="F44" s="16">
        <v>1.04E-2</v>
      </c>
      <c r="G44" s="16"/>
    </row>
    <row r="45" spans="1:7" x14ac:dyDescent="0.25">
      <c r="A45" s="13" t="s">
        <v>1499</v>
      </c>
      <c r="B45" s="33" t="s">
        <v>1500</v>
      </c>
      <c r="C45" s="33" t="s">
        <v>1387</v>
      </c>
      <c r="D45" s="14">
        <v>41981</v>
      </c>
      <c r="E45" s="15">
        <v>1884.32</v>
      </c>
      <c r="F45" s="16">
        <v>1.03E-2</v>
      </c>
      <c r="G45" s="16"/>
    </row>
    <row r="46" spans="1:7" x14ac:dyDescent="0.25">
      <c r="A46" s="13" t="s">
        <v>1478</v>
      </c>
      <c r="B46" s="33" t="s">
        <v>1479</v>
      </c>
      <c r="C46" s="33" t="s">
        <v>1387</v>
      </c>
      <c r="D46" s="14">
        <v>111617</v>
      </c>
      <c r="E46" s="15">
        <v>1862.5</v>
      </c>
      <c r="F46" s="16">
        <v>1.0200000000000001E-2</v>
      </c>
      <c r="G46" s="16"/>
    </row>
    <row r="47" spans="1:7" x14ac:dyDescent="0.25">
      <c r="A47" s="13" t="s">
        <v>1225</v>
      </c>
      <c r="B47" s="33" t="s">
        <v>1226</v>
      </c>
      <c r="C47" s="33" t="s">
        <v>1158</v>
      </c>
      <c r="D47" s="14">
        <v>57967</v>
      </c>
      <c r="E47" s="15">
        <v>1856.48</v>
      </c>
      <c r="F47" s="16">
        <v>1.0200000000000001E-2</v>
      </c>
      <c r="G47" s="16"/>
    </row>
    <row r="48" spans="1:7" x14ac:dyDescent="0.25">
      <c r="A48" s="13" t="s">
        <v>1470</v>
      </c>
      <c r="B48" s="33" t="s">
        <v>1471</v>
      </c>
      <c r="C48" s="33" t="s">
        <v>1256</v>
      </c>
      <c r="D48" s="14">
        <v>105068</v>
      </c>
      <c r="E48" s="15">
        <v>1839.48</v>
      </c>
      <c r="F48" s="16">
        <v>1.01E-2</v>
      </c>
      <c r="G48" s="16"/>
    </row>
    <row r="49" spans="1:7" x14ac:dyDescent="0.25">
      <c r="A49" s="13" t="s">
        <v>1275</v>
      </c>
      <c r="B49" s="33" t="s">
        <v>1276</v>
      </c>
      <c r="C49" s="33" t="s">
        <v>1158</v>
      </c>
      <c r="D49" s="14">
        <v>130699</v>
      </c>
      <c r="E49" s="15">
        <v>1825.21</v>
      </c>
      <c r="F49" s="16">
        <v>0.01</v>
      </c>
      <c r="G49" s="16"/>
    </row>
    <row r="50" spans="1:7" x14ac:dyDescent="0.25">
      <c r="A50" s="13" t="s">
        <v>1777</v>
      </c>
      <c r="B50" s="33" t="s">
        <v>1778</v>
      </c>
      <c r="C50" s="33" t="s">
        <v>1158</v>
      </c>
      <c r="D50" s="14">
        <v>66572</v>
      </c>
      <c r="E50" s="15">
        <v>1805.6</v>
      </c>
      <c r="F50" s="16">
        <v>9.9000000000000008E-3</v>
      </c>
      <c r="G50" s="16"/>
    </row>
    <row r="51" spans="1:7" x14ac:dyDescent="0.25">
      <c r="A51" s="13" t="s">
        <v>1866</v>
      </c>
      <c r="B51" s="33" t="s">
        <v>1867</v>
      </c>
      <c r="C51" s="33" t="s">
        <v>1415</v>
      </c>
      <c r="D51" s="14">
        <v>490712</v>
      </c>
      <c r="E51" s="15">
        <v>1788.4</v>
      </c>
      <c r="F51" s="16">
        <v>9.7999999999999997E-3</v>
      </c>
      <c r="G51" s="16"/>
    </row>
    <row r="52" spans="1:7" x14ac:dyDescent="0.25">
      <c r="A52" s="13" t="s">
        <v>1204</v>
      </c>
      <c r="B52" s="33" t="s">
        <v>1205</v>
      </c>
      <c r="C52" s="33" t="s">
        <v>1206</v>
      </c>
      <c r="D52" s="14">
        <v>92163</v>
      </c>
      <c r="E52" s="15">
        <v>1767.09</v>
      </c>
      <c r="F52" s="16">
        <v>9.7000000000000003E-3</v>
      </c>
      <c r="G52" s="16"/>
    </row>
    <row r="53" spans="1:7" x14ac:dyDescent="0.25">
      <c r="A53" s="13" t="s">
        <v>1868</v>
      </c>
      <c r="B53" s="33" t="s">
        <v>1869</v>
      </c>
      <c r="C53" s="33" t="s">
        <v>1214</v>
      </c>
      <c r="D53" s="14">
        <v>43401</v>
      </c>
      <c r="E53" s="15">
        <v>1758.5</v>
      </c>
      <c r="F53" s="16">
        <v>9.5999999999999992E-3</v>
      </c>
      <c r="G53" s="16"/>
    </row>
    <row r="54" spans="1:7" x14ac:dyDescent="0.25">
      <c r="A54" s="13" t="s">
        <v>1452</v>
      </c>
      <c r="B54" s="33" t="s">
        <v>1453</v>
      </c>
      <c r="C54" s="33" t="s">
        <v>1224</v>
      </c>
      <c r="D54" s="14">
        <v>384791</v>
      </c>
      <c r="E54" s="15">
        <v>1752.53</v>
      </c>
      <c r="F54" s="16">
        <v>9.5999999999999992E-3</v>
      </c>
      <c r="G54" s="16"/>
    </row>
    <row r="55" spans="1:7" x14ac:dyDescent="0.25">
      <c r="A55" s="13" t="s">
        <v>1179</v>
      </c>
      <c r="B55" s="33" t="s">
        <v>1180</v>
      </c>
      <c r="C55" s="33" t="s">
        <v>1181</v>
      </c>
      <c r="D55" s="14">
        <v>57115</v>
      </c>
      <c r="E55" s="15">
        <v>1749.15</v>
      </c>
      <c r="F55" s="16">
        <v>9.5999999999999992E-3</v>
      </c>
      <c r="G55" s="16"/>
    </row>
    <row r="56" spans="1:7" x14ac:dyDescent="0.25">
      <c r="A56" s="13" t="s">
        <v>1393</v>
      </c>
      <c r="B56" s="33" t="s">
        <v>1394</v>
      </c>
      <c r="C56" s="33" t="s">
        <v>1221</v>
      </c>
      <c r="D56" s="14">
        <v>271582</v>
      </c>
      <c r="E56" s="15">
        <v>1738.12</v>
      </c>
      <c r="F56" s="16">
        <v>9.4999999999999998E-3</v>
      </c>
      <c r="G56" s="16"/>
    </row>
    <row r="57" spans="1:7" x14ac:dyDescent="0.25">
      <c r="A57" s="13" t="s">
        <v>1337</v>
      </c>
      <c r="B57" s="33" t="s">
        <v>1338</v>
      </c>
      <c r="C57" s="33" t="s">
        <v>1249</v>
      </c>
      <c r="D57" s="14">
        <v>59729</v>
      </c>
      <c r="E57" s="15">
        <v>1719.93</v>
      </c>
      <c r="F57" s="16">
        <v>9.4000000000000004E-3</v>
      </c>
      <c r="G57" s="16"/>
    </row>
    <row r="58" spans="1:7" x14ac:dyDescent="0.25">
      <c r="A58" s="13" t="s">
        <v>1448</v>
      </c>
      <c r="B58" s="33" t="s">
        <v>1449</v>
      </c>
      <c r="C58" s="33" t="s">
        <v>1189</v>
      </c>
      <c r="D58" s="14">
        <v>449893</v>
      </c>
      <c r="E58" s="15">
        <v>1713.64</v>
      </c>
      <c r="F58" s="16">
        <v>9.4000000000000004E-3</v>
      </c>
      <c r="G58" s="16"/>
    </row>
    <row r="59" spans="1:7" x14ac:dyDescent="0.25">
      <c r="A59" s="13" t="s">
        <v>1870</v>
      </c>
      <c r="B59" s="33" t="s">
        <v>1871</v>
      </c>
      <c r="C59" s="33" t="s">
        <v>1259</v>
      </c>
      <c r="D59" s="14">
        <v>105854</v>
      </c>
      <c r="E59" s="15">
        <v>1709.01</v>
      </c>
      <c r="F59" s="16">
        <v>9.4000000000000004E-3</v>
      </c>
      <c r="G59" s="16"/>
    </row>
    <row r="60" spans="1:7" x14ac:dyDescent="0.25">
      <c r="A60" s="13" t="s">
        <v>1789</v>
      </c>
      <c r="B60" s="33" t="s">
        <v>1790</v>
      </c>
      <c r="C60" s="33" t="s">
        <v>1776</v>
      </c>
      <c r="D60" s="14">
        <v>331206</v>
      </c>
      <c r="E60" s="15">
        <v>1708.19</v>
      </c>
      <c r="F60" s="16">
        <v>9.2999999999999992E-3</v>
      </c>
      <c r="G60" s="16"/>
    </row>
    <row r="61" spans="1:7" x14ac:dyDescent="0.25">
      <c r="A61" s="13" t="s">
        <v>1872</v>
      </c>
      <c r="B61" s="33" t="s">
        <v>1873</v>
      </c>
      <c r="C61" s="33" t="s">
        <v>1256</v>
      </c>
      <c r="D61" s="14">
        <v>13293</v>
      </c>
      <c r="E61" s="15">
        <v>1658.36</v>
      </c>
      <c r="F61" s="16">
        <v>9.1000000000000004E-3</v>
      </c>
      <c r="G61" s="16"/>
    </row>
    <row r="62" spans="1:7" x14ac:dyDescent="0.25">
      <c r="A62" s="13" t="s">
        <v>1254</v>
      </c>
      <c r="B62" s="33" t="s">
        <v>1255</v>
      </c>
      <c r="C62" s="33" t="s">
        <v>1256</v>
      </c>
      <c r="D62" s="14">
        <v>304767</v>
      </c>
      <c r="E62" s="15">
        <v>1592.71</v>
      </c>
      <c r="F62" s="16">
        <v>8.6999999999999994E-3</v>
      </c>
      <c r="G62" s="16"/>
    </row>
    <row r="63" spans="1:7" x14ac:dyDescent="0.25">
      <c r="A63" s="13" t="s">
        <v>1874</v>
      </c>
      <c r="B63" s="33" t="s">
        <v>1875</v>
      </c>
      <c r="C63" s="33" t="s">
        <v>1776</v>
      </c>
      <c r="D63" s="14">
        <v>128271</v>
      </c>
      <c r="E63" s="15">
        <v>1567.02</v>
      </c>
      <c r="F63" s="16">
        <v>8.6E-3</v>
      </c>
      <c r="G63" s="16"/>
    </row>
    <row r="64" spans="1:7" x14ac:dyDescent="0.25">
      <c r="A64" s="13" t="s">
        <v>1876</v>
      </c>
      <c r="B64" s="33" t="s">
        <v>1877</v>
      </c>
      <c r="C64" s="33" t="s">
        <v>1192</v>
      </c>
      <c r="D64" s="14">
        <v>704486</v>
      </c>
      <c r="E64" s="15">
        <v>1533.24</v>
      </c>
      <c r="F64" s="16">
        <v>8.3999999999999995E-3</v>
      </c>
      <c r="G64" s="16"/>
    </row>
    <row r="65" spans="1:7" x14ac:dyDescent="0.25">
      <c r="A65" s="13" t="s">
        <v>1783</v>
      </c>
      <c r="B65" s="33" t="s">
        <v>1784</v>
      </c>
      <c r="C65" s="33" t="s">
        <v>1249</v>
      </c>
      <c r="D65" s="14">
        <v>102803</v>
      </c>
      <c r="E65" s="15">
        <v>1432.3</v>
      </c>
      <c r="F65" s="16">
        <v>7.7999999999999996E-3</v>
      </c>
      <c r="G65" s="16"/>
    </row>
    <row r="66" spans="1:7" x14ac:dyDescent="0.25">
      <c r="A66" s="17" t="s">
        <v>130</v>
      </c>
      <c r="B66" s="34"/>
      <c r="C66" s="34"/>
      <c r="D66" s="20"/>
      <c r="E66" s="37">
        <v>177910.81</v>
      </c>
      <c r="F66" s="38">
        <v>0.97399999999999998</v>
      </c>
      <c r="G66" s="23"/>
    </row>
    <row r="67" spans="1:7" x14ac:dyDescent="0.25">
      <c r="A67" s="17" t="s">
        <v>1234</v>
      </c>
      <c r="B67" s="33"/>
      <c r="C67" s="33"/>
      <c r="D67" s="14"/>
      <c r="E67" s="15"/>
      <c r="F67" s="16"/>
      <c r="G67" s="16"/>
    </row>
    <row r="68" spans="1:7" x14ac:dyDescent="0.25">
      <c r="A68" s="17" t="s">
        <v>130</v>
      </c>
      <c r="B68" s="33"/>
      <c r="C68" s="33"/>
      <c r="D68" s="14"/>
      <c r="E68" s="39" t="s">
        <v>127</v>
      </c>
      <c r="F68" s="40" t="s">
        <v>127</v>
      </c>
      <c r="G68" s="16"/>
    </row>
    <row r="69" spans="1:7" x14ac:dyDescent="0.25">
      <c r="A69" s="24" t="s">
        <v>142</v>
      </c>
      <c r="B69" s="35"/>
      <c r="C69" s="35"/>
      <c r="D69" s="25"/>
      <c r="E69" s="30">
        <v>177910.81</v>
      </c>
      <c r="F69" s="31">
        <v>0.97399999999999998</v>
      </c>
      <c r="G69" s="23"/>
    </row>
    <row r="70" spans="1:7" x14ac:dyDescent="0.25">
      <c r="A70" s="13"/>
      <c r="B70" s="33"/>
      <c r="C70" s="33"/>
      <c r="D70" s="14"/>
      <c r="E70" s="15"/>
      <c r="F70" s="16"/>
      <c r="G70" s="16"/>
    </row>
    <row r="71" spans="1:7" x14ac:dyDescent="0.25">
      <c r="A71" s="13"/>
      <c r="B71" s="33"/>
      <c r="C71" s="33"/>
      <c r="D71" s="14"/>
      <c r="E71" s="15"/>
      <c r="F71" s="16"/>
      <c r="G71" s="16"/>
    </row>
    <row r="72" spans="1:7" x14ac:dyDescent="0.25">
      <c r="A72" s="17" t="s">
        <v>220</v>
      </c>
      <c r="B72" s="33"/>
      <c r="C72" s="33"/>
      <c r="D72" s="14"/>
      <c r="E72" s="15"/>
      <c r="F72" s="16"/>
      <c r="G72" s="16"/>
    </row>
    <row r="73" spans="1:7" x14ac:dyDescent="0.25">
      <c r="A73" s="13" t="s">
        <v>221</v>
      </c>
      <c r="B73" s="33"/>
      <c r="C73" s="33"/>
      <c r="D73" s="14"/>
      <c r="E73" s="15">
        <v>4691.7700000000004</v>
      </c>
      <c r="F73" s="16">
        <v>2.5700000000000001E-2</v>
      </c>
      <c r="G73" s="16">
        <v>6.2909999999999994E-2</v>
      </c>
    </row>
    <row r="74" spans="1:7" x14ac:dyDescent="0.25">
      <c r="A74" s="17" t="s">
        <v>130</v>
      </c>
      <c r="B74" s="34"/>
      <c r="C74" s="34"/>
      <c r="D74" s="20"/>
      <c r="E74" s="37">
        <v>4691.7700000000004</v>
      </c>
      <c r="F74" s="38">
        <v>2.5700000000000001E-2</v>
      </c>
      <c r="G74" s="23"/>
    </row>
    <row r="75" spans="1:7" x14ac:dyDescent="0.25">
      <c r="A75" s="13"/>
      <c r="B75" s="33"/>
      <c r="C75" s="33"/>
      <c r="D75" s="14"/>
      <c r="E75" s="15"/>
      <c r="F75" s="16"/>
      <c r="G75" s="16"/>
    </row>
    <row r="76" spans="1:7" x14ac:dyDescent="0.25">
      <c r="A76" s="24" t="s">
        <v>142</v>
      </c>
      <c r="B76" s="35"/>
      <c r="C76" s="35"/>
      <c r="D76" s="25"/>
      <c r="E76" s="21">
        <v>4691.7700000000004</v>
      </c>
      <c r="F76" s="22">
        <v>2.5700000000000001E-2</v>
      </c>
      <c r="G76" s="23"/>
    </row>
    <row r="77" spans="1:7" x14ac:dyDescent="0.25">
      <c r="A77" s="13" t="s">
        <v>222</v>
      </c>
      <c r="B77" s="33"/>
      <c r="C77" s="33"/>
      <c r="D77" s="14"/>
      <c r="E77" s="15">
        <v>0.80865469999999995</v>
      </c>
      <c r="F77" s="16">
        <v>3.9999999999999998E-6</v>
      </c>
      <c r="G77" s="16"/>
    </row>
    <row r="78" spans="1:7" x14ac:dyDescent="0.25">
      <c r="A78" s="13" t="s">
        <v>223</v>
      </c>
      <c r="B78" s="33"/>
      <c r="C78" s="33"/>
      <c r="D78" s="14"/>
      <c r="E78" s="15">
        <v>92.811345299999999</v>
      </c>
      <c r="F78" s="16">
        <v>2.9599999999999998E-4</v>
      </c>
      <c r="G78" s="16">
        <v>6.2909999999999994E-2</v>
      </c>
    </row>
    <row r="79" spans="1:7" x14ac:dyDescent="0.25">
      <c r="A79" s="28" t="s">
        <v>224</v>
      </c>
      <c r="B79" s="36"/>
      <c r="C79" s="36"/>
      <c r="D79" s="29"/>
      <c r="E79" s="30">
        <v>182696.2</v>
      </c>
      <c r="F79" s="31">
        <v>1</v>
      </c>
      <c r="G79" s="31"/>
    </row>
    <row r="84" spans="1:3" x14ac:dyDescent="0.25">
      <c r="A84" s="1" t="s">
        <v>227</v>
      </c>
    </row>
    <row r="85" spans="1:3" x14ac:dyDescent="0.25">
      <c r="A85" s="48" t="s">
        <v>228</v>
      </c>
      <c r="B85" s="3" t="s">
        <v>127</v>
      </c>
    </row>
    <row r="86" spans="1:3" x14ac:dyDescent="0.25">
      <c r="A86" t="s">
        <v>229</v>
      </c>
    </row>
    <row r="87" spans="1:3" x14ac:dyDescent="0.25">
      <c r="A87" t="s">
        <v>230</v>
      </c>
      <c r="B87" t="s">
        <v>231</v>
      </c>
      <c r="C87" t="s">
        <v>231</v>
      </c>
    </row>
    <row r="88" spans="1:3" x14ac:dyDescent="0.25">
      <c r="B88" s="49">
        <v>45565</v>
      </c>
      <c r="C88" s="49">
        <v>45596</v>
      </c>
    </row>
    <row r="89" spans="1:3" x14ac:dyDescent="0.25">
      <c r="A89" t="s">
        <v>724</v>
      </c>
      <c r="B89">
        <v>10.2782</v>
      </c>
      <c r="C89">
        <v>9.4254999999999995</v>
      </c>
    </row>
    <row r="90" spans="1:3" x14ac:dyDescent="0.25">
      <c r="A90" t="s">
        <v>237</v>
      </c>
      <c r="B90">
        <v>10.2782</v>
      </c>
      <c r="C90">
        <v>9.4254999999999995</v>
      </c>
    </row>
    <row r="91" spans="1:3" x14ac:dyDescent="0.25">
      <c r="A91" t="s">
        <v>725</v>
      </c>
      <c r="B91">
        <v>10.2471</v>
      </c>
      <c r="C91">
        <v>9.3833000000000002</v>
      </c>
    </row>
    <row r="92" spans="1:3" x14ac:dyDescent="0.25">
      <c r="A92" t="s">
        <v>689</v>
      </c>
      <c r="B92">
        <v>10.2471</v>
      </c>
      <c r="C92">
        <v>9.3833000000000002</v>
      </c>
    </row>
    <row r="94" spans="1:3" x14ac:dyDescent="0.25">
      <c r="A94" t="s">
        <v>247</v>
      </c>
      <c r="B94" s="3" t="s">
        <v>127</v>
      </c>
    </row>
    <row r="95" spans="1:3" x14ac:dyDescent="0.25">
      <c r="A95" t="s">
        <v>248</v>
      </c>
      <c r="B95" s="3" t="s">
        <v>127</v>
      </c>
    </row>
    <row r="96" spans="1:3" ht="29.1" customHeight="1" x14ac:dyDescent="0.25">
      <c r="A96" s="48" t="s">
        <v>249</v>
      </c>
      <c r="B96" s="3" t="s">
        <v>127</v>
      </c>
    </row>
    <row r="97" spans="1:4" ht="29.1" customHeight="1" x14ac:dyDescent="0.25">
      <c r="A97" s="48" t="s">
        <v>250</v>
      </c>
      <c r="B97" s="3" t="s">
        <v>127</v>
      </c>
    </row>
    <row r="98" spans="1:4" x14ac:dyDescent="0.25">
      <c r="A98" t="s">
        <v>1235</v>
      </c>
      <c r="B98" s="50">
        <v>0.20300000000000001</v>
      </c>
    </row>
    <row r="99" spans="1:4" ht="43.5" customHeight="1" x14ac:dyDescent="0.25">
      <c r="A99" s="48" t="s">
        <v>252</v>
      </c>
      <c r="B99" s="3" t="s">
        <v>127</v>
      </c>
    </row>
    <row r="100" spans="1:4" x14ac:dyDescent="0.25">
      <c r="B100" s="3"/>
    </row>
    <row r="101" spans="1:4" ht="29.1" customHeight="1" x14ac:dyDescent="0.25">
      <c r="A101" s="48" t="s">
        <v>253</v>
      </c>
      <c r="B101" s="3" t="s">
        <v>127</v>
      </c>
    </row>
    <row r="102" spans="1:4" ht="29.1" customHeight="1" x14ac:dyDescent="0.25">
      <c r="A102" s="48" t="s">
        <v>254</v>
      </c>
      <c r="B102" t="s">
        <v>127</v>
      </c>
    </row>
    <row r="103" spans="1:4" ht="29.1" customHeight="1" x14ac:dyDescent="0.25">
      <c r="A103" s="48" t="s">
        <v>255</v>
      </c>
      <c r="B103" s="3" t="s">
        <v>127</v>
      </c>
    </row>
    <row r="104" spans="1:4" ht="29.1" customHeight="1" x14ac:dyDescent="0.25">
      <c r="A104" s="48" t="s">
        <v>256</v>
      </c>
      <c r="B104" s="3" t="s">
        <v>127</v>
      </c>
    </row>
    <row r="106" spans="1:4" ht="69.95" customHeight="1" x14ac:dyDescent="0.25">
      <c r="A106" s="69" t="s">
        <v>266</v>
      </c>
      <c r="B106" s="69" t="s">
        <v>267</v>
      </c>
      <c r="C106" s="69" t="s">
        <v>5</v>
      </c>
      <c r="D106" s="69" t="s">
        <v>6</v>
      </c>
    </row>
    <row r="107" spans="1:4" ht="69.95" customHeight="1" x14ac:dyDescent="0.25">
      <c r="A107" s="69" t="s">
        <v>1878</v>
      </c>
      <c r="B107" s="69"/>
      <c r="C107" s="69" t="s">
        <v>55</v>
      </c>
      <c r="D107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46"/>
  <sheetViews>
    <sheetView showGridLines="0" workbookViewId="0">
      <pane ySplit="4" topLeftCell="A126" activePane="bottomLeft" state="frozen"/>
      <selection activeCell="B30" sqref="B30"/>
      <selection pane="bottomLeft" activeCell="A145" sqref="A14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1879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1880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1162</v>
      </c>
      <c r="B8" s="33" t="s">
        <v>1163</v>
      </c>
      <c r="C8" s="33" t="s">
        <v>1164</v>
      </c>
      <c r="D8" s="14">
        <v>619399</v>
      </c>
      <c r="E8" s="15">
        <v>8004.18</v>
      </c>
      <c r="F8" s="16">
        <v>7.3999999999999996E-2</v>
      </c>
      <c r="G8" s="16"/>
    </row>
    <row r="9" spans="1:8" x14ac:dyDescent="0.25">
      <c r="A9" s="13" t="s">
        <v>1239</v>
      </c>
      <c r="B9" s="33" t="s">
        <v>1240</v>
      </c>
      <c r="C9" s="33" t="s">
        <v>1164</v>
      </c>
      <c r="D9" s="14">
        <v>431746</v>
      </c>
      <c r="E9" s="15">
        <v>7493.82</v>
      </c>
      <c r="F9" s="16">
        <v>6.93E-2</v>
      </c>
      <c r="G9" s="16"/>
    </row>
    <row r="10" spans="1:8" x14ac:dyDescent="0.25">
      <c r="A10" s="13" t="s">
        <v>1187</v>
      </c>
      <c r="B10" s="33" t="s">
        <v>1188</v>
      </c>
      <c r="C10" s="33" t="s">
        <v>1189</v>
      </c>
      <c r="D10" s="14">
        <v>336114</v>
      </c>
      <c r="E10" s="15">
        <v>4477.21</v>
      </c>
      <c r="F10" s="16">
        <v>4.1399999999999999E-2</v>
      </c>
      <c r="G10" s="16"/>
    </row>
    <row r="11" spans="1:8" x14ac:dyDescent="0.25">
      <c r="A11" s="13" t="s">
        <v>1190</v>
      </c>
      <c r="B11" s="33" t="s">
        <v>1191</v>
      </c>
      <c r="C11" s="33" t="s">
        <v>1192</v>
      </c>
      <c r="D11" s="14">
        <v>110293</v>
      </c>
      <c r="E11" s="15">
        <v>3995.14</v>
      </c>
      <c r="F11" s="16">
        <v>3.6900000000000002E-2</v>
      </c>
      <c r="G11" s="16"/>
    </row>
    <row r="12" spans="1:8" x14ac:dyDescent="0.25">
      <c r="A12" s="13" t="s">
        <v>1167</v>
      </c>
      <c r="B12" s="33" t="s">
        <v>1168</v>
      </c>
      <c r="C12" s="33" t="s">
        <v>1169</v>
      </c>
      <c r="D12" s="14">
        <v>766588</v>
      </c>
      <c r="E12" s="15">
        <v>3747.08</v>
      </c>
      <c r="F12" s="16">
        <v>3.4700000000000002E-2</v>
      </c>
      <c r="G12" s="16"/>
    </row>
    <row r="13" spans="1:8" x14ac:dyDescent="0.25">
      <c r="A13" s="13" t="s">
        <v>1250</v>
      </c>
      <c r="B13" s="33" t="s">
        <v>1251</v>
      </c>
      <c r="C13" s="33" t="s">
        <v>1249</v>
      </c>
      <c r="D13" s="14">
        <v>206849</v>
      </c>
      <c r="E13" s="15">
        <v>3634.85</v>
      </c>
      <c r="F13" s="16">
        <v>3.3599999999999998E-2</v>
      </c>
      <c r="G13" s="16"/>
    </row>
    <row r="14" spans="1:8" x14ac:dyDescent="0.25">
      <c r="A14" s="13" t="s">
        <v>1176</v>
      </c>
      <c r="B14" s="33" t="s">
        <v>1177</v>
      </c>
      <c r="C14" s="33" t="s">
        <v>1178</v>
      </c>
      <c r="D14" s="14">
        <v>845075</v>
      </c>
      <c r="E14" s="15">
        <v>3449.17</v>
      </c>
      <c r="F14" s="16">
        <v>3.1899999999999998E-2</v>
      </c>
      <c r="G14" s="16"/>
    </row>
    <row r="15" spans="1:8" x14ac:dyDescent="0.25">
      <c r="A15" s="13" t="s">
        <v>1159</v>
      </c>
      <c r="B15" s="33" t="s">
        <v>1160</v>
      </c>
      <c r="C15" s="33" t="s">
        <v>1161</v>
      </c>
      <c r="D15" s="14">
        <v>182978</v>
      </c>
      <c r="E15" s="15">
        <v>2950.7</v>
      </c>
      <c r="F15" s="16">
        <v>2.7300000000000001E-2</v>
      </c>
      <c r="G15" s="16"/>
    </row>
    <row r="16" spans="1:8" x14ac:dyDescent="0.25">
      <c r="A16" s="13" t="s">
        <v>1426</v>
      </c>
      <c r="B16" s="33" t="s">
        <v>1427</v>
      </c>
      <c r="C16" s="33" t="s">
        <v>1158</v>
      </c>
      <c r="D16" s="14">
        <v>179392</v>
      </c>
      <c r="E16" s="15">
        <v>2783.72</v>
      </c>
      <c r="F16" s="16">
        <v>2.5700000000000001E-2</v>
      </c>
      <c r="G16" s="16"/>
    </row>
    <row r="17" spans="1:7" x14ac:dyDescent="0.25">
      <c r="A17" s="13" t="s">
        <v>1217</v>
      </c>
      <c r="B17" s="33" t="s">
        <v>1218</v>
      </c>
      <c r="C17" s="33" t="s">
        <v>1172</v>
      </c>
      <c r="D17" s="14">
        <v>308609</v>
      </c>
      <c r="E17" s="15">
        <v>2573.9499999999998</v>
      </c>
      <c r="F17" s="16">
        <v>2.3800000000000002E-2</v>
      </c>
      <c r="G17" s="16"/>
    </row>
    <row r="18" spans="1:7" x14ac:dyDescent="0.25">
      <c r="A18" s="13" t="s">
        <v>1247</v>
      </c>
      <c r="B18" s="33" t="s">
        <v>1248</v>
      </c>
      <c r="C18" s="33" t="s">
        <v>1249</v>
      </c>
      <c r="D18" s="14">
        <v>63455</v>
      </c>
      <c r="E18" s="15">
        <v>2518.1799999999998</v>
      </c>
      <c r="F18" s="16">
        <v>2.3300000000000001E-2</v>
      </c>
      <c r="G18" s="16"/>
    </row>
    <row r="19" spans="1:7" x14ac:dyDescent="0.25">
      <c r="A19" s="13" t="s">
        <v>1156</v>
      </c>
      <c r="B19" s="33" t="s">
        <v>1157</v>
      </c>
      <c r="C19" s="33" t="s">
        <v>1158</v>
      </c>
      <c r="D19" s="14">
        <v>133251</v>
      </c>
      <c r="E19" s="15">
        <v>2463.6799999999998</v>
      </c>
      <c r="F19" s="16">
        <v>2.2800000000000001E-2</v>
      </c>
      <c r="G19" s="16"/>
    </row>
    <row r="20" spans="1:7" x14ac:dyDescent="0.25">
      <c r="A20" s="13" t="s">
        <v>1210</v>
      </c>
      <c r="B20" s="33" t="s">
        <v>1211</v>
      </c>
      <c r="C20" s="33" t="s">
        <v>1164</v>
      </c>
      <c r="D20" s="14">
        <v>268877</v>
      </c>
      <c r="E20" s="15">
        <v>2205.33</v>
      </c>
      <c r="F20" s="16">
        <v>2.0400000000000001E-2</v>
      </c>
      <c r="G20" s="16"/>
    </row>
    <row r="21" spans="1:7" x14ac:dyDescent="0.25">
      <c r="A21" s="13" t="s">
        <v>1215</v>
      </c>
      <c r="B21" s="33" t="s">
        <v>1216</v>
      </c>
      <c r="C21" s="33" t="s">
        <v>1164</v>
      </c>
      <c r="D21" s="14">
        <v>187198</v>
      </c>
      <c r="E21" s="15">
        <v>2170.65</v>
      </c>
      <c r="F21" s="16">
        <v>2.01E-2</v>
      </c>
      <c r="G21" s="16"/>
    </row>
    <row r="22" spans="1:7" x14ac:dyDescent="0.25">
      <c r="A22" s="13" t="s">
        <v>1317</v>
      </c>
      <c r="B22" s="33" t="s">
        <v>1318</v>
      </c>
      <c r="C22" s="33" t="s">
        <v>1256</v>
      </c>
      <c r="D22" s="14">
        <v>29091</v>
      </c>
      <c r="E22" s="15">
        <v>2004.3</v>
      </c>
      <c r="F22" s="16">
        <v>1.8499999999999999E-2</v>
      </c>
      <c r="G22" s="16"/>
    </row>
    <row r="23" spans="1:7" x14ac:dyDescent="0.25">
      <c r="A23" s="13" t="s">
        <v>1281</v>
      </c>
      <c r="B23" s="33" t="s">
        <v>1282</v>
      </c>
      <c r="C23" s="33" t="s">
        <v>1249</v>
      </c>
      <c r="D23" s="14">
        <v>110276</v>
      </c>
      <c r="E23" s="15">
        <v>1947.53</v>
      </c>
      <c r="F23" s="16">
        <v>1.7999999999999999E-2</v>
      </c>
      <c r="G23" s="16"/>
    </row>
    <row r="24" spans="1:7" x14ac:dyDescent="0.25">
      <c r="A24" s="13" t="s">
        <v>1195</v>
      </c>
      <c r="B24" s="33" t="s">
        <v>1196</v>
      </c>
      <c r="C24" s="33" t="s">
        <v>1172</v>
      </c>
      <c r="D24" s="14">
        <v>16300</v>
      </c>
      <c r="E24" s="15">
        <v>1805.46</v>
      </c>
      <c r="F24" s="16">
        <v>1.67E-2</v>
      </c>
      <c r="G24" s="16"/>
    </row>
    <row r="25" spans="1:7" x14ac:dyDescent="0.25">
      <c r="A25" s="13" t="s">
        <v>1260</v>
      </c>
      <c r="B25" s="33" t="s">
        <v>1261</v>
      </c>
      <c r="C25" s="33" t="s">
        <v>1164</v>
      </c>
      <c r="D25" s="14">
        <v>102996</v>
      </c>
      <c r="E25" s="15">
        <v>1782.96</v>
      </c>
      <c r="F25" s="16">
        <v>1.6500000000000001E-2</v>
      </c>
      <c r="G25" s="16"/>
    </row>
    <row r="26" spans="1:7" x14ac:dyDescent="0.25">
      <c r="A26" s="13" t="s">
        <v>1371</v>
      </c>
      <c r="B26" s="33" t="s">
        <v>1372</v>
      </c>
      <c r="C26" s="33" t="s">
        <v>1206</v>
      </c>
      <c r="D26" s="14">
        <v>238730</v>
      </c>
      <c r="E26" s="15">
        <v>1719.21</v>
      </c>
      <c r="F26" s="16">
        <v>1.5900000000000001E-2</v>
      </c>
      <c r="G26" s="16"/>
    </row>
    <row r="27" spans="1:7" x14ac:dyDescent="0.25">
      <c r="A27" s="13" t="s">
        <v>1881</v>
      </c>
      <c r="B27" s="33" t="s">
        <v>1882</v>
      </c>
      <c r="C27" s="33" t="s">
        <v>1209</v>
      </c>
      <c r="D27" s="14">
        <v>53226</v>
      </c>
      <c r="E27" s="15">
        <v>1448.86</v>
      </c>
      <c r="F27" s="16">
        <v>1.34E-2</v>
      </c>
      <c r="G27" s="16"/>
    </row>
    <row r="28" spans="1:7" x14ac:dyDescent="0.25">
      <c r="A28" s="13" t="s">
        <v>1324</v>
      </c>
      <c r="B28" s="33" t="s">
        <v>1325</v>
      </c>
      <c r="C28" s="33" t="s">
        <v>1172</v>
      </c>
      <c r="D28" s="14">
        <v>26115</v>
      </c>
      <c r="E28" s="15">
        <v>1303.02</v>
      </c>
      <c r="F28" s="16">
        <v>1.2E-2</v>
      </c>
      <c r="G28" s="16"/>
    </row>
    <row r="29" spans="1:7" x14ac:dyDescent="0.25">
      <c r="A29" s="13" t="s">
        <v>1225</v>
      </c>
      <c r="B29" s="33" t="s">
        <v>1226</v>
      </c>
      <c r="C29" s="33" t="s">
        <v>1158</v>
      </c>
      <c r="D29" s="14">
        <v>40419</v>
      </c>
      <c r="E29" s="15">
        <v>1294.48</v>
      </c>
      <c r="F29" s="16">
        <v>1.2E-2</v>
      </c>
      <c r="G29" s="16"/>
    </row>
    <row r="30" spans="1:7" x14ac:dyDescent="0.25">
      <c r="A30" s="13" t="s">
        <v>1266</v>
      </c>
      <c r="B30" s="33" t="s">
        <v>1267</v>
      </c>
      <c r="C30" s="33" t="s">
        <v>1172</v>
      </c>
      <c r="D30" s="14">
        <v>43820</v>
      </c>
      <c r="E30" s="15">
        <v>1195.6500000000001</v>
      </c>
      <c r="F30" s="16">
        <v>1.11E-2</v>
      </c>
      <c r="G30" s="16"/>
    </row>
    <row r="31" spans="1:7" x14ac:dyDescent="0.25">
      <c r="A31" s="13" t="s">
        <v>1470</v>
      </c>
      <c r="B31" s="33" t="s">
        <v>1471</v>
      </c>
      <c r="C31" s="33" t="s">
        <v>1256</v>
      </c>
      <c r="D31" s="14">
        <v>65993</v>
      </c>
      <c r="E31" s="15">
        <v>1155.3699999999999</v>
      </c>
      <c r="F31" s="16">
        <v>1.0699999999999999E-2</v>
      </c>
      <c r="G31" s="16"/>
    </row>
    <row r="32" spans="1:7" x14ac:dyDescent="0.25">
      <c r="A32" s="13" t="s">
        <v>1165</v>
      </c>
      <c r="B32" s="33" t="s">
        <v>1166</v>
      </c>
      <c r="C32" s="33" t="s">
        <v>1158</v>
      </c>
      <c r="D32" s="14">
        <v>48822</v>
      </c>
      <c r="E32" s="15">
        <v>1067.71</v>
      </c>
      <c r="F32" s="16">
        <v>9.9000000000000008E-3</v>
      </c>
      <c r="G32" s="16"/>
    </row>
    <row r="33" spans="1:7" x14ac:dyDescent="0.25">
      <c r="A33" s="13" t="s">
        <v>1182</v>
      </c>
      <c r="B33" s="33" t="s">
        <v>1183</v>
      </c>
      <c r="C33" s="33" t="s">
        <v>1184</v>
      </c>
      <c r="D33" s="14">
        <v>9331</v>
      </c>
      <c r="E33" s="15">
        <v>1032.54</v>
      </c>
      <c r="F33" s="16">
        <v>9.4999999999999998E-3</v>
      </c>
      <c r="G33" s="16"/>
    </row>
    <row r="34" spans="1:7" x14ac:dyDescent="0.25">
      <c r="A34" s="13" t="s">
        <v>1746</v>
      </c>
      <c r="B34" s="33" t="s">
        <v>1747</v>
      </c>
      <c r="C34" s="33" t="s">
        <v>1294</v>
      </c>
      <c r="D34" s="14">
        <v>86957</v>
      </c>
      <c r="E34" s="15">
        <v>1025.05</v>
      </c>
      <c r="F34" s="16">
        <v>9.4999999999999998E-3</v>
      </c>
      <c r="G34" s="16"/>
    </row>
    <row r="35" spans="1:7" x14ac:dyDescent="0.25">
      <c r="A35" s="13" t="s">
        <v>1230</v>
      </c>
      <c r="B35" s="33" t="s">
        <v>1231</v>
      </c>
      <c r="C35" s="33" t="s">
        <v>1158</v>
      </c>
      <c r="D35" s="14">
        <v>96519</v>
      </c>
      <c r="E35" s="15">
        <v>966.4</v>
      </c>
      <c r="F35" s="16">
        <v>8.8999999999999999E-3</v>
      </c>
      <c r="G35" s="16"/>
    </row>
    <row r="36" spans="1:7" x14ac:dyDescent="0.25">
      <c r="A36" s="13" t="s">
        <v>1515</v>
      </c>
      <c r="B36" s="33" t="s">
        <v>1516</v>
      </c>
      <c r="C36" s="33" t="s">
        <v>1181</v>
      </c>
      <c r="D36" s="14">
        <v>176618</v>
      </c>
      <c r="E36" s="15">
        <v>953.74</v>
      </c>
      <c r="F36" s="16">
        <v>8.8000000000000005E-3</v>
      </c>
      <c r="G36" s="16"/>
    </row>
    <row r="37" spans="1:7" x14ac:dyDescent="0.25">
      <c r="A37" s="13" t="s">
        <v>1497</v>
      </c>
      <c r="B37" s="33" t="s">
        <v>1498</v>
      </c>
      <c r="C37" s="33" t="s">
        <v>1307</v>
      </c>
      <c r="D37" s="14">
        <v>29888</v>
      </c>
      <c r="E37" s="15">
        <v>940.23</v>
      </c>
      <c r="F37" s="16">
        <v>8.6999999999999994E-3</v>
      </c>
      <c r="G37" s="16"/>
    </row>
    <row r="38" spans="1:7" x14ac:dyDescent="0.25">
      <c r="A38" s="13" t="s">
        <v>1199</v>
      </c>
      <c r="B38" s="33" t="s">
        <v>1200</v>
      </c>
      <c r="C38" s="33" t="s">
        <v>1175</v>
      </c>
      <c r="D38" s="14">
        <v>39008</v>
      </c>
      <c r="E38" s="15">
        <v>882.73</v>
      </c>
      <c r="F38" s="16">
        <v>8.2000000000000007E-3</v>
      </c>
      <c r="G38" s="16"/>
    </row>
    <row r="39" spans="1:7" x14ac:dyDescent="0.25">
      <c r="A39" s="13" t="s">
        <v>1197</v>
      </c>
      <c r="B39" s="33" t="s">
        <v>1198</v>
      </c>
      <c r="C39" s="33" t="s">
        <v>1172</v>
      </c>
      <c r="D39" s="14">
        <v>34668</v>
      </c>
      <c r="E39" s="15">
        <v>864.52</v>
      </c>
      <c r="F39" s="16">
        <v>8.0000000000000002E-3</v>
      </c>
      <c r="G39" s="16"/>
    </row>
    <row r="40" spans="1:7" x14ac:dyDescent="0.25">
      <c r="A40" s="13" t="s">
        <v>1360</v>
      </c>
      <c r="B40" s="33" t="s">
        <v>1361</v>
      </c>
      <c r="C40" s="33" t="s">
        <v>1158</v>
      </c>
      <c r="D40" s="14">
        <v>14478</v>
      </c>
      <c r="E40" s="15">
        <v>852.7</v>
      </c>
      <c r="F40" s="16">
        <v>7.9000000000000008E-3</v>
      </c>
      <c r="G40" s="16"/>
    </row>
    <row r="41" spans="1:7" x14ac:dyDescent="0.25">
      <c r="A41" s="13" t="s">
        <v>1499</v>
      </c>
      <c r="B41" s="33" t="s">
        <v>1500</v>
      </c>
      <c r="C41" s="33" t="s">
        <v>1387</v>
      </c>
      <c r="D41" s="14">
        <v>18832</v>
      </c>
      <c r="E41" s="15">
        <v>845.27</v>
      </c>
      <c r="F41" s="16">
        <v>7.7999999999999996E-3</v>
      </c>
      <c r="G41" s="16"/>
    </row>
    <row r="42" spans="1:7" x14ac:dyDescent="0.25">
      <c r="A42" s="13" t="s">
        <v>1179</v>
      </c>
      <c r="B42" s="33" t="s">
        <v>1180</v>
      </c>
      <c r="C42" s="33" t="s">
        <v>1181</v>
      </c>
      <c r="D42" s="14">
        <v>26965</v>
      </c>
      <c r="E42" s="15">
        <v>825.8</v>
      </c>
      <c r="F42" s="16">
        <v>7.6E-3</v>
      </c>
      <c r="G42" s="16"/>
    </row>
    <row r="43" spans="1:7" x14ac:dyDescent="0.25">
      <c r="A43" s="13" t="s">
        <v>1285</v>
      </c>
      <c r="B43" s="33" t="s">
        <v>1286</v>
      </c>
      <c r="C43" s="33" t="s">
        <v>1287</v>
      </c>
      <c r="D43" s="14">
        <v>118729</v>
      </c>
      <c r="E43" s="15">
        <v>814.54</v>
      </c>
      <c r="F43" s="16">
        <v>7.4999999999999997E-3</v>
      </c>
      <c r="G43" s="16"/>
    </row>
    <row r="44" spans="1:7" x14ac:dyDescent="0.25">
      <c r="A44" s="13" t="s">
        <v>1507</v>
      </c>
      <c r="B44" s="33" t="s">
        <v>1508</v>
      </c>
      <c r="C44" s="33" t="s">
        <v>1189</v>
      </c>
      <c r="D44" s="14">
        <v>260329</v>
      </c>
      <c r="E44" s="15">
        <v>808.97</v>
      </c>
      <c r="F44" s="16">
        <v>7.4999999999999997E-3</v>
      </c>
      <c r="G44" s="16"/>
    </row>
    <row r="45" spans="1:7" x14ac:dyDescent="0.25">
      <c r="A45" s="13" t="s">
        <v>1793</v>
      </c>
      <c r="B45" s="33" t="s">
        <v>1794</v>
      </c>
      <c r="C45" s="33" t="s">
        <v>1203</v>
      </c>
      <c r="D45" s="14">
        <v>122436</v>
      </c>
      <c r="E45" s="15">
        <v>804.59</v>
      </c>
      <c r="F45" s="16">
        <v>7.4000000000000003E-3</v>
      </c>
      <c r="G45" s="16"/>
    </row>
    <row r="46" spans="1:7" x14ac:dyDescent="0.25">
      <c r="A46" s="13" t="s">
        <v>1783</v>
      </c>
      <c r="B46" s="33" t="s">
        <v>1784</v>
      </c>
      <c r="C46" s="33" t="s">
        <v>1249</v>
      </c>
      <c r="D46" s="14">
        <v>56341</v>
      </c>
      <c r="E46" s="15">
        <v>784.97</v>
      </c>
      <c r="F46" s="16">
        <v>7.3000000000000001E-3</v>
      </c>
      <c r="G46" s="16"/>
    </row>
    <row r="47" spans="1:7" x14ac:dyDescent="0.25">
      <c r="A47" s="13" t="s">
        <v>1883</v>
      </c>
      <c r="B47" s="33" t="s">
        <v>1884</v>
      </c>
      <c r="C47" s="33" t="s">
        <v>1256</v>
      </c>
      <c r="D47" s="14">
        <v>15555</v>
      </c>
      <c r="E47" s="15">
        <v>747.3</v>
      </c>
      <c r="F47" s="16">
        <v>6.8999999999999999E-3</v>
      </c>
      <c r="G47" s="16"/>
    </row>
    <row r="48" spans="1:7" x14ac:dyDescent="0.25">
      <c r="A48" s="13" t="s">
        <v>1212</v>
      </c>
      <c r="B48" s="33" t="s">
        <v>1213</v>
      </c>
      <c r="C48" s="33" t="s">
        <v>1214</v>
      </c>
      <c r="D48" s="14">
        <v>21069</v>
      </c>
      <c r="E48" s="15">
        <v>737.54</v>
      </c>
      <c r="F48" s="16">
        <v>6.7999999999999996E-3</v>
      </c>
      <c r="G48" s="16"/>
    </row>
    <row r="49" spans="1:7" x14ac:dyDescent="0.25">
      <c r="A49" s="13" t="s">
        <v>1364</v>
      </c>
      <c r="B49" s="33" t="s">
        <v>1365</v>
      </c>
      <c r="C49" s="33" t="s">
        <v>1256</v>
      </c>
      <c r="D49" s="14">
        <v>37994</v>
      </c>
      <c r="E49" s="15">
        <v>733.46</v>
      </c>
      <c r="F49" s="16">
        <v>6.7999999999999996E-3</v>
      </c>
      <c r="G49" s="16"/>
    </row>
    <row r="50" spans="1:7" x14ac:dyDescent="0.25">
      <c r="A50" s="13" t="s">
        <v>1222</v>
      </c>
      <c r="B50" s="33" t="s">
        <v>1223</v>
      </c>
      <c r="C50" s="33" t="s">
        <v>1224</v>
      </c>
      <c r="D50" s="14">
        <v>2035</v>
      </c>
      <c r="E50" s="15">
        <v>714.72</v>
      </c>
      <c r="F50" s="16">
        <v>6.6E-3</v>
      </c>
      <c r="G50" s="16"/>
    </row>
    <row r="51" spans="1:7" x14ac:dyDescent="0.25">
      <c r="A51" s="13" t="s">
        <v>1332</v>
      </c>
      <c r="B51" s="33" t="s">
        <v>1333</v>
      </c>
      <c r="C51" s="33" t="s">
        <v>1334</v>
      </c>
      <c r="D51" s="14">
        <v>157627</v>
      </c>
      <c r="E51" s="15">
        <v>712.55</v>
      </c>
      <c r="F51" s="16">
        <v>6.6E-3</v>
      </c>
      <c r="G51" s="16"/>
    </row>
    <row r="52" spans="1:7" x14ac:dyDescent="0.25">
      <c r="A52" s="13" t="s">
        <v>1173</v>
      </c>
      <c r="B52" s="33" t="s">
        <v>1174</v>
      </c>
      <c r="C52" s="33" t="s">
        <v>1175</v>
      </c>
      <c r="D52" s="14">
        <v>12427</v>
      </c>
      <c r="E52" s="15">
        <v>711.68</v>
      </c>
      <c r="F52" s="16">
        <v>6.6E-3</v>
      </c>
      <c r="G52" s="16"/>
    </row>
    <row r="53" spans="1:7" x14ac:dyDescent="0.25">
      <c r="A53" s="13" t="s">
        <v>1345</v>
      </c>
      <c r="B53" s="33" t="s">
        <v>1346</v>
      </c>
      <c r="C53" s="33" t="s">
        <v>1249</v>
      </c>
      <c r="D53" s="14">
        <v>13185</v>
      </c>
      <c r="E53" s="15">
        <v>708.36</v>
      </c>
      <c r="F53" s="16">
        <v>6.6E-3</v>
      </c>
      <c r="G53" s="16"/>
    </row>
    <row r="54" spans="1:7" x14ac:dyDescent="0.25">
      <c r="A54" s="13" t="s">
        <v>1170</v>
      </c>
      <c r="B54" s="33" t="s">
        <v>1171</v>
      </c>
      <c r="C54" s="33" t="s">
        <v>1172</v>
      </c>
      <c r="D54" s="14">
        <v>7185</v>
      </c>
      <c r="E54" s="15">
        <v>706.74</v>
      </c>
      <c r="F54" s="16">
        <v>6.4999999999999997E-3</v>
      </c>
      <c r="G54" s="16"/>
    </row>
    <row r="55" spans="1:7" x14ac:dyDescent="0.25">
      <c r="A55" s="13" t="s">
        <v>1328</v>
      </c>
      <c r="B55" s="33" t="s">
        <v>1329</v>
      </c>
      <c r="C55" s="33" t="s">
        <v>1297</v>
      </c>
      <c r="D55" s="14">
        <v>457368</v>
      </c>
      <c r="E55" s="15">
        <v>679.47</v>
      </c>
      <c r="F55" s="16">
        <v>6.3E-3</v>
      </c>
      <c r="G55" s="16"/>
    </row>
    <row r="56" spans="1:7" x14ac:dyDescent="0.25">
      <c r="A56" s="13" t="s">
        <v>1399</v>
      </c>
      <c r="B56" s="33" t="s">
        <v>1400</v>
      </c>
      <c r="C56" s="33" t="s">
        <v>1401</v>
      </c>
      <c r="D56" s="14">
        <v>15722</v>
      </c>
      <c r="E56" s="15">
        <v>675.96</v>
      </c>
      <c r="F56" s="16">
        <v>6.3E-3</v>
      </c>
      <c r="G56" s="16"/>
    </row>
    <row r="57" spans="1:7" x14ac:dyDescent="0.25">
      <c r="A57" s="13" t="s">
        <v>1351</v>
      </c>
      <c r="B57" s="33" t="s">
        <v>1352</v>
      </c>
      <c r="C57" s="33" t="s">
        <v>1353</v>
      </c>
      <c r="D57" s="14">
        <v>46141</v>
      </c>
      <c r="E57" s="15">
        <v>668.63</v>
      </c>
      <c r="F57" s="16">
        <v>6.1999999999999998E-3</v>
      </c>
      <c r="G57" s="16"/>
    </row>
    <row r="58" spans="1:7" x14ac:dyDescent="0.25">
      <c r="A58" s="13" t="s">
        <v>1279</v>
      </c>
      <c r="B58" s="33" t="s">
        <v>1280</v>
      </c>
      <c r="C58" s="33" t="s">
        <v>1259</v>
      </c>
      <c r="D58" s="14">
        <v>231232</v>
      </c>
      <c r="E58" s="15">
        <v>658.78</v>
      </c>
      <c r="F58" s="16">
        <v>6.1000000000000004E-3</v>
      </c>
      <c r="G58" s="16"/>
    </row>
    <row r="59" spans="1:7" x14ac:dyDescent="0.25">
      <c r="A59" s="13" t="s">
        <v>1430</v>
      </c>
      <c r="B59" s="33" t="s">
        <v>1431</v>
      </c>
      <c r="C59" s="33" t="s">
        <v>1224</v>
      </c>
      <c r="D59" s="14">
        <v>355965</v>
      </c>
      <c r="E59" s="15">
        <v>644.12</v>
      </c>
      <c r="F59" s="16">
        <v>6.0000000000000001E-3</v>
      </c>
      <c r="G59" s="16"/>
    </row>
    <row r="60" spans="1:7" x14ac:dyDescent="0.25">
      <c r="A60" s="13" t="s">
        <v>1862</v>
      </c>
      <c r="B60" s="33" t="s">
        <v>1863</v>
      </c>
      <c r="C60" s="33" t="s">
        <v>1401</v>
      </c>
      <c r="D60" s="14">
        <v>90802</v>
      </c>
      <c r="E60" s="15">
        <v>643.05999999999995</v>
      </c>
      <c r="F60" s="16">
        <v>5.8999999999999999E-3</v>
      </c>
      <c r="G60" s="16"/>
    </row>
    <row r="61" spans="1:7" x14ac:dyDescent="0.25">
      <c r="A61" s="13" t="s">
        <v>1760</v>
      </c>
      <c r="B61" s="33" t="s">
        <v>1761</v>
      </c>
      <c r="C61" s="33" t="s">
        <v>1164</v>
      </c>
      <c r="D61" s="14">
        <v>107714</v>
      </c>
      <c r="E61" s="15">
        <v>638.26</v>
      </c>
      <c r="F61" s="16">
        <v>5.8999999999999999E-3</v>
      </c>
      <c r="G61" s="16"/>
    </row>
    <row r="62" spans="1:7" x14ac:dyDescent="0.25">
      <c r="A62" s="13" t="s">
        <v>1421</v>
      </c>
      <c r="B62" s="33" t="s">
        <v>1422</v>
      </c>
      <c r="C62" s="33" t="s">
        <v>1203</v>
      </c>
      <c r="D62" s="14">
        <v>38496</v>
      </c>
      <c r="E62" s="15">
        <v>630.72</v>
      </c>
      <c r="F62" s="16">
        <v>5.7999999999999996E-3</v>
      </c>
      <c r="G62" s="16"/>
    </row>
    <row r="63" spans="1:7" x14ac:dyDescent="0.25">
      <c r="A63" s="13" t="s">
        <v>1779</v>
      </c>
      <c r="B63" s="33" t="s">
        <v>1780</v>
      </c>
      <c r="C63" s="33" t="s">
        <v>1294</v>
      </c>
      <c r="D63" s="14">
        <v>40776</v>
      </c>
      <c r="E63" s="15">
        <v>620.66999999999996</v>
      </c>
      <c r="F63" s="16">
        <v>5.7000000000000002E-3</v>
      </c>
      <c r="G63" s="16"/>
    </row>
    <row r="64" spans="1:7" x14ac:dyDescent="0.25">
      <c r="A64" s="13" t="s">
        <v>1742</v>
      </c>
      <c r="B64" s="33" t="s">
        <v>1743</v>
      </c>
      <c r="C64" s="33" t="s">
        <v>1323</v>
      </c>
      <c r="D64" s="14">
        <v>15467</v>
      </c>
      <c r="E64" s="15">
        <v>607.96</v>
      </c>
      <c r="F64" s="16">
        <v>5.5999999999999999E-3</v>
      </c>
      <c r="G64" s="16"/>
    </row>
    <row r="65" spans="1:7" x14ac:dyDescent="0.25">
      <c r="A65" s="13" t="s">
        <v>1219</v>
      </c>
      <c r="B65" s="33" t="s">
        <v>1220</v>
      </c>
      <c r="C65" s="33" t="s">
        <v>1221</v>
      </c>
      <c r="D65" s="14">
        <v>60412</v>
      </c>
      <c r="E65" s="15">
        <v>605.66</v>
      </c>
      <c r="F65" s="16">
        <v>5.5999999999999999E-3</v>
      </c>
      <c r="G65" s="16"/>
    </row>
    <row r="66" spans="1:7" x14ac:dyDescent="0.25">
      <c r="A66" s="13" t="s">
        <v>1283</v>
      </c>
      <c r="B66" s="33" t="s">
        <v>1284</v>
      </c>
      <c r="C66" s="33" t="s">
        <v>1214</v>
      </c>
      <c r="D66" s="14">
        <v>9269</v>
      </c>
      <c r="E66" s="15">
        <v>600.66999999999996</v>
      </c>
      <c r="F66" s="16">
        <v>5.5999999999999999E-3</v>
      </c>
      <c r="G66" s="16"/>
    </row>
    <row r="67" spans="1:7" x14ac:dyDescent="0.25">
      <c r="A67" s="13" t="s">
        <v>1854</v>
      </c>
      <c r="B67" s="33" t="s">
        <v>1855</v>
      </c>
      <c r="C67" s="33" t="s">
        <v>1229</v>
      </c>
      <c r="D67" s="14">
        <v>126046</v>
      </c>
      <c r="E67" s="15">
        <v>594.62</v>
      </c>
      <c r="F67" s="16">
        <v>5.4999999999999997E-3</v>
      </c>
      <c r="G67" s="16"/>
    </row>
    <row r="68" spans="1:7" x14ac:dyDescent="0.25">
      <c r="A68" s="13" t="s">
        <v>1852</v>
      </c>
      <c r="B68" s="33" t="s">
        <v>1853</v>
      </c>
      <c r="C68" s="33" t="s">
        <v>1224</v>
      </c>
      <c r="D68" s="14">
        <v>59871</v>
      </c>
      <c r="E68" s="15">
        <v>588.71</v>
      </c>
      <c r="F68" s="16">
        <v>5.4000000000000003E-3</v>
      </c>
      <c r="G68" s="16"/>
    </row>
    <row r="69" spans="1:7" x14ac:dyDescent="0.25">
      <c r="A69" s="13" t="s">
        <v>1330</v>
      </c>
      <c r="B69" s="33" t="s">
        <v>1331</v>
      </c>
      <c r="C69" s="33" t="s">
        <v>1169</v>
      </c>
      <c r="D69" s="14">
        <v>22504</v>
      </c>
      <c r="E69" s="15">
        <v>568.96</v>
      </c>
      <c r="F69" s="16">
        <v>5.3E-3</v>
      </c>
      <c r="G69" s="16"/>
    </row>
    <row r="70" spans="1:7" x14ac:dyDescent="0.25">
      <c r="A70" s="13" t="s">
        <v>1391</v>
      </c>
      <c r="B70" s="33" t="s">
        <v>1392</v>
      </c>
      <c r="C70" s="33" t="s">
        <v>1181</v>
      </c>
      <c r="D70" s="14">
        <v>43256</v>
      </c>
      <c r="E70" s="15">
        <v>555.04</v>
      </c>
      <c r="F70" s="16">
        <v>5.1000000000000004E-3</v>
      </c>
      <c r="G70" s="16"/>
    </row>
    <row r="71" spans="1:7" x14ac:dyDescent="0.25">
      <c r="A71" s="13" t="s">
        <v>1750</v>
      </c>
      <c r="B71" s="33" t="s">
        <v>1751</v>
      </c>
      <c r="C71" s="33" t="s">
        <v>1209</v>
      </c>
      <c r="D71" s="14">
        <v>78357</v>
      </c>
      <c r="E71" s="15">
        <v>551.95000000000005</v>
      </c>
      <c r="F71" s="16">
        <v>5.1000000000000004E-3</v>
      </c>
      <c r="G71" s="16"/>
    </row>
    <row r="72" spans="1:7" x14ac:dyDescent="0.25">
      <c r="A72" s="13" t="s">
        <v>1204</v>
      </c>
      <c r="B72" s="33" t="s">
        <v>1205</v>
      </c>
      <c r="C72" s="33" t="s">
        <v>1206</v>
      </c>
      <c r="D72" s="14">
        <v>28782</v>
      </c>
      <c r="E72" s="15">
        <v>551.85</v>
      </c>
      <c r="F72" s="16">
        <v>5.1000000000000004E-3</v>
      </c>
      <c r="G72" s="16"/>
    </row>
    <row r="73" spans="1:7" x14ac:dyDescent="0.25">
      <c r="A73" s="13" t="s">
        <v>1298</v>
      </c>
      <c r="B73" s="33" t="s">
        <v>1299</v>
      </c>
      <c r="C73" s="33" t="s">
        <v>1161</v>
      </c>
      <c r="D73" s="14">
        <v>158322</v>
      </c>
      <c r="E73" s="15">
        <v>539.16999999999996</v>
      </c>
      <c r="F73" s="16">
        <v>5.0000000000000001E-3</v>
      </c>
      <c r="G73" s="16"/>
    </row>
    <row r="74" spans="1:7" x14ac:dyDescent="0.25">
      <c r="A74" s="13" t="s">
        <v>1275</v>
      </c>
      <c r="B74" s="33" t="s">
        <v>1276</v>
      </c>
      <c r="C74" s="33" t="s">
        <v>1158</v>
      </c>
      <c r="D74" s="14">
        <v>37695</v>
      </c>
      <c r="E74" s="15">
        <v>526.41</v>
      </c>
      <c r="F74" s="16">
        <v>4.8999999999999998E-3</v>
      </c>
      <c r="G74" s="16"/>
    </row>
    <row r="75" spans="1:7" x14ac:dyDescent="0.25">
      <c r="A75" s="13" t="s">
        <v>1241</v>
      </c>
      <c r="B75" s="33" t="s">
        <v>1242</v>
      </c>
      <c r="C75" s="33" t="s">
        <v>1243</v>
      </c>
      <c r="D75" s="14">
        <v>111846</v>
      </c>
      <c r="E75" s="15">
        <v>519.02</v>
      </c>
      <c r="F75" s="16">
        <v>4.7999999999999996E-3</v>
      </c>
      <c r="G75" s="16"/>
    </row>
    <row r="76" spans="1:7" x14ac:dyDescent="0.25">
      <c r="A76" s="13" t="s">
        <v>1484</v>
      </c>
      <c r="B76" s="33" t="s">
        <v>1485</v>
      </c>
      <c r="C76" s="33" t="s">
        <v>1158</v>
      </c>
      <c r="D76" s="14">
        <v>1711</v>
      </c>
      <c r="E76" s="15">
        <v>495.83</v>
      </c>
      <c r="F76" s="16">
        <v>4.5999999999999999E-3</v>
      </c>
      <c r="G76" s="16"/>
    </row>
    <row r="77" spans="1:7" x14ac:dyDescent="0.25">
      <c r="A77" s="13" t="s">
        <v>1448</v>
      </c>
      <c r="B77" s="33" t="s">
        <v>1449</v>
      </c>
      <c r="C77" s="33" t="s">
        <v>1189</v>
      </c>
      <c r="D77" s="14">
        <v>127406</v>
      </c>
      <c r="E77" s="15">
        <v>485.29</v>
      </c>
      <c r="F77" s="16">
        <v>4.4999999999999997E-3</v>
      </c>
      <c r="G77" s="16"/>
    </row>
    <row r="78" spans="1:7" x14ac:dyDescent="0.25">
      <c r="A78" s="13" t="s">
        <v>1264</v>
      </c>
      <c r="B78" s="33" t="s">
        <v>1265</v>
      </c>
      <c r="C78" s="33" t="s">
        <v>1164</v>
      </c>
      <c r="D78" s="14">
        <v>45751</v>
      </c>
      <c r="E78" s="15">
        <v>482.95</v>
      </c>
      <c r="F78" s="16">
        <v>4.4999999999999997E-3</v>
      </c>
      <c r="G78" s="16"/>
    </row>
    <row r="79" spans="1:7" x14ac:dyDescent="0.25">
      <c r="A79" s="13" t="s">
        <v>1185</v>
      </c>
      <c r="B79" s="33" t="s">
        <v>1186</v>
      </c>
      <c r="C79" s="33" t="s">
        <v>1158</v>
      </c>
      <c r="D79" s="14">
        <v>37695</v>
      </c>
      <c r="E79" s="15">
        <v>480.31</v>
      </c>
      <c r="F79" s="16">
        <v>4.4000000000000003E-3</v>
      </c>
      <c r="G79" s="16"/>
    </row>
    <row r="80" spans="1:7" x14ac:dyDescent="0.25">
      <c r="A80" s="13" t="s">
        <v>1885</v>
      </c>
      <c r="B80" s="33" t="s">
        <v>1886</v>
      </c>
      <c r="C80" s="33" t="s">
        <v>1256</v>
      </c>
      <c r="D80" s="14">
        <v>357166</v>
      </c>
      <c r="E80" s="15">
        <v>479</v>
      </c>
      <c r="F80" s="16">
        <v>4.4000000000000003E-3</v>
      </c>
      <c r="G80" s="16"/>
    </row>
    <row r="81" spans="1:7" x14ac:dyDescent="0.25">
      <c r="A81" s="13" t="s">
        <v>1476</v>
      </c>
      <c r="B81" s="33" t="s">
        <v>1477</v>
      </c>
      <c r="C81" s="33" t="s">
        <v>1206</v>
      </c>
      <c r="D81" s="14">
        <v>64372</v>
      </c>
      <c r="E81" s="15">
        <v>477</v>
      </c>
      <c r="F81" s="16">
        <v>4.4000000000000003E-3</v>
      </c>
      <c r="G81" s="16"/>
    </row>
    <row r="82" spans="1:7" x14ac:dyDescent="0.25">
      <c r="A82" s="13" t="s">
        <v>1762</v>
      </c>
      <c r="B82" s="33" t="s">
        <v>1763</v>
      </c>
      <c r="C82" s="33" t="s">
        <v>1209</v>
      </c>
      <c r="D82" s="14">
        <v>709442</v>
      </c>
      <c r="E82" s="15">
        <v>474.97</v>
      </c>
      <c r="F82" s="16">
        <v>4.4000000000000003E-3</v>
      </c>
      <c r="G82" s="16"/>
    </row>
    <row r="83" spans="1:7" x14ac:dyDescent="0.25">
      <c r="A83" s="13" t="s">
        <v>1227</v>
      </c>
      <c r="B83" s="33" t="s">
        <v>1228</v>
      </c>
      <c r="C83" s="33" t="s">
        <v>1229</v>
      </c>
      <c r="D83" s="14">
        <v>170000</v>
      </c>
      <c r="E83" s="15">
        <v>452.46</v>
      </c>
      <c r="F83" s="16">
        <v>4.1999999999999997E-3</v>
      </c>
      <c r="G83" s="16"/>
    </row>
    <row r="84" spans="1:7" x14ac:dyDescent="0.25">
      <c r="A84" s="13" t="s">
        <v>1375</v>
      </c>
      <c r="B84" s="33" t="s">
        <v>1376</v>
      </c>
      <c r="C84" s="33" t="s">
        <v>1323</v>
      </c>
      <c r="D84" s="14">
        <v>5896</v>
      </c>
      <c r="E84" s="15">
        <v>420.29</v>
      </c>
      <c r="F84" s="16">
        <v>3.8999999999999998E-3</v>
      </c>
      <c r="G84" s="16"/>
    </row>
    <row r="85" spans="1:7" x14ac:dyDescent="0.25">
      <c r="A85" s="13" t="s">
        <v>1797</v>
      </c>
      <c r="B85" s="33" t="s">
        <v>1798</v>
      </c>
      <c r="C85" s="33" t="s">
        <v>1203</v>
      </c>
      <c r="D85" s="14">
        <v>58386</v>
      </c>
      <c r="E85" s="15">
        <v>417.81</v>
      </c>
      <c r="F85" s="16">
        <v>3.8999999999999998E-3</v>
      </c>
      <c r="G85" s="16"/>
    </row>
    <row r="86" spans="1:7" x14ac:dyDescent="0.25">
      <c r="A86" s="13" t="s">
        <v>1756</v>
      </c>
      <c r="B86" s="33" t="s">
        <v>1757</v>
      </c>
      <c r="C86" s="33" t="s">
        <v>1323</v>
      </c>
      <c r="D86" s="14">
        <v>171436</v>
      </c>
      <c r="E86" s="15">
        <v>414.45</v>
      </c>
      <c r="F86" s="16">
        <v>3.8E-3</v>
      </c>
      <c r="G86" s="16"/>
    </row>
    <row r="87" spans="1:7" x14ac:dyDescent="0.25">
      <c r="A87" s="13" t="s">
        <v>1413</v>
      </c>
      <c r="B87" s="33" t="s">
        <v>1414</v>
      </c>
      <c r="C87" s="33" t="s">
        <v>1415</v>
      </c>
      <c r="D87" s="14">
        <v>50236</v>
      </c>
      <c r="E87" s="15">
        <v>412.59</v>
      </c>
      <c r="F87" s="16">
        <v>3.8E-3</v>
      </c>
      <c r="G87" s="16"/>
    </row>
    <row r="88" spans="1:7" x14ac:dyDescent="0.25">
      <c r="A88" s="13" t="s">
        <v>1406</v>
      </c>
      <c r="B88" s="33" t="s">
        <v>1407</v>
      </c>
      <c r="C88" s="33" t="s">
        <v>1206</v>
      </c>
      <c r="D88" s="14">
        <v>22623</v>
      </c>
      <c r="E88" s="15">
        <v>366.98</v>
      </c>
      <c r="F88" s="16">
        <v>3.3999999999999998E-3</v>
      </c>
      <c r="G88" s="16"/>
    </row>
    <row r="89" spans="1:7" x14ac:dyDescent="0.25">
      <c r="A89" s="13" t="s">
        <v>1887</v>
      </c>
      <c r="B89" s="33" t="s">
        <v>1888</v>
      </c>
      <c r="C89" s="33" t="s">
        <v>1224</v>
      </c>
      <c r="D89" s="14">
        <v>208320</v>
      </c>
      <c r="E89" s="15">
        <v>349.5</v>
      </c>
      <c r="F89" s="16">
        <v>3.2000000000000002E-3</v>
      </c>
      <c r="G89" s="16"/>
    </row>
    <row r="90" spans="1:7" x14ac:dyDescent="0.25">
      <c r="A90" s="13" t="s">
        <v>1889</v>
      </c>
      <c r="B90" s="33" t="s">
        <v>1890</v>
      </c>
      <c r="C90" s="33" t="s">
        <v>1158</v>
      </c>
      <c r="D90" s="14">
        <v>18403</v>
      </c>
      <c r="E90" s="15">
        <v>154.93</v>
      </c>
      <c r="F90" s="16">
        <v>1.4E-3</v>
      </c>
      <c r="G90" s="16"/>
    </row>
    <row r="91" spans="1:7" x14ac:dyDescent="0.25">
      <c r="A91" s="13" t="s">
        <v>1758</v>
      </c>
      <c r="B91" s="33" t="s">
        <v>1759</v>
      </c>
      <c r="C91" s="33" t="s">
        <v>1184</v>
      </c>
      <c r="D91" s="14">
        <v>12376</v>
      </c>
      <c r="E91" s="15">
        <v>26.15</v>
      </c>
      <c r="F91" s="16">
        <v>2.0000000000000001E-4</v>
      </c>
      <c r="G91" s="16"/>
    </row>
    <row r="92" spans="1:7" x14ac:dyDescent="0.25">
      <c r="A92" s="13" t="s">
        <v>1799</v>
      </c>
      <c r="B92" s="33" t="s">
        <v>1800</v>
      </c>
      <c r="C92" s="33" t="s">
        <v>1192</v>
      </c>
      <c r="D92" s="14">
        <v>5881</v>
      </c>
      <c r="E92" s="15">
        <v>20.53</v>
      </c>
      <c r="F92" s="16">
        <v>2.0000000000000001E-4</v>
      </c>
      <c r="G92" s="16"/>
    </row>
    <row r="93" spans="1:7" x14ac:dyDescent="0.25">
      <c r="A93" s="17" t="s">
        <v>130</v>
      </c>
      <c r="B93" s="34"/>
      <c r="C93" s="34"/>
      <c r="D93" s="20"/>
      <c r="E93" s="37">
        <v>106447.34</v>
      </c>
      <c r="F93" s="38">
        <v>0.98429999999999995</v>
      </c>
      <c r="G93" s="23"/>
    </row>
    <row r="94" spans="1:7" x14ac:dyDescent="0.25">
      <c r="A94" s="17" t="s">
        <v>1234</v>
      </c>
      <c r="B94" s="33"/>
      <c r="C94" s="33"/>
      <c r="D94" s="14"/>
      <c r="E94" s="15"/>
      <c r="F94" s="16"/>
      <c r="G94" s="16"/>
    </row>
    <row r="95" spans="1:7" x14ac:dyDescent="0.25">
      <c r="A95" s="17" t="s">
        <v>130</v>
      </c>
      <c r="B95" s="33"/>
      <c r="C95" s="33"/>
      <c r="D95" s="14"/>
      <c r="E95" s="39" t="s">
        <v>127</v>
      </c>
      <c r="F95" s="40" t="s">
        <v>127</v>
      </c>
      <c r="G95" s="16"/>
    </row>
    <row r="96" spans="1:7" x14ac:dyDescent="0.25">
      <c r="A96" s="24" t="s">
        <v>142</v>
      </c>
      <c r="B96" s="35"/>
      <c r="C96" s="35"/>
      <c r="D96" s="25"/>
      <c r="E96" s="30">
        <v>106447.34</v>
      </c>
      <c r="F96" s="31">
        <v>0.98429999999999995</v>
      </c>
      <c r="G96" s="23"/>
    </row>
    <row r="97" spans="1:7" x14ac:dyDescent="0.25">
      <c r="A97" s="13"/>
      <c r="B97" s="33"/>
      <c r="C97" s="33"/>
      <c r="D97" s="14"/>
      <c r="E97" s="15"/>
      <c r="F97" s="16"/>
      <c r="G97" s="16"/>
    </row>
    <row r="98" spans="1:7" x14ac:dyDescent="0.25">
      <c r="A98" s="17" t="s">
        <v>143</v>
      </c>
      <c r="B98" s="33"/>
      <c r="C98" s="33"/>
      <c r="D98" s="14"/>
      <c r="E98" s="15"/>
      <c r="F98" s="16"/>
      <c r="G98" s="16"/>
    </row>
    <row r="99" spans="1:7" x14ac:dyDescent="0.25">
      <c r="A99" s="13"/>
      <c r="B99" s="33"/>
      <c r="C99" s="33"/>
      <c r="D99" s="14"/>
      <c r="E99" s="15"/>
      <c r="F99" s="16"/>
      <c r="G99" s="16"/>
    </row>
    <row r="100" spans="1:7" x14ac:dyDescent="0.25">
      <c r="A100" s="17" t="s">
        <v>144</v>
      </c>
      <c r="B100" s="33"/>
      <c r="C100" s="33"/>
      <c r="D100" s="14"/>
      <c r="E100" s="15"/>
      <c r="F100" s="16"/>
      <c r="G100" s="16"/>
    </row>
    <row r="101" spans="1:7" x14ac:dyDescent="0.25">
      <c r="A101" s="13" t="s">
        <v>1712</v>
      </c>
      <c r="B101" s="33" t="s">
        <v>1713</v>
      </c>
      <c r="C101" s="33" t="s">
        <v>134</v>
      </c>
      <c r="D101" s="14">
        <v>200000</v>
      </c>
      <c r="E101" s="15">
        <v>199.54</v>
      </c>
      <c r="F101" s="16">
        <v>1.8E-3</v>
      </c>
      <c r="G101" s="16">
        <v>6.4500000000000002E-2</v>
      </c>
    </row>
    <row r="102" spans="1:7" x14ac:dyDescent="0.25">
      <c r="A102" s="17" t="s">
        <v>130</v>
      </c>
      <c r="B102" s="34"/>
      <c r="C102" s="34"/>
      <c r="D102" s="20"/>
      <c r="E102" s="37">
        <v>199.54</v>
      </c>
      <c r="F102" s="38">
        <v>1.8E-3</v>
      </c>
      <c r="G102" s="23"/>
    </row>
    <row r="103" spans="1:7" x14ac:dyDescent="0.25">
      <c r="A103" s="13"/>
      <c r="B103" s="33"/>
      <c r="C103" s="33"/>
      <c r="D103" s="14"/>
      <c r="E103" s="15"/>
      <c r="F103" s="16"/>
      <c r="G103" s="16"/>
    </row>
    <row r="104" spans="1:7" x14ac:dyDescent="0.25">
      <c r="A104" s="24" t="s">
        <v>142</v>
      </c>
      <c r="B104" s="35"/>
      <c r="C104" s="35"/>
      <c r="D104" s="25"/>
      <c r="E104" s="21">
        <v>199.54</v>
      </c>
      <c r="F104" s="22">
        <v>1.8E-3</v>
      </c>
      <c r="G104" s="23"/>
    </row>
    <row r="105" spans="1:7" x14ac:dyDescent="0.25">
      <c r="A105" s="13"/>
      <c r="B105" s="33"/>
      <c r="C105" s="33"/>
      <c r="D105" s="14"/>
      <c r="E105" s="15"/>
      <c r="F105" s="16"/>
      <c r="G105" s="16"/>
    </row>
    <row r="106" spans="1:7" x14ac:dyDescent="0.25">
      <c r="A106" s="13"/>
      <c r="B106" s="33"/>
      <c r="C106" s="33"/>
      <c r="D106" s="14"/>
      <c r="E106" s="15"/>
      <c r="F106" s="16"/>
      <c r="G106" s="16"/>
    </row>
    <row r="107" spans="1:7" x14ac:dyDescent="0.25">
      <c r="A107" s="17" t="s">
        <v>220</v>
      </c>
      <c r="B107" s="33"/>
      <c r="C107" s="33"/>
      <c r="D107" s="14"/>
      <c r="E107" s="15"/>
      <c r="F107" s="16"/>
      <c r="G107" s="16"/>
    </row>
    <row r="108" spans="1:7" x14ac:dyDescent="0.25">
      <c r="A108" s="13" t="s">
        <v>221</v>
      </c>
      <c r="B108" s="33"/>
      <c r="C108" s="33"/>
      <c r="D108" s="14"/>
      <c r="E108" s="15">
        <v>2232.46</v>
      </c>
      <c r="F108" s="16">
        <v>2.06E-2</v>
      </c>
      <c r="G108" s="16">
        <v>6.2909999999999994E-2</v>
      </c>
    </row>
    <row r="109" spans="1:7" x14ac:dyDescent="0.25">
      <c r="A109" s="17" t="s">
        <v>130</v>
      </c>
      <c r="B109" s="34"/>
      <c r="C109" s="34"/>
      <c r="D109" s="20"/>
      <c r="E109" s="37">
        <v>2232.46</v>
      </c>
      <c r="F109" s="38">
        <v>2.06E-2</v>
      </c>
      <c r="G109" s="23"/>
    </row>
    <row r="110" spans="1:7" x14ac:dyDescent="0.25">
      <c r="A110" s="13"/>
      <c r="B110" s="33"/>
      <c r="C110" s="33"/>
      <c r="D110" s="14"/>
      <c r="E110" s="15"/>
      <c r="F110" s="16"/>
      <c r="G110" s="16"/>
    </row>
    <row r="111" spans="1:7" x14ac:dyDescent="0.25">
      <c r="A111" s="24" t="s">
        <v>142</v>
      </c>
      <c r="B111" s="35"/>
      <c r="C111" s="35"/>
      <c r="D111" s="25"/>
      <c r="E111" s="21">
        <v>2232.46</v>
      </c>
      <c r="F111" s="22">
        <v>2.06E-2</v>
      </c>
      <c r="G111" s="23"/>
    </row>
    <row r="112" spans="1:7" x14ac:dyDescent="0.25">
      <c r="A112" s="13" t="s">
        <v>222</v>
      </c>
      <c r="B112" s="33"/>
      <c r="C112" s="33"/>
      <c r="D112" s="14"/>
      <c r="E112" s="15">
        <v>0.38477840000000002</v>
      </c>
      <c r="F112" s="16">
        <v>3.0000000000000001E-6</v>
      </c>
      <c r="G112" s="16"/>
    </row>
    <row r="113" spans="1:7" x14ac:dyDescent="0.25">
      <c r="A113" s="13" t="s">
        <v>223</v>
      </c>
      <c r="B113" s="33"/>
      <c r="C113" s="33"/>
      <c r="D113" s="14"/>
      <c r="E113" s="26">
        <v>-740.7147784</v>
      </c>
      <c r="F113" s="27">
        <v>-6.7029999999999998E-3</v>
      </c>
      <c r="G113" s="16">
        <v>6.2909999999999994E-2</v>
      </c>
    </row>
    <row r="114" spans="1:7" x14ac:dyDescent="0.25">
      <c r="A114" s="28" t="s">
        <v>224</v>
      </c>
      <c r="B114" s="36"/>
      <c r="C114" s="36"/>
      <c r="D114" s="29"/>
      <c r="E114" s="30">
        <v>108139.01</v>
      </c>
      <c r="F114" s="31">
        <v>1</v>
      </c>
      <c r="G114" s="31"/>
    </row>
    <row r="119" spans="1:7" x14ac:dyDescent="0.25">
      <c r="A119" s="1" t="s">
        <v>227</v>
      </c>
    </row>
    <row r="120" spans="1:7" x14ac:dyDescent="0.25">
      <c r="A120" s="48" t="s">
        <v>228</v>
      </c>
      <c r="B120" s="3" t="s">
        <v>127</v>
      </c>
    </row>
    <row r="121" spans="1:7" x14ac:dyDescent="0.25">
      <c r="A121" t="s">
        <v>229</v>
      </c>
    </row>
    <row r="122" spans="1:7" x14ac:dyDescent="0.25">
      <c r="A122" t="s">
        <v>230</v>
      </c>
      <c r="B122" t="s">
        <v>231</v>
      </c>
      <c r="C122" t="s">
        <v>231</v>
      </c>
    </row>
    <row r="123" spans="1:7" x14ac:dyDescent="0.25">
      <c r="B123" s="49">
        <v>45565</v>
      </c>
      <c r="C123" s="49">
        <v>45596</v>
      </c>
    </row>
    <row r="124" spans="1:7" x14ac:dyDescent="0.25">
      <c r="A124" t="s">
        <v>236</v>
      </c>
      <c r="B124">
        <v>100.34</v>
      </c>
      <c r="C124">
        <v>94.06</v>
      </c>
    </row>
    <row r="125" spans="1:7" x14ac:dyDescent="0.25">
      <c r="A125" t="s">
        <v>237</v>
      </c>
      <c r="B125">
        <v>41.9</v>
      </c>
      <c r="C125">
        <v>39.28</v>
      </c>
    </row>
    <row r="126" spans="1:7" x14ac:dyDescent="0.25">
      <c r="A126" t="s">
        <v>1891</v>
      </c>
      <c r="B126">
        <v>89.01</v>
      </c>
      <c r="C126">
        <v>83.33</v>
      </c>
    </row>
    <row r="127" spans="1:7" x14ac:dyDescent="0.25">
      <c r="A127" t="s">
        <v>1892</v>
      </c>
      <c r="B127">
        <v>90.07</v>
      </c>
      <c r="C127">
        <v>84.32</v>
      </c>
    </row>
    <row r="128" spans="1:7" x14ac:dyDescent="0.25">
      <c r="A128" t="s">
        <v>1893</v>
      </c>
      <c r="B128">
        <v>87.85</v>
      </c>
      <c r="C128">
        <v>82.24</v>
      </c>
    </row>
    <row r="129" spans="1:3" x14ac:dyDescent="0.25">
      <c r="A129" t="s">
        <v>1894</v>
      </c>
      <c r="B129">
        <v>71.8</v>
      </c>
      <c r="C129">
        <v>67.22</v>
      </c>
    </row>
    <row r="130" spans="1:3" x14ac:dyDescent="0.25">
      <c r="A130" t="s">
        <v>688</v>
      </c>
      <c r="B130">
        <v>88.47</v>
      </c>
      <c r="C130">
        <v>82.83</v>
      </c>
    </row>
    <row r="131" spans="1:3" x14ac:dyDescent="0.25">
      <c r="A131" t="s">
        <v>689</v>
      </c>
      <c r="B131">
        <v>30.22</v>
      </c>
      <c r="C131">
        <v>28.29</v>
      </c>
    </row>
    <row r="133" spans="1:3" x14ac:dyDescent="0.25">
      <c r="A133" t="s">
        <v>247</v>
      </c>
      <c r="B133" s="3" t="s">
        <v>127</v>
      </c>
    </row>
    <row r="134" spans="1:3" x14ac:dyDescent="0.25">
      <c r="A134" t="s">
        <v>248</v>
      </c>
      <c r="B134" s="3" t="s">
        <v>127</v>
      </c>
    </row>
    <row r="135" spans="1:3" ht="29.1" customHeight="1" x14ac:dyDescent="0.25">
      <c r="A135" s="48" t="s">
        <v>249</v>
      </c>
      <c r="B135" s="3" t="s">
        <v>127</v>
      </c>
    </row>
    <row r="136" spans="1:3" ht="29.1" customHeight="1" x14ac:dyDescent="0.25">
      <c r="A136" s="48" t="s">
        <v>250</v>
      </c>
      <c r="B136" s="3" t="s">
        <v>127</v>
      </c>
    </row>
    <row r="137" spans="1:3" x14ac:dyDescent="0.25">
      <c r="A137" t="s">
        <v>1235</v>
      </c>
      <c r="B137" s="50">
        <v>1.0963000000000001</v>
      </c>
    </row>
    <row r="138" spans="1:3" ht="43.5" customHeight="1" x14ac:dyDescent="0.25">
      <c r="A138" s="48" t="s">
        <v>252</v>
      </c>
      <c r="B138" s="3" t="s">
        <v>127</v>
      </c>
    </row>
    <row r="139" spans="1:3" x14ac:dyDescent="0.25">
      <c r="B139" s="3"/>
    </row>
    <row r="140" spans="1:3" ht="29.1" customHeight="1" x14ac:dyDescent="0.25">
      <c r="A140" s="48" t="s">
        <v>253</v>
      </c>
      <c r="B140" s="3" t="s">
        <v>127</v>
      </c>
    </row>
    <row r="141" spans="1:3" ht="29.1" customHeight="1" x14ac:dyDescent="0.25">
      <c r="A141" s="48" t="s">
        <v>254</v>
      </c>
      <c r="B141" t="s">
        <v>127</v>
      </c>
    </row>
    <row r="142" spans="1:3" ht="29.1" customHeight="1" x14ac:dyDescent="0.25">
      <c r="A142" s="48" t="s">
        <v>255</v>
      </c>
      <c r="B142" s="3" t="s">
        <v>127</v>
      </c>
    </row>
    <row r="143" spans="1:3" ht="29.1" customHeight="1" x14ac:dyDescent="0.25">
      <c r="A143" s="48" t="s">
        <v>256</v>
      </c>
      <c r="B143" s="3" t="s">
        <v>127</v>
      </c>
    </row>
    <row r="145" spans="1:4" ht="69.95" customHeight="1" x14ac:dyDescent="0.25">
      <c r="A145" s="69" t="s">
        <v>266</v>
      </c>
      <c r="B145" s="69" t="s">
        <v>267</v>
      </c>
      <c r="C145" s="69" t="s">
        <v>5</v>
      </c>
      <c r="D145" s="69" t="s">
        <v>6</v>
      </c>
    </row>
    <row r="146" spans="1:4" ht="69.95" customHeight="1" x14ac:dyDescent="0.25">
      <c r="A146" s="69" t="s">
        <v>1895</v>
      </c>
      <c r="B146" s="69"/>
      <c r="C146" s="69" t="s">
        <v>57</v>
      </c>
      <c r="D146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25"/>
  <sheetViews>
    <sheetView showGridLines="0" workbookViewId="0">
      <pane ySplit="4" topLeftCell="A106" activePane="bottomLeft" state="frozen"/>
      <selection activeCell="B30" sqref="B30"/>
      <selection pane="bottomLeft" activeCell="A125" sqref="A12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1896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1897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1239</v>
      </c>
      <c r="B8" s="33" t="s">
        <v>1240</v>
      </c>
      <c r="C8" s="33" t="s">
        <v>1164</v>
      </c>
      <c r="D8" s="14">
        <v>866825</v>
      </c>
      <c r="E8" s="15">
        <v>15045.48</v>
      </c>
      <c r="F8" s="16">
        <v>6.3600000000000004E-2</v>
      </c>
      <c r="G8" s="16"/>
    </row>
    <row r="9" spans="1:8" x14ac:dyDescent="0.25">
      <c r="A9" s="13" t="s">
        <v>1162</v>
      </c>
      <c r="B9" s="33" t="s">
        <v>1163</v>
      </c>
      <c r="C9" s="33" t="s">
        <v>1164</v>
      </c>
      <c r="D9" s="14">
        <v>932405</v>
      </c>
      <c r="E9" s="15">
        <v>12049</v>
      </c>
      <c r="F9" s="16">
        <v>5.0900000000000001E-2</v>
      </c>
      <c r="G9" s="16"/>
    </row>
    <row r="10" spans="1:8" x14ac:dyDescent="0.25">
      <c r="A10" s="13" t="s">
        <v>1250</v>
      </c>
      <c r="B10" s="33" t="s">
        <v>1251</v>
      </c>
      <c r="C10" s="33" t="s">
        <v>1249</v>
      </c>
      <c r="D10" s="14">
        <v>610589</v>
      </c>
      <c r="E10" s="15">
        <v>10729.58</v>
      </c>
      <c r="F10" s="16">
        <v>4.5400000000000003E-2</v>
      </c>
      <c r="G10" s="16"/>
    </row>
    <row r="11" spans="1:8" x14ac:dyDescent="0.25">
      <c r="A11" s="13" t="s">
        <v>1190</v>
      </c>
      <c r="B11" s="33" t="s">
        <v>1191</v>
      </c>
      <c r="C11" s="33" t="s">
        <v>1192</v>
      </c>
      <c r="D11" s="14">
        <v>213970</v>
      </c>
      <c r="E11" s="15">
        <v>7750.64</v>
      </c>
      <c r="F11" s="16">
        <v>3.2800000000000003E-2</v>
      </c>
      <c r="G11" s="16"/>
    </row>
    <row r="12" spans="1:8" x14ac:dyDescent="0.25">
      <c r="A12" s="13" t="s">
        <v>1187</v>
      </c>
      <c r="B12" s="33" t="s">
        <v>1188</v>
      </c>
      <c r="C12" s="33" t="s">
        <v>1189</v>
      </c>
      <c r="D12" s="14">
        <v>487460</v>
      </c>
      <c r="E12" s="15">
        <v>6493.21</v>
      </c>
      <c r="F12" s="16">
        <v>2.75E-2</v>
      </c>
      <c r="G12" s="16"/>
    </row>
    <row r="13" spans="1:8" x14ac:dyDescent="0.25">
      <c r="A13" s="13" t="s">
        <v>1176</v>
      </c>
      <c r="B13" s="33" t="s">
        <v>1177</v>
      </c>
      <c r="C13" s="33" t="s">
        <v>1178</v>
      </c>
      <c r="D13" s="14">
        <v>1491720</v>
      </c>
      <c r="E13" s="15">
        <v>6088.46</v>
      </c>
      <c r="F13" s="16">
        <v>2.5700000000000001E-2</v>
      </c>
      <c r="G13" s="16"/>
    </row>
    <row r="14" spans="1:8" x14ac:dyDescent="0.25">
      <c r="A14" s="13" t="s">
        <v>1266</v>
      </c>
      <c r="B14" s="33" t="s">
        <v>1267</v>
      </c>
      <c r="C14" s="33" t="s">
        <v>1172</v>
      </c>
      <c r="D14" s="14">
        <v>179488</v>
      </c>
      <c r="E14" s="15">
        <v>4897.42</v>
      </c>
      <c r="F14" s="16">
        <v>2.07E-2</v>
      </c>
      <c r="G14" s="16"/>
    </row>
    <row r="15" spans="1:8" x14ac:dyDescent="0.25">
      <c r="A15" s="13" t="s">
        <v>1210</v>
      </c>
      <c r="B15" s="33" t="s">
        <v>1211</v>
      </c>
      <c r="C15" s="33" t="s">
        <v>1164</v>
      </c>
      <c r="D15" s="14">
        <v>577768</v>
      </c>
      <c r="E15" s="15">
        <v>4738.8500000000004</v>
      </c>
      <c r="F15" s="16">
        <v>0.02</v>
      </c>
      <c r="G15" s="16"/>
    </row>
    <row r="16" spans="1:8" x14ac:dyDescent="0.25">
      <c r="A16" s="13" t="s">
        <v>1182</v>
      </c>
      <c r="B16" s="33" t="s">
        <v>1183</v>
      </c>
      <c r="C16" s="33" t="s">
        <v>1184</v>
      </c>
      <c r="D16" s="14">
        <v>41801</v>
      </c>
      <c r="E16" s="15">
        <v>4625.55</v>
      </c>
      <c r="F16" s="16">
        <v>1.9599999999999999E-2</v>
      </c>
      <c r="G16" s="16"/>
    </row>
    <row r="17" spans="1:7" x14ac:dyDescent="0.25">
      <c r="A17" s="13" t="s">
        <v>1159</v>
      </c>
      <c r="B17" s="33" t="s">
        <v>1160</v>
      </c>
      <c r="C17" s="33" t="s">
        <v>1161</v>
      </c>
      <c r="D17" s="14">
        <v>280472</v>
      </c>
      <c r="E17" s="15">
        <v>4522.8900000000003</v>
      </c>
      <c r="F17" s="16">
        <v>1.9099999999999999E-2</v>
      </c>
      <c r="G17" s="16"/>
    </row>
    <row r="18" spans="1:7" x14ac:dyDescent="0.25">
      <c r="A18" s="13" t="s">
        <v>1319</v>
      </c>
      <c r="B18" s="33" t="s">
        <v>1320</v>
      </c>
      <c r="C18" s="33" t="s">
        <v>1203</v>
      </c>
      <c r="D18" s="14">
        <v>32106</v>
      </c>
      <c r="E18" s="15">
        <v>4514.62</v>
      </c>
      <c r="F18" s="16">
        <v>1.9099999999999999E-2</v>
      </c>
      <c r="G18" s="16"/>
    </row>
    <row r="19" spans="1:7" x14ac:dyDescent="0.25">
      <c r="A19" s="13" t="s">
        <v>1375</v>
      </c>
      <c r="B19" s="33" t="s">
        <v>1376</v>
      </c>
      <c r="C19" s="33" t="s">
        <v>1323</v>
      </c>
      <c r="D19" s="14">
        <v>62565</v>
      </c>
      <c r="E19" s="15">
        <v>4459.8500000000004</v>
      </c>
      <c r="F19" s="16">
        <v>1.89E-2</v>
      </c>
      <c r="G19" s="16"/>
    </row>
    <row r="20" spans="1:7" x14ac:dyDescent="0.25">
      <c r="A20" s="13" t="s">
        <v>1332</v>
      </c>
      <c r="B20" s="33" t="s">
        <v>1333</v>
      </c>
      <c r="C20" s="33" t="s">
        <v>1334</v>
      </c>
      <c r="D20" s="14">
        <v>984282</v>
      </c>
      <c r="E20" s="15">
        <v>4449.45</v>
      </c>
      <c r="F20" s="16">
        <v>1.8800000000000001E-2</v>
      </c>
      <c r="G20" s="16"/>
    </row>
    <row r="21" spans="1:7" x14ac:dyDescent="0.25">
      <c r="A21" s="13" t="s">
        <v>1156</v>
      </c>
      <c r="B21" s="33" t="s">
        <v>1157</v>
      </c>
      <c r="C21" s="33" t="s">
        <v>1158</v>
      </c>
      <c r="D21" s="14">
        <v>234373</v>
      </c>
      <c r="E21" s="15">
        <v>4333.32</v>
      </c>
      <c r="F21" s="16">
        <v>1.83E-2</v>
      </c>
      <c r="G21" s="16"/>
    </row>
    <row r="22" spans="1:7" x14ac:dyDescent="0.25">
      <c r="A22" s="13" t="s">
        <v>1444</v>
      </c>
      <c r="B22" s="33" t="s">
        <v>1445</v>
      </c>
      <c r="C22" s="33" t="s">
        <v>1209</v>
      </c>
      <c r="D22" s="14">
        <v>56661</v>
      </c>
      <c r="E22" s="15">
        <v>4209.6000000000004</v>
      </c>
      <c r="F22" s="16">
        <v>1.78E-2</v>
      </c>
      <c r="G22" s="16"/>
    </row>
    <row r="23" spans="1:7" x14ac:dyDescent="0.25">
      <c r="A23" s="13" t="s">
        <v>1756</v>
      </c>
      <c r="B23" s="33" t="s">
        <v>1757</v>
      </c>
      <c r="C23" s="33" t="s">
        <v>1323</v>
      </c>
      <c r="D23" s="14">
        <v>1572226</v>
      </c>
      <c r="E23" s="15">
        <v>3800.86</v>
      </c>
      <c r="F23" s="16">
        <v>1.61E-2</v>
      </c>
      <c r="G23" s="16"/>
    </row>
    <row r="24" spans="1:7" x14ac:dyDescent="0.25">
      <c r="A24" s="13" t="s">
        <v>1846</v>
      </c>
      <c r="B24" s="33" t="s">
        <v>1847</v>
      </c>
      <c r="C24" s="33" t="s">
        <v>1178</v>
      </c>
      <c r="D24" s="14">
        <v>557706</v>
      </c>
      <c r="E24" s="15">
        <v>3787.66</v>
      </c>
      <c r="F24" s="16">
        <v>1.6E-2</v>
      </c>
      <c r="G24" s="16"/>
    </row>
    <row r="25" spans="1:7" x14ac:dyDescent="0.25">
      <c r="A25" s="13" t="s">
        <v>1281</v>
      </c>
      <c r="B25" s="33" t="s">
        <v>1282</v>
      </c>
      <c r="C25" s="33" t="s">
        <v>1249</v>
      </c>
      <c r="D25" s="14">
        <v>208831</v>
      </c>
      <c r="E25" s="15">
        <v>3688.06</v>
      </c>
      <c r="F25" s="16">
        <v>1.5599999999999999E-2</v>
      </c>
      <c r="G25" s="16"/>
    </row>
    <row r="26" spans="1:7" x14ac:dyDescent="0.25">
      <c r="A26" s="13" t="s">
        <v>1215</v>
      </c>
      <c r="B26" s="33" t="s">
        <v>1216</v>
      </c>
      <c r="C26" s="33" t="s">
        <v>1164</v>
      </c>
      <c r="D26" s="14">
        <v>310570</v>
      </c>
      <c r="E26" s="15">
        <v>3601.21</v>
      </c>
      <c r="F26" s="16">
        <v>1.52E-2</v>
      </c>
      <c r="G26" s="16"/>
    </row>
    <row r="27" spans="1:7" x14ac:dyDescent="0.25">
      <c r="A27" s="13" t="s">
        <v>1317</v>
      </c>
      <c r="B27" s="33" t="s">
        <v>1318</v>
      </c>
      <c r="C27" s="33" t="s">
        <v>1256</v>
      </c>
      <c r="D27" s="14">
        <v>50075</v>
      </c>
      <c r="E27" s="15">
        <v>3450.04</v>
      </c>
      <c r="F27" s="16">
        <v>1.46E-2</v>
      </c>
      <c r="G27" s="16"/>
    </row>
    <row r="28" spans="1:7" x14ac:dyDescent="0.25">
      <c r="A28" s="13" t="s">
        <v>1509</v>
      </c>
      <c r="B28" s="33" t="s">
        <v>1510</v>
      </c>
      <c r="C28" s="33" t="s">
        <v>1294</v>
      </c>
      <c r="D28" s="14">
        <v>118851</v>
      </c>
      <c r="E28" s="15">
        <v>3417.8</v>
      </c>
      <c r="F28" s="16">
        <v>1.4500000000000001E-2</v>
      </c>
      <c r="G28" s="16"/>
    </row>
    <row r="29" spans="1:7" x14ac:dyDescent="0.25">
      <c r="A29" s="13" t="s">
        <v>1345</v>
      </c>
      <c r="B29" s="33" t="s">
        <v>1346</v>
      </c>
      <c r="C29" s="33" t="s">
        <v>1249</v>
      </c>
      <c r="D29" s="14">
        <v>63305</v>
      </c>
      <c r="E29" s="15">
        <v>3401.06</v>
      </c>
      <c r="F29" s="16">
        <v>1.44E-2</v>
      </c>
      <c r="G29" s="16"/>
    </row>
    <row r="30" spans="1:7" x14ac:dyDescent="0.25">
      <c r="A30" s="13" t="s">
        <v>1885</v>
      </c>
      <c r="B30" s="33" t="s">
        <v>1886</v>
      </c>
      <c r="C30" s="33" t="s">
        <v>1256</v>
      </c>
      <c r="D30" s="14">
        <v>2384008</v>
      </c>
      <c r="E30" s="15">
        <v>3197.19</v>
      </c>
      <c r="F30" s="16">
        <v>1.35E-2</v>
      </c>
      <c r="G30" s="16"/>
    </row>
    <row r="31" spans="1:7" x14ac:dyDescent="0.25">
      <c r="A31" s="13" t="s">
        <v>1898</v>
      </c>
      <c r="B31" s="33" t="s">
        <v>1899</v>
      </c>
      <c r="C31" s="33" t="s">
        <v>1900</v>
      </c>
      <c r="D31" s="14">
        <v>185194</v>
      </c>
      <c r="E31" s="15">
        <v>3150.43</v>
      </c>
      <c r="F31" s="16">
        <v>1.3299999999999999E-2</v>
      </c>
      <c r="G31" s="16"/>
    </row>
    <row r="32" spans="1:7" x14ac:dyDescent="0.25">
      <c r="A32" s="13" t="s">
        <v>1247</v>
      </c>
      <c r="B32" s="33" t="s">
        <v>1248</v>
      </c>
      <c r="C32" s="33" t="s">
        <v>1249</v>
      </c>
      <c r="D32" s="14">
        <v>79182</v>
      </c>
      <c r="E32" s="15">
        <v>3142.3</v>
      </c>
      <c r="F32" s="16">
        <v>1.3299999999999999E-2</v>
      </c>
      <c r="G32" s="16"/>
    </row>
    <row r="33" spans="1:7" x14ac:dyDescent="0.25">
      <c r="A33" s="13" t="s">
        <v>1252</v>
      </c>
      <c r="B33" s="33" t="s">
        <v>1253</v>
      </c>
      <c r="C33" s="33" t="s">
        <v>1249</v>
      </c>
      <c r="D33" s="14">
        <v>41087</v>
      </c>
      <c r="E33" s="15">
        <v>3132.51</v>
      </c>
      <c r="F33" s="16">
        <v>1.32E-2</v>
      </c>
      <c r="G33" s="16"/>
    </row>
    <row r="34" spans="1:7" x14ac:dyDescent="0.25">
      <c r="A34" s="13" t="s">
        <v>1356</v>
      </c>
      <c r="B34" s="33" t="s">
        <v>1357</v>
      </c>
      <c r="C34" s="33" t="s">
        <v>1256</v>
      </c>
      <c r="D34" s="14">
        <v>99208</v>
      </c>
      <c r="E34" s="15">
        <v>3114.04</v>
      </c>
      <c r="F34" s="16">
        <v>1.32E-2</v>
      </c>
      <c r="G34" s="16"/>
    </row>
    <row r="35" spans="1:7" x14ac:dyDescent="0.25">
      <c r="A35" s="13" t="s">
        <v>1404</v>
      </c>
      <c r="B35" s="33" t="s">
        <v>1405</v>
      </c>
      <c r="C35" s="33" t="s">
        <v>1401</v>
      </c>
      <c r="D35" s="14">
        <v>47618</v>
      </c>
      <c r="E35" s="15">
        <v>3102.74</v>
      </c>
      <c r="F35" s="16">
        <v>1.3100000000000001E-2</v>
      </c>
      <c r="G35" s="16"/>
    </row>
    <row r="36" spans="1:7" x14ac:dyDescent="0.25">
      <c r="A36" s="13" t="s">
        <v>1330</v>
      </c>
      <c r="B36" s="33" t="s">
        <v>1331</v>
      </c>
      <c r="C36" s="33" t="s">
        <v>1169</v>
      </c>
      <c r="D36" s="14">
        <v>120291</v>
      </c>
      <c r="E36" s="15">
        <v>3041.26</v>
      </c>
      <c r="F36" s="16">
        <v>1.29E-2</v>
      </c>
      <c r="G36" s="16"/>
    </row>
    <row r="37" spans="1:7" x14ac:dyDescent="0.25">
      <c r="A37" s="13" t="s">
        <v>1901</v>
      </c>
      <c r="B37" s="33" t="s">
        <v>1902</v>
      </c>
      <c r="C37" s="33" t="s">
        <v>1175</v>
      </c>
      <c r="D37" s="14">
        <v>339265</v>
      </c>
      <c r="E37" s="15">
        <v>2883.41</v>
      </c>
      <c r="F37" s="16">
        <v>1.2200000000000001E-2</v>
      </c>
      <c r="G37" s="16"/>
    </row>
    <row r="38" spans="1:7" x14ac:dyDescent="0.25">
      <c r="A38" s="13" t="s">
        <v>1903</v>
      </c>
      <c r="B38" s="33" t="s">
        <v>1904</v>
      </c>
      <c r="C38" s="33" t="s">
        <v>1353</v>
      </c>
      <c r="D38" s="14">
        <v>116648</v>
      </c>
      <c r="E38" s="15">
        <v>2775.06</v>
      </c>
      <c r="F38" s="16">
        <v>1.17E-2</v>
      </c>
      <c r="G38" s="16"/>
    </row>
    <row r="39" spans="1:7" x14ac:dyDescent="0.25">
      <c r="A39" s="13" t="s">
        <v>1515</v>
      </c>
      <c r="B39" s="33" t="s">
        <v>1516</v>
      </c>
      <c r="C39" s="33" t="s">
        <v>1181</v>
      </c>
      <c r="D39" s="14">
        <v>501978</v>
      </c>
      <c r="E39" s="15">
        <v>2710.68</v>
      </c>
      <c r="F39" s="16">
        <v>1.15E-2</v>
      </c>
      <c r="G39" s="16"/>
    </row>
    <row r="40" spans="1:7" x14ac:dyDescent="0.25">
      <c r="A40" s="13" t="s">
        <v>1883</v>
      </c>
      <c r="B40" s="33" t="s">
        <v>1884</v>
      </c>
      <c r="C40" s="33" t="s">
        <v>1256</v>
      </c>
      <c r="D40" s="14">
        <v>56228</v>
      </c>
      <c r="E40" s="15">
        <v>2701.33</v>
      </c>
      <c r="F40" s="16">
        <v>1.14E-2</v>
      </c>
      <c r="G40" s="16"/>
    </row>
    <row r="41" spans="1:7" x14ac:dyDescent="0.25">
      <c r="A41" s="13" t="s">
        <v>1421</v>
      </c>
      <c r="B41" s="33" t="s">
        <v>1422</v>
      </c>
      <c r="C41" s="33" t="s">
        <v>1203</v>
      </c>
      <c r="D41" s="14">
        <v>164668</v>
      </c>
      <c r="E41" s="15">
        <v>2697.92</v>
      </c>
      <c r="F41" s="16">
        <v>1.14E-2</v>
      </c>
      <c r="G41" s="16"/>
    </row>
    <row r="42" spans="1:7" x14ac:dyDescent="0.25">
      <c r="A42" s="13" t="s">
        <v>1905</v>
      </c>
      <c r="B42" s="33" t="s">
        <v>1906</v>
      </c>
      <c r="C42" s="33" t="s">
        <v>1256</v>
      </c>
      <c r="D42" s="14">
        <v>214330</v>
      </c>
      <c r="E42" s="15">
        <v>2528.67</v>
      </c>
      <c r="F42" s="16">
        <v>1.0699999999999999E-2</v>
      </c>
      <c r="G42" s="16"/>
    </row>
    <row r="43" spans="1:7" x14ac:dyDescent="0.25">
      <c r="A43" s="13" t="s">
        <v>1165</v>
      </c>
      <c r="B43" s="33" t="s">
        <v>1166</v>
      </c>
      <c r="C43" s="33" t="s">
        <v>1158</v>
      </c>
      <c r="D43" s="14">
        <v>115353</v>
      </c>
      <c r="E43" s="15">
        <v>2522.71</v>
      </c>
      <c r="F43" s="16">
        <v>1.0699999999999999E-2</v>
      </c>
      <c r="G43" s="16"/>
    </row>
    <row r="44" spans="1:7" x14ac:dyDescent="0.25">
      <c r="A44" s="13" t="s">
        <v>1170</v>
      </c>
      <c r="B44" s="33" t="s">
        <v>1171</v>
      </c>
      <c r="C44" s="33" t="s">
        <v>1172</v>
      </c>
      <c r="D44" s="14">
        <v>25224</v>
      </c>
      <c r="E44" s="15">
        <v>2481.11</v>
      </c>
      <c r="F44" s="16">
        <v>1.0500000000000001E-2</v>
      </c>
      <c r="G44" s="16"/>
    </row>
    <row r="45" spans="1:7" x14ac:dyDescent="0.25">
      <c r="A45" s="13" t="s">
        <v>1339</v>
      </c>
      <c r="B45" s="33" t="s">
        <v>1340</v>
      </c>
      <c r="C45" s="33" t="s">
        <v>1249</v>
      </c>
      <c r="D45" s="14">
        <v>153601</v>
      </c>
      <c r="E45" s="15">
        <v>2470.9</v>
      </c>
      <c r="F45" s="16">
        <v>1.04E-2</v>
      </c>
      <c r="G45" s="16"/>
    </row>
    <row r="46" spans="1:7" x14ac:dyDescent="0.25">
      <c r="A46" s="13" t="s">
        <v>1426</v>
      </c>
      <c r="B46" s="33" t="s">
        <v>1427</v>
      </c>
      <c r="C46" s="33" t="s">
        <v>1158</v>
      </c>
      <c r="D46" s="14">
        <v>158952</v>
      </c>
      <c r="E46" s="15">
        <v>2466.54</v>
      </c>
      <c r="F46" s="16">
        <v>1.04E-2</v>
      </c>
      <c r="G46" s="16"/>
    </row>
    <row r="47" spans="1:7" x14ac:dyDescent="0.25">
      <c r="A47" s="13" t="s">
        <v>1519</v>
      </c>
      <c r="B47" s="33" t="s">
        <v>1520</v>
      </c>
      <c r="C47" s="33" t="s">
        <v>1323</v>
      </c>
      <c r="D47" s="14">
        <v>32376</v>
      </c>
      <c r="E47" s="15">
        <v>2409.08</v>
      </c>
      <c r="F47" s="16">
        <v>1.0200000000000001E-2</v>
      </c>
      <c r="G47" s="16"/>
    </row>
    <row r="48" spans="1:7" x14ac:dyDescent="0.25">
      <c r="A48" s="13" t="s">
        <v>1428</v>
      </c>
      <c r="B48" s="33" t="s">
        <v>1429</v>
      </c>
      <c r="C48" s="33" t="s">
        <v>1297</v>
      </c>
      <c r="D48" s="14">
        <v>248680</v>
      </c>
      <c r="E48" s="15">
        <v>2289.1</v>
      </c>
      <c r="F48" s="16">
        <v>9.7000000000000003E-3</v>
      </c>
      <c r="G48" s="16"/>
    </row>
    <row r="49" spans="1:7" x14ac:dyDescent="0.25">
      <c r="A49" s="13" t="s">
        <v>1868</v>
      </c>
      <c r="B49" s="33" t="s">
        <v>1869</v>
      </c>
      <c r="C49" s="33" t="s">
        <v>1214</v>
      </c>
      <c r="D49" s="14">
        <v>55402</v>
      </c>
      <c r="E49" s="15">
        <v>2244.75</v>
      </c>
      <c r="F49" s="16">
        <v>9.4999999999999998E-3</v>
      </c>
      <c r="G49" s="16"/>
    </row>
    <row r="50" spans="1:7" x14ac:dyDescent="0.25">
      <c r="A50" s="13" t="s">
        <v>1197</v>
      </c>
      <c r="B50" s="33" t="s">
        <v>1198</v>
      </c>
      <c r="C50" s="33" t="s">
        <v>1172</v>
      </c>
      <c r="D50" s="14">
        <v>89899</v>
      </c>
      <c r="E50" s="15">
        <v>2241.81</v>
      </c>
      <c r="F50" s="16">
        <v>9.4999999999999998E-3</v>
      </c>
      <c r="G50" s="16"/>
    </row>
    <row r="51" spans="1:7" x14ac:dyDescent="0.25">
      <c r="A51" s="13" t="s">
        <v>1907</v>
      </c>
      <c r="B51" s="33" t="s">
        <v>1908</v>
      </c>
      <c r="C51" s="33" t="s">
        <v>1158</v>
      </c>
      <c r="D51" s="14">
        <v>195740</v>
      </c>
      <c r="E51" s="15">
        <v>2209.61</v>
      </c>
      <c r="F51" s="16">
        <v>9.2999999999999992E-3</v>
      </c>
      <c r="G51" s="16"/>
    </row>
    <row r="52" spans="1:7" x14ac:dyDescent="0.25">
      <c r="A52" s="13" t="s">
        <v>1201</v>
      </c>
      <c r="B52" s="33" t="s">
        <v>1202</v>
      </c>
      <c r="C52" s="33" t="s">
        <v>1203</v>
      </c>
      <c r="D52" s="14">
        <v>65753</v>
      </c>
      <c r="E52" s="15">
        <v>2148.1799999999998</v>
      </c>
      <c r="F52" s="16">
        <v>9.1000000000000004E-3</v>
      </c>
      <c r="G52" s="16"/>
    </row>
    <row r="53" spans="1:7" x14ac:dyDescent="0.25">
      <c r="A53" s="13" t="s">
        <v>1379</v>
      </c>
      <c r="B53" s="33" t="s">
        <v>1380</v>
      </c>
      <c r="C53" s="33" t="s">
        <v>1256</v>
      </c>
      <c r="D53" s="14">
        <v>167477</v>
      </c>
      <c r="E53" s="15">
        <v>2131.56</v>
      </c>
      <c r="F53" s="16">
        <v>8.9999999999999993E-3</v>
      </c>
      <c r="G53" s="16"/>
    </row>
    <row r="54" spans="1:7" x14ac:dyDescent="0.25">
      <c r="A54" s="13" t="s">
        <v>1874</v>
      </c>
      <c r="B54" s="33" t="s">
        <v>1875</v>
      </c>
      <c r="C54" s="33" t="s">
        <v>1776</v>
      </c>
      <c r="D54" s="14">
        <v>172295</v>
      </c>
      <c r="E54" s="15">
        <v>2104.84</v>
      </c>
      <c r="F54" s="16">
        <v>8.8999999999999999E-3</v>
      </c>
      <c r="G54" s="16"/>
    </row>
    <row r="55" spans="1:7" x14ac:dyDescent="0.25">
      <c r="A55" s="13" t="s">
        <v>1279</v>
      </c>
      <c r="B55" s="33" t="s">
        <v>1280</v>
      </c>
      <c r="C55" s="33" t="s">
        <v>1259</v>
      </c>
      <c r="D55" s="14">
        <v>714088</v>
      </c>
      <c r="E55" s="15">
        <v>2034.44</v>
      </c>
      <c r="F55" s="16">
        <v>8.6E-3</v>
      </c>
      <c r="G55" s="16"/>
    </row>
    <row r="56" spans="1:7" x14ac:dyDescent="0.25">
      <c r="A56" s="13" t="s">
        <v>1312</v>
      </c>
      <c r="B56" s="33" t="s">
        <v>1313</v>
      </c>
      <c r="C56" s="33" t="s">
        <v>1314</v>
      </c>
      <c r="D56" s="14">
        <v>911885</v>
      </c>
      <c r="E56" s="15">
        <v>2023.2</v>
      </c>
      <c r="F56" s="16">
        <v>8.6E-3</v>
      </c>
      <c r="G56" s="16"/>
    </row>
    <row r="57" spans="1:7" x14ac:dyDescent="0.25">
      <c r="A57" s="13" t="s">
        <v>1300</v>
      </c>
      <c r="B57" s="33" t="s">
        <v>1301</v>
      </c>
      <c r="C57" s="33" t="s">
        <v>1256</v>
      </c>
      <c r="D57" s="14">
        <v>417602</v>
      </c>
      <c r="E57" s="15">
        <v>1899.88</v>
      </c>
      <c r="F57" s="16">
        <v>8.0000000000000002E-3</v>
      </c>
      <c r="G57" s="16"/>
    </row>
    <row r="58" spans="1:7" x14ac:dyDescent="0.25">
      <c r="A58" s="13" t="s">
        <v>1310</v>
      </c>
      <c r="B58" s="33" t="s">
        <v>1311</v>
      </c>
      <c r="C58" s="33" t="s">
        <v>1209</v>
      </c>
      <c r="D58" s="14">
        <v>747105</v>
      </c>
      <c r="E58" s="15">
        <v>1785.58</v>
      </c>
      <c r="F58" s="16">
        <v>7.6E-3</v>
      </c>
      <c r="G58" s="16"/>
    </row>
    <row r="59" spans="1:7" x14ac:dyDescent="0.25">
      <c r="A59" s="13" t="s">
        <v>1909</v>
      </c>
      <c r="B59" s="33" t="s">
        <v>1910</v>
      </c>
      <c r="C59" s="33" t="s">
        <v>1203</v>
      </c>
      <c r="D59" s="14">
        <v>142972</v>
      </c>
      <c r="E59" s="15">
        <v>1716.59</v>
      </c>
      <c r="F59" s="16">
        <v>7.3000000000000001E-3</v>
      </c>
      <c r="G59" s="16"/>
    </row>
    <row r="60" spans="1:7" x14ac:dyDescent="0.25">
      <c r="A60" s="13" t="s">
        <v>1750</v>
      </c>
      <c r="B60" s="33" t="s">
        <v>1751</v>
      </c>
      <c r="C60" s="33" t="s">
        <v>1209</v>
      </c>
      <c r="D60" s="14">
        <v>233214</v>
      </c>
      <c r="E60" s="15">
        <v>1642.76</v>
      </c>
      <c r="F60" s="16">
        <v>6.8999999999999999E-3</v>
      </c>
      <c r="G60" s="16"/>
    </row>
    <row r="61" spans="1:7" x14ac:dyDescent="0.25">
      <c r="A61" s="13" t="s">
        <v>1173</v>
      </c>
      <c r="B61" s="33" t="s">
        <v>1174</v>
      </c>
      <c r="C61" s="33" t="s">
        <v>1175</v>
      </c>
      <c r="D61" s="14">
        <v>28214</v>
      </c>
      <c r="E61" s="15">
        <v>1615.79</v>
      </c>
      <c r="F61" s="16">
        <v>6.7999999999999996E-3</v>
      </c>
      <c r="G61" s="16"/>
    </row>
    <row r="62" spans="1:7" x14ac:dyDescent="0.25">
      <c r="A62" s="13" t="s">
        <v>1911</v>
      </c>
      <c r="B62" s="33" t="s">
        <v>1912</v>
      </c>
      <c r="C62" s="33" t="s">
        <v>1164</v>
      </c>
      <c r="D62" s="14">
        <v>694553</v>
      </c>
      <c r="E62" s="15">
        <v>1569.55</v>
      </c>
      <c r="F62" s="16">
        <v>6.6E-3</v>
      </c>
      <c r="G62" s="16"/>
    </row>
    <row r="63" spans="1:7" x14ac:dyDescent="0.25">
      <c r="A63" s="13" t="s">
        <v>1430</v>
      </c>
      <c r="B63" s="33" t="s">
        <v>1431</v>
      </c>
      <c r="C63" s="33" t="s">
        <v>1224</v>
      </c>
      <c r="D63" s="14">
        <v>855851</v>
      </c>
      <c r="E63" s="15">
        <v>1548.66</v>
      </c>
      <c r="F63" s="16">
        <v>6.4999999999999997E-3</v>
      </c>
      <c r="G63" s="16"/>
    </row>
    <row r="64" spans="1:7" x14ac:dyDescent="0.25">
      <c r="A64" s="13" t="s">
        <v>1268</v>
      </c>
      <c r="B64" s="33" t="s">
        <v>1269</v>
      </c>
      <c r="C64" s="33" t="s">
        <v>1164</v>
      </c>
      <c r="D64" s="14">
        <v>721264</v>
      </c>
      <c r="E64" s="15">
        <v>1470.73</v>
      </c>
      <c r="F64" s="16">
        <v>6.1999999999999998E-3</v>
      </c>
      <c r="G64" s="16"/>
    </row>
    <row r="65" spans="1:7" x14ac:dyDescent="0.25">
      <c r="A65" s="13" t="s">
        <v>1913</v>
      </c>
      <c r="B65" s="33" t="s">
        <v>1914</v>
      </c>
      <c r="C65" s="33" t="s">
        <v>1203</v>
      </c>
      <c r="D65" s="14">
        <v>73480</v>
      </c>
      <c r="E65" s="15">
        <v>1461.74</v>
      </c>
      <c r="F65" s="16">
        <v>6.1999999999999998E-3</v>
      </c>
      <c r="G65" s="16"/>
    </row>
    <row r="66" spans="1:7" x14ac:dyDescent="0.25">
      <c r="A66" s="13" t="s">
        <v>1195</v>
      </c>
      <c r="B66" s="33" t="s">
        <v>1196</v>
      </c>
      <c r="C66" s="33" t="s">
        <v>1172</v>
      </c>
      <c r="D66" s="14">
        <v>12984</v>
      </c>
      <c r="E66" s="15">
        <v>1438.17</v>
      </c>
      <c r="F66" s="16">
        <v>6.1000000000000004E-3</v>
      </c>
      <c r="G66" s="16"/>
    </row>
    <row r="67" spans="1:7" x14ac:dyDescent="0.25">
      <c r="A67" s="13" t="s">
        <v>1915</v>
      </c>
      <c r="B67" s="33" t="s">
        <v>1916</v>
      </c>
      <c r="C67" s="33" t="s">
        <v>1390</v>
      </c>
      <c r="D67" s="14">
        <v>229624</v>
      </c>
      <c r="E67" s="15">
        <v>1434.46</v>
      </c>
      <c r="F67" s="16">
        <v>6.1000000000000004E-3</v>
      </c>
      <c r="G67" s="16"/>
    </row>
    <row r="68" spans="1:7" x14ac:dyDescent="0.25">
      <c r="A68" s="13" t="s">
        <v>1468</v>
      </c>
      <c r="B68" s="33" t="s">
        <v>1469</v>
      </c>
      <c r="C68" s="33" t="s">
        <v>1158</v>
      </c>
      <c r="D68" s="14">
        <v>86661</v>
      </c>
      <c r="E68" s="15">
        <v>1376.87</v>
      </c>
      <c r="F68" s="16">
        <v>5.7999999999999996E-3</v>
      </c>
      <c r="G68" s="16"/>
    </row>
    <row r="69" spans="1:7" x14ac:dyDescent="0.25">
      <c r="A69" s="13" t="s">
        <v>1199</v>
      </c>
      <c r="B69" s="33" t="s">
        <v>1200</v>
      </c>
      <c r="C69" s="33" t="s">
        <v>1175</v>
      </c>
      <c r="D69" s="14">
        <v>58758</v>
      </c>
      <c r="E69" s="15">
        <v>1329.66</v>
      </c>
      <c r="F69" s="16">
        <v>5.5999999999999999E-3</v>
      </c>
      <c r="G69" s="16"/>
    </row>
    <row r="70" spans="1:7" x14ac:dyDescent="0.25">
      <c r="A70" s="13" t="s">
        <v>1917</v>
      </c>
      <c r="B70" s="33" t="s">
        <v>1918</v>
      </c>
      <c r="C70" s="33" t="s">
        <v>1192</v>
      </c>
      <c r="D70" s="14">
        <v>43674</v>
      </c>
      <c r="E70" s="15">
        <v>1290.33</v>
      </c>
      <c r="F70" s="16">
        <v>5.4999999999999997E-3</v>
      </c>
      <c r="G70" s="16"/>
    </row>
    <row r="71" spans="1:7" x14ac:dyDescent="0.25">
      <c r="A71" s="13" t="s">
        <v>1760</v>
      </c>
      <c r="B71" s="33" t="s">
        <v>1761</v>
      </c>
      <c r="C71" s="33" t="s">
        <v>1164</v>
      </c>
      <c r="D71" s="14">
        <v>206837</v>
      </c>
      <c r="E71" s="15">
        <v>1225.6099999999999</v>
      </c>
      <c r="F71" s="16">
        <v>5.1999999999999998E-3</v>
      </c>
      <c r="G71" s="16"/>
    </row>
    <row r="72" spans="1:7" x14ac:dyDescent="0.25">
      <c r="A72" s="13" t="s">
        <v>1423</v>
      </c>
      <c r="B72" s="33" t="s">
        <v>1424</v>
      </c>
      <c r="C72" s="33" t="s">
        <v>1425</v>
      </c>
      <c r="D72" s="14">
        <v>32020</v>
      </c>
      <c r="E72" s="15">
        <v>1199.18</v>
      </c>
      <c r="F72" s="16">
        <v>5.1000000000000004E-3</v>
      </c>
      <c r="G72" s="16"/>
    </row>
    <row r="73" spans="1:7" x14ac:dyDescent="0.25">
      <c r="A73" s="13" t="s">
        <v>1505</v>
      </c>
      <c r="B73" s="33" t="s">
        <v>1506</v>
      </c>
      <c r="C73" s="33" t="s">
        <v>1415</v>
      </c>
      <c r="D73" s="14">
        <v>177194</v>
      </c>
      <c r="E73" s="15">
        <v>1199.07</v>
      </c>
      <c r="F73" s="16">
        <v>5.1000000000000004E-3</v>
      </c>
      <c r="G73" s="16"/>
    </row>
    <row r="74" spans="1:7" x14ac:dyDescent="0.25">
      <c r="A74" s="13" t="s">
        <v>1204</v>
      </c>
      <c r="B74" s="33" t="s">
        <v>1205</v>
      </c>
      <c r="C74" s="33" t="s">
        <v>1206</v>
      </c>
      <c r="D74" s="14">
        <v>60297</v>
      </c>
      <c r="E74" s="15">
        <v>1156.0999999999999</v>
      </c>
      <c r="F74" s="16">
        <v>4.8999999999999998E-3</v>
      </c>
      <c r="G74" s="16"/>
    </row>
    <row r="75" spans="1:7" x14ac:dyDescent="0.25">
      <c r="A75" s="13" t="s">
        <v>1305</v>
      </c>
      <c r="B75" s="33" t="s">
        <v>1306</v>
      </c>
      <c r="C75" s="33" t="s">
        <v>1307</v>
      </c>
      <c r="D75" s="14">
        <v>14683</v>
      </c>
      <c r="E75" s="15">
        <v>1151.43</v>
      </c>
      <c r="F75" s="16">
        <v>4.8999999999999998E-3</v>
      </c>
      <c r="G75" s="16"/>
    </row>
    <row r="76" spans="1:7" x14ac:dyDescent="0.25">
      <c r="A76" s="13" t="s">
        <v>1207</v>
      </c>
      <c r="B76" s="33" t="s">
        <v>1208</v>
      </c>
      <c r="C76" s="33" t="s">
        <v>1209</v>
      </c>
      <c r="D76" s="14">
        <v>16149</v>
      </c>
      <c r="E76" s="15">
        <v>1126.5999999999999</v>
      </c>
      <c r="F76" s="16">
        <v>4.7999999999999996E-3</v>
      </c>
      <c r="G76" s="16"/>
    </row>
    <row r="77" spans="1:7" x14ac:dyDescent="0.25">
      <c r="A77" s="13" t="s">
        <v>1919</v>
      </c>
      <c r="B77" s="33" t="s">
        <v>1920</v>
      </c>
      <c r="C77" s="33" t="s">
        <v>1224</v>
      </c>
      <c r="D77" s="14">
        <v>47432</v>
      </c>
      <c r="E77" s="15">
        <v>1126.3399999999999</v>
      </c>
      <c r="F77" s="16">
        <v>4.7999999999999996E-3</v>
      </c>
      <c r="G77" s="16"/>
    </row>
    <row r="78" spans="1:7" x14ac:dyDescent="0.25">
      <c r="A78" s="13" t="s">
        <v>1217</v>
      </c>
      <c r="B78" s="33" t="s">
        <v>1218</v>
      </c>
      <c r="C78" s="33" t="s">
        <v>1172</v>
      </c>
      <c r="D78" s="14">
        <v>131695</v>
      </c>
      <c r="E78" s="15">
        <v>1098.4000000000001</v>
      </c>
      <c r="F78" s="16">
        <v>4.5999999999999999E-3</v>
      </c>
      <c r="G78" s="16"/>
    </row>
    <row r="79" spans="1:7" x14ac:dyDescent="0.25">
      <c r="A79" s="13" t="s">
        <v>1285</v>
      </c>
      <c r="B79" s="33" t="s">
        <v>1286</v>
      </c>
      <c r="C79" s="33" t="s">
        <v>1287</v>
      </c>
      <c r="D79" s="14">
        <v>155844</v>
      </c>
      <c r="E79" s="15">
        <v>1069.17</v>
      </c>
      <c r="F79" s="16">
        <v>4.4999999999999997E-3</v>
      </c>
      <c r="G79" s="16"/>
    </row>
    <row r="80" spans="1:7" x14ac:dyDescent="0.25">
      <c r="A80" s="13" t="s">
        <v>1212</v>
      </c>
      <c r="B80" s="33" t="s">
        <v>1213</v>
      </c>
      <c r="C80" s="33" t="s">
        <v>1214</v>
      </c>
      <c r="D80" s="14">
        <v>29272</v>
      </c>
      <c r="E80" s="15">
        <v>1024.7</v>
      </c>
      <c r="F80" s="16">
        <v>4.3E-3</v>
      </c>
      <c r="G80" s="16"/>
    </row>
    <row r="81" spans="1:7" x14ac:dyDescent="0.25">
      <c r="A81" s="13" t="s">
        <v>1406</v>
      </c>
      <c r="B81" s="33" t="s">
        <v>1407</v>
      </c>
      <c r="C81" s="33" t="s">
        <v>1206</v>
      </c>
      <c r="D81" s="14">
        <v>62550</v>
      </c>
      <c r="E81" s="15">
        <v>1014.65</v>
      </c>
      <c r="F81" s="16">
        <v>4.3E-3</v>
      </c>
      <c r="G81" s="16"/>
    </row>
    <row r="82" spans="1:7" x14ac:dyDescent="0.25">
      <c r="A82" s="13" t="s">
        <v>1844</v>
      </c>
      <c r="B82" s="33" t="s">
        <v>1845</v>
      </c>
      <c r="C82" s="33" t="s">
        <v>1259</v>
      </c>
      <c r="D82" s="14">
        <v>84754</v>
      </c>
      <c r="E82" s="15">
        <v>919.84</v>
      </c>
      <c r="F82" s="16">
        <v>3.8999999999999998E-3</v>
      </c>
      <c r="G82" s="16"/>
    </row>
    <row r="83" spans="1:7" x14ac:dyDescent="0.25">
      <c r="A83" s="13" t="s">
        <v>1298</v>
      </c>
      <c r="B83" s="33" t="s">
        <v>1299</v>
      </c>
      <c r="C83" s="33" t="s">
        <v>1161</v>
      </c>
      <c r="D83" s="14">
        <v>241887</v>
      </c>
      <c r="E83" s="15">
        <v>823.75</v>
      </c>
      <c r="F83" s="16">
        <v>3.5000000000000001E-3</v>
      </c>
      <c r="G83" s="16"/>
    </row>
    <row r="84" spans="1:7" x14ac:dyDescent="0.25">
      <c r="A84" s="17" t="s">
        <v>130</v>
      </c>
      <c r="B84" s="34"/>
      <c r="C84" s="34"/>
      <c r="D84" s="20"/>
      <c r="E84" s="37">
        <v>229725.59</v>
      </c>
      <c r="F84" s="38">
        <v>0.97150000000000003</v>
      </c>
      <c r="G84" s="23"/>
    </row>
    <row r="85" spans="1:7" x14ac:dyDescent="0.25">
      <c r="A85" s="17" t="s">
        <v>1234</v>
      </c>
      <c r="B85" s="33"/>
      <c r="C85" s="33"/>
      <c r="D85" s="14"/>
      <c r="E85" s="15"/>
      <c r="F85" s="16"/>
      <c r="G85" s="16"/>
    </row>
    <row r="86" spans="1:7" x14ac:dyDescent="0.25">
      <c r="A86" s="17" t="s">
        <v>130</v>
      </c>
      <c r="B86" s="33"/>
      <c r="C86" s="33"/>
      <c r="D86" s="14"/>
      <c r="E86" s="39" t="s">
        <v>127</v>
      </c>
      <c r="F86" s="40" t="s">
        <v>127</v>
      </c>
      <c r="G86" s="16"/>
    </row>
    <row r="87" spans="1:7" x14ac:dyDescent="0.25">
      <c r="A87" s="24" t="s">
        <v>142</v>
      </c>
      <c r="B87" s="35"/>
      <c r="C87" s="35"/>
      <c r="D87" s="25"/>
      <c r="E87" s="30">
        <v>229725.59</v>
      </c>
      <c r="F87" s="31">
        <v>0.97150000000000003</v>
      </c>
      <c r="G87" s="23"/>
    </row>
    <row r="88" spans="1:7" x14ac:dyDescent="0.25">
      <c r="A88" s="13"/>
      <c r="B88" s="33"/>
      <c r="C88" s="33"/>
      <c r="D88" s="14"/>
      <c r="E88" s="15"/>
      <c r="F88" s="16"/>
      <c r="G88" s="16"/>
    </row>
    <row r="89" spans="1:7" x14ac:dyDescent="0.25">
      <c r="A89" s="13"/>
      <c r="B89" s="33"/>
      <c r="C89" s="33"/>
      <c r="D89" s="14"/>
      <c r="E89" s="15"/>
      <c r="F89" s="16"/>
      <c r="G89" s="16"/>
    </row>
    <row r="90" spans="1:7" x14ac:dyDescent="0.25">
      <c r="A90" s="17" t="s">
        <v>220</v>
      </c>
      <c r="B90" s="33"/>
      <c r="C90" s="33"/>
      <c r="D90" s="14"/>
      <c r="E90" s="15"/>
      <c r="F90" s="16"/>
      <c r="G90" s="16"/>
    </row>
    <row r="91" spans="1:7" x14ac:dyDescent="0.25">
      <c r="A91" s="13" t="s">
        <v>221</v>
      </c>
      <c r="B91" s="33"/>
      <c r="C91" s="33"/>
      <c r="D91" s="14"/>
      <c r="E91" s="15">
        <v>6363.61</v>
      </c>
      <c r="F91" s="16">
        <v>2.69E-2</v>
      </c>
      <c r="G91" s="16">
        <v>6.2909999999999994E-2</v>
      </c>
    </row>
    <row r="92" spans="1:7" x14ac:dyDescent="0.25">
      <c r="A92" s="17" t="s">
        <v>130</v>
      </c>
      <c r="B92" s="34"/>
      <c r="C92" s="34"/>
      <c r="D92" s="20"/>
      <c r="E92" s="37">
        <v>6363.61</v>
      </c>
      <c r="F92" s="38">
        <v>2.69E-2</v>
      </c>
      <c r="G92" s="23"/>
    </row>
    <row r="93" spans="1:7" x14ac:dyDescent="0.25">
      <c r="A93" s="13"/>
      <c r="B93" s="33"/>
      <c r="C93" s="33"/>
      <c r="D93" s="14"/>
      <c r="E93" s="15"/>
      <c r="F93" s="16"/>
      <c r="G93" s="16"/>
    </row>
    <row r="94" spans="1:7" x14ac:dyDescent="0.25">
      <c r="A94" s="24" t="s">
        <v>142</v>
      </c>
      <c r="B94" s="35"/>
      <c r="C94" s="35"/>
      <c r="D94" s="25"/>
      <c r="E94" s="21">
        <v>6363.61</v>
      </c>
      <c r="F94" s="22">
        <v>2.69E-2</v>
      </c>
      <c r="G94" s="23"/>
    </row>
    <row r="95" spans="1:7" x14ac:dyDescent="0.25">
      <c r="A95" s="13" t="s">
        <v>222</v>
      </c>
      <c r="B95" s="33"/>
      <c r="C95" s="33"/>
      <c r="D95" s="14"/>
      <c r="E95" s="15">
        <v>1.0968078999999999</v>
      </c>
      <c r="F95" s="16">
        <v>3.9999999999999998E-6</v>
      </c>
      <c r="G95" s="16"/>
    </row>
    <row r="96" spans="1:7" x14ac:dyDescent="0.25">
      <c r="A96" s="13" t="s">
        <v>223</v>
      </c>
      <c r="B96" s="33"/>
      <c r="C96" s="33"/>
      <c r="D96" s="14"/>
      <c r="E96" s="15">
        <v>402.68319209999999</v>
      </c>
      <c r="F96" s="16">
        <v>1.596E-3</v>
      </c>
      <c r="G96" s="16">
        <v>6.2909000000000007E-2</v>
      </c>
    </row>
    <row r="97" spans="1:7" x14ac:dyDescent="0.25">
      <c r="A97" s="28" t="s">
        <v>224</v>
      </c>
      <c r="B97" s="36"/>
      <c r="C97" s="36"/>
      <c r="D97" s="29"/>
      <c r="E97" s="30">
        <v>236492.98</v>
      </c>
      <c r="F97" s="31">
        <v>1</v>
      </c>
      <c r="G97" s="31"/>
    </row>
    <row r="102" spans="1:7" x14ac:dyDescent="0.25">
      <c r="A102" s="1" t="s">
        <v>227</v>
      </c>
    </row>
    <row r="103" spans="1:7" x14ac:dyDescent="0.25">
      <c r="A103" s="48" t="s">
        <v>228</v>
      </c>
      <c r="B103" s="3" t="s">
        <v>127</v>
      </c>
    </row>
    <row r="104" spans="1:7" x14ac:dyDescent="0.25">
      <c r="A104" t="s">
        <v>229</v>
      </c>
    </row>
    <row r="105" spans="1:7" x14ac:dyDescent="0.25">
      <c r="A105" t="s">
        <v>230</v>
      </c>
      <c r="B105" t="s">
        <v>231</v>
      </c>
      <c r="C105" t="s">
        <v>231</v>
      </c>
    </row>
    <row r="106" spans="1:7" x14ac:dyDescent="0.25">
      <c r="B106" s="49">
        <v>45565</v>
      </c>
      <c r="C106" s="49">
        <v>45596</v>
      </c>
    </row>
    <row r="107" spans="1:7" x14ac:dyDescent="0.25">
      <c r="A107" t="s">
        <v>236</v>
      </c>
      <c r="B107">
        <v>45.915999999999997</v>
      </c>
      <c r="C107">
        <v>43.347999999999999</v>
      </c>
    </row>
    <row r="108" spans="1:7" x14ac:dyDescent="0.25">
      <c r="A108" t="s">
        <v>237</v>
      </c>
      <c r="B108">
        <v>37.698</v>
      </c>
      <c r="C108">
        <v>35.588999999999999</v>
      </c>
    </row>
    <row r="109" spans="1:7" x14ac:dyDescent="0.25">
      <c r="A109" t="s">
        <v>688</v>
      </c>
      <c r="B109">
        <v>40.18</v>
      </c>
      <c r="C109">
        <v>37.884</v>
      </c>
    </row>
    <row r="110" spans="1:7" x14ac:dyDescent="0.25">
      <c r="A110" t="s">
        <v>689</v>
      </c>
      <c r="B110">
        <v>32.991</v>
      </c>
      <c r="C110">
        <v>31.106000000000002</v>
      </c>
    </row>
    <row r="112" spans="1:7" x14ac:dyDescent="0.25">
      <c r="A112" t="s">
        <v>247</v>
      </c>
      <c r="B112" s="3" t="s">
        <v>127</v>
      </c>
    </row>
    <row r="113" spans="1:4" x14ac:dyDescent="0.25">
      <c r="A113" t="s">
        <v>248</v>
      </c>
      <c r="B113" s="3" t="s">
        <v>127</v>
      </c>
    </row>
    <row r="114" spans="1:4" ht="29.1" customHeight="1" x14ac:dyDescent="0.25">
      <c r="A114" s="48" t="s">
        <v>249</v>
      </c>
      <c r="B114" s="3" t="s">
        <v>127</v>
      </c>
    </row>
    <row r="115" spans="1:4" ht="29.1" customHeight="1" x14ac:dyDescent="0.25">
      <c r="A115" s="48" t="s">
        <v>250</v>
      </c>
      <c r="B115" s="3" t="s">
        <v>127</v>
      </c>
    </row>
    <row r="116" spans="1:4" x14ac:dyDescent="0.25">
      <c r="A116" t="s">
        <v>1235</v>
      </c>
      <c r="B116" s="50">
        <v>0.38890000000000002</v>
      </c>
    </row>
    <row r="117" spans="1:4" ht="43.5" customHeight="1" x14ac:dyDescent="0.25">
      <c r="A117" s="48" t="s">
        <v>252</v>
      </c>
      <c r="B117" s="3" t="s">
        <v>127</v>
      </c>
    </row>
    <row r="118" spans="1:4" x14ac:dyDescent="0.25">
      <c r="B118" s="3"/>
    </row>
    <row r="119" spans="1:4" ht="29.1" customHeight="1" x14ac:dyDescent="0.25">
      <c r="A119" s="48" t="s">
        <v>253</v>
      </c>
      <c r="B119" s="3" t="s">
        <v>127</v>
      </c>
    </row>
    <row r="120" spans="1:4" ht="29.1" customHeight="1" x14ac:dyDescent="0.25">
      <c r="A120" s="48" t="s">
        <v>254</v>
      </c>
      <c r="B120" t="s">
        <v>127</v>
      </c>
    </row>
    <row r="121" spans="1:4" ht="29.1" customHeight="1" x14ac:dyDescent="0.25">
      <c r="A121" s="48" t="s">
        <v>255</v>
      </c>
      <c r="B121" s="3" t="s">
        <v>127</v>
      </c>
    </row>
    <row r="122" spans="1:4" ht="29.1" customHeight="1" x14ac:dyDescent="0.25">
      <c r="A122" s="48" t="s">
        <v>256</v>
      </c>
      <c r="B122" s="3" t="s">
        <v>127</v>
      </c>
    </row>
    <row r="124" spans="1:4" ht="69.95" customHeight="1" x14ac:dyDescent="0.25">
      <c r="A124" s="69" t="s">
        <v>266</v>
      </c>
      <c r="B124" s="69" t="s">
        <v>267</v>
      </c>
      <c r="C124" s="69" t="s">
        <v>5</v>
      </c>
      <c r="D124" s="69" t="s">
        <v>6</v>
      </c>
    </row>
    <row r="125" spans="1:4" ht="69.95" customHeight="1" x14ac:dyDescent="0.25">
      <c r="A125" s="69" t="s">
        <v>1921</v>
      </c>
      <c r="B125" s="69"/>
      <c r="C125" s="69" t="s">
        <v>55</v>
      </c>
      <c r="D125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45"/>
  <sheetViews>
    <sheetView showGridLines="0" workbookViewId="0">
      <pane ySplit="4" topLeftCell="A126" activePane="bottomLeft" state="frozen"/>
      <selection activeCell="B30" sqref="B30"/>
      <selection pane="bottomLeft" activeCell="A145" sqref="A14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1922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1923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1239</v>
      </c>
      <c r="B8" s="33" t="s">
        <v>1240</v>
      </c>
      <c r="C8" s="33" t="s">
        <v>1164</v>
      </c>
      <c r="D8" s="14">
        <v>132882</v>
      </c>
      <c r="E8" s="15">
        <v>2306.4299999999998</v>
      </c>
      <c r="F8" s="16">
        <v>5.8700000000000002E-2</v>
      </c>
      <c r="G8" s="16"/>
    </row>
    <row r="9" spans="1:8" x14ac:dyDescent="0.25">
      <c r="A9" s="13" t="s">
        <v>1162</v>
      </c>
      <c r="B9" s="33" t="s">
        <v>1163</v>
      </c>
      <c r="C9" s="33" t="s">
        <v>1164</v>
      </c>
      <c r="D9" s="14">
        <v>163216</v>
      </c>
      <c r="E9" s="15">
        <v>2109.16</v>
      </c>
      <c r="F9" s="16">
        <v>5.3699999999999998E-2</v>
      </c>
      <c r="G9" s="16"/>
    </row>
    <row r="10" spans="1:8" x14ac:dyDescent="0.25">
      <c r="A10" s="13" t="s">
        <v>1187</v>
      </c>
      <c r="B10" s="33" t="s">
        <v>1188</v>
      </c>
      <c r="C10" s="33" t="s">
        <v>1189</v>
      </c>
      <c r="D10" s="14">
        <v>108660</v>
      </c>
      <c r="E10" s="15">
        <v>1447.41</v>
      </c>
      <c r="F10" s="16">
        <v>3.6799999999999999E-2</v>
      </c>
      <c r="G10" s="16"/>
    </row>
    <row r="11" spans="1:8" x14ac:dyDescent="0.25">
      <c r="A11" s="13" t="s">
        <v>1375</v>
      </c>
      <c r="B11" s="33" t="s">
        <v>1376</v>
      </c>
      <c r="C11" s="33" t="s">
        <v>1323</v>
      </c>
      <c r="D11" s="14">
        <v>17256</v>
      </c>
      <c r="E11" s="15">
        <v>1230.07</v>
      </c>
      <c r="F11" s="16">
        <v>3.1300000000000001E-2</v>
      </c>
      <c r="G11" s="16"/>
    </row>
    <row r="12" spans="1:8" x14ac:dyDescent="0.25">
      <c r="A12" s="13" t="s">
        <v>1210</v>
      </c>
      <c r="B12" s="33" t="s">
        <v>1211</v>
      </c>
      <c r="C12" s="33" t="s">
        <v>1164</v>
      </c>
      <c r="D12" s="14">
        <v>149214</v>
      </c>
      <c r="E12" s="15">
        <v>1223.8499999999999</v>
      </c>
      <c r="F12" s="16">
        <v>3.1099999999999999E-2</v>
      </c>
      <c r="G12" s="16"/>
    </row>
    <row r="13" spans="1:8" x14ac:dyDescent="0.25">
      <c r="A13" s="13" t="s">
        <v>1190</v>
      </c>
      <c r="B13" s="33" t="s">
        <v>1191</v>
      </c>
      <c r="C13" s="33" t="s">
        <v>1192</v>
      </c>
      <c r="D13" s="14">
        <v>33431</v>
      </c>
      <c r="E13" s="15">
        <v>1210.97</v>
      </c>
      <c r="F13" s="16">
        <v>3.0800000000000001E-2</v>
      </c>
      <c r="G13" s="16"/>
    </row>
    <row r="14" spans="1:8" x14ac:dyDescent="0.25">
      <c r="A14" s="13" t="s">
        <v>1250</v>
      </c>
      <c r="B14" s="33" t="s">
        <v>1251</v>
      </c>
      <c r="C14" s="33" t="s">
        <v>1249</v>
      </c>
      <c r="D14" s="14">
        <v>63596</v>
      </c>
      <c r="E14" s="15">
        <v>1117.54</v>
      </c>
      <c r="F14" s="16">
        <v>2.8400000000000002E-2</v>
      </c>
      <c r="G14" s="16"/>
    </row>
    <row r="15" spans="1:8" x14ac:dyDescent="0.25">
      <c r="A15" s="13" t="s">
        <v>1159</v>
      </c>
      <c r="B15" s="33" t="s">
        <v>1160</v>
      </c>
      <c r="C15" s="33" t="s">
        <v>1161</v>
      </c>
      <c r="D15" s="14">
        <v>61438</v>
      </c>
      <c r="E15" s="15">
        <v>990.75</v>
      </c>
      <c r="F15" s="16">
        <v>2.52E-2</v>
      </c>
      <c r="G15" s="16"/>
    </row>
    <row r="16" spans="1:8" x14ac:dyDescent="0.25">
      <c r="A16" s="13" t="s">
        <v>1156</v>
      </c>
      <c r="B16" s="33" t="s">
        <v>1157</v>
      </c>
      <c r="C16" s="33" t="s">
        <v>1158</v>
      </c>
      <c r="D16" s="14">
        <v>50230</v>
      </c>
      <c r="E16" s="15">
        <v>928.7</v>
      </c>
      <c r="F16" s="16">
        <v>2.3599999999999999E-2</v>
      </c>
      <c r="G16" s="16"/>
    </row>
    <row r="17" spans="1:7" x14ac:dyDescent="0.25">
      <c r="A17" s="13" t="s">
        <v>1850</v>
      </c>
      <c r="B17" s="33" t="s">
        <v>1851</v>
      </c>
      <c r="C17" s="33" t="s">
        <v>1401</v>
      </c>
      <c r="D17" s="14">
        <v>18479</v>
      </c>
      <c r="E17" s="15">
        <v>825.2</v>
      </c>
      <c r="F17" s="16">
        <v>2.1000000000000001E-2</v>
      </c>
      <c r="G17" s="16"/>
    </row>
    <row r="18" spans="1:7" x14ac:dyDescent="0.25">
      <c r="A18" s="13" t="s">
        <v>1215</v>
      </c>
      <c r="B18" s="33" t="s">
        <v>1216</v>
      </c>
      <c r="C18" s="33" t="s">
        <v>1164</v>
      </c>
      <c r="D18" s="14">
        <v>69282</v>
      </c>
      <c r="E18" s="15">
        <v>803.36</v>
      </c>
      <c r="F18" s="16">
        <v>2.0400000000000001E-2</v>
      </c>
      <c r="G18" s="16"/>
    </row>
    <row r="19" spans="1:7" x14ac:dyDescent="0.25">
      <c r="A19" s="13" t="s">
        <v>1176</v>
      </c>
      <c r="B19" s="33" t="s">
        <v>1177</v>
      </c>
      <c r="C19" s="33" t="s">
        <v>1178</v>
      </c>
      <c r="D19" s="14">
        <v>183670</v>
      </c>
      <c r="E19" s="15">
        <v>749.65</v>
      </c>
      <c r="F19" s="16">
        <v>1.9099999999999999E-2</v>
      </c>
      <c r="G19" s="16"/>
    </row>
    <row r="20" spans="1:7" x14ac:dyDescent="0.25">
      <c r="A20" s="13" t="s">
        <v>1279</v>
      </c>
      <c r="B20" s="33" t="s">
        <v>1280</v>
      </c>
      <c r="C20" s="33" t="s">
        <v>1259</v>
      </c>
      <c r="D20" s="14">
        <v>260125</v>
      </c>
      <c r="E20" s="15">
        <v>741.1</v>
      </c>
      <c r="F20" s="16">
        <v>1.89E-2</v>
      </c>
      <c r="G20" s="16"/>
    </row>
    <row r="21" spans="1:7" x14ac:dyDescent="0.25">
      <c r="A21" s="13" t="s">
        <v>1167</v>
      </c>
      <c r="B21" s="33" t="s">
        <v>1168</v>
      </c>
      <c r="C21" s="33" t="s">
        <v>1169</v>
      </c>
      <c r="D21" s="14">
        <v>150799</v>
      </c>
      <c r="E21" s="15">
        <v>737.11</v>
      </c>
      <c r="F21" s="16">
        <v>1.8800000000000001E-2</v>
      </c>
      <c r="G21" s="16"/>
    </row>
    <row r="22" spans="1:7" x14ac:dyDescent="0.25">
      <c r="A22" s="13" t="s">
        <v>1247</v>
      </c>
      <c r="B22" s="33" t="s">
        <v>1248</v>
      </c>
      <c r="C22" s="33" t="s">
        <v>1249</v>
      </c>
      <c r="D22" s="14">
        <v>18428</v>
      </c>
      <c r="E22" s="15">
        <v>731.31</v>
      </c>
      <c r="F22" s="16">
        <v>1.8599999999999998E-2</v>
      </c>
      <c r="G22" s="16"/>
    </row>
    <row r="23" spans="1:7" x14ac:dyDescent="0.25">
      <c r="A23" s="13" t="s">
        <v>1182</v>
      </c>
      <c r="B23" s="33" t="s">
        <v>1183</v>
      </c>
      <c r="C23" s="33" t="s">
        <v>1184</v>
      </c>
      <c r="D23" s="14">
        <v>6246</v>
      </c>
      <c r="E23" s="15">
        <v>691.16</v>
      </c>
      <c r="F23" s="16">
        <v>1.7600000000000001E-2</v>
      </c>
      <c r="G23" s="16"/>
    </row>
    <row r="24" spans="1:7" x14ac:dyDescent="0.25">
      <c r="A24" s="13" t="s">
        <v>1426</v>
      </c>
      <c r="B24" s="33" t="s">
        <v>1427</v>
      </c>
      <c r="C24" s="33" t="s">
        <v>1158</v>
      </c>
      <c r="D24" s="14">
        <v>41677</v>
      </c>
      <c r="E24" s="15">
        <v>646.72</v>
      </c>
      <c r="F24" s="16">
        <v>1.6500000000000001E-2</v>
      </c>
      <c r="G24" s="16"/>
    </row>
    <row r="25" spans="1:7" x14ac:dyDescent="0.25">
      <c r="A25" s="13" t="s">
        <v>1901</v>
      </c>
      <c r="B25" s="33" t="s">
        <v>1902</v>
      </c>
      <c r="C25" s="33" t="s">
        <v>1175</v>
      </c>
      <c r="D25" s="14">
        <v>74140</v>
      </c>
      <c r="E25" s="15">
        <v>630.12</v>
      </c>
      <c r="F25" s="16">
        <v>1.6E-2</v>
      </c>
      <c r="G25" s="16"/>
    </row>
    <row r="26" spans="1:7" x14ac:dyDescent="0.25">
      <c r="A26" s="13" t="s">
        <v>1330</v>
      </c>
      <c r="B26" s="33" t="s">
        <v>1331</v>
      </c>
      <c r="C26" s="33" t="s">
        <v>1169</v>
      </c>
      <c r="D26" s="14">
        <v>23003</v>
      </c>
      <c r="E26" s="15">
        <v>581.57000000000005</v>
      </c>
      <c r="F26" s="16">
        <v>1.4800000000000001E-2</v>
      </c>
      <c r="G26" s="16"/>
    </row>
    <row r="27" spans="1:7" x14ac:dyDescent="0.25">
      <c r="A27" s="13" t="s">
        <v>1430</v>
      </c>
      <c r="B27" s="33" t="s">
        <v>1431</v>
      </c>
      <c r="C27" s="33" t="s">
        <v>1224</v>
      </c>
      <c r="D27" s="14">
        <v>293142</v>
      </c>
      <c r="E27" s="15">
        <v>530.44000000000005</v>
      </c>
      <c r="F27" s="16">
        <v>1.35E-2</v>
      </c>
      <c r="G27" s="16"/>
    </row>
    <row r="28" spans="1:7" x14ac:dyDescent="0.25">
      <c r="A28" s="13" t="s">
        <v>1404</v>
      </c>
      <c r="B28" s="33" t="s">
        <v>1405</v>
      </c>
      <c r="C28" s="33" t="s">
        <v>1401</v>
      </c>
      <c r="D28" s="14">
        <v>7947</v>
      </c>
      <c r="E28" s="15">
        <v>517.82000000000005</v>
      </c>
      <c r="F28" s="16">
        <v>1.32E-2</v>
      </c>
      <c r="G28" s="16"/>
    </row>
    <row r="29" spans="1:7" x14ac:dyDescent="0.25">
      <c r="A29" s="13" t="s">
        <v>1911</v>
      </c>
      <c r="B29" s="33" t="s">
        <v>1912</v>
      </c>
      <c r="C29" s="33" t="s">
        <v>1164</v>
      </c>
      <c r="D29" s="14">
        <v>218215</v>
      </c>
      <c r="E29" s="15">
        <v>493.12</v>
      </c>
      <c r="F29" s="16">
        <v>1.2500000000000001E-2</v>
      </c>
      <c r="G29" s="16"/>
    </row>
    <row r="30" spans="1:7" x14ac:dyDescent="0.25">
      <c r="A30" s="13" t="s">
        <v>1339</v>
      </c>
      <c r="B30" s="33" t="s">
        <v>1340</v>
      </c>
      <c r="C30" s="33" t="s">
        <v>1249</v>
      </c>
      <c r="D30" s="14">
        <v>30599</v>
      </c>
      <c r="E30" s="15">
        <v>492.23</v>
      </c>
      <c r="F30" s="16">
        <v>1.2500000000000001E-2</v>
      </c>
      <c r="G30" s="16"/>
    </row>
    <row r="31" spans="1:7" x14ac:dyDescent="0.25">
      <c r="A31" s="13" t="s">
        <v>1266</v>
      </c>
      <c r="B31" s="33" t="s">
        <v>1267</v>
      </c>
      <c r="C31" s="33" t="s">
        <v>1172</v>
      </c>
      <c r="D31" s="14">
        <v>17931</v>
      </c>
      <c r="E31" s="15">
        <v>489.26</v>
      </c>
      <c r="F31" s="16">
        <v>1.24E-2</v>
      </c>
      <c r="G31" s="16"/>
    </row>
    <row r="32" spans="1:7" x14ac:dyDescent="0.25">
      <c r="A32" s="13" t="s">
        <v>1285</v>
      </c>
      <c r="B32" s="33" t="s">
        <v>1286</v>
      </c>
      <c r="C32" s="33" t="s">
        <v>1287</v>
      </c>
      <c r="D32" s="14">
        <v>69524</v>
      </c>
      <c r="E32" s="15">
        <v>476.97</v>
      </c>
      <c r="F32" s="16">
        <v>1.21E-2</v>
      </c>
      <c r="G32" s="16"/>
    </row>
    <row r="33" spans="1:7" x14ac:dyDescent="0.25">
      <c r="A33" s="13" t="s">
        <v>1356</v>
      </c>
      <c r="B33" s="33" t="s">
        <v>1357</v>
      </c>
      <c r="C33" s="33" t="s">
        <v>1256</v>
      </c>
      <c r="D33" s="14">
        <v>14419</v>
      </c>
      <c r="E33" s="15">
        <v>452.6</v>
      </c>
      <c r="F33" s="16">
        <v>1.15E-2</v>
      </c>
      <c r="G33" s="16"/>
    </row>
    <row r="34" spans="1:7" x14ac:dyDescent="0.25">
      <c r="A34" s="13" t="s">
        <v>1898</v>
      </c>
      <c r="B34" s="33" t="s">
        <v>1899</v>
      </c>
      <c r="C34" s="33" t="s">
        <v>1900</v>
      </c>
      <c r="D34" s="14">
        <v>26469</v>
      </c>
      <c r="E34" s="15">
        <v>450.28</v>
      </c>
      <c r="F34" s="16">
        <v>1.15E-2</v>
      </c>
      <c r="G34" s="16"/>
    </row>
    <row r="35" spans="1:7" x14ac:dyDescent="0.25">
      <c r="A35" s="13" t="s">
        <v>1345</v>
      </c>
      <c r="B35" s="33" t="s">
        <v>1346</v>
      </c>
      <c r="C35" s="33" t="s">
        <v>1249</v>
      </c>
      <c r="D35" s="14">
        <v>7704</v>
      </c>
      <c r="E35" s="15">
        <v>413.9</v>
      </c>
      <c r="F35" s="16">
        <v>1.0500000000000001E-2</v>
      </c>
      <c r="G35" s="16"/>
    </row>
    <row r="36" spans="1:7" x14ac:dyDescent="0.25">
      <c r="A36" s="13" t="s">
        <v>1379</v>
      </c>
      <c r="B36" s="33" t="s">
        <v>1380</v>
      </c>
      <c r="C36" s="33" t="s">
        <v>1256</v>
      </c>
      <c r="D36" s="14">
        <v>29328</v>
      </c>
      <c r="E36" s="15">
        <v>373.27</v>
      </c>
      <c r="F36" s="16">
        <v>9.4999999999999998E-3</v>
      </c>
      <c r="G36" s="16"/>
    </row>
    <row r="37" spans="1:7" x14ac:dyDescent="0.25">
      <c r="A37" s="13" t="s">
        <v>1264</v>
      </c>
      <c r="B37" s="33" t="s">
        <v>1265</v>
      </c>
      <c r="C37" s="33" t="s">
        <v>1164</v>
      </c>
      <c r="D37" s="14">
        <v>34433</v>
      </c>
      <c r="E37" s="15">
        <v>363.47</v>
      </c>
      <c r="F37" s="16">
        <v>9.1999999999999998E-3</v>
      </c>
      <c r="G37" s="16"/>
    </row>
    <row r="38" spans="1:7" x14ac:dyDescent="0.25">
      <c r="A38" s="13" t="s">
        <v>1332</v>
      </c>
      <c r="B38" s="33" t="s">
        <v>1333</v>
      </c>
      <c r="C38" s="33" t="s">
        <v>1334</v>
      </c>
      <c r="D38" s="14">
        <v>79989</v>
      </c>
      <c r="E38" s="15">
        <v>361.59</v>
      </c>
      <c r="F38" s="16">
        <v>9.1999999999999998E-3</v>
      </c>
      <c r="G38" s="16"/>
    </row>
    <row r="39" spans="1:7" x14ac:dyDescent="0.25">
      <c r="A39" s="13" t="s">
        <v>1252</v>
      </c>
      <c r="B39" s="33" t="s">
        <v>1253</v>
      </c>
      <c r="C39" s="33" t="s">
        <v>1249</v>
      </c>
      <c r="D39" s="14">
        <v>4726</v>
      </c>
      <c r="E39" s="15">
        <v>360.31</v>
      </c>
      <c r="F39" s="16">
        <v>9.1999999999999998E-3</v>
      </c>
      <c r="G39" s="16"/>
    </row>
    <row r="40" spans="1:7" x14ac:dyDescent="0.25">
      <c r="A40" s="13" t="s">
        <v>1444</v>
      </c>
      <c r="B40" s="33" t="s">
        <v>1445</v>
      </c>
      <c r="C40" s="33" t="s">
        <v>1209</v>
      </c>
      <c r="D40" s="14">
        <v>4797</v>
      </c>
      <c r="E40" s="15">
        <v>356.39</v>
      </c>
      <c r="F40" s="16">
        <v>9.1000000000000004E-3</v>
      </c>
      <c r="G40" s="16"/>
    </row>
    <row r="41" spans="1:7" x14ac:dyDescent="0.25">
      <c r="A41" s="13" t="s">
        <v>1337</v>
      </c>
      <c r="B41" s="33" t="s">
        <v>1338</v>
      </c>
      <c r="C41" s="33" t="s">
        <v>1249</v>
      </c>
      <c r="D41" s="14">
        <v>12086</v>
      </c>
      <c r="E41" s="15">
        <v>348.02</v>
      </c>
      <c r="F41" s="16">
        <v>8.8999999999999999E-3</v>
      </c>
      <c r="G41" s="16"/>
    </row>
    <row r="42" spans="1:7" x14ac:dyDescent="0.25">
      <c r="A42" s="13" t="s">
        <v>1262</v>
      </c>
      <c r="B42" s="33" t="s">
        <v>1263</v>
      </c>
      <c r="C42" s="33" t="s">
        <v>1164</v>
      </c>
      <c r="D42" s="14">
        <v>138501</v>
      </c>
      <c r="E42" s="15">
        <v>347.58</v>
      </c>
      <c r="F42" s="16">
        <v>8.8000000000000005E-3</v>
      </c>
      <c r="G42" s="16"/>
    </row>
    <row r="43" spans="1:7" x14ac:dyDescent="0.25">
      <c r="A43" s="13" t="s">
        <v>1874</v>
      </c>
      <c r="B43" s="33" t="s">
        <v>1875</v>
      </c>
      <c r="C43" s="33" t="s">
        <v>1776</v>
      </c>
      <c r="D43" s="14">
        <v>28377</v>
      </c>
      <c r="E43" s="15">
        <v>346.67</v>
      </c>
      <c r="F43" s="16">
        <v>8.8000000000000005E-3</v>
      </c>
      <c r="G43" s="16"/>
    </row>
    <row r="44" spans="1:7" x14ac:dyDescent="0.25">
      <c r="A44" s="13" t="s">
        <v>1195</v>
      </c>
      <c r="B44" s="33" t="s">
        <v>1196</v>
      </c>
      <c r="C44" s="33" t="s">
        <v>1172</v>
      </c>
      <c r="D44" s="14">
        <v>3114</v>
      </c>
      <c r="E44" s="15">
        <v>344.92</v>
      </c>
      <c r="F44" s="16">
        <v>8.8000000000000005E-3</v>
      </c>
      <c r="G44" s="16"/>
    </row>
    <row r="45" spans="1:7" x14ac:dyDescent="0.25">
      <c r="A45" s="13" t="s">
        <v>1760</v>
      </c>
      <c r="B45" s="33" t="s">
        <v>1761</v>
      </c>
      <c r="C45" s="33" t="s">
        <v>1164</v>
      </c>
      <c r="D45" s="14">
        <v>56714</v>
      </c>
      <c r="E45" s="15">
        <v>336.06</v>
      </c>
      <c r="F45" s="16">
        <v>8.6E-3</v>
      </c>
      <c r="G45" s="16"/>
    </row>
    <row r="46" spans="1:7" x14ac:dyDescent="0.25">
      <c r="A46" s="13" t="s">
        <v>1924</v>
      </c>
      <c r="B46" s="33" t="s">
        <v>1925</v>
      </c>
      <c r="C46" s="33" t="s">
        <v>1158</v>
      </c>
      <c r="D46" s="14">
        <v>17540</v>
      </c>
      <c r="E46" s="15">
        <v>321.02999999999997</v>
      </c>
      <c r="F46" s="16">
        <v>8.2000000000000007E-3</v>
      </c>
      <c r="G46" s="16"/>
    </row>
    <row r="47" spans="1:7" x14ac:dyDescent="0.25">
      <c r="A47" s="13" t="s">
        <v>1852</v>
      </c>
      <c r="B47" s="33" t="s">
        <v>1853</v>
      </c>
      <c r="C47" s="33" t="s">
        <v>1224</v>
      </c>
      <c r="D47" s="14">
        <v>32483</v>
      </c>
      <c r="E47" s="15">
        <v>319.41000000000003</v>
      </c>
      <c r="F47" s="16">
        <v>8.0999999999999996E-3</v>
      </c>
      <c r="G47" s="16"/>
    </row>
    <row r="48" spans="1:7" x14ac:dyDescent="0.25">
      <c r="A48" s="13" t="s">
        <v>1774</v>
      </c>
      <c r="B48" s="33" t="s">
        <v>1775</v>
      </c>
      <c r="C48" s="33" t="s">
        <v>1776</v>
      </c>
      <c r="D48" s="14">
        <v>30195</v>
      </c>
      <c r="E48" s="15">
        <v>316.55</v>
      </c>
      <c r="F48" s="16">
        <v>8.0999999999999996E-3</v>
      </c>
      <c r="G48" s="16"/>
    </row>
    <row r="49" spans="1:7" x14ac:dyDescent="0.25">
      <c r="A49" s="13" t="s">
        <v>1335</v>
      </c>
      <c r="B49" s="33" t="s">
        <v>1336</v>
      </c>
      <c r="C49" s="33" t="s">
        <v>1203</v>
      </c>
      <c r="D49" s="14">
        <v>19098</v>
      </c>
      <c r="E49" s="15">
        <v>315.02</v>
      </c>
      <c r="F49" s="16">
        <v>8.0000000000000002E-3</v>
      </c>
      <c r="G49" s="16"/>
    </row>
    <row r="50" spans="1:7" x14ac:dyDescent="0.25">
      <c r="A50" s="13" t="s">
        <v>1201</v>
      </c>
      <c r="B50" s="33" t="s">
        <v>1202</v>
      </c>
      <c r="C50" s="33" t="s">
        <v>1203</v>
      </c>
      <c r="D50" s="14">
        <v>9427</v>
      </c>
      <c r="E50" s="15">
        <v>307.98</v>
      </c>
      <c r="F50" s="16">
        <v>7.7999999999999996E-3</v>
      </c>
      <c r="G50" s="16"/>
    </row>
    <row r="51" spans="1:7" x14ac:dyDescent="0.25">
      <c r="A51" s="13" t="s">
        <v>1926</v>
      </c>
      <c r="B51" s="33" t="s">
        <v>1927</v>
      </c>
      <c r="C51" s="33" t="s">
        <v>1249</v>
      </c>
      <c r="D51" s="14">
        <v>43046</v>
      </c>
      <c r="E51" s="15">
        <v>302.95999999999998</v>
      </c>
      <c r="F51" s="16">
        <v>7.7000000000000002E-3</v>
      </c>
      <c r="G51" s="16"/>
    </row>
    <row r="52" spans="1:7" x14ac:dyDescent="0.25">
      <c r="A52" s="13" t="s">
        <v>1310</v>
      </c>
      <c r="B52" s="33" t="s">
        <v>1311</v>
      </c>
      <c r="C52" s="33" t="s">
        <v>1209</v>
      </c>
      <c r="D52" s="14">
        <v>125626</v>
      </c>
      <c r="E52" s="15">
        <v>300.25</v>
      </c>
      <c r="F52" s="16">
        <v>7.6E-3</v>
      </c>
      <c r="G52" s="16"/>
    </row>
    <row r="53" spans="1:7" x14ac:dyDescent="0.25">
      <c r="A53" s="13" t="s">
        <v>1197</v>
      </c>
      <c r="B53" s="33" t="s">
        <v>1198</v>
      </c>
      <c r="C53" s="33" t="s">
        <v>1172</v>
      </c>
      <c r="D53" s="14">
        <v>12028</v>
      </c>
      <c r="E53" s="15">
        <v>299.94</v>
      </c>
      <c r="F53" s="16">
        <v>7.6E-3</v>
      </c>
      <c r="G53" s="16"/>
    </row>
    <row r="54" spans="1:7" x14ac:dyDescent="0.25">
      <c r="A54" s="13" t="s">
        <v>1448</v>
      </c>
      <c r="B54" s="33" t="s">
        <v>1449</v>
      </c>
      <c r="C54" s="33" t="s">
        <v>1189</v>
      </c>
      <c r="D54" s="14">
        <v>74261</v>
      </c>
      <c r="E54" s="15">
        <v>282.86</v>
      </c>
      <c r="F54" s="16">
        <v>7.1999999999999998E-3</v>
      </c>
      <c r="G54" s="16"/>
    </row>
    <row r="55" spans="1:7" x14ac:dyDescent="0.25">
      <c r="A55" s="13" t="s">
        <v>1868</v>
      </c>
      <c r="B55" s="33" t="s">
        <v>1869</v>
      </c>
      <c r="C55" s="33" t="s">
        <v>1214</v>
      </c>
      <c r="D55" s="14">
        <v>6787</v>
      </c>
      <c r="E55" s="15">
        <v>274.99</v>
      </c>
      <c r="F55" s="16">
        <v>7.0000000000000001E-3</v>
      </c>
      <c r="G55" s="16"/>
    </row>
    <row r="56" spans="1:7" x14ac:dyDescent="0.25">
      <c r="A56" s="13" t="s">
        <v>1746</v>
      </c>
      <c r="B56" s="33" t="s">
        <v>1747</v>
      </c>
      <c r="C56" s="33" t="s">
        <v>1294</v>
      </c>
      <c r="D56" s="14">
        <v>23092</v>
      </c>
      <c r="E56" s="15">
        <v>272.20999999999998</v>
      </c>
      <c r="F56" s="16">
        <v>6.8999999999999999E-3</v>
      </c>
      <c r="G56" s="16"/>
    </row>
    <row r="57" spans="1:7" x14ac:dyDescent="0.25">
      <c r="A57" s="13" t="s">
        <v>1928</v>
      </c>
      <c r="B57" s="33" t="s">
        <v>1929</v>
      </c>
      <c r="C57" s="33" t="s">
        <v>1256</v>
      </c>
      <c r="D57" s="14">
        <v>39480</v>
      </c>
      <c r="E57" s="15">
        <v>267.89</v>
      </c>
      <c r="F57" s="16">
        <v>6.7999999999999996E-3</v>
      </c>
      <c r="G57" s="16"/>
    </row>
    <row r="58" spans="1:7" x14ac:dyDescent="0.25">
      <c r="A58" s="13" t="s">
        <v>1406</v>
      </c>
      <c r="B58" s="33" t="s">
        <v>1407</v>
      </c>
      <c r="C58" s="33" t="s">
        <v>1206</v>
      </c>
      <c r="D58" s="14">
        <v>16311</v>
      </c>
      <c r="E58" s="15">
        <v>264.58999999999997</v>
      </c>
      <c r="F58" s="16">
        <v>6.7000000000000002E-3</v>
      </c>
      <c r="G58" s="16"/>
    </row>
    <row r="59" spans="1:7" x14ac:dyDescent="0.25">
      <c r="A59" s="13" t="s">
        <v>1930</v>
      </c>
      <c r="B59" s="33" t="s">
        <v>1931</v>
      </c>
      <c r="C59" s="33" t="s">
        <v>1158</v>
      </c>
      <c r="D59" s="14">
        <v>13100</v>
      </c>
      <c r="E59" s="15">
        <v>256.89999999999998</v>
      </c>
      <c r="F59" s="16">
        <v>6.4999999999999997E-3</v>
      </c>
      <c r="G59" s="16"/>
    </row>
    <row r="60" spans="1:7" x14ac:dyDescent="0.25">
      <c r="A60" s="13" t="s">
        <v>1281</v>
      </c>
      <c r="B60" s="33" t="s">
        <v>1282</v>
      </c>
      <c r="C60" s="33" t="s">
        <v>1249</v>
      </c>
      <c r="D60" s="14">
        <v>13746</v>
      </c>
      <c r="E60" s="15">
        <v>242.76</v>
      </c>
      <c r="F60" s="16">
        <v>6.1999999999999998E-3</v>
      </c>
      <c r="G60" s="16"/>
    </row>
    <row r="61" spans="1:7" x14ac:dyDescent="0.25">
      <c r="A61" s="13" t="s">
        <v>1515</v>
      </c>
      <c r="B61" s="33" t="s">
        <v>1516</v>
      </c>
      <c r="C61" s="33" t="s">
        <v>1181</v>
      </c>
      <c r="D61" s="14">
        <v>43853</v>
      </c>
      <c r="E61" s="15">
        <v>236.81</v>
      </c>
      <c r="F61" s="16">
        <v>6.0000000000000001E-3</v>
      </c>
      <c r="G61" s="16"/>
    </row>
    <row r="62" spans="1:7" x14ac:dyDescent="0.25">
      <c r="A62" s="13" t="s">
        <v>1932</v>
      </c>
      <c r="B62" s="33" t="s">
        <v>1933</v>
      </c>
      <c r="C62" s="33" t="s">
        <v>1390</v>
      </c>
      <c r="D62" s="14">
        <v>23201</v>
      </c>
      <c r="E62" s="15">
        <v>236.09</v>
      </c>
      <c r="F62" s="16">
        <v>6.0000000000000001E-3</v>
      </c>
      <c r="G62" s="16"/>
    </row>
    <row r="63" spans="1:7" x14ac:dyDescent="0.25">
      <c r="A63" s="13" t="s">
        <v>1509</v>
      </c>
      <c r="B63" s="33" t="s">
        <v>1510</v>
      </c>
      <c r="C63" s="33" t="s">
        <v>1294</v>
      </c>
      <c r="D63" s="14">
        <v>8018</v>
      </c>
      <c r="E63" s="15">
        <v>230.57</v>
      </c>
      <c r="F63" s="16">
        <v>5.8999999999999999E-3</v>
      </c>
      <c r="G63" s="16"/>
    </row>
    <row r="64" spans="1:7" x14ac:dyDescent="0.25">
      <c r="A64" s="13" t="s">
        <v>1917</v>
      </c>
      <c r="B64" s="33" t="s">
        <v>1918</v>
      </c>
      <c r="C64" s="33" t="s">
        <v>1192</v>
      </c>
      <c r="D64" s="14">
        <v>7730</v>
      </c>
      <c r="E64" s="15">
        <v>228.38</v>
      </c>
      <c r="F64" s="16">
        <v>5.7999999999999996E-3</v>
      </c>
      <c r="G64" s="16"/>
    </row>
    <row r="65" spans="1:7" x14ac:dyDescent="0.25">
      <c r="A65" s="13" t="s">
        <v>1317</v>
      </c>
      <c r="B65" s="33" t="s">
        <v>1318</v>
      </c>
      <c r="C65" s="33" t="s">
        <v>1256</v>
      </c>
      <c r="D65" s="14">
        <v>3123</v>
      </c>
      <c r="E65" s="15">
        <v>215.17</v>
      </c>
      <c r="F65" s="16">
        <v>5.4999999999999997E-3</v>
      </c>
      <c r="G65" s="16"/>
    </row>
    <row r="66" spans="1:7" x14ac:dyDescent="0.25">
      <c r="A66" s="13" t="s">
        <v>1170</v>
      </c>
      <c r="B66" s="33" t="s">
        <v>1171</v>
      </c>
      <c r="C66" s="33" t="s">
        <v>1172</v>
      </c>
      <c r="D66" s="14">
        <v>2131</v>
      </c>
      <c r="E66" s="15">
        <v>209.61</v>
      </c>
      <c r="F66" s="16">
        <v>5.3E-3</v>
      </c>
      <c r="G66" s="16"/>
    </row>
    <row r="67" spans="1:7" x14ac:dyDescent="0.25">
      <c r="A67" s="13" t="s">
        <v>1217</v>
      </c>
      <c r="B67" s="33" t="s">
        <v>1218</v>
      </c>
      <c r="C67" s="33" t="s">
        <v>1172</v>
      </c>
      <c r="D67" s="14">
        <v>24780</v>
      </c>
      <c r="E67" s="15">
        <v>206.68</v>
      </c>
      <c r="F67" s="16">
        <v>5.3E-3</v>
      </c>
      <c r="G67" s="16"/>
    </row>
    <row r="68" spans="1:7" x14ac:dyDescent="0.25">
      <c r="A68" s="13" t="s">
        <v>1934</v>
      </c>
      <c r="B68" s="33" t="s">
        <v>1935</v>
      </c>
      <c r="C68" s="33" t="s">
        <v>1192</v>
      </c>
      <c r="D68" s="14">
        <v>20102</v>
      </c>
      <c r="E68" s="15">
        <v>197.98</v>
      </c>
      <c r="F68" s="16">
        <v>5.0000000000000001E-3</v>
      </c>
      <c r="G68" s="16"/>
    </row>
    <row r="69" spans="1:7" x14ac:dyDescent="0.25">
      <c r="A69" s="13" t="s">
        <v>1909</v>
      </c>
      <c r="B69" s="33" t="s">
        <v>1910</v>
      </c>
      <c r="C69" s="33" t="s">
        <v>1203</v>
      </c>
      <c r="D69" s="14">
        <v>16242</v>
      </c>
      <c r="E69" s="15">
        <v>195.01</v>
      </c>
      <c r="F69" s="16">
        <v>5.0000000000000001E-3</v>
      </c>
      <c r="G69" s="16"/>
    </row>
    <row r="70" spans="1:7" x14ac:dyDescent="0.25">
      <c r="A70" s="13" t="s">
        <v>1204</v>
      </c>
      <c r="B70" s="33" t="s">
        <v>1205</v>
      </c>
      <c r="C70" s="33" t="s">
        <v>1206</v>
      </c>
      <c r="D70" s="14">
        <v>10040</v>
      </c>
      <c r="E70" s="15">
        <v>192.5</v>
      </c>
      <c r="F70" s="16">
        <v>4.8999999999999998E-3</v>
      </c>
      <c r="G70" s="16"/>
    </row>
    <row r="71" spans="1:7" x14ac:dyDescent="0.25">
      <c r="A71" s="13" t="s">
        <v>1936</v>
      </c>
      <c r="B71" s="33" t="s">
        <v>1937</v>
      </c>
      <c r="C71" s="33" t="s">
        <v>1307</v>
      </c>
      <c r="D71" s="14">
        <v>26719</v>
      </c>
      <c r="E71" s="15">
        <v>191.51</v>
      </c>
      <c r="F71" s="16">
        <v>4.8999999999999998E-3</v>
      </c>
      <c r="G71" s="16"/>
    </row>
    <row r="72" spans="1:7" x14ac:dyDescent="0.25">
      <c r="A72" s="13" t="s">
        <v>1499</v>
      </c>
      <c r="B72" s="33" t="s">
        <v>1500</v>
      </c>
      <c r="C72" s="33" t="s">
        <v>1387</v>
      </c>
      <c r="D72" s="14">
        <v>4212</v>
      </c>
      <c r="E72" s="15">
        <v>189.06</v>
      </c>
      <c r="F72" s="16">
        <v>4.7999999999999996E-3</v>
      </c>
      <c r="G72" s="16"/>
    </row>
    <row r="73" spans="1:7" x14ac:dyDescent="0.25">
      <c r="A73" s="13" t="s">
        <v>1907</v>
      </c>
      <c r="B73" s="33" t="s">
        <v>1908</v>
      </c>
      <c r="C73" s="33" t="s">
        <v>1158</v>
      </c>
      <c r="D73" s="14">
        <v>16529</v>
      </c>
      <c r="E73" s="15">
        <v>186.59</v>
      </c>
      <c r="F73" s="16">
        <v>4.7000000000000002E-3</v>
      </c>
      <c r="G73" s="16"/>
    </row>
    <row r="74" spans="1:7" x14ac:dyDescent="0.25">
      <c r="A74" s="13" t="s">
        <v>1517</v>
      </c>
      <c r="B74" s="33" t="s">
        <v>1518</v>
      </c>
      <c r="C74" s="33" t="s">
        <v>1214</v>
      </c>
      <c r="D74" s="14">
        <v>10465</v>
      </c>
      <c r="E74" s="15">
        <v>185.27</v>
      </c>
      <c r="F74" s="16">
        <v>4.7000000000000002E-3</v>
      </c>
      <c r="G74" s="16"/>
    </row>
    <row r="75" spans="1:7" x14ac:dyDescent="0.25">
      <c r="A75" s="13" t="s">
        <v>1165</v>
      </c>
      <c r="B75" s="33" t="s">
        <v>1166</v>
      </c>
      <c r="C75" s="33" t="s">
        <v>1158</v>
      </c>
      <c r="D75" s="14">
        <v>8439</v>
      </c>
      <c r="E75" s="15">
        <v>184.56</v>
      </c>
      <c r="F75" s="16">
        <v>4.7000000000000002E-3</v>
      </c>
      <c r="G75" s="16"/>
    </row>
    <row r="76" spans="1:7" x14ac:dyDescent="0.25">
      <c r="A76" s="13" t="s">
        <v>1529</v>
      </c>
      <c r="B76" s="33" t="s">
        <v>1530</v>
      </c>
      <c r="C76" s="33" t="s">
        <v>1224</v>
      </c>
      <c r="D76" s="14">
        <v>6413</v>
      </c>
      <c r="E76" s="15">
        <v>181.97</v>
      </c>
      <c r="F76" s="16">
        <v>4.5999999999999999E-3</v>
      </c>
      <c r="G76" s="16"/>
    </row>
    <row r="77" spans="1:7" x14ac:dyDescent="0.25">
      <c r="A77" s="13" t="s">
        <v>1300</v>
      </c>
      <c r="B77" s="33" t="s">
        <v>1301</v>
      </c>
      <c r="C77" s="33" t="s">
        <v>1256</v>
      </c>
      <c r="D77" s="14">
        <v>39445</v>
      </c>
      <c r="E77" s="15">
        <v>179.46</v>
      </c>
      <c r="F77" s="16">
        <v>4.5999999999999999E-3</v>
      </c>
      <c r="G77" s="16"/>
    </row>
    <row r="78" spans="1:7" x14ac:dyDescent="0.25">
      <c r="A78" s="13" t="s">
        <v>1207</v>
      </c>
      <c r="B78" s="33" t="s">
        <v>1208</v>
      </c>
      <c r="C78" s="33" t="s">
        <v>1209</v>
      </c>
      <c r="D78" s="14">
        <v>2526</v>
      </c>
      <c r="E78" s="15">
        <v>176.22</v>
      </c>
      <c r="F78" s="16">
        <v>4.4999999999999997E-3</v>
      </c>
      <c r="G78" s="16"/>
    </row>
    <row r="79" spans="1:7" x14ac:dyDescent="0.25">
      <c r="A79" s="13" t="s">
        <v>1421</v>
      </c>
      <c r="B79" s="33" t="s">
        <v>1422</v>
      </c>
      <c r="C79" s="33" t="s">
        <v>1203</v>
      </c>
      <c r="D79" s="14">
        <v>10255</v>
      </c>
      <c r="E79" s="15">
        <v>168.02</v>
      </c>
      <c r="F79" s="16">
        <v>4.3E-3</v>
      </c>
      <c r="G79" s="16"/>
    </row>
    <row r="80" spans="1:7" x14ac:dyDescent="0.25">
      <c r="A80" s="13" t="s">
        <v>1905</v>
      </c>
      <c r="B80" s="33" t="s">
        <v>1906</v>
      </c>
      <c r="C80" s="33" t="s">
        <v>1256</v>
      </c>
      <c r="D80" s="14">
        <v>14109</v>
      </c>
      <c r="E80" s="15">
        <v>166.46</v>
      </c>
      <c r="F80" s="16">
        <v>4.1999999999999997E-3</v>
      </c>
      <c r="G80" s="16"/>
    </row>
    <row r="81" spans="1:7" x14ac:dyDescent="0.25">
      <c r="A81" s="13" t="s">
        <v>1750</v>
      </c>
      <c r="B81" s="33" t="s">
        <v>1751</v>
      </c>
      <c r="C81" s="33" t="s">
        <v>1209</v>
      </c>
      <c r="D81" s="14">
        <v>23438</v>
      </c>
      <c r="E81" s="15">
        <v>165.1</v>
      </c>
      <c r="F81" s="16">
        <v>4.1999999999999997E-3</v>
      </c>
      <c r="G81" s="16"/>
    </row>
    <row r="82" spans="1:7" x14ac:dyDescent="0.25">
      <c r="A82" s="13" t="s">
        <v>1791</v>
      </c>
      <c r="B82" s="33" t="s">
        <v>1792</v>
      </c>
      <c r="C82" s="33" t="s">
        <v>1776</v>
      </c>
      <c r="D82" s="14">
        <v>25425</v>
      </c>
      <c r="E82" s="15">
        <v>163.80000000000001</v>
      </c>
      <c r="F82" s="16">
        <v>4.1999999999999997E-3</v>
      </c>
      <c r="G82" s="16"/>
    </row>
    <row r="83" spans="1:7" x14ac:dyDescent="0.25">
      <c r="A83" s="13" t="s">
        <v>1797</v>
      </c>
      <c r="B83" s="33" t="s">
        <v>1798</v>
      </c>
      <c r="C83" s="33" t="s">
        <v>1203</v>
      </c>
      <c r="D83" s="14">
        <v>22679</v>
      </c>
      <c r="E83" s="15">
        <v>162.29</v>
      </c>
      <c r="F83" s="16">
        <v>4.1000000000000003E-3</v>
      </c>
      <c r="G83" s="16"/>
    </row>
    <row r="84" spans="1:7" x14ac:dyDescent="0.25">
      <c r="A84" s="13" t="s">
        <v>1268</v>
      </c>
      <c r="B84" s="33" t="s">
        <v>1269</v>
      </c>
      <c r="C84" s="33" t="s">
        <v>1164</v>
      </c>
      <c r="D84" s="14">
        <v>79577</v>
      </c>
      <c r="E84" s="15">
        <v>162.27000000000001</v>
      </c>
      <c r="F84" s="16">
        <v>4.1000000000000003E-3</v>
      </c>
      <c r="G84" s="16"/>
    </row>
    <row r="85" spans="1:7" x14ac:dyDescent="0.25">
      <c r="A85" s="13" t="s">
        <v>1938</v>
      </c>
      <c r="B85" s="33" t="s">
        <v>1939</v>
      </c>
      <c r="C85" s="33" t="s">
        <v>1776</v>
      </c>
      <c r="D85" s="14">
        <v>2947</v>
      </c>
      <c r="E85" s="15">
        <v>160.32</v>
      </c>
      <c r="F85" s="16">
        <v>4.1000000000000003E-3</v>
      </c>
      <c r="G85" s="16"/>
    </row>
    <row r="86" spans="1:7" x14ac:dyDescent="0.25">
      <c r="A86" s="13" t="s">
        <v>1940</v>
      </c>
      <c r="B86" s="33" t="s">
        <v>1941</v>
      </c>
      <c r="C86" s="33" t="s">
        <v>1256</v>
      </c>
      <c r="D86" s="14">
        <v>49507</v>
      </c>
      <c r="E86" s="15">
        <v>159.56</v>
      </c>
      <c r="F86" s="16">
        <v>4.1000000000000003E-3</v>
      </c>
      <c r="G86" s="16"/>
    </row>
    <row r="87" spans="1:7" x14ac:dyDescent="0.25">
      <c r="A87" s="13" t="s">
        <v>1903</v>
      </c>
      <c r="B87" s="33" t="s">
        <v>1904</v>
      </c>
      <c r="C87" s="33" t="s">
        <v>1353</v>
      </c>
      <c r="D87" s="14">
        <v>6122</v>
      </c>
      <c r="E87" s="15">
        <v>145.63999999999999</v>
      </c>
      <c r="F87" s="16">
        <v>3.7000000000000002E-3</v>
      </c>
      <c r="G87" s="16"/>
    </row>
    <row r="88" spans="1:7" x14ac:dyDescent="0.25">
      <c r="A88" s="13" t="s">
        <v>1942</v>
      </c>
      <c r="B88" s="33" t="s">
        <v>1943</v>
      </c>
      <c r="C88" s="33" t="s">
        <v>1256</v>
      </c>
      <c r="D88" s="14">
        <v>14785</v>
      </c>
      <c r="E88" s="15">
        <v>145.18</v>
      </c>
      <c r="F88" s="16">
        <v>3.7000000000000002E-3</v>
      </c>
      <c r="G88" s="16"/>
    </row>
    <row r="89" spans="1:7" x14ac:dyDescent="0.25">
      <c r="A89" s="13" t="s">
        <v>1944</v>
      </c>
      <c r="B89" s="33" t="s">
        <v>1945</v>
      </c>
      <c r="C89" s="33" t="s">
        <v>1214</v>
      </c>
      <c r="D89" s="14">
        <v>9269</v>
      </c>
      <c r="E89" s="15">
        <v>140.93</v>
      </c>
      <c r="F89" s="16">
        <v>3.5999999999999999E-3</v>
      </c>
      <c r="G89" s="16"/>
    </row>
    <row r="90" spans="1:7" x14ac:dyDescent="0.25">
      <c r="A90" s="13" t="s">
        <v>1212</v>
      </c>
      <c r="B90" s="33" t="s">
        <v>1213</v>
      </c>
      <c r="C90" s="33" t="s">
        <v>1214</v>
      </c>
      <c r="D90" s="14">
        <v>3880</v>
      </c>
      <c r="E90" s="15">
        <v>135.82</v>
      </c>
      <c r="F90" s="16">
        <v>3.5000000000000001E-3</v>
      </c>
      <c r="G90" s="16"/>
    </row>
    <row r="91" spans="1:7" x14ac:dyDescent="0.25">
      <c r="A91" s="13" t="s">
        <v>1779</v>
      </c>
      <c r="B91" s="33" t="s">
        <v>1780</v>
      </c>
      <c r="C91" s="33" t="s">
        <v>1294</v>
      </c>
      <c r="D91" s="14">
        <v>8552</v>
      </c>
      <c r="E91" s="15">
        <v>130.16999999999999</v>
      </c>
      <c r="F91" s="16">
        <v>3.3E-3</v>
      </c>
      <c r="G91" s="16"/>
    </row>
    <row r="92" spans="1:7" x14ac:dyDescent="0.25">
      <c r="A92" s="13" t="s">
        <v>1846</v>
      </c>
      <c r="B92" s="33" t="s">
        <v>1847</v>
      </c>
      <c r="C92" s="33" t="s">
        <v>1178</v>
      </c>
      <c r="D92" s="14">
        <v>19002</v>
      </c>
      <c r="E92" s="15">
        <v>129.05000000000001</v>
      </c>
      <c r="F92" s="16">
        <v>3.3E-3</v>
      </c>
      <c r="G92" s="16"/>
    </row>
    <row r="93" spans="1:7" x14ac:dyDescent="0.25">
      <c r="A93" s="13" t="s">
        <v>1480</v>
      </c>
      <c r="B93" s="33" t="s">
        <v>1481</v>
      </c>
      <c r="C93" s="33" t="s">
        <v>1164</v>
      </c>
      <c r="D93" s="14">
        <v>75164</v>
      </c>
      <c r="E93" s="15">
        <v>127.59</v>
      </c>
      <c r="F93" s="16">
        <v>3.2000000000000002E-3</v>
      </c>
      <c r="G93" s="16"/>
    </row>
    <row r="94" spans="1:7" x14ac:dyDescent="0.25">
      <c r="A94" s="13" t="s">
        <v>1468</v>
      </c>
      <c r="B94" s="33" t="s">
        <v>1469</v>
      </c>
      <c r="C94" s="33" t="s">
        <v>1158</v>
      </c>
      <c r="D94" s="14">
        <v>8010</v>
      </c>
      <c r="E94" s="15">
        <v>127.26</v>
      </c>
      <c r="F94" s="16">
        <v>3.2000000000000002E-3</v>
      </c>
      <c r="G94" s="16"/>
    </row>
    <row r="95" spans="1:7" x14ac:dyDescent="0.25">
      <c r="A95" s="13" t="s">
        <v>1326</v>
      </c>
      <c r="B95" s="33" t="s">
        <v>1327</v>
      </c>
      <c r="C95" s="33" t="s">
        <v>1164</v>
      </c>
      <c r="D95" s="14">
        <v>120705</v>
      </c>
      <c r="E95" s="15">
        <v>123.9</v>
      </c>
      <c r="F95" s="16">
        <v>3.2000000000000002E-3</v>
      </c>
      <c r="G95" s="16"/>
    </row>
    <row r="96" spans="1:7" x14ac:dyDescent="0.25">
      <c r="A96" s="13" t="s">
        <v>1946</v>
      </c>
      <c r="B96" s="33" t="s">
        <v>1947</v>
      </c>
      <c r="C96" s="33" t="s">
        <v>1158</v>
      </c>
      <c r="D96" s="14">
        <v>3937</v>
      </c>
      <c r="E96" s="15">
        <v>120.66</v>
      </c>
      <c r="F96" s="16">
        <v>3.0999999999999999E-3</v>
      </c>
      <c r="G96" s="16"/>
    </row>
    <row r="97" spans="1:7" x14ac:dyDescent="0.25">
      <c r="A97" s="13" t="s">
        <v>1319</v>
      </c>
      <c r="B97" s="33" t="s">
        <v>1320</v>
      </c>
      <c r="C97" s="33" t="s">
        <v>1203</v>
      </c>
      <c r="D97" s="14">
        <v>829</v>
      </c>
      <c r="E97" s="15">
        <v>116.57</v>
      </c>
      <c r="F97" s="16">
        <v>3.0000000000000001E-3</v>
      </c>
      <c r="G97" s="16"/>
    </row>
    <row r="98" spans="1:7" x14ac:dyDescent="0.25">
      <c r="A98" s="13" t="s">
        <v>1854</v>
      </c>
      <c r="B98" s="33" t="s">
        <v>1855</v>
      </c>
      <c r="C98" s="33" t="s">
        <v>1229</v>
      </c>
      <c r="D98" s="14">
        <v>19275</v>
      </c>
      <c r="E98" s="15">
        <v>90.93</v>
      </c>
      <c r="F98" s="16">
        <v>2.3E-3</v>
      </c>
      <c r="G98" s="16"/>
    </row>
    <row r="99" spans="1:7" x14ac:dyDescent="0.25">
      <c r="A99" s="13" t="s">
        <v>1948</v>
      </c>
      <c r="B99" s="33" t="s">
        <v>1949</v>
      </c>
      <c r="C99" s="33" t="s">
        <v>1164</v>
      </c>
      <c r="D99" s="14">
        <v>116585</v>
      </c>
      <c r="E99" s="15">
        <v>81.48</v>
      </c>
      <c r="F99" s="16">
        <v>2.0999999999999999E-3</v>
      </c>
      <c r="G99" s="16"/>
    </row>
    <row r="100" spans="1:7" x14ac:dyDescent="0.25">
      <c r="A100" s="13" t="s">
        <v>1950</v>
      </c>
      <c r="B100" s="33" t="s">
        <v>1951</v>
      </c>
      <c r="C100" s="33" t="s">
        <v>1256</v>
      </c>
      <c r="D100" s="14">
        <v>6247</v>
      </c>
      <c r="E100" s="15">
        <v>54.22</v>
      </c>
      <c r="F100" s="16">
        <v>1.4E-3</v>
      </c>
      <c r="G100" s="16"/>
    </row>
    <row r="101" spans="1:7" x14ac:dyDescent="0.25">
      <c r="A101" s="13" t="s">
        <v>1885</v>
      </c>
      <c r="B101" s="33" t="s">
        <v>1886</v>
      </c>
      <c r="C101" s="33" t="s">
        <v>1256</v>
      </c>
      <c r="D101" s="14">
        <v>28913</v>
      </c>
      <c r="E101" s="15">
        <v>38.78</v>
      </c>
      <c r="F101" s="16">
        <v>1E-3</v>
      </c>
      <c r="G101" s="16"/>
    </row>
    <row r="102" spans="1:7" x14ac:dyDescent="0.25">
      <c r="A102" s="13" t="s">
        <v>1889</v>
      </c>
      <c r="B102" s="33" t="s">
        <v>1890</v>
      </c>
      <c r="C102" s="33" t="s">
        <v>1158</v>
      </c>
      <c r="D102" s="14">
        <v>3683</v>
      </c>
      <c r="E102" s="15">
        <v>31.01</v>
      </c>
      <c r="F102" s="16">
        <v>8.0000000000000004E-4</v>
      </c>
      <c r="G102" s="16"/>
    </row>
    <row r="103" spans="1:7" x14ac:dyDescent="0.25">
      <c r="A103" s="13" t="s">
        <v>1952</v>
      </c>
      <c r="B103" s="33" t="s">
        <v>1953</v>
      </c>
      <c r="C103" s="33" t="s">
        <v>1209</v>
      </c>
      <c r="D103" s="14">
        <v>2857</v>
      </c>
      <c r="E103" s="15">
        <v>26.46</v>
      </c>
      <c r="F103" s="16">
        <v>6.9999999999999999E-4</v>
      </c>
      <c r="G103" s="16"/>
    </row>
    <row r="104" spans="1:7" x14ac:dyDescent="0.25">
      <c r="A104" s="17" t="s">
        <v>130</v>
      </c>
      <c r="B104" s="34"/>
      <c r="C104" s="34"/>
      <c r="D104" s="20"/>
      <c r="E104" s="37">
        <v>38599.33</v>
      </c>
      <c r="F104" s="38">
        <v>0.98209999999999997</v>
      </c>
      <c r="G104" s="23"/>
    </row>
    <row r="105" spans="1:7" x14ac:dyDescent="0.25">
      <c r="A105" s="17" t="s">
        <v>1234</v>
      </c>
      <c r="B105" s="33"/>
      <c r="C105" s="33"/>
      <c r="D105" s="14"/>
      <c r="E105" s="15"/>
      <c r="F105" s="16"/>
      <c r="G105" s="16"/>
    </row>
    <row r="106" spans="1:7" x14ac:dyDescent="0.25">
      <c r="A106" s="17" t="s">
        <v>130</v>
      </c>
      <c r="B106" s="33"/>
      <c r="C106" s="33"/>
      <c r="D106" s="14"/>
      <c r="E106" s="39" t="s">
        <v>127</v>
      </c>
      <c r="F106" s="40" t="s">
        <v>127</v>
      </c>
      <c r="G106" s="16"/>
    </row>
    <row r="107" spans="1:7" x14ac:dyDescent="0.25">
      <c r="A107" s="24" t="s">
        <v>142</v>
      </c>
      <c r="B107" s="35"/>
      <c r="C107" s="35"/>
      <c r="D107" s="25"/>
      <c r="E107" s="30">
        <v>38599.33</v>
      </c>
      <c r="F107" s="31">
        <v>0.98209999999999997</v>
      </c>
      <c r="G107" s="23"/>
    </row>
    <row r="108" spans="1:7" x14ac:dyDescent="0.25">
      <c r="A108" s="13"/>
      <c r="B108" s="33"/>
      <c r="C108" s="33"/>
      <c r="D108" s="14"/>
      <c r="E108" s="15"/>
      <c r="F108" s="16"/>
      <c r="G108" s="16"/>
    </row>
    <row r="109" spans="1:7" x14ac:dyDescent="0.25">
      <c r="A109" s="13"/>
      <c r="B109" s="33"/>
      <c r="C109" s="33"/>
      <c r="D109" s="14"/>
      <c r="E109" s="15"/>
      <c r="F109" s="16"/>
      <c r="G109" s="16"/>
    </row>
    <row r="110" spans="1:7" x14ac:dyDescent="0.25">
      <c r="A110" s="17" t="s">
        <v>220</v>
      </c>
      <c r="B110" s="33"/>
      <c r="C110" s="33"/>
      <c r="D110" s="14"/>
      <c r="E110" s="15"/>
      <c r="F110" s="16"/>
      <c r="G110" s="16"/>
    </row>
    <row r="111" spans="1:7" x14ac:dyDescent="0.25">
      <c r="A111" s="13" t="s">
        <v>221</v>
      </c>
      <c r="B111" s="33"/>
      <c r="C111" s="33"/>
      <c r="D111" s="14"/>
      <c r="E111" s="15">
        <v>707.51</v>
      </c>
      <c r="F111" s="16">
        <v>1.7999999999999999E-2</v>
      </c>
      <c r="G111" s="16">
        <v>6.2909999999999994E-2</v>
      </c>
    </row>
    <row r="112" spans="1:7" x14ac:dyDescent="0.25">
      <c r="A112" s="17" t="s">
        <v>130</v>
      </c>
      <c r="B112" s="34"/>
      <c r="C112" s="34"/>
      <c r="D112" s="20"/>
      <c r="E112" s="37">
        <v>707.51</v>
      </c>
      <c r="F112" s="38">
        <v>1.7999999999999999E-2</v>
      </c>
      <c r="G112" s="23"/>
    </row>
    <row r="113" spans="1:7" x14ac:dyDescent="0.25">
      <c r="A113" s="13"/>
      <c r="B113" s="33"/>
      <c r="C113" s="33"/>
      <c r="D113" s="14"/>
      <c r="E113" s="15"/>
      <c r="F113" s="16"/>
      <c r="G113" s="16"/>
    </row>
    <row r="114" spans="1:7" x14ac:dyDescent="0.25">
      <c r="A114" s="24" t="s">
        <v>142</v>
      </c>
      <c r="B114" s="35"/>
      <c r="C114" s="35"/>
      <c r="D114" s="25"/>
      <c r="E114" s="21">
        <v>707.51</v>
      </c>
      <c r="F114" s="22">
        <v>1.7999999999999999E-2</v>
      </c>
      <c r="G114" s="23"/>
    </row>
    <row r="115" spans="1:7" x14ac:dyDescent="0.25">
      <c r="A115" s="13" t="s">
        <v>222</v>
      </c>
      <c r="B115" s="33"/>
      <c r="C115" s="33"/>
      <c r="D115" s="14"/>
      <c r="E115" s="15">
        <v>0.1219441</v>
      </c>
      <c r="F115" s="16">
        <v>3.0000000000000001E-6</v>
      </c>
      <c r="G115" s="16"/>
    </row>
    <row r="116" spans="1:7" x14ac:dyDescent="0.25">
      <c r="A116" s="13" t="s">
        <v>223</v>
      </c>
      <c r="B116" s="33"/>
      <c r="C116" s="33"/>
      <c r="D116" s="14"/>
      <c r="E116" s="26">
        <v>-8.8319440999999994</v>
      </c>
      <c r="F116" s="27">
        <v>-1.03E-4</v>
      </c>
      <c r="G116" s="16">
        <v>6.2909000000000007E-2</v>
      </c>
    </row>
    <row r="117" spans="1:7" x14ac:dyDescent="0.25">
      <c r="A117" s="28" t="s">
        <v>224</v>
      </c>
      <c r="B117" s="36"/>
      <c r="C117" s="36"/>
      <c r="D117" s="29"/>
      <c r="E117" s="30">
        <v>39298.129999999997</v>
      </c>
      <c r="F117" s="31">
        <v>1</v>
      </c>
      <c r="G117" s="31"/>
    </row>
    <row r="122" spans="1:7" x14ac:dyDescent="0.25">
      <c r="A122" s="1" t="s">
        <v>227</v>
      </c>
    </row>
    <row r="123" spans="1:7" x14ac:dyDescent="0.25">
      <c r="A123" s="48" t="s">
        <v>228</v>
      </c>
      <c r="B123" s="3" t="s">
        <v>127</v>
      </c>
    </row>
    <row r="124" spans="1:7" x14ac:dyDescent="0.25">
      <c r="A124" t="s">
        <v>229</v>
      </c>
    </row>
    <row r="125" spans="1:7" x14ac:dyDescent="0.25">
      <c r="A125" t="s">
        <v>230</v>
      </c>
      <c r="B125" t="s">
        <v>231</v>
      </c>
      <c r="C125" t="s">
        <v>231</v>
      </c>
    </row>
    <row r="126" spans="1:7" x14ac:dyDescent="0.25">
      <c r="B126" s="49">
        <v>45565</v>
      </c>
      <c r="C126" s="49">
        <v>45596</v>
      </c>
    </row>
    <row r="127" spans="1:7" x14ac:dyDescent="0.25">
      <c r="A127" t="s">
        <v>236</v>
      </c>
      <c r="B127">
        <v>134.52000000000001</v>
      </c>
      <c r="C127">
        <v>127.58</v>
      </c>
    </row>
    <row r="128" spans="1:7" x14ac:dyDescent="0.25">
      <c r="A128" t="s">
        <v>237</v>
      </c>
      <c r="B128">
        <v>45.49</v>
      </c>
      <c r="C128">
        <v>43.14</v>
      </c>
    </row>
    <row r="129" spans="1:4" x14ac:dyDescent="0.25">
      <c r="A129" t="s">
        <v>688</v>
      </c>
      <c r="B129">
        <v>115.24</v>
      </c>
      <c r="C129">
        <v>109.13</v>
      </c>
    </row>
    <row r="130" spans="1:4" x14ac:dyDescent="0.25">
      <c r="A130" t="s">
        <v>689</v>
      </c>
      <c r="B130">
        <v>30.84</v>
      </c>
      <c r="C130">
        <v>29.21</v>
      </c>
    </row>
    <row r="132" spans="1:4" x14ac:dyDescent="0.25">
      <c r="A132" t="s">
        <v>247</v>
      </c>
      <c r="B132" s="3" t="s">
        <v>127</v>
      </c>
    </row>
    <row r="133" spans="1:4" x14ac:dyDescent="0.25">
      <c r="A133" t="s">
        <v>248</v>
      </c>
      <c r="B133" s="3" t="s">
        <v>127</v>
      </c>
    </row>
    <row r="134" spans="1:4" ht="29.1" customHeight="1" x14ac:dyDescent="0.25">
      <c r="A134" s="48" t="s">
        <v>249</v>
      </c>
      <c r="B134" s="3" t="s">
        <v>127</v>
      </c>
    </row>
    <row r="135" spans="1:4" ht="29.1" customHeight="1" x14ac:dyDescent="0.25">
      <c r="A135" s="48" t="s">
        <v>250</v>
      </c>
      <c r="B135" s="3" t="s">
        <v>127</v>
      </c>
    </row>
    <row r="136" spans="1:4" x14ac:dyDescent="0.25">
      <c r="A136" t="s">
        <v>1235</v>
      </c>
      <c r="B136" s="50">
        <v>0.24160000000000001</v>
      </c>
    </row>
    <row r="137" spans="1:4" ht="43.5" customHeight="1" x14ac:dyDescent="0.25">
      <c r="A137" s="48" t="s">
        <v>252</v>
      </c>
      <c r="B137" s="3" t="s">
        <v>127</v>
      </c>
    </row>
    <row r="138" spans="1:4" x14ac:dyDescent="0.25">
      <c r="B138" s="3"/>
    </row>
    <row r="139" spans="1:4" ht="29.1" customHeight="1" x14ac:dyDescent="0.25">
      <c r="A139" s="48" t="s">
        <v>253</v>
      </c>
      <c r="B139" s="3" t="s">
        <v>127</v>
      </c>
    </row>
    <row r="140" spans="1:4" ht="29.1" customHeight="1" x14ac:dyDescent="0.25">
      <c r="A140" s="48" t="s">
        <v>254</v>
      </c>
      <c r="B140" t="s">
        <v>127</v>
      </c>
    </row>
    <row r="141" spans="1:4" ht="29.1" customHeight="1" x14ac:dyDescent="0.25">
      <c r="A141" s="48" t="s">
        <v>255</v>
      </c>
      <c r="B141" s="3" t="s">
        <v>127</v>
      </c>
    </row>
    <row r="142" spans="1:4" ht="29.1" customHeight="1" x14ac:dyDescent="0.25">
      <c r="A142" s="48" t="s">
        <v>256</v>
      </c>
      <c r="B142" s="3" t="s">
        <v>127</v>
      </c>
    </row>
    <row r="144" spans="1:4" ht="69.95" customHeight="1" x14ac:dyDescent="0.25">
      <c r="A144" s="69" t="s">
        <v>266</v>
      </c>
      <c r="B144" s="69" t="s">
        <v>267</v>
      </c>
      <c r="C144" s="69" t="s">
        <v>5</v>
      </c>
      <c r="D144" s="69" t="s">
        <v>6</v>
      </c>
    </row>
    <row r="145" spans="1:4" ht="69.95" customHeight="1" x14ac:dyDescent="0.25">
      <c r="A145" s="69" t="s">
        <v>1954</v>
      </c>
      <c r="B145" s="69"/>
      <c r="C145" s="69" t="s">
        <v>55</v>
      </c>
      <c r="D145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3"/>
  <sheetViews>
    <sheetView showGridLines="0" workbookViewId="0">
      <pane ySplit="4" topLeftCell="A83" activePane="bottomLeft" state="frozen"/>
      <selection activeCell="B30" sqref="B30"/>
      <selection pane="bottomLeft" activeCell="B84" sqref="B8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268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269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126</v>
      </c>
      <c r="B7" s="33"/>
      <c r="C7" s="33"/>
      <c r="D7" s="14"/>
      <c r="E7" s="15" t="s">
        <v>127</v>
      </c>
      <c r="F7" s="16" t="s">
        <v>127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128</v>
      </c>
      <c r="B9" s="33"/>
      <c r="C9" s="33"/>
      <c r="D9" s="14"/>
      <c r="E9" s="15"/>
      <c r="F9" s="16"/>
      <c r="G9" s="16"/>
    </row>
    <row r="10" spans="1:8" x14ac:dyDescent="0.25">
      <c r="A10" s="17" t="s">
        <v>270</v>
      </c>
      <c r="B10" s="33"/>
      <c r="C10" s="33"/>
      <c r="D10" s="14"/>
      <c r="E10" s="15"/>
      <c r="F10" s="16"/>
      <c r="G10" s="16"/>
    </row>
    <row r="11" spans="1:8" x14ac:dyDescent="0.25">
      <c r="A11" s="13" t="s">
        <v>271</v>
      </c>
      <c r="B11" s="33" t="s">
        <v>272</v>
      </c>
      <c r="C11" s="33" t="s">
        <v>273</v>
      </c>
      <c r="D11" s="14">
        <v>121000000</v>
      </c>
      <c r="E11" s="15">
        <v>120240.73</v>
      </c>
      <c r="F11" s="16">
        <v>0.1113</v>
      </c>
      <c r="G11" s="16">
        <v>7.4000999999999997E-2</v>
      </c>
    </row>
    <row r="12" spans="1:8" x14ac:dyDescent="0.25">
      <c r="A12" s="13" t="s">
        <v>274</v>
      </c>
      <c r="B12" s="33" t="s">
        <v>275</v>
      </c>
      <c r="C12" s="33" t="s">
        <v>276</v>
      </c>
      <c r="D12" s="14">
        <v>88000000</v>
      </c>
      <c r="E12" s="15">
        <v>87215.92</v>
      </c>
      <c r="F12" s="16">
        <v>8.0699999999999994E-2</v>
      </c>
      <c r="G12" s="16">
        <v>7.3873999999999995E-2</v>
      </c>
    </row>
    <row r="13" spans="1:8" x14ac:dyDescent="0.25">
      <c r="A13" s="13" t="s">
        <v>277</v>
      </c>
      <c r="B13" s="33" t="s">
        <v>278</v>
      </c>
      <c r="C13" s="33" t="s">
        <v>276</v>
      </c>
      <c r="D13" s="14">
        <v>84000000</v>
      </c>
      <c r="E13" s="15">
        <v>83255.34</v>
      </c>
      <c r="F13" s="16">
        <v>7.7100000000000002E-2</v>
      </c>
      <c r="G13" s="16">
        <v>7.3388999999999996E-2</v>
      </c>
    </row>
    <row r="14" spans="1:8" x14ac:dyDescent="0.25">
      <c r="A14" s="13" t="s">
        <v>279</v>
      </c>
      <c r="B14" s="33" t="s">
        <v>280</v>
      </c>
      <c r="C14" s="33" t="s">
        <v>276</v>
      </c>
      <c r="D14" s="14">
        <v>74000000</v>
      </c>
      <c r="E14" s="15">
        <v>73521.52</v>
      </c>
      <c r="F14" s="16">
        <v>6.8099999999999994E-2</v>
      </c>
      <c r="G14" s="16">
        <v>7.4098999999999998E-2</v>
      </c>
    </row>
    <row r="15" spans="1:8" x14ac:dyDescent="0.25">
      <c r="A15" s="13" t="s">
        <v>281</v>
      </c>
      <c r="B15" s="33" t="s">
        <v>282</v>
      </c>
      <c r="C15" s="33" t="s">
        <v>276</v>
      </c>
      <c r="D15" s="14">
        <v>72500000</v>
      </c>
      <c r="E15" s="15">
        <v>72392.7</v>
      </c>
      <c r="F15" s="16">
        <v>6.7000000000000004E-2</v>
      </c>
      <c r="G15" s="16">
        <v>7.1751999999999996E-2</v>
      </c>
    </row>
    <row r="16" spans="1:8" x14ac:dyDescent="0.25">
      <c r="A16" s="13" t="s">
        <v>283</v>
      </c>
      <c r="B16" s="33" t="s">
        <v>284</v>
      </c>
      <c r="C16" s="33" t="s">
        <v>276</v>
      </c>
      <c r="D16" s="14">
        <v>69000000</v>
      </c>
      <c r="E16" s="15">
        <v>68458.28</v>
      </c>
      <c r="F16" s="16">
        <v>6.3399999999999998E-2</v>
      </c>
      <c r="G16" s="16">
        <v>7.4951000000000004E-2</v>
      </c>
    </row>
    <row r="17" spans="1:7" x14ac:dyDescent="0.25">
      <c r="A17" s="13" t="s">
        <v>285</v>
      </c>
      <c r="B17" s="33" t="s">
        <v>286</v>
      </c>
      <c r="C17" s="33" t="s">
        <v>287</v>
      </c>
      <c r="D17" s="14">
        <v>58000000</v>
      </c>
      <c r="E17" s="15">
        <v>57435.43</v>
      </c>
      <c r="F17" s="16">
        <v>5.3199999999999997E-2</v>
      </c>
      <c r="G17" s="16">
        <v>7.5201000000000004E-2</v>
      </c>
    </row>
    <row r="18" spans="1:7" x14ac:dyDescent="0.25">
      <c r="A18" s="13" t="s">
        <v>288</v>
      </c>
      <c r="B18" s="33" t="s">
        <v>289</v>
      </c>
      <c r="C18" s="33" t="s">
        <v>287</v>
      </c>
      <c r="D18" s="14">
        <v>54000000</v>
      </c>
      <c r="E18" s="15">
        <v>53475.98</v>
      </c>
      <c r="F18" s="16">
        <v>4.9500000000000002E-2</v>
      </c>
      <c r="G18" s="16">
        <v>7.5248999999999996E-2</v>
      </c>
    </row>
    <row r="19" spans="1:7" x14ac:dyDescent="0.25">
      <c r="A19" s="13" t="s">
        <v>290</v>
      </c>
      <c r="B19" s="33" t="s">
        <v>291</v>
      </c>
      <c r="C19" s="33" t="s">
        <v>276</v>
      </c>
      <c r="D19" s="14">
        <v>51000000</v>
      </c>
      <c r="E19" s="15">
        <v>50812.73</v>
      </c>
      <c r="F19" s="16">
        <v>4.7E-2</v>
      </c>
      <c r="G19" s="16">
        <v>7.2850999999999999E-2</v>
      </c>
    </row>
    <row r="20" spans="1:7" x14ac:dyDescent="0.25">
      <c r="A20" s="13" t="s">
        <v>292</v>
      </c>
      <c r="B20" s="33" t="s">
        <v>293</v>
      </c>
      <c r="C20" s="33" t="s">
        <v>287</v>
      </c>
      <c r="D20" s="14">
        <v>41500000</v>
      </c>
      <c r="E20" s="15">
        <v>41074.21</v>
      </c>
      <c r="F20" s="16">
        <v>3.7999999999999999E-2</v>
      </c>
      <c r="G20" s="16">
        <v>7.5525999999999996E-2</v>
      </c>
    </row>
    <row r="21" spans="1:7" x14ac:dyDescent="0.25">
      <c r="A21" s="13" t="s">
        <v>294</v>
      </c>
      <c r="B21" s="33" t="s">
        <v>295</v>
      </c>
      <c r="C21" s="33" t="s">
        <v>276</v>
      </c>
      <c r="D21" s="14">
        <v>39500000</v>
      </c>
      <c r="E21" s="15">
        <v>39124</v>
      </c>
      <c r="F21" s="16">
        <v>3.6200000000000003E-2</v>
      </c>
      <c r="G21" s="16">
        <v>7.4675000000000005E-2</v>
      </c>
    </row>
    <row r="22" spans="1:7" x14ac:dyDescent="0.25">
      <c r="A22" s="13" t="s">
        <v>296</v>
      </c>
      <c r="B22" s="33" t="s">
        <v>297</v>
      </c>
      <c r="C22" s="33" t="s">
        <v>276</v>
      </c>
      <c r="D22" s="14">
        <v>36000000</v>
      </c>
      <c r="E22" s="15">
        <v>35914.93</v>
      </c>
      <c r="F22" s="16">
        <v>3.32E-2</v>
      </c>
      <c r="G22" s="16">
        <v>7.4175000000000005E-2</v>
      </c>
    </row>
    <row r="23" spans="1:7" x14ac:dyDescent="0.25">
      <c r="A23" s="13" t="s">
        <v>298</v>
      </c>
      <c r="B23" s="33" t="s">
        <v>299</v>
      </c>
      <c r="C23" s="33" t="s">
        <v>287</v>
      </c>
      <c r="D23" s="14">
        <v>31500000</v>
      </c>
      <c r="E23" s="15">
        <v>31250.71</v>
      </c>
      <c r="F23" s="16">
        <v>2.8899999999999999E-2</v>
      </c>
      <c r="G23" s="16">
        <v>7.4700000000000003E-2</v>
      </c>
    </row>
    <row r="24" spans="1:7" x14ac:dyDescent="0.25">
      <c r="A24" s="13" t="s">
        <v>300</v>
      </c>
      <c r="B24" s="33" t="s">
        <v>301</v>
      </c>
      <c r="C24" s="33" t="s">
        <v>276</v>
      </c>
      <c r="D24" s="14">
        <v>25000000</v>
      </c>
      <c r="E24" s="15">
        <v>24967.48</v>
      </c>
      <c r="F24" s="16">
        <v>2.3099999999999999E-2</v>
      </c>
      <c r="G24" s="16">
        <v>7.3199E-2</v>
      </c>
    </row>
    <row r="25" spans="1:7" x14ac:dyDescent="0.25">
      <c r="A25" s="13" t="s">
        <v>302</v>
      </c>
      <c r="B25" s="33" t="s">
        <v>303</v>
      </c>
      <c r="C25" s="33" t="s">
        <v>276</v>
      </c>
      <c r="D25" s="14">
        <v>22500000</v>
      </c>
      <c r="E25" s="15">
        <v>22408.38</v>
      </c>
      <c r="F25" s="16">
        <v>2.07E-2</v>
      </c>
      <c r="G25" s="16">
        <v>7.4998999999999996E-2</v>
      </c>
    </row>
    <row r="26" spans="1:7" x14ac:dyDescent="0.25">
      <c r="A26" s="13" t="s">
        <v>304</v>
      </c>
      <c r="B26" s="33" t="s">
        <v>305</v>
      </c>
      <c r="C26" s="33" t="s">
        <v>276</v>
      </c>
      <c r="D26" s="14">
        <v>22000000</v>
      </c>
      <c r="E26" s="15">
        <v>21908.85</v>
      </c>
      <c r="F26" s="16">
        <v>2.0299999999999999E-2</v>
      </c>
      <c r="G26" s="16">
        <v>7.3225999999999999E-2</v>
      </c>
    </row>
    <row r="27" spans="1:7" x14ac:dyDescent="0.25">
      <c r="A27" s="13" t="s">
        <v>306</v>
      </c>
      <c r="B27" s="33" t="s">
        <v>307</v>
      </c>
      <c r="C27" s="33" t="s">
        <v>276</v>
      </c>
      <c r="D27" s="14">
        <v>19500000</v>
      </c>
      <c r="E27" s="15">
        <v>19532.919999999998</v>
      </c>
      <c r="F27" s="16">
        <v>1.8100000000000002E-2</v>
      </c>
      <c r="G27" s="16">
        <v>7.3399000000000006E-2</v>
      </c>
    </row>
    <row r="28" spans="1:7" x14ac:dyDescent="0.25">
      <c r="A28" s="13" t="s">
        <v>308</v>
      </c>
      <c r="B28" s="33" t="s">
        <v>309</v>
      </c>
      <c r="C28" s="33" t="s">
        <v>276</v>
      </c>
      <c r="D28" s="14">
        <v>12500000</v>
      </c>
      <c r="E28" s="15">
        <v>12512.19</v>
      </c>
      <c r="F28" s="16">
        <v>1.1599999999999999E-2</v>
      </c>
      <c r="G28" s="16">
        <v>7.3000999999999996E-2</v>
      </c>
    </row>
    <row r="29" spans="1:7" x14ac:dyDescent="0.25">
      <c r="A29" s="13" t="s">
        <v>310</v>
      </c>
      <c r="B29" s="33" t="s">
        <v>311</v>
      </c>
      <c r="C29" s="33" t="s">
        <v>276</v>
      </c>
      <c r="D29" s="14">
        <v>10000000</v>
      </c>
      <c r="E29" s="15">
        <v>10039.19</v>
      </c>
      <c r="F29" s="16">
        <v>9.2999999999999992E-3</v>
      </c>
      <c r="G29" s="16">
        <v>7.2442000000000006E-2</v>
      </c>
    </row>
    <row r="30" spans="1:7" x14ac:dyDescent="0.25">
      <c r="A30" s="13" t="s">
        <v>312</v>
      </c>
      <c r="B30" s="33" t="s">
        <v>313</v>
      </c>
      <c r="C30" s="33" t="s">
        <v>276</v>
      </c>
      <c r="D30" s="14">
        <v>8500000</v>
      </c>
      <c r="E30" s="15">
        <v>8510.0499999999993</v>
      </c>
      <c r="F30" s="16">
        <v>7.9000000000000008E-3</v>
      </c>
      <c r="G30" s="16">
        <v>7.3478000000000002E-2</v>
      </c>
    </row>
    <row r="31" spans="1:7" x14ac:dyDescent="0.25">
      <c r="A31" s="13" t="s">
        <v>314</v>
      </c>
      <c r="B31" s="33" t="s">
        <v>315</v>
      </c>
      <c r="C31" s="33" t="s">
        <v>276</v>
      </c>
      <c r="D31" s="14">
        <v>5000000</v>
      </c>
      <c r="E31" s="15">
        <v>5018.01</v>
      </c>
      <c r="F31" s="16">
        <v>4.5999999999999999E-3</v>
      </c>
      <c r="G31" s="16">
        <v>7.5077000000000005E-2</v>
      </c>
    </row>
    <row r="32" spans="1:7" x14ac:dyDescent="0.25">
      <c r="A32" s="13" t="s">
        <v>316</v>
      </c>
      <c r="B32" s="33" t="s">
        <v>317</v>
      </c>
      <c r="C32" s="33" t="s">
        <v>276</v>
      </c>
      <c r="D32" s="14">
        <v>5000000</v>
      </c>
      <c r="E32" s="15">
        <v>4971.29</v>
      </c>
      <c r="F32" s="16">
        <v>4.5999999999999999E-3</v>
      </c>
      <c r="G32" s="16">
        <v>7.2947999999999999E-2</v>
      </c>
    </row>
    <row r="33" spans="1:7" x14ac:dyDescent="0.25">
      <c r="A33" s="13" t="s">
        <v>318</v>
      </c>
      <c r="B33" s="33" t="s">
        <v>319</v>
      </c>
      <c r="C33" s="33" t="s">
        <v>287</v>
      </c>
      <c r="D33" s="14">
        <v>2500000</v>
      </c>
      <c r="E33" s="15">
        <v>2482.2399999999998</v>
      </c>
      <c r="F33" s="16">
        <v>2.3E-3</v>
      </c>
      <c r="G33" s="16">
        <v>7.4700000000000003E-2</v>
      </c>
    </row>
    <row r="34" spans="1:7" x14ac:dyDescent="0.25">
      <c r="A34" s="13" t="s">
        <v>320</v>
      </c>
      <c r="B34" s="33" t="s">
        <v>321</v>
      </c>
      <c r="C34" s="33" t="s">
        <v>276</v>
      </c>
      <c r="D34" s="14">
        <v>1970000</v>
      </c>
      <c r="E34" s="15">
        <v>1973.73</v>
      </c>
      <c r="F34" s="16">
        <v>1.8E-3</v>
      </c>
      <c r="G34" s="16">
        <v>7.3479000000000003E-2</v>
      </c>
    </row>
    <row r="35" spans="1:7" x14ac:dyDescent="0.25">
      <c r="A35" s="13" t="s">
        <v>322</v>
      </c>
      <c r="B35" s="33" t="s">
        <v>323</v>
      </c>
      <c r="C35" s="33" t="s">
        <v>276</v>
      </c>
      <c r="D35" s="14">
        <v>1650000</v>
      </c>
      <c r="E35" s="15">
        <v>1657.4</v>
      </c>
      <c r="F35" s="16">
        <v>1.5E-3</v>
      </c>
      <c r="G35" s="16">
        <v>7.4249999999999997E-2</v>
      </c>
    </row>
    <row r="36" spans="1:7" x14ac:dyDescent="0.25">
      <c r="A36" s="13" t="s">
        <v>324</v>
      </c>
      <c r="B36" s="33" t="s">
        <v>325</v>
      </c>
      <c r="C36" s="33" t="s">
        <v>276</v>
      </c>
      <c r="D36" s="14">
        <v>1500000</v>
      </c>
      <c r="E36" s="15">
        <v>1505.81</v>
      </c>
      <c r="F36" s="16">
        <v>1.4E-3</v>
      </c>
      <c r="G36" s="16">
        <v>7.3550000000000004E-2</v>
      </c>
    </row>
    <row r="37" spans="1:7" x14ac:dyDescent="0.25">
      <c r="A37" s="13" t="s">
        <v>326</v>
      </c>
      <c r="B37" s="33" t="s">
        <v>327</v>
      </c>
      <c r="C37" s="33" t="s">
        <v>276</v>
      </c>
      <c r="D37" s="14">
        <v>1500000</v>
      </c>
      <c r="E37" s="15">
        <v>1501.99</v>
      </c>
      <c r="F37" s="16">
        <v>1.4E-3</v>
      </c>
      <c r="G37" s="16">
        <v>7.3549000000000003E-2</v>
      </c>
    </row>
    <row r="38" spans="1:7" x14ac:dyDescent="0.25">
      <c r="A38" s="13" t="s">
        <v>328</v>
      </c>
      <c r="B38" s="33" t="s">
        <v>329</v>
      </c>
      <c r="C38" s="33" t="s">
        <v>276</v>
      </c>
      <c r="D38" s="14">
        <v>1500000</v>
      </c>
      <c r="E38" s="15">
        <v>1501.47</v>
      </c>
      <c r="F38" s="16">
        <v>1.4E-3</v>
      </c>
      <c r="G38" s="16">
        <v>7.2848999999999997E-2</v>
      </c>
    </row>
    <row r="39" spans="1:7" x14ac:dyDescent="0.25">
      <c r="A39" s="13" t="s">
        <v>330</v>
      </c>
      <c r="B39" s="33" t="s">
        <v>331</v>
      </c>
      <c r="C39" s="33" t="s">
        <v>276</v>
      </c>
      <c r="D39" s="14">
        <v>500000</v>
      </c>
      <c r="E39" s="15">
        <v>502.76</v>
      </c>
      <c r="F39" s="16">
        <v>5.0000000000000001E-4</v>
      </c>
      <c r="G39" s="16">
        <v>7.3200000000000001E-2</v>
      </c>
    </row>
    <row r="40" spans="1:7" x14ac:dyDescent="0.25">
      <c r="A40" s="13" t="s">
        <v>332</v>
      </c>
      <c r="B40" s="33" t="s">
        <v>333</v>
      </c>
      <c r="C40" s="33" t="s">
        <v>276</v>
      </c>
      <c r="D40" s="14">
        <v>500000</v>
      </c>
      <c r="E40" s="15">
        <v>500.66</v>
      </c>
      <c r="F40" s="16">
        <v>5.0000000000000001E-4</v>
      </c>
      <c r="G40" s="16">
        <v>7.4249999999999997E-2</v>
      </c>
    </row>
    <row r="41" spans="1:7" x14ac:dyDescent="0.25">
      <c r="A41" s="13" t="s">
        <v>334</v>
      </c>
      <c r="B41" s="33" t="s">
        <v>335</v>
      </c>
      <c r="C41" s="33" t="s">
        <v>276</v>
      </c>
      <c r="D41" s="14">
        <v>500000</v>
      </c>
      <c r="E41" s="15">
        <v>500.58</v>
      </c>
      <c r="F41" s="16">
        <v>5.0000000000000001E-4</v>
      </c>
      <c r="G41" s="16">
        <v>7.4149999999999994E-2</v>
      </c>
    </row>
    <row r="42" spans="1:7" x14ac:dyDescent="0.25">
      <c r="A42" s="17" t="s">
        <v>130</v>
      </c>
      <c r="B42" s="34"/>
      <c r="C42" s="34"/>
      <c r="D42" s="20"/>
      <c r="E42" s="21">
        <v>956167.48</v>
      </c>
      <c r="F42" s="22">
        <v>0.8851</v>
      </c>
      <c r="G42" s="23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7" t="s">
        <v>140</v>
      </c>
      <c r="B44" s="33"/>
      <c r="C44" s="33"/>
      <c r="D44" s="14"/>
      <c r="E44" s="15"/>
      <c r="F44" s="16"/>
      <c r="G44" s="16"/>
    </row>
    <row r="45" spans="1:7" x14ac:dyDescent="0.25">
      <c r="A45" s="17" t="s">
        <v>130</v>
      </c>
      <c r="B45" s="33"/>
      <c r="C45" s="33"/>
      <c r="D45" s="14"/>
      <c r="E45" s="18" t="s">
        <v>127</v>
      </c>
      <c r="F45" s="19" t="s">
        <v>127</v>
      </c>
      <c r="G45" s="16"/>
    </row>
    <row r="46" spans="1:7" x14ac:dyDescent="0.25">
      <c r="A46" s="13"/>
      <c r="B46" s="33"/>
      <c r="C46" s="33"/>
      <c r="D46" s="14"/>
      <c r="E46" s="15"/>
      <c r="F46" s="16"/>
      <c r="G46" s="16"/>
    </row>
    <row r="47" spans="1:7" x14ac:dyDescent="0.25">
      <c r="A47" s="17" t="s">
        <v>141</v>
      </c>
      <c r="B47" s="33"/>
      <c r="C47" s="33"/>
      <c r="D47" s="14"/>
      <c r="E47" s="15"/>
      <c r="F47" s="16"/>
      <c r="G47" s="16"/>
    </row>
    <row r="48" spans="1:7" x14ac:dyDescent="0.25">
      <c r="A48" s="17" t="s">
        <v>130</v>
      </c>
      <c r="B48" s="33"/>
      <c r="C48" s="33"/>
      <c r="D48" s="14"/>
      <c r="E48" s="18" t="s">
        <v>127</v>
      </c>
      <c r="F48" s="19" t="s">
        <v>127</v>
      </c>
      <c r="G48" s="16"/>
    </row>
    <row r="49" spans="1:7" x14ac:dyDescent="0.25">
      <c r="A49" s="13"/>
      <c r="B49" s="33"/>
      <c r="C49" s="33"/>
      <c r="D49" s="14"/>
      <c r="E49" s="15"/>
      <c r="F49" s="16"/>
      <c r="G49" s="16"/>
    </row>
    <row r="50" spans="1:7" x14ac:dyDescent="0.25">
      <c r="A50" s="24" t="s">
        <v>142</v>
      </c>
      <c r="B50" s="35"/>
      <c r="C50" s="35"/>
      <c r="D50" s="25"/>
      <c r="E50" s="21">
        <v>956167.48</v>
      </c>
      <c r="F50" s="22">
        <v>0.8851</v>
      </c>
      <c r="G50" s="23"/>
    </row>
    <row r="51" spans="1:7" x14ac:dyDescent="0.25">
      <c r="A51" s="13"/>
      <c r="B51" s="33"/>
      <c r="C51" s="33"/>
      <c r="D51" s="14"/>
      <c r="E51" s="15"/>
      <c r="F51" s="16"/>
      <c r="G51" s="16"/>
    </row>
    <row r="52" spans="1:7" x14ac:dyDescent="0.25">
      <c r="A52" s="17" t="s">
        <v>143</v>
      </c>
      <c r="B52" s="33"/>
      <c r="C52" s="33"/>
      <c r="D52" s="14"/>
      <c r="E52" s="15"/>
      <c r="F52" s="16"/>
      <c r="G52" s="16"/>
    </row>
    <row r="53" spans="1:7" x14ac:dyDescent="0.25">
      <c r="A53" s="17" t="s">
        <v>151</v>
      </c>
      <c r="B53" s="33"/>
      <c r="C53" s="33"/>
      <c r="D53" s="14"/>
      <c r="E53" s="15"/>
      <c r="F53" s="16"/>
      <c r="G53" s="16"/>
    </row>
    <row r="54" spans="1:7" x14ac:dyDescent="0.25">
      <c r="A54" s="13" t="s">
        <v>336</v>
      </c>
      <c r="B54" s="33" t="s">
        <v>337</v>
      </c>
      <c r="C54" s="33" t="s">
        <v>154</v>
      </c>
      <c r="D54" s="14">
        <v>97500000</v>
      </c>
      <c r="E54" s="15">
        <v>94339.93</v>
      </c>
      <c r="F54" s="16">
        <v>8.7300000000000003E-2</v>
      </c>
      <c r="G54" s="16">
        <v>7.4099999999999999E-2</v>
      </c>
    </row>
    <row r="55" spans="1:7" x14ac:dyDescent="0.25">
      <c r="A55" s="17" t="s">
        <v>130</v>
      </c>
      <c r="B55" s="34"/>
      <c r="C55" s="34"/>
      <c r="D55" s="20"/>
      <c r="E55" s="21">
        <v>94339.93</v>
      </c>
      <c r="F55" s="22">
        <v>8.7300000000000003E-2</v>
      </c>
      <c r="G55" s="23"/>
    </row>
    <row r="56" spans="1:7" x14ac:dyDescent="0.25">
      <c r="A56" s="13"/>
      <c r="B56" s="33"/>
      <c r="C56" s="33"/>
      <c r="D56" s="14"/>
      <c r="E56" s="15"/>
      <c r="F56" s="16"/>
      <c r="G56" s="16"/>
    </row>
    <row r="57" spans="1:7" x14ac:dyDescent="0.25">
      <c r="A57" s="24" t="s">
        <v>142</v>
      </c>
      <c r="B57" s="35"/>
      <c r="C57" s="35"/>
      <c r="D57" s="25"/>
      <c r="E57" s="21">
        <v>94339.93</v>
      </c>
      <c r="F57" s="22">
        <v>8.7300000000000003E-2</v>
      </c>
      <c r="G57" s="23"/>
    </row>
    <row r="58" spans="1:7" x14ac:dyDescent="0.25">
      <c r="A58" s="13"/>
      <c r="B58" s="33"/>
      <c r="C58" s="33"/>
      <c r="D58" s="14"/>
      <c r="E58" s="15"/>
      <c r="F58" s="16"/>
      <c r="G58" s="16"/>
    </row>
    <row r="59" spans="1:7" x14ac:dyDescent="0.25">
      <c r="A59" s="13"/>
      <c r="B59" s="33"/>
      <c r="C59" s="33"/>
      <c r="D59" s="14"/>
      <c r="E59" s="15"/>
      <c r="F59" s="16"/>
      <c r="G59" s="16"/>
    </row>
    <row r="60" spans="1:7" x14ac:dyDescent="0.25">
      <c r="A60" s="17" t="s">
        <v>220</v>
      </c>
      <c r="B60" s="33"/>
      <c r="C60" s="33"/>
      <c r="D60" s="14"/>
      <c r="E60" s="15"/>
      <c r="F60" s="16"/>
      <c r="G60" s="16"/>
    </row>
    <row r="61" spans="1:7" x14ac:dyDescent="0.25">
      <c r="A61" s="13" t="s">
        <v>221</v>
      </c>
      <c r="B61" s="33"/>
      <c r="C61" s="33"/>
      <c r="D61" s="14"/>
      <c r="E61" s="15">
        <v>2629.19</v>
      </c>
      <c r="F61" s="16">
        <v>2.3999999999999998E-3</v>
      </c>
      <c r="G61" s="16">
        <v>6.2909999999999994E-2</v>
      </c>
    </row>
    <row r="62" spans="1:7" x14ac:dyDescent="0.25">
      <c r="A62" s="17" t="s">
        <v>130</v>
      </c>
      <c r="B62" s="34"/>
      <c r="C62" s="34"/>
      <c r="D62" s="20"/>
      <c r="E62" s="21">
        <v>2629.19</v>
      </c>
      <c r="F62" s="22">
        <v>2.3999999999999998E-3</v>
      </c>
      <c r="G62" s="23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24" t="s">
        <v>142</v>
      </c>
      <c r="B64" s="35"/>
      <c r="C64" s="35"/>
      <c r="D64" s="25"/>
      <c r="E64" s="21">
        <v>2629.19</v>
      </c>
      <c r="F64" s="22">
        <v>2.3999999999999998E-3</v>
      </c>
      <c r="G64" s="23"/>
    </row>
    <row r="65" spans="1:7" x14ac:dyDescent="0.25">
      <c r="A65" s="13" t="s">
        <v>222</v>
      </c>
      <c r="B65" s="33"/>
      <c r="C65" s="33"/>
      <c r="D65" s="14"/>
      <c r="E65" s="15">
        <v>27052.790006700001</v>
      </c>
      <c r="F65" s="16">
        <v>2.5042999999999999E-2</v>
      </c>
      <c r="G65" s="16"/>
    </row>
    <row r="66" spans="1:7" x14ac:dyDescent="0.25">
      <c r="A66" s="13" t="s">
        <v>223</v>
      </c>
      <c r="B66" s="33"/>
      <c r="C66" s="33"/>
      <c r="D66" s="14"/>
      <c r="E66" s="15">
        <v>48.1799933</v>
      </c>
      <c r="F66" s="16">
        <v>1.5699999999999999E-4</v>
      </c>
      <c r="G66" s="16">
        <v>6.2909999999999994E-2</v>
      </c>
    </row>
    <row r="67" spans="1:7" x14ac:dyDescent="0.25">
      <c r="A67" s="28" t="s">
        <v>224</v>
      </c>
      <c r="B67" s="36"/>
      <c r="C67" s="36"/>
      <c r="D67" s="29"/>
      <c r="E67" s="30">
        <v>1080237.57</v>
      </c>
      <c r="F67" s="31">
        <v>1</v>
      </c>
      <c r="G67" s="31"/>
    </row>
    <row r="69" spans="1:7" x14ac:dyDescent="0.25">
      <c r="A69" s="1" t="s">
        <v>225</v>
      </c>
    </row>
    <row r="70" spans="1:7" x14ac:dyDescent="0.25">
      <c r="A70" s="1" t="s">
        <v>226</v>
      </c>
    </row>
    <row r="72" spans="1:7" x14ac:dyDescent="0.25">
      <c r="A72" s="1" t="s">
        <v>227</v>
      </c>
    </row>
    <row r="73" spans="1:7" x14ac:dyDescent="0.25">
      <c r="A73" s="48" t="s">
        <v>228</v>
      </c>
      <c r="B73" s="3" t="s">
        <v>127</v>
      </c>
    </row>
    <row r="74" spans="1:7" x14ac:dyDescent="0.25">
      <c r="A74" t="s">
        <v>229</v>
      </c>
    </row>
    <row r="75" spans="1:7" x14ac:dyDescent="0.25">
      <c r="A75" t="s">
        <v>338</v>
      </c>
      <c r="B75" t="s">
        <v>231</v>
      </c>
      <c r="C75" t="s">
        <v>231</v>
      </c>
    </row>
    <row r="76" spans="1:7" x14ac:dyDescent="0.25">
      <c r="B76" s="49">
        <v>45565</v>
      </c>
      <c r="C76" s="49">
        <v>45596</v>
      </c>
    </row>
    <row r="77" spans="1:7" x14ac:dyDescent="0.25">
      <c r="A77" t="s">
        <v>339</v>
      </c>
      <c r="B77">
        <v>1242.6994</v>
      </c>
      <c r="C77">
        <v>1250.8652999999999</v>
      </c>
    </row>
    <row r="79" spans="1:7" x14ac:dyDescent="0.25">
      <c r="A79" t="s">
        <v>247</v>
      </c>
      <c r="B79" s="3" t="s">
        <v>127</v>
      </c>
    </row>
    <row r="80" spans="1:7" x14ac:dyDescent="0.25">
      <c r="A80" t="s">
        <v>248</v>
      </c>
      <c r="B80" s="3" t="s">
        <v>127</v>
      </c>
    </row>
    <row r="81" spans="1:2" ht="29.1" customHeight="1" x14ac:dyDescent="0.25">
      <c r="A81" s="48" t="s">
        <v>249</v>
      </c>
      <c r="B81" s="3" t="s">
        <v>127</v>
      </c>
    </row>
    <row r="82" spans="1:2" ht="29.1" customHeight="1" x14ac:dyDescent="0.25">
      <c r="A82" s="48" t="s">
        <v>250</v>
      </c>
      <c r="B82" s="3" t="s">
        <v>127</v>
      </c>
    </row>
    <row r="83" spans="1:2" x14ac:dyDescent="0.25">
      <c r="A83" t="s">
        <v>251</v>
      </c>
      <c r="B83" s="50">
        <f>+B98</f>
        <v>0.38160565273453267</v>
      </c>
    </row>
    <row r="84" spans="1:2" ht="43.5" customHeight="1" x14ac:dyDescent="0.25">
      <c r="A84" s="48" t="s">
        <v>252</v>
      </c>
      <c r="B84" s="3" t="s">
        <v>127</v>
      </c>
    </row>
    <row r="85" spans="1:2" x14ac:dyDescent="0.25">
      <c r="B85" s="3"/>
    </row>
    <row r="86" spans="1:2" ht="29.1" customHeight="1" x14ac:dyDescent="0.25">
      <c r="A86" s="48" t="s">
        <v>253</v>
      </c>
      <c r="B86" s="3" t="s">
        <v>127</v>
      </c>
    </row>
    <row r="87" spans="1:2" ht="29.1" customHeight="1" x14ac:dyDescent="0.25">
      <c r="A87" s="48" t="s">
        <v>254</v>
      </c>
      <c r="B87">
        <v>432174.76</v>
      </c>
    </row>
    <row r="88" spans="1:2" ht="29.1" customHeight="1" x14ac:dyDescent="0.25">
      <c r="A88" s="48" t="s">
        <v>255</v>
      </c>
      <c r="B88" s="3" t="s">
        <v>127</v>
      </c>
    </row>
    <row r="89" spans="1:2" ht="29.1" customHeight="1" x14ac:dyDescent="0.25">
      <c r="A89" s="48" t="s">
        <v>256</v>
      </c>
      <c r="B89" s="3" t="s">
        <v>127</v>
      </c>
    </row>
    <row r="91" spans="1:2" x14ac:dyDescent="0.25">
      <c r="A91" t="s">
        <v>257</v>
      </c>
    </row>
    <row r="92" spans="1:2" ht="29.1" customHeight="1" x14ac:dyDescent="0.25">
      <c r="A92" s="52" t="s">
        <v>258</v>
      </c>
      <c r="B92" s="53" t="s">
        <v>340</v>
      </c>
    </row>
    <row r="93" spans="1:2" x14ac:dyDescent="0.25">
      <c r="A93" s="52" t="s">
        <v>260</v>
      </c>
      <c r="B93" s="52" t="s">
        <v>341</v>
      </c>
    </row>
    <row r="94" spans="1:2" x14ac:dyDescent="0.25">
      <c r="A94" s="52"/>
      <c r="B94" s="52"/>
    </row>
    <row r="95" spans="1:2" x14ac:dyDescent="0.25">
      <c r="A95" s="52" t="s">
        <v>262</v>
      </c>
      <c r="B95" s="54">
        <v>7.3957154147102857</v>
      </c>
    </row>
    <row r="96" spans="1:2" x14ac:dyDescent="0.25">
      <c r="A96" s="52"/>
      <c r="B96" s="52"/>
    </row>
    <row r="97" spans="1:4" x14ac:dyDescent="0.25">
      <c r="A97" s="52" t="s">
        <v>263</v>
      </c>
      <c r="B97" s="55">
        <v>0.38159999999999999</v>
      </c>
    </row>
    <row r="98" spans="1:4" x14ac:dyDescent="0.25">
      <c r="A98" s="52" t="s">
        <v>264</v>
      </c>
      <c r="B98" s="55">
        <v>0.38160565273453267</v>
      </c>
    </row>
    <row r="99" spans="1:4" x14ac:dyDescent="0.25">
      <c r="A99" s="52"/>
      <c r="B99" s="52"/>
    </row>
    <row r="100" spans="1:4" x14ac:dyDescent="0.25">
      <c r="A100" s="52" t="s">
        <v>265</v>
      </c>
      <c r="B100" s="56">
        <v>45596</v>
      </c>
    </row>
    <row r="102" spans="1:4" ht="69.95" customHeight="1" x14ac:dyDescent="0.25">
      <c r="A102" s="69" t="s">
        <v>266</v>
      </c>
      <c r="B102" s="69" t="s">
        <v>267</v>
      </c>
      <c r="C102" s="69" t="s">
        <v>5</v>
      </c>
      <c r="D102" s="69" t="s">
        <v>6</v>
      </c>
    </row>
    <row r="103" spans="1:4" ht="69.95" customHeight="1" x14ac:dyDescent="0.25">
      <c r="A103" s="69" t="s">
        <v>340</v>
      </c>
      <c r="B103" s="69"/>
      <c r="C103" s="69" t="s">
        <v>11</v>
      </c>
      <c r="D103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44"/>
  <sheetViews>
    <sheetView showGridLines="0" workbookViewId="0">
      <pane ySplit="4" topLeftCell="A125" activePane="bottomLeft" state="frozen"/>
      <selection activeCell="B30" sqref="B30"/>
      <selection pane="bottomLeft" activeCell="A144" sqref="A14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1955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1956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1239</v>
      </c>
      <c r="B8" s="33" t="s">
        <v>1240</v>
      </c>
      <c r="C8" s="33" t="s">
        <v>1164</v>
      </c>
      <c r="D8" s="14">
        <v>931033</v>
      </c>
      <c r="E8" s="15">
        <v>16159.94</v>
      </c>
      <c r="F8" s="16">
        <v>4.4299999999999999E-2</v>
      </c>
      <c r="G8" s="16"/>
    </row>
    <row r="9" spans="1:8" x14ac:dyDescent="0.25">
      <c r="A9" s="13" t="s">
        <v>1162</v>
      </c>
      <c r="B9" s="33" t="s">
        <v>1163</v>
      </c>
      <c r="C9" s="33" t="s">
        <v>1164</v>
      </c>
      <c r="D9" s="14">
        <v>920644</v>
      </c>
      <c r="E9" s="15">
        <v>11897.02</v>
      </c>
      <c r="F9" s="16">
        <v>3.2599999999999997E-2</v>
      </c>
      <c r="G9" s="16"/>
    </row>
    <row r="10" spans="1:8" x14ac:dyDescent="0.25">
      <c r="A10" s="13" t="s">
        <v>1319</v>
      </c>
      <c r="B10" s="33" t="s">
        <v>1320</v>
      </c>
      <c r="C10" s="33" t="s">
        <v>1203</v>
      </c>
      <c r="D10" s="14">
        <v>62093</v>
      </c>
      <c r="E10" s="15">
        <v>8731.27</v>
      </c>
      <c r="F10" s="16">
        <v>2.4E-2</v>
      </c>
      <c r="G10" s="16"/>
    </row>
    <row r="11" spans="1:8" x14ac:dyDescent="0.25">
      <c r="A11" s="13" t="s">
        <v>1345</v>
      </c>
      <c r="B11" s="33" t="s">
        <v>1346</v>
      </c>
      <c r="C11" s="33" t="s">
        <v>1249</v>
      </c>
      <c r="D11" s="14">
        <v>157926</v>
      </c>
      <c r="E11" s="15">
        <v>8484.57</v>
      </c>
      <c r="F11" s="16">
        <v>2.3300000000000001E-2</v>
      </c>
      <c r="G11" s="16"/>
    </row>
    <row r="12" spans="1:8" x14ac:dyDescent="0.25">
      <c r="A12" s="13" t="s">
        <v>1375</v>
      </c>
      <c r="B12" s="33" t="s">
        <v>1376</v>
      </c>
      <c r="C12" s="33" t="s">
        <v>1323</v>
      </c>
      <c r="D12" s="14">
        <v>109472</v>
      </c>
      <c r="E12" s="15">
        <v>7803.55</v>
      </c>
      <c r="F12" s="16">
        <v>2.1399999999999999E-2</v>
      </c>
      <c r="G12" s="16"/>
    </row>
    <row r="13" spans="1:8" x14ac:dyDescent="0.25">
      <c r="A13" s="13" t="s">
        <v>1268</v>
      </c>
      <c r="B13" s="33" t="s">
        <v>1269</v>
      </c>
      <c r="C13" s="33" t="s">
        <v>1164</v>
      </c>
      <c r="D13" s="14">
        <v>3623665</v>
      </c>
      <c r="E13" s="15">
        <v>7389.02</v>
      </c>
      <c r="F13" s="16">
        <v>2.0299999999999999E-2</v>
      </c>
      <c r="G13" s="16"/>
    </row>
    <row r="14" spans="1:8" x14ac:dyDescent="0.25">
      <c r="A14" s="13" t="s">
        <v>1210</v>
      </c>
      <c r="B14" s="33" t="s">
        <v>1211</v>
      </c>
      <c r="C14" s="33" t="s">
        <v>1164</v>
      </c>
      <c r="D14" s="14">
        <v>900747</v>
      </c>
      <c r="E14" s="15">
        <v>7387.93</v>
      </c>
      <c r="F14" s="16">
        <v>2.0299999999999999E-2</v>
      </c>
      <c r="G14" s="16"/>
    </row>
    <row r="15" spans="1:8" x14ac:dyDescent="0.25">
      <c r="A15" s="13" t="s">
        <v>1187</v>
      </c>
      <c r="B15" s="33" t="s">
        <v>1188</v>
      </c>
      <c r="C15" s="33" t="s">
        <v>1189</v>
      </c>
      <c r="D15" s="14">
        <v>504284</v>
      </c>
      <c r="E15" s="15">
        <v>6717.32</v>
      </c>
      <c r="F15" s="16">
        <v>1.84E-2</v>
      </c>
      <c r="G15" s="16"/>
    </row>
    <row r="16" spans="1:8" x14ac:dyDescent="0.25">
      <c r="A16" s="13" t="s">
        <v>1190</v>
      </c>
      <c r="B16" s="33" t="s">
        <v>1191</v>
      </c>
      <c r="C16" s="33" t="s">
        <v>1192</v>
      </c>
      <c r="D16" s="14">
        <v>184666</v>
      </c>
      <c r="E16" s="15">
        <v>6689.16</v>
      </c>
      <c r="F16" s="16">
        <v>1.84E-2</v>
      </c>
      <c r="G16" s="16"/>
    </row>
    <row r="17" spans="1:7" x14ac:dyDescent="0.25">
      <c r="A17" s="13" t="s">
        <v>1159</v>
      </c>
      <c r="B17" s="33" t="s">
        <v>1160</v>
      </c>
      <c r="C17" s="33" t="s">
        <v>1161</v>
      </c>
      <c r="D17" s="14">
        <v>405093</v>
      </c>
      <c r="E17" s="15">
        <v>6532.53</v>
      </c>
      <c r="F17" s="16">
        <v>1.7899999999999999E-2</v>
      </c>
      <c r="G17" s="16"/>
    </row>
    <row r="18" spans="1:7" x14ac:dyDescent="0.25">
      <c r="A18" s="13" t="s">
        <v>1279</v>
      </c>
      <c r="B18" s="33" t="s">
        <v>1280</v>
      </c>
      <c r="C18" s="33" t="s">
        <v>1259</v>
      </c>
      <c r="D18" s="14">
        <v>2274040</v>
      </c>
      <c r="E18" s="15">
        <v>6478.74</v>
      </c>
      <c r="F18" s="16">
        <v>1.78E-2</v>
      </c>
      <c r="G18" s="16"/>
    </row>
    <row r="19" spans="1:7" x14ac:dyDescent="0.25">
      <c r="A19" s="13" t="s">
        <v>1756</v>
      </c>
      <c r="B19" s="33" t="s">
        <v>1757</v>
      </c>
      <c r="C19" s="33" t="s">
        <v>1323</v>
      </c>
      <c r="D19" s="14">
        <v>2655874</v>
      </c>
      <c r="E19" s="15">
        <v>6420.58</v>
      </c>
      <c r="F19" s="16">
        <v>1.7600000000000001E-2</v>
      </c>
      <c r="G19" s="16"/>
    </row>
    <row r="20" spans="1:7" x14ac:dyDescent="0.25">
      <c r="A20" s="13" t="s">
        <v>1167</v>
      </c>
      <c r="B20" s="33" t="s">
        <v>1168</v>
      </c>
      <c r="C20" s="33" t="s">
        <v>1169</v>
      </c>
      <c r="D20" s="14">
        <v>1216675</v>
      </c>
      <c r="E20" s="15">
        <v>5947.11</v>
      </c>
      <c r="F20" s="16">
        <v>1.6299999999999999E-2</v>
      </c>
      <c r="G20" s="16"/>
    </row>
    <row r="21" spans="1:7" x14ac:dyDescent="0.25">
      <c r="A21" s="13" t="s">
        <v>1430</v>
      </c>
      <c r="B21" s="33" t="s">
        <v>1431</v>
      </c>
      <c r="C21" s="33" t="s">
        <v>1224</v>
      </c>
      <c r="D21" s="14">
        <v>3249905</v>
      </c>
      <c r="E21" s="15">
        <v>5880.7</v>
      </c>
      <c r="F21" s="16">
        <v>1.61E-2</v>
      </c>
      <c r="G21" s="16"/>
    </row>
    <row r="22" spans="1:7" x14ac:dyDescent="0.25">
      <c r="A22" s="13" t="s">
        <v>1932</v>
      </c>
      <c r="B22" s="33" t="s">
        <v>1933</v>
      </c>
      <c r="C22" s="33" t="s">
        <v>1390</v>
      </c>
      <c r="D22" s="14">
        <v>565710</v>
      </c>
      <c r="E22" s="15">
        <v>5756.66</v>
      </c>
      <c r="F22" s="16">
        <v>1.5800000000000002E-2</v>
      </c>
      <c r="G22" s="16"/>
    </row>
    <row r="23" spans="1:7" x14ac:dyDescent="0.25">
      <c r="A23" s="13" t="s">
        <v>1337</v>
      </c>
      <c r="B23" s="33" t="s">
        <v>1338</v>
      </c>
      <c r="C23" s="33" t="s">
        <v>1249</v>
      </c>
      <c r="D23" s="14">
        <v>199669</v>
      </c>
      <c r="E23" s="15">
        <v>5749.57</v>
      </c>
      <c r="F23" s="16">
        <v>1.5800000000000002E-2</v>
      </c>
      <c r="G23" s="16"/>
    </row>
    <row r="24" spans="1:7" x14ac:dyDescent="0.25">
      <c r="A24" s="13" t="s">
        <v>1165</v>
      </c>
      <c r="B24" s="33" t="s">
        <v>1166</v>
      </c>
      <c r="C24" s="33" t="s">
        <v>1158</v>
      </c>
      <c r="D24" s="14">
        <v>247573</v>
      </c>
      <c r="E24" s="15">
        <v>5414.3</v>
      </c>
      <c r="F24" s="16">
        <v>1.49E-2</v>
      </c>
      <c r="G24" s="16"/>
    </row>
    <row r="25" spans="1:7" x14ac:dyDescent="0.25">
      <c r="A25" s="13" t="s">
        <v>1332</v>
      </c>
      <c r="B25" s="33" t="s">
        <v>1333</v>
      </c>
      <c r="C25" s="33" t="s">
        <v>1334</v>
      </c>
      <c r="D25" s="14">
        <v>1194293</v>
      </c>
      <c r="E25" s="15">
        <v>5398.8</v>
      </c>
      <c r="F25" s="16">
        <v>1.4800000000000001E-2</v>
      </c>
      <c r="G25" s="16"/>
    </row>
    <row r="26" spans="1:7" x14ac:dyDescent="0.25">
      <c r="A26" s="13" t="s">
        <v>1335</v>
      </c>
      <c r="B26" s="33" t="s">
        <v>1336</v>
      </c>
      <c r="C26" s="33" t="s">
        <v>1203</v>
      </c>
      <c r="D26" s="14">
        <v>323199</v>
      </c>
      <c r="E26" s="15">
        <v>5331.17</v>
      </c>
      <c r="F26" s="16">
        <v>1.46E-2</v>
      </c>
      <c r="G26" s="16"/>
    </row>
    <row r="27" spans="1:7" x14ac:dyDescent="0.25">
      <c r="A27" s="13" t="s">
        <v>1852</v>
      </c>
      <c r="B27" s="33" t="s">
        <v>1853</v>
      </c>
      <c r="C27" s="33" t="s">
        <v>1224</v>
      </c>
      <c r="D27" s="14">
        <v>531885</v>
      </c>
      <c r="E27" s="15">
        <v>5230.03</v>
      </c>
      <c r="F27" s="16">
        <v>1.43E-2</v>
      </c>
      <c r="G27" s="16"/>
    </row>
    <row r="28" spans="1:7" x14ac:dyDescent="0.25">
      <c r="A28" s="13" t="s">
        <v>1760</v>
      </c>
      <c r="B28" s="33" t="s">
        <v>1761</v>
      </c>
      <c r="C28" s="33" t="s">
        <v>1164</v>
      </c>
      <c r="D28" s="14">
        <v>868132</v>
      </c>
      <c r="E28" s="15">
        <v>5144.12</v>
      </c>
      <c r="F28" s="16">
        <v>1.41E-2</v>
      </c>
      <c r="G28" s="16"/>
    </row>
    <row r="29" spans="1:7" x14ac:dyDescent="0.25">
      <c r="A29" s="13" t="s">
        <v>1501</v>
      </c>
      <c r="B29" s="33" t="s">
        <v>1502</v>
      </c>
      <c r="C29" s="33" t="s">
        <v>1206</v>
      </c>
      <c r="D29" s="14">
        <v>393340</v>
      </c>
      <c r="E29" s="15">
        <v>5046.55</v>
      </c>
      <c r="F29" s="16">
        <v>1.38E-2</v>
      </c>
      <c r="G29" s="16"/>
    </row>
    <row r="30" spans="1:7" x14ac:dyDescent="0.25">
      <c r="A30" s="13" t="s">
        <v>1212</v>
      </c>
      <c r="B30" s="33" t="s">
        <v>1213</v>
      </c>
      <c r="C30" s="33" t="s">
        <v>1214</v>
      </c>
      <c r="D30" s="14">
        <v>143278</v>
      </c>
      <c r="E30" s="15">
        <v>5015.59</v>
      </c>
      <c r="F30" s="16">
        <v>1.38E-2</v>
      </c>
      <c r="G30" s="16"/>
    </row>
    <row r="31" spans="1:7" x14ac:dyDescent="0.25">
      <c r="A31" s="13" t="s">
        <v>1156</v>
      </c>
      <c r="B31" s="33" t="s">
        <v>1157</v>
      </c>
      <c r="C31" s="33" t="s">
        <v>1158</v>
      </c>
      <c r="D31" s="14">
        <v>269488</v>
      </c>
      <c r="E31" s="15">
        <v>4982.5600000000004</v>
      </c>
      <c r="F31" s="16">
        <v>1.37E-2</v>
      </c>
      <c r="G31" s="16"/>
    </row>
    <row r="32" spans="1:7" x14ac:dyDescent="0.25">
      <c r="A32" s="13" t="s">
        <v>1252</v>
      </c>
      <c r="B32" s="33" t="s">
        <v>1253</v>
      </c>
      <c r="C32" s="33" t="s">
        <v>1249</v>
      </c>
      <c r="D32" s="14">
        <v>65234</v>
      </c>
      <c r="E32" s="15">
        <v>4973.51</v>
      </c>
      <c r="F32" s="16">
        <v>1.3599999999999999E-2</v>
      </c>
      <c r="G32" s="16"/>
    </row>
    <row r="33" spans="1:7" x14ac:dyDescent="0.25">
      <c r="A33" s="13" t="s">
        <v>1499</v>
      </c>
      <c r="B33" s="33" t="s">
        <v>1500</v>
      </c>
      <c r="C33" s="33" t="s">
        <v>1387</v>
      </c>
      <c r="D33" s="14">
        <v>104973</v>
      </c>
      <c r="E33" s="15">
        <v>4711.71</v>
      </c>
      <c r="F33" s="16">
        <v>1.29E-2</v>
      </c>
      <c r="G33" s="16"/>
    </row>
    <row r="34" spans="1:7" x14ac:dyDescent="0.25">
      <c r="A34" s="13" t="s">
        <v>1950</v>
      </c>
      <c r="B34" s="33" t="s">
        <v>1951</v>
      </c>
      <c r="C34" s="33" t="s">
        <v>1256</v>
      </c>
      <c r="D34" s="14">
        <v>530924</v>
      </c>
      <c r="E34" s="15">
        <v>4608.1499999999996</v>
      </c>
      <c r="F34" s="16">
        <v>1.26E-2</v>
      </c>
      <c r="G34" s="16"/>
    </row>
    <row r="35" spans="1:7" x14ac:dyDescent="0.25">
      <c r="A35" s="13" t="s">
        <v>1488</v>
      </c>
      <c r="B35" s="33" t="s">
        <v>1489</v>
      </c>
      <c r="C35" s="33" t="s">
        <v>1249</v>
      </c>
      <c r="D35" s="14">
        <v>800000</v>
      </c>
      <c r="E35" s="15">
        <v>4400.8</v>
      </c>
      <c r="F35" s="16">
        <v>1.21E-2</v>
      </c>
      <c r="G35" s="16"/>
    </row>
    <row r="36" spans="1:7" x14ac:dyDescent="0.25">
      <c r="A36" s="13" t="s">
        <v>1250</v>
      </c>
      <c r="B36" s="33" t="s">
        <v>1251</v>
      </c>
      <c r="C36" s="33" t="s">
        <v>1249</v>
      </c>
      <c r="D36" s="14">
        <v>250220</v>
      </c>
      <c r="E36" s="15">
        <v>4396.99</v>
      </c>
      <c r="F36" s="16">
        <v>1.21E-2</v>
      </c>
      <c r="G36" s="16"/>
    </row>
    <row r="37" spans="1:7" x14ac:dyDescent="0.25">
      <c r="A37" s="13" t="s">
        <v>1266</v>
      </c>
      <c r="B37" s="33" t="s">
        <v>1267</v>
      </c>
      <c r="C37" s="33" t="s">
        <v>1172</v>
      </c>
      <c r="D37" s="14">
        <v>161053</v>
      </c>
      <c r="E37" s="15">
        <v>4394.41</v>
      </c>
      <c r="F37" s="16">
        <v>1.21E-2</v>
      </c>
      <c r="G37" s="16"/>
    </row>
    <row r="38" spans="1:7" x14ac:dyDescent="0.25">
      <c r="A38" s="13" t="s">
        <v>1339</v>
      </c>
      <c r="B38" s="33" t="s">
        <v>1340</v>
      </c>
      <c r="C38" s="33" t="s">
        <v>1249</v>
      </c>
      <c r="D38" s="14">
        <v>270080</v>
      </c>
      <c r="E38" s="15">
        <v>4344.6400000000003</v>
      </c>
      <c r="F38" s="16">
        <v>1.1900000000000001E-2</v>
      </c>
      <c r="G38" s="16"/>
    </row>
    <row r="39" spans="1:7" x14ac:dyDescent="0.25">
      <c r="A39" s="13" t="s">
        <v>1379</v>
      </c>
      <c r="B39" s="33" t="s">
        <v>1380</v>
      </c>
      <c r="C39" s="33" t="s">
        <v>1256</v>
      </c>
      <c r="D39" s="14">
        <v>331865</v>
      </c>
      <c r="E39" s="15">
        <v>4223.8100000000004</v>
      </c>
      <c r="F39" s="16">
        <v>1.1599999999999999E-2</v>
      </c>
      <c r="G39" s="16"/>
    </row>
    <row r="40" spans="1:7" x14ac:dyDescent="0.25">
      <c r="A40" s="13" t="s">
        <v>1356</v>
      </c>
      <c r="B40" s="33" t="s">
        <v>1357</v>
      </c>
      <c r="C40" s="33" t="s">
        <v>1256</v>
      </c>
      <c r="D40" s="14">
        <v>132973</v>
      </c>
      <c r="E40" s="15">
        <v>4173.8900000000003</v>
      </c>
      <c r="F40" s="16">
        <v>1.15E-2</v>
      </c>
      <c r="G40" s="16"/>
    </row>
    <row r="41" spans="1:7" x14ac:dyDescent="0.25">
      <c r="A41" s="13" t="s">
        <v>1898</v>
      </c>
      <c r="B41" s="33" t="s">
        <v>1899</v>
      </c>
      <c r="C41" s="33" t="s">
        <v>1900</v>
      </c>
      <c r="D41" s="14">
        <v>243917</v>
      </c>
      <c r="E41" s="15">
        <v>4149.3900000000003</v>
      </c>
      <c r="F41" s="16">
        <v>1.14E-2</v>
      </c>
      <c r="G41" s="16"/>
    </row>
    <row r="42" spans="1:7" x14ac:dyDescent="0.25">
      <c r="A42" s="13" t="s">
        <v>1915</v>
      </c>
      <c r="B42" s="33" t="s">
        <v>1916</v>
      </c>
      <c r="C42" s="33" t="s">
        <v>1390</v>
      </c>
      <c r="D42" s="14">
        <v>653693</v>
      </c>
      <c r="E42" s="15">
        <v>4083.62</v>
      </c>
      <c r="F42" s="16">
        <v>1.12E-2</v>
      </c>
      <c r="G42" s="16"/>
    </row>
    <row r="43" spans="1:7" x14ac:dyDescent="0.25">
      <c r="A43" s="13" t="s">
        <v>1746</v>
      </c>
      <c r="B43" s="33" t="s">
        <v>1747</v>
      </c>
      <c r="C43" s="33" t="s">
        <v>1294</v>
      </c>
      <c r="D43" s="14">
        <v>334022</v>
      </c>
      <c r="E43" s="15">
        <v>3937.45</v>
      </c>
      <c r="F43" s="16">
        <v>1.0800000000000001E-2</v>
      </c>
      <c r="G43" s="16"/>
    </row>
    <row r="44" spans="1:7" x14ac:dyDescent="0.25">
      <c r="A44" s="13" t="s">
        <v>1868</v>
      </c>
      <c r="B44" s="33" t="s">
        <v>1869</v>
      </c>
      <c r="C44" s="33" t="s">
        <v>1214</v>
      </c>
      <c r="D44" s="14">
        <v>96674</v>
      </c>
      <c r="E44" s="15">
        <v>3916.99</v>
      </c>
      <c r="F44" s="16">
        <v>1.0699999999999999E-2</v>
      </c>
      <c r="G44" s="16"/>
    </row>
    <row r="45" spans="1:7" x14ac:dyDescent="0.25">
      <c r="A45" s="13" t="s">
        <v>1285</v>
      </c>
      <c r="B45" s="33" t="s">
        <v>1286</v>
      </c>
      <c r="C45" s="33" t="s">
        <v>1287</v>
      </c>
      <c r="D45" s="14">
        <v>568237</v>
      </c>
      <c r="E45" s="15">
        <v>3898.39</v>
      </c>
      <c r="F45" s="16">
        <v>1.0699999999999999E-2</v>
      </c>
      <c r="G45" s="16"/>
    </row>
    <row r="46" spans="1:7" x14ac:dyDescent="0.25">
      <c r="A46" s="13" t="s">
        <v>1176</v>
      </c>
      <c r="B46" s="33" t="s">
        <v>1177</v>
      </c>
      <c r="C46" s="33" t="s">
        <v>1178</v>
      </c>
      <c r="D46" s="14">
        <v>934370</v>
      </c>
      <c r="E46" s="15">
        <v>3813.63</v>
      </c>
      <c r="F46" s="16">
        <v>1.0500000000000001E-2</v>
      </c>
      <c r="G46" s="16"/>
    </row>
    <row r="47" spans="1:7" x14ac:dyDescent="0.25">
      <c r="A47" s="13" t="s">
        <v>1957</v>
      </c>
      <c r="B47" s="33" t="s">
        <v>1958</v>
      </c>
      <c r="C47" s="33" t="s">
        <v>1203</v>
      </c>
      <c r="D47" s="14">
        <v>62549</v>
      </c>
      <c r="E47" s="15">
        <v>3778.12</v>
      </c>
      <c r="F47" s="16">
        <v>1.04E-2</v>
      </c>
      <c r="G47" s="16"/>
    </row>
    <row r="48" spans="1:7" x14ac:dyDescent="0.25">
      <c r="A48" s="13" t="s">
        <v>1182</v>
      </c>
      <c r="B48" s="33" t="s">
        <v>1183</v>
      </c>
      <c r="C48" s="33" t="s">
        <v>1184</v>
      </c>
      <c r="D48" s="14">
        <v>34098</v>
      </c>
      <c r="E48" s="15">
        <v>3773.17</v>
      </c>
      <c r="F48" s="16">
        <v>1.04E-2</v>
      </c>
      <c r="G48" s="16"/>
    </row>
    <row r="49" spans="1:7" x14ac:dyDescent="0.25">
      <c r="A49" s="13" t="s">
        <v>1959</v>
      </c>
      <c r="B49" s="33" t="s">
        <v>1960</v>
      </c>
      <c r="C49" s="33" t="s">
        <v>1224</v>
      </c>
      <c r="D49" s="14">
        <v>542402</v>
      </c>
      <c r="E49" s="15">
        <v>3719.25</v>
      </c>
      <c r="F49" s="16">
        <v>1.0200000000000001E-2</v>
      </c>
      <c r="G49" s="16"/>
    </row>
    <row r="50" spans="1:7" x14ac:dyDescent="0.25">
      <c r="A50" s="13" t="s">
        <v>1779</v>
      </c>
      <c r="B50" s="33" t="s">
        <v>1780</v>
      </c>
      <c r="C50" s="33" t="s">
        <v>1294</v>
      </c>
      <c r="D50" s="14">
        <v>243746</v>
      </c>
      <c r="E50" s="15">
        <v>3710.18</v>
      </c>
      <c r="F50" s="16">
        <v>1.0200000000000001E-2</v>
      </c>
      <c r="G50" s="16"/>
    </row>
    <row r="51" spans="1:7" x14ac:dyDescent="0.25">
      <c r="A51" s="13" t="s">
        <v>1300</v>
      </c>
      <c r="B51" s="33" t="s">
        <v>1301</v>
      </c>
      <c r="C51" s="33" t="s">
        <v>1256</v>
      </c>
      <c r="D51" s="14">
        <v>810985</v>
      </c>
      <c r="E51" s="15">
        <v>3689.58</v>
      </c>
      <c r="F51" s="16">
        <v>1.01E-2</v>
      </c>
      <c r="G51" s="16"/>
    </row>
    <row r="52" spans="1:7" x14ac:dyDescent="0.25">
      <c r="A52" s="13" t="s">
        <v>1944</v>
      </c>
      <c r="B52" s="33" t="s">
        <v>1945</v>
      </c>
      <c r="C52" s="33" t="s">
        <v>1214</v>
      </c>
      <c r="D52" s="14">
        <v>241666</v>
      </c>
      <c r="E52" s="15">
        <v>3674.41</v>
      </c>
      <c r="F52" s="16">
        <v>1.01E-2</v>
      </c>
      <c r="G52" s="16"/>
    </row>
    <row r="53" spans="1:7" x14ac:dyDescent="0.25">
      <c r="A53" s="13" t="s">
        <v>1450</v>
      </c>
      <c r="B53" s="33" t="s">
        <v>1451</v>
      </c>
      <c r="C53" s="33" t="s">
        <v>1390</v>
      </c>
      <c r="D53" s="14">
        <v>426070</v>
      </c>
      <c r="E53" s="15">
        <v>3665.27</v>
      </c>
      <c r="F53" s="16">
        <v>1.01E-2</v>
      </c>
      <c r="G53" s="16"/>
    </row>
    <row r="54" spans="1:7" x14ac:dyDescent="0.25">
      <c r="A54" s="13" t="s">
        <v>1217</v>
      </c>
      <c r="B54" s="33" t="s">
        <v>1218</v>
      </c>
      <c r="C54" s="33" t="s">
        <v>1172</v>
      </c>
      <c r="D54" s="14">
        <v>432487</v>
      </c>
      <c r="E54" s="15">
        <v>3607.16</v>
      </c>
      <c r="F54" s="16">
        <v>9.9000000000000008E-3</v>
      </c>
      <c r="G54" s="16"/>
    </row>
    <row r="55" spans="1:7" x14ac:dyDescent="0.25">
      <c r="A55" s="13" t="s">
        <v>1468</v>
      </c>
      <c r="B55" s="33" t="s">
        <v>1469</v>
      </c>
      <c r="C55" s="33" t="s">
        <v>1158</v>
      </c>
      <c r="D55" s="14">
        <v>221662</v>
      </c>
      <c r="E55" s="15">
        <v>3521.77</v>
      </c>
      <c r="F55" s="16">
        <v>9.7000000000000003E-3</v>
      </c>
      <c r="G55" s="16"/>
    </row>
    <row r="56" spans="1:7" x14ac:dyDescent="0.25">
      <c r="A56" s="13" t="s">
        <v>1197</v>
      </c>
      <c r="B56" s="33" t="s">
        <v>1198</v>
      </c>
      <c r="C56" s="33" t="s">
        <v>1172</v>
      </c>
      <c r="D56" s="14">
        <v>140236</v>
      </c>
      <c r="E56" s="15">
        <v>3497.07</v>
      </c>
      <c r="F56" s="16">
        <v>9.5999999999999992E-3</v>
      </c>
      <c r="G56" s="16"/>
    </row>
    <row r="57" spans="1:7" x14ac:dyDescent="0.25">
      <c r="A57" s="13" t="s">
        <v>1961</v>
      </c>
      <c r="B57" s="33" t="s">
        <v>1962</v>
      </c>
      <c r="C57" s="33" t="s">
        <v>1203</v>
      </c>
      <c r="D57" s="14">
        <v>410411</v>
      </c>
      <c r="E57" s="15">
        <v>3484.59</v>
      </c>
      <c r="F57" s="16">
        <v>9.5999999999999992E-3</v>
      </c>
      <c r="G57" s="16"/>
    </row>
    <row r="58" spans="1:7" x14ac:dyDescent="0.25">
      <c r="A58" s="13" t="s">
        <v>1750</v>
      </c>
      <c r="B58" s="33" t="s">
        <v>1751</v>
      </c>
      <c r="C58" s="33" t="s">
        <v>1209</v>
      </c>
      <c r="D58" s="14">
        <v>480502</v>
      </c>
      <c r="E58" s="15">
        <v>3384.66</v>
      </c>
      <c r="F58" s="16">
        <v>9.2999999999999992E-3</v>
      </c>
      <c r="G58" s="16"/>
    </row>
    <row r="59" spans="1:7" x14ac:dyDescent="0.25">
      <c r="A59" s="13" t="s">
        <v>1909</v>
      </c>
      <c r="B59" s="33" t="s">
        <v>1910</v>
      </c>
      <c r="C59" s="33" t="s">
        <v>1203</v>
      </c>
      <c r="D59" s="14">
        <v>267364</v>
      </c>
      <c r="E59" s="15">
        <v>3210.11</v>
      </c>
      <c r="F59" s="16">
        <v>8.8000000000000005E-3</v>
      </c>
      <c r="G59" s="16"/>
    </row>
    <row r="60" spans="1:7" x14ac:dyDescent="0.25">
      <c r="A60" s="13" t="s">
        <v>1846</v>
      </c>
      <c r="B60" s="33" t="s">
        <v>1847</v>
      </c>
      <c r="C60" s="33" t="s">
        <v>1178</v>
      </c>
      <c r="D60" s="14">
        <v>461925</v>
      </c>
      <c r="E60" s="15">
        <v>3137.16</v>
      </c>
      <c r="F60" s="16">
        <v>8.6E-3</v>
      </c>
      <c r="G60" s="16"/>
    </row>
    <row r="61" spans="1:7" x14ac:dyDescent="0.25">
      <c r="A61" s="13" t="s">
        <v>1963</v>
      </c>
      <c r="B61" s="33" t="s">
        <v>1964</v>
      </c>
      <c r="C61" s="33" t="s">
        <v>1184</v>
      </c>
      <c r="D61" s="14">
        <v>169350</v>
      </c>
      <c r="E61" s="15">
        <v>3104.52</v>
      </c>
      <c r="F61" s="16">
        <v>8.5000000000000006E-3</v>
      </c>
      <c r="G61" s="16"/>
    </row>
    <row r="62" spans="1:7" x14ac:dyDescent="0.25">
      <c r="A62" s="13" t="s">
        <v>1903</v>
      </c>
      <c r="B62" s="33" t="s">
        <v>1904</v>
      </c>
      <c r="C62" s="33" t="s">
        <v>1353</v>
      </c>
      <c r="D62" s="14">
        <v>129702</v>
      </c>
      <c r="E62" s="15">
        <v>3085.61</v>
      </c>
      <c r="F62" s="16">
        <v>8.5000000000000006E-3</v>
      </c>
      <c r="G62" s="16"/>
    </row>
    <row r="63" spans="1:7" x14ac:dyDescent="0.25">
      <c r="A63" s="13" t="s">
        <v>1341</v>
      </c>
      <c r="B63" s="33" t="s">
        <v>1342</v>
      </c>
      <c r="C63" s="33" t="s">
        <v>1249</v>
      </c>
      <c r="D63" s="14">
        <v>52963</v>
      </c>
      <c r="E63" s="15">
        <v>3024.64</v>
      </c>
      <c r="F63" s="16">
        <v>8.3000000000000001E-3</v>
      </c>
      <c r="G63" s="16"/>
    </row>
    <row r="64" spans="1:7" x14ac:dyDescent="0.25">
      <c r="A64" s="13" t="s">
        <v>1215</v>
      </c>
      <c r="B64" s="33" t="s">
        <v>1216</v>
      </c>
      <c r="C64" s="33" t="s">
        <v>1164</v>
      </c>
      <c r="D64" s="14">
        <v>260166</v>
      </c>
      <c r="E64" s="15">
        <v>3016.75</v>
      </c>
      <c r="F64" s="16">
        <v>8.3000000000000001E-3</v>
      </c>
      <c r="G64" s="16"/>
    </row>
    <row r="65" spans="1:7" x14ac:dyDescent="0.25">
      <c r="A65" s="13" t="s">
        <v>1965</v>
      </c>
      <c r="B65" s="33" t="s">
        <v>1966</v>
      </c>
      <c r="C65" s="33" t="s">
        <v>1214</v>
      </c>
      <c r="D65" s="14">
        <v>132680</v>
      </c>
      <c r="E65" s="15">
        <v>2936.94</v>
      </c>
      <c r="F65" s="16">
        <v>8.0999999999999996E-3</v>
      </c>
      <c r="G65" s="16"/>
    </row>
    <row r="66" spans="1:7" x14ac:dyDescent="0.25">
      <c r="A66" s="13" t="s">
        <v>1434</v>
      </c>
      <c r="B66" s="33" t="s">
        <v>1435</v>
      </c>
      <c r="C66" s="33" t="s">
        <v>1415</v>
      </c>
      <c r="D66" s="14">
        <v>502805</v>
      </c>
      <c r="E66" s="15">
        <v>2896.16</v>
      </c>
      <c r="F66" s="16">
        <v>7.9000000000000008E-3</v>
      </c>
      <c r="G66" s="16"/>
    </row>
    <row r="67" spans="1:7" x14ac:dyDescent="0.25">
      <c r="A67" s="13" t="s">
        <v>1201</v>
      </c>
      <c r="B67" s="33" t="s">
        <v>1202</v>
      </c>
      <c r="C67" s="33" t="s">
        <v>1203</v>
      </c>
      <c r="D67" s="14">
        <v>87880</v>
      </c>
      <c r="E67" s="15">
        <v>2871.08</v>
      </c>
      <c r="F67" s="16">
        <v>7.9000000000000008E-3</v>
      </c>
      <c r="G67" s="16"/>
    </row>
    <row r="68" spans="1:7" x14ac:dyDescent="0.25">
      <c r="A68" s="13" t="s">
        <v>1967</v>
      </c>
      <c r="B68" s="33" t="s">
        <v>1968</v>
      </c>
      <c r="C68" s="33" t="s">
        <v>1256</v>
      </c>
      <c r="D68" s="14">
        <v>1042925</v>
      </c>
      <c r="E68" s="15">
        <v>2822.16</v>
      </c>
      <c r="F68" s="16">
        <v>7.7000000000000002E-3</v>
      </c>
      <c r="G68" s="16"/>
    </row>
    <row r="69" spans="1:7" x14ac:dyDescent="0.25">
      <c r="A69" s="13" t="s">
        <v>1525</v>
      </c>
      <c r="B69" s="33" t="s">
        <v>1526</v>
      </c>
      <c r="C69" s="33" t="s">
        <v>1184</v>
      </c>
      <c r="D69" s="14">
        <v>61595</v>
      </c>
      <c r="E69" s="15">
        <v>2662.32</v>
      </c>
      <c r="F69" s="16">
        <v>7.3000000000000001E-3</v>
      </c>
      <c r="G69" s="16"/>
    </row>
    <row r="70" spans="1:7" x14ac:dyDescent="0.25">
      <c r="A70" s="13" t="s">
        <v>1917</v>
      </c>
      <c r="B70" s="33" t="s">
        <v>1918</v>
      </c>
      <c r="C70" s="33" t="s">
        <v>1192</v>
      </c>
      <c r="D70" s="14">
        <v>90000</v>
      </c>
      <c r="E70" s="15">
        <v>2659.01</v>
      </c>
      <c r="F70" s="16">
        <v>7.3000000000000001E-3</v>
      </c>
      <c r="G70" s="16"/>
    </row>
    <row r="71" spans="1:7" x14ac:dyDescent="0.25">
      <c r="A71" s="13" t="s">
        <v>1924</v>
      </c>
      <c r="B71" s="33" t="s">
        <v>1925</v>
      </c>
      <c r="C71" s="33" t="s">
        <v>1158</v>
      </c>
      <c r="D71" s="14">
        <v>138974</v>
      </c>
      <c r="E71" s="15">
        <v>2543.64</v>
      </c>
      <c r="F71" s="16">
        <v>7.0000000000000001E-3</v>
      </c>
      <c r="G71" s="16"/>
    </row>
    <row r="72" spans="1:7" x14ac:dyDescent="0.25">
      <c r="A72" s="13" t="s">
        <v>1505</v>
      </c>
      <c r="B72" s="33" t="s">
        <v>1506</v>
      </c>
      <c r="C72" s="33" t="s">
        <v>1415</v>
      </c>
      <c r="D72" s="14">
        <v>375436</v>
      </c>
      <c r="E72" s="15">
        <v>2540.58</v>
      </c>
      <c r="F72" s="16">
        <v>7.0000000000000001E-3</v>
      </c>
      <c r="G72" s="16"/>
    </row>
    <row r="73" spans="1:7" x14ac:dyDescent="0.25">
      <c r="A73" s="13" t="s">
        <v>1517</v>
      </c>
      <c r="B73" s="33" t="s">
        <v>1518</v>
      </c>
      <c r="C73" s="33" t="s">
        <v>1214</v>
      </c>
      <c r="D73" s="14">
        <v>140538</v>
      </c>
      <c r="E73" s="15">
        <v>2488.0100000000002</v>
      </c>
      <c r="F73" s="16">
        <v>6.7999999999999996E-3</v>
      </c>
      <c r="G73" s="16"/>
    </row>
    <row r="74" spans="1:7" x14ac:dyDescent="0.25">
      <c r="A74" s="13" t="s">
        <v>1969</v>
      </c>
      <c r="B74" s="33" t="s">
        <v>1970</v>
      </c>
      <c r="C74" s="33" t="s">
        <v>1203</v>
      </c>
      <c r="D74" s="14">
        <v>202479</v>
      </c>
      <c r="E74" s="15">
        <v>2430.66</v>
      </c>
      <c r="F74" s="16">
        <v>6.7000000000000002E-3</v>
      </c>
      <c r="G74" s="16"/>
    </row>
    <row r="75" spans="1:7" x14ac:dyDescent="0.25">
      <c r="A75" s="13" t="s">
        <v>1444</v>
      </c>
      <c r="B75" s="33" t="s">
        <v>1445</v>
      </c>
      <c r="C75" s="33" t="s">
        <v>1209</v>
      </c>
      <c r="D75" s="14">
        <v>32588</v>
      </c>
      <c r="E75" s="15">
        <v>2421.11</v>
      </c>
      <c r="F75" s="16">
        <v>6.6E-3</v>
      </c>
      <c r="G75" s="16"/>
    </row>
    <row r="76" spans="1:7" x14ac:dyDescent="0.25">
      <c r="A76" s="13" t="s">
        <v>1874</v>
      </c>
      <c r="B76" s="33" t="s">
        <v>1875</v>
      </c>
      <c r="C76" s="33" t="s">
        <v>1776</v>
      </c>
      <c r="D76" s="14">
        <v>191352</v>
      </c>
      <c r="E76" s="15">
        <v>2337.65</v>
      </c>
      <c r="F76" s="16">
        <v>6.4000000000000003E-3</v>
      </c>
      <c r="G76" s="16"/>
    </row>
    <row r="77" spans="1:7" x14ac:dyDescent="0.25">
      <c r="A77" s="13" t="s">
        <v>1971</v>
      </c>
      <c r="B77" s="33" t="s">
        <v>1972</v>
      </c>
      <c r="C77" s="33" t="s">
        <v>1209</v>
      </c>
      <c r="D77" s="14">
        <v>333171</v>
      </c>
      <c r="E77" s="15">
        <v>2305.21</v>
      </c>
      <c r="F77" s="16">
        <v>6.3E-3</v>
      </c>
      <c r="G77" s="16"/>
    </row>
    <row r="78" spans="1:7" x14ac:dyDescent="0.25">
      <c r="A78" s="13" t="s">
        <v>1262</v>
      </c>
      <c r="B78" s="33" t="s">
        <v>1263</v>
      </c>
      <c r="C78" s="33" t="s">
        <v>1164</v>
      </c>
      <c r="D78" s="14">
        <v>859349</v>
      </c>
      <c r="E78" s="15">
        <v>2156.62</v>
      </c>
      <c r="F78" s="16">
        <v>5.8999999999999999E-3</v>
      </c>
      <c r="G78" s="16"/>
    </row>
    <row r="79" spans="1:7" x14ac:dyDescent="0.25">
      <c r="A79" s="13" t="s">
        <v>1310</v>
      </c>
      <c r="B79" s="33" t="s">
        <v>1311</v>
      </c>
      <c r="C79" s="33" t="s">
        <v>1209</v>
      </c>
      <c r="D79" s="14">
        <v>868406</v>
      </c>
      <c r="E79" s="15">
        <v>2075.4899999999998</v>
      </c>
      <c r="F79" s="16">
        <v>5.7000000000000002E-3</v>
      </c>
      <c r="G79" s="16"/>
    </row>
    <row r="80" spans="1:7" x14ac:dyDescent="0.25">
      <c r="A80" s="13" t="s">
        <v>1928</v>
      </c>
      <c r="B80" s="33" t="s">
        <v>1929</v>
      </c>
      <c r="C80" s="33" t="s">
        <v>1256</v>
      </c>
      <c r="D80" s="14">
        <v>304443</v>
      </c>
      <c r="E80" s="15">
        <v>2065.8000000000002</v>
      </c>
      <c r="F80" s="16">
        <v>5.7000000000000002E-3</v>
      </c>
      <c r="G80" s="16"/>
    </row>
    <row r="81" spans="1:7" x14ac:dyDescent="0.25">
      <c r="A81" s="13" t="s">
        <v>1264</v>
      </c>
      <c r="B81" s="33" t="s">
        <v>1265</v>
      </c>
      <c r="C81" s="33" t="s">
        <v>1164</v>
      </c>
      <c r="D81" s="14">
        <v>193081</v>
      </c>
      <c r="E81" s="15">
        <v>2038.16</v>
      </c>
      <c r="F81" s="16">
        <v>5.5999999999999999E-3</v>
      </c>
      <c r="G81" s="16"/>
    </row>
    <row r="82" spans="1:7" x14ac:dyDescent="0.25">
      <c r="A82" s="13" t="s">
        <v>1973</v>
      </c>
      <c r="B82" s="33" t="s">
        <v>1974</v>
      </c>
      <c r="C82" s="33" t="s">
        <v>1158</v>
      </c>
      <c r="D82" s="14">
        <v>150841</v>
      </c>
      <c r="E82" s="15">
        <v>1981.15</v>
      </c>
      <c r="F82" s="16">
        <v>5.4000000000000003E-3</v>
      </c>
      <c r="G82" s="16"/>
    </row>
    <row r="83" spans="1:7" x14ac:dyDescent="0.25">
      <c r="A83" s="13" t="s">
        <v>1404</v>
      </c>
      <c r="B83" s="33" t="s">
        <v>1405</v>
      </c>
      <c r="C83" s="33" t="s">
        <v>1401</v>
      </c>
      <c r="D83" s="14">
        <v>29867</v>
      </c>
      <c r="E83" s="15">
        <v>1946.1</v>
      </c>
      <c r="F83" s="16">
        <v>5.3E-3</v>
      </c>
      <c r="G83" s="16"/>
    </row>
    <row r="84" spans="1:7" x14ac:dyDescent="0.25">
      <c r="A84" s="13" t="s">
        <v>1975</v>
      </c>
      <c r="B84" s="33" t="s">
        <v>1976</v>
      </c>
      <c r="C84" s="33" t="s">
        <v>1776</v>
      </c>
      <c r="D84" s="14">
        <v>124437</v>
      </c>
      <c r="E84" s="15">
        <v>1741.74</v>
      </c>
      <c r="F84" s="16">
        <v>4.7999999999999996E-3</v>
      </c>
      <c r="G84" s="16"/>
    </row>
    <row r="85" spans="1:7" x14ac:dyDescent="0.25">
      <c r="A85" s="13" t="s">
        <v>1362</v>
      </c>
      <c r="B85" s="33" t="s">
        <v>1363</v>
      </c>
      <c r="C85" s="33" t="s">
        <v>1158</v>
      </c>
      <c r="D85" s="14">
        <v>26613</v>
      </c>
      <c r="E85" s="15">
        <v>1538.03</v>
      </c>
      <c r="F85" s="16">
        <v>4.1999999999999997E-3</v>
      </c>
      <c r="G85" s="16"/>
    </row>
    <row r="86" spans="1:7" x14ac:dyDescent="0.25">
      <c r="A86" s="13" t="s">
        <v>1529</v>
      </c>
      <c r="B86" s="33" t="s">
        <v>1530</v>
      </c>
      <c r="C86" s="33" t="s">
        <v>1224</v>
      </c>
      <c r="D86" s="14">
        <v>53338</v>
      </c>
      <c r="E86" s="15">
        <v>1513.44</v>
      </c>
      <c r="F86" s="16">
        <v>4.1999999999999997E-3</v>
      </c>
      <c r="G86" s="16"/>
    </row>
    <row r="87" spans="1:7" x14ac:dyDescent="0.25">
      <c r="A87" s="13" t="s">
        <v>1247</v>
      </c>
      <c r="B87" s="33" t="s">
        <v>1248</v>
      </c>
      <c r="C87" s="33" t="s">
        <v>1249</v>
      </c>
      <c r="D87" s="14">
        <v>36770</v>
      </c>
      <c r="E87" s="15">
        <v>1459.2</v>
      </c>
      <c r="F87" s="16">
        <v>4.0000000000000001E-3</v>
      </c>
      <c r="G87" s="16"/>
    </row>
    <row r="88" spans="1:7" x14ac:dyDescent="0.25">
      <c r="A88" s="13" t="s">
        <v>1254</v>
      </c>
      <c r="B88" s="33" t="s">
        <v>1255</v>
      </c>
      <c r="C88" s="33" t="s">
        <v>1256</v>
      </c>
      <c r="D88" s="14">
        <v>232682</v>
      </c>
      <c r="E88" s="15">
        <v>1216</v>
      </c>
      <c r="F88" s="16">
        <v>3.3E-3</v>
      </c>
      <c r="G88" s="16"/>
    </row>
    <row r="89" spans="1:7" x14ac:dyDescent="0.25">
      <c r="A89" s="13" t="s">
        <v>1883</v>
      </c>
      <c r="B89" s="33" t="s">
        <v>1884</v>
      </c>
      <c r="C89" s="33" t="s">
        <v>1256</v>
      </c>
      <c r="D89" s="14">
        <v>25129</v>
      </c>
      <c r="E89" s="15">
        <v>1207.26</v>
      </c>
      <c r="F89" s="16">
        <v>3.3E-3</v>
      </c>
      <c r="G89" s="16"/>
    </row>
    <row r="90" spans="1:7" x14ac:dyDescent="0.25">
      <c r="A90" s="13" t="s">
        <v>1406</v>
      </c>
      <c r="B90" s="33" t="s">
        <v>1407</v>
      </c>
      <c r="C90" s="33" t="s">
        <v>1206</v>
      </c>
      <c r="D90" s="14">
        <v>73518</v>
      </c>
      <c r="E90" s="15">
        <v>1192.57</v>
      </c>
      <c r="F90" s="16">
        <v>3.3E-3</v>
      </c>
      <c r="G90" s="16"/>
    </row>
    <row r="91" spans="1:7" x14ac:dyDescent="0.25">
      <c r="A91" s="13" t="s">
        <v>1797</v>
      </c>
      <c r="B91" s="33" t="s">
        <v>1798</v>
      </c>
      <c r="C91" s="33" t="s">
        <v>1203</v>
      </c>
      <c r="D91" s="14">
        <v>163747</v>
      </c>
      <c r="E91" s="15">
        <v>1171.77</v>
      </c>
      <c r="F91" s="16">
        <v>3.2000000000000002E-3</v>
      </c>
      <c r="G91" s="16"/>
    </row>
    <row r="92" spans="1:7" x14ac:dyDescent="0.25">
      <c r="A92" s="13" t="s">
        <v>1942</v>
      </c>
      <c r="B92" s="33" t="s">
        <v>1943</v>
      </c>
      <c r="C92" s="33" t="s">
        <v>1256</v>
      </c>
      <c r="D92" s="14">
        <v>115906</v>
      </c>
      <c r="E92" s="15">
        <v>1138.1400000000001</v>
      </c>
      <c r="F92" s="16">
        <v>3.0999999999999999E-3</v>
      </c>
      <c r="G92" s="16"/>
    </row>
    <row r="93" spans="1:7" x14ac:dyDescent="0.25">
      <c r="A93" s="13" t="s">
        <v>1173</v>
      </c>
      <c r="B93" s="33" t="s">
        <v>1174</v>
      </c>
      <c r="C93" s="33" t="s">
        <v>1175</v>
      </c>
      <c r="D93" s="14">
        <v>18192</v>
      </c>
      <c r="E93" s="15">
        <v>1041.8399999999999</v>
      </c>
      <c r="F93" s="16">
        <v>2.8999999999999998E-3</v>
      </c>
      <c r="G93" s="16"/>
    </row>
    <row r="94" spans="1:7" x14ac:dyDescent="0.25">
      <c r="A94" s="13" t="s">
        <v>1426</v>
      </c>
      <c r="B94" s="33" t="s">
        <v>1427</v>
      </c>
      <c r="C94" s="33" t="s">
        <v>1158</v>
      </c>
      <c r="D94" s="14">
        <v>66736</v>
      </c>
      <c r="E94" s="15">
        <v>1035.58</v>
      </c>
      <c r="F94" s="16">
        <v>2.8E-3</v>
      </c>
      <c r="G94" s="16"/>
    </row>
    <row r="95" spans="1:7" x14ac:dyDescent="0.25">
      <c r="A95" s="13" t="s">
        <v>1185</v>
      </c>
      <c r="B95" s="33" t="s">
        <v>1186</v>
      </c>
      <c r="C95" s="33" t="s">
        <v>1158</v>
      </c>
      <c r="D95" s="14">
        <v>76400</v>
      </c>
      <c r="E95" s="15">
        <v>973.49</v>
      </c>
      <c r="F95" s="16">
        <v>2.7000000000000001E-3</v>
      </c>
      <c r="G95" s="16"/>
    </row>
    <row r="96" spans="1:7" x14ac:dyDescent="0.25">
      <c r="A96" s="13" t="s">
        <v>1936</v>
      </c>
      <c r="B96" s="33" t="s">
        <v>1937</v>
      </c>
      <c r="C96" s="33" t="s">
        <v>1307</v>
      </c>
      <c r="D96" s="14">
        <v>125682</v>
      </c>
      <c r="E96" s="15">
        <v>900.83</v>
      </c>
      <c r="F96" s="16">
        <v>2.5000000000000001E-3</v>
      </c>
      <c r="G96" s="16"/>
    </row>
    <row r="97" spans="1:7" x14ac:dyDescent="0.25">
      <c r="A97" s="13" t="s">
        <v>1474</v>
      </c>
      <c r="B97" s="33" t="s">
        <v>1475</v>
      </c>
      <c r="C97" s="33" t="s">
        <v>1410</v>
      </c>
      <c r="D97" s="14">
        <v>364902</v>
      </c>
      <c r="E97" s="15">
        <v>729.77</v>
      </c>
      <c r="F97" s="16">
        <v>2E-3</v>
      </c>
      <c r="G97" s="16"/>
    </row>
    <row r="98" spans="1:7" x14ac:dyDescent="0.25">
      <c r="A98" s="13" t="s">
        <v>1977</v>
      </c>
      <c r="B98" s="33" t="s">
        <v>1978</v>
      </c>
      <c r="C98" s="33" t="s">
        <v>1415</v>
      </c>
      <c r="D98" s="14">
        <v>23543</v>
      </c>
      <c r="E98" s="15">
        <v>382.13</v>
      </c>
      <c r="F98" s="16">
        <v>1E-3</v>
      </c>
      <c r="G98" s="16"/>
    </row>
    <row r="99" spans="1:7" x14ac:dyDescent="0.25">
      <c r="A99" s="13" t="s">
        <v>1979</v>
      </c>
      <c r="B99" s="33" t="s">
        <v>1980</v>
      </c>
      <c r="C99" s="33" t="s">
        <v>1370</v>
      </c>
      <c r="D99" s="14">
        <v>27000</v>
      </c>
      <c r="E99" s="15">
        <v>271.7</v>
      </c>
      <c r="F99" s="16">
        <v>6.9999999999999999E-4</v>
      </c>
      <c r="G99" s="16"/>
    </row>
    <row r="100" spans="1:7" x14ac:dyDescent="0.25">
      <c r="A100" s="13" t="s">
        <v>1889</v>
      </c>
      <c r="B100" s="33" t="s">
        <v>1890</v>
      </c>
      <c r="C100" s="33" t="s">
        <v>1158</v>
      </c>
      <c r="D100" s="14">
        <v>27618</v>
      </c>
      <c r="E100" s="15">
        <v>232.52</v>
      </c>
      <c r="F100" s="16">
        <v>5.9999999999999995E-4</v>
      </c>
      <c r="G100" s="16"/>
    </row>
    <row r="101" spans="1:7" x14ac:dyDescent="0.25">
      <c r="A101" s="13" t="s">
        <v>1952</v>
      </c>
      <c r="B101" s="33" t="s">
        <v>1953</v>
      </c>
      <c r="C101" s="33" t="s">
        <v>1209</v>
      </c>
      <c r="D101" s="14">
        <v>16692</v>
      </c>
      <c r="E101" s="15">
        <v>154.59</v>
      </c>
      <c r="F101" s="16">
        <v>4.0000000000000002E-4</v>
      </c>
      <c r="G101" s="16"/>
    </row>
    <row r="102" spans="1:7" x14ac:dyDescent="0.25">
      <c r="A102" s="13" t="s">
        <v>1885</v>
      </c>
      <c r="B102" s="33" t="s">
        <v>1886</v>
      </c>
      <c r="C102" s="33" t="s">
        <v>1256</v>
      </c>
      <c r="D102" s="14">
        <v>114276</v>
      </c>
      <c r="E102" s="15">
        <v>153.26</v>
      </c>
      <c r="F102" s="16">
        <v>4.0000000000000002E-4</v>
      </c>
      <c r="G102" s="16"/>
    </row>
    <row r="103" spans="1:7" x14ac:dyDescent="0.25">
      <c r="A103" s="17" t="s">
        <v>130</v>
      </c>
      <c r="B103" s="34"/>
      <c r="C103" s="34"/>
      <c r="D103" s="20"/>
      <c r="E103" s="37">
        <v>355931.9</v>
      </c>
      <c r="F103" s="38">
        <v>0.97660000000000002</v>
      </c>
      <c r="G103" s="23"/>
    </row>
    <row r="104" spans="1:7" x14ac:dyDescent="0.25">
      <c r="A104" s="17" t="s">
        <v>1234</v>
      </c>
      <c r="B104" s="33"/>
      <c r="C104" s="33"/>
      <c r="D104" s="14"/>
      <c r="E104" s="15"/>
      <c r="F104" s="16"/>
      <c r="G104" s="16"/>
    </row>
    <row r="105" spans="1:7" x14ac:dyDescent="0.25">
      <c r="A105" s="17" t="s">
        <v>130</v>
      </c>
      <c r="B105" s="33"/>
      <c r="C105" s="33"/>
      <c r="D105" s="14"/>
      <c r="E105" s="39" t="s">
        <v>127</v>
      </c>
      <c r="F105" s="40" t="s">
        <v>127</v>
      </c>
      <c r="G105" s="16"/>
    </row>
    <row r="106" spans="1:7" x14ac:dyDescent="0.25">
      <c r="A106" s="24" t="s">
        <v>142</v>
      </c>
      <c r="B106" s="35"/>
      <c r="C106" s="35"/>
      <c r="D106" s="25"/>
      <c r="E106" s="30">
        <v>355931.9</v>
      </c>
      <c r="F106" s="31">
        <v>0.97660000000000002</v>
      </c>
      <c r="G106" s="23"/>
    </row>
    <row r="107" spans="1:7" x14ac:dyDescent="0.25">
      <c r="A107" s="13"/>
      <c r="B107" s="33"/>
      <c r="C107" s="33"/>
      <c r="D107" s="14"/>
      <c r="E107" s="15"/>
      <c r="F107" s="16"/>
      <c r="G107" s="16"/>
    </row>
    <row r="108" spans="1:7" x14ac:dyDescent="0.25">
      <c r="A108" s="13"/>
      <c r="B108" s="33"/>
      <c r="C108" s="33"/>
      <c r="D108" s="14"/>
      <c r="E108" s="15"/>
      <c r="F108" s="16"/>
      <c r="G108" s="16"/>
    </row>
    <row r="109" spans="1:7" x14ac:dyDescent="0.25">
      <c r="A109" s="17" t="s">
        <v>220</v>
      </c>
      <c r="B109" s="33"/>
      <c r="C109" s="33"/>
      <c r="D109" s="14"/>
      <c r="E109" s="15"/>
      <c r="F109" s="16"/>
      <c r="G109" s="16"/>
    </row>
    <row r="110" spans="1:7" x14ac:dyDescent="0.25">
      <c r="A110" s="13" t="s">
        <v>221</v>
      </c>
      <c r="B110" s="33"/>
      <c r="C110" s="33"/>
      <c r="D110" s="14"/>
      <c r="E110" s="15">
        <v>8653.0300000000007</v>
      </c>
      <c r="F110" s="16">
        <v>2.3699999999999999E-2</v>
      </c>
      <c r="G110" s="16">
        <v>6.2909999999999994E-2</v>
      </c>
    </row>
    <row r="111" spans="1:7" x14ac:dyDescent="0.25">
      <c r="A111" s="17" t="s">
        <v>130</v>
      </c>
      <c r="B111" s="34"/>
      <c r="C111" s="34"/>
      <c r="D111" s="20"/>
      <c r="E111" s="37">
        <v>8653.0300000000007</v>
      </c>
      <c r="F111" s="38">
        <v>2.3699999999999999E-2</v>
      </c>
      <c r="G111" s="23"/>
    </row>
    <row r="112" spans="1:7" x14ac:dyDescent="0.25">
      <c r="A112" s="13"/>
      <c r="B112" s="33"/>
      <c r="C112" s="33"/>
      <c r="D112" s="14"/>
      <c r="E112" s="15"/>
      <c r="F112" s="16"/>
      <c r="G112" s="16"/>
    </row>
    <row r="113" spans="1:7" x14ac:dyDescent="0.25">
      <c r="A113" s="24" t="s">
        <v>142</v>
      </c>
      <c r="B113" s="35"/>
      <c r="C113" s="35"/>
      <c r="D113" s="25"/>
      <c r="E113" s="21">
        <v>8653.0300000000007</v>
      </c>
      <c r="F113" s="22">
        <v>2.3699999999999999E-2</v>
      </c>
      <c r="G113" s="23"/>
    </row>
    <row r="114" spans="1:7" x14ac:dyDescent="0.25">
      <c r="A114" s="13" t="s">
        <v>222</v>
      </c>
      <c r="B114" s="33"/>
      <c r="C114" s="33"/>
      <c r="D114" s="14"/>
      <c r="E114" s="15">
        <v>1.4914038000000001</v>
      </c>
      <c r="F114" s="16">
        <v>3.9999999999999998E-6</v>
      </c>
      <c r="G114" s="16"/>
    </row>
    <row r="115" spans="1:7" x14ac:dyDescent="0.25">
      <c r="A115" s="13" t="s">
        <v>223</v>
      </c>
      <c r="B115" s="33"/>
      <c r="C115" s="33"/>
      <c r="D115" s="14"/>
      <c r="E115" s="26">
        <v>-62.991403800000001</v>
      </c>
      <c r="F115" s="27">
        <v>-3.0400000000000002E-4</v>
      </c>
      <c r="G115" s="16">
        <v>6.2909000000000007E-2</v>
      </c>
    </row>
    <row r="116" spans="1:7" x14ac:dyDescent="0.25">
      <c r="A116" s="28" t="s">
        <v>224</v>
      </c>
      <c r="B116" s="36"/>
      <c r="C116" s="36"/>
      <c r="D116" s="29"/>
      <c r="E116" s="30">
        <v>364523.43</v>
      </c>
      <c r="F116" s="31">
        <v>1</v>
      </c>
      <c r="G116" s="31"/>
    </row>
    <row r="121" spans="1:7" x14ac:dyDescent="0.25">
      <c r="A121" s="1" t="s">
        <v>227</v>
      </c>
    </row>
    <row r="122" spans="1:7" x14ac:dyDescent="0.25">
      <c r="A122" s="48" t="s">
        <v>228</v>
      </c>
      <c r="B122" s="3" t="s">
        <v>127</v>
      </c>
    </row>
    <row r="123" spans="1:7" x14ac:dyDescent="0.25">
      <c r="A123" t="s">
        <v>229</v>
      </c>
    </row>
    <row r="124" spans="1:7" x14ac:dyDescent="0.25">
      <c r="A124" t="s">
        <v>230</v>
      </c>
      <c r="B124" t="s">
        <v>231</v>
      </c>
      <c r="C124" t="s">
        <v>231</v>
      </c>
    </row>
    <row r="125" spans="1:7" x14ac:dyDescent="0.25">
      <c r="B125" s="49">
        <v>45565</v>
      </c>
      <c r="C125" s="49">
        <v>45596</v>
      </c>
    </row>
    <row r="126" spans="1:7" x14ac:dyDescent="0.25">
      <c r="A126" t="s">
        <v>236</v>
      </c>
      <c r="B126">
        <v>104.93300000000001</v>
      </c>
      <c r="C126">
        <v>99.756</v>
      </c>
    </row>
    <row r="127" spans="1:7" x14ac:dyDescent="0.25">
      <c r="A127" t="s">
        <v>237</v>
      </c>
      <c r="B127">
        <v>40.701999999999998</v>
      </c>
      <c r="C127">
        <v>38.694000000000003</v>
      </c>
    </row>
    <row r="128" spans="1:7" x14ac:dyDescent="0.25">
      <c r="A128" t="s">
        <v>688</v>
      </c>
      <c r="B128">
        <v>90.212999999999994</v>
      </c>
      <c r="C128">
        <v>85.659000000000006</v>
      </c>
    </row>
    <row r="129" spans="1:4" x14ac:dyDescent="0.25">
      <c r="A129" t="s">
        <v>689</v>
      </c>
      <c r="B129">
        <v>34.405999999999999</v>
      </c>
      <c r="C129">
        <v>32.668999999999997</v>
      </c>
    </row>
    <row r="131" spans="1:4" x14ac:dyDescent="0.25">
      <c r="A131" t="s">
        <v>247</v>
      </c>
      <c r="B131" s="3" t="s">
        <v>127</v>
      </c>
    </row>
    <row r="132" spans="1:4" x14ac:dyDescent="0.25">
      <c r="A132" t="s">
        <v>248</v>
      </c>
      <c r="B132" s="3" t="s">
        <v>127</v>
      </c>
    </row>
    <row r="133" spans="1:4" ht="29.1" customHeight="1" x14ac:dyDescent="0.25">
      <c r="A133" s="48" t="s">
        <v>249</v>
      </c>
      <c r="B133" s="3" t="s">
        <v>127</v>
      </c>
    </row>
    <row r="134" spans="1:4" ht="29.1" customHeight="1" x14ac:dyDescent="0.25">
      <c r="A134" s="48" t="s">
        <v>250</v>
      </c>
      <c r="B134" s="3" t="s">
        <v>127</v>
      </c>
    </row>
    <row r="135" spans="1:4" x14ac:dyDescent="0.25">
      <c r="A135" t="s">
        <v>1235</v>
      </c>
      <c r="B135" s="50">
        <v>0.15770000000000001</v>
      </c>
    </row>
    <row r="136" spans="1:4" ht="43.5" customHeight="1" x14ac:dyDescent="0.25">
      <c r="A136" s="48" t="s">
        <v>252</v>
      </c>
      <c r="B136" s="3" t="s">
        <v>127</v>
      </c>
    </row>
    <row r="137" spans="1:4" x14ac:dyDescent="0.25">
      <c r="B137" s="3"/>
    </row>
    <row r="138" spans="1:4" ht="29.1" customHeight="1" x14ac:dyDescent="0.25">
      <c r="A138" s="48" t="s">
        <v>253</v>
      </c>
      <c r="B138" s="3" t="s">
        <v>127</v>
      </c>
    </row>
    <row r="139" spans="1:4" ht="29.1" customHeight="1" x14ac:dyDescent="0.25">
      <c r="A139" s="48" t="s">
        <v>254</v>
      </c>
      <c r="B139" t="s">
        <v>127</v>
      </c>
    </row>
    <row r="140" spans="1:4" ht="29.1" customHeight="1" x14ac:dyDescent="0.25">
      <c r="A140" s="48" t="s">
        <v>255</v>
      </c>
      <c r="B140" s="3" t="s">
        <v>127</v>
      </c>
    </row>
    <row r="141" spans="1:4" ht="29.1" customHeight="1" x14ac:dyDescent="0.25">
      <c r="A141" s="48" t="s">
        <v>256</v>
      </c>
      <c r="B141" s="3" t="s">
        <v>127</v>
      </c>
    </row>
    <row r="143" spans="1:4" ht="69.95" customHeight="1" x14ac:dyDescent="0.25">
      <c r="A143" s="69" t="s">
        <v>266</v>
      </c>
      <c r="B143" s="69" t="s">
        <v>267</v>
      </c>
      <c r="C143" s="69" t="s">
        <v>5</v>
      </c>
      <c r="D143" s="69" t="s">
        <v>6</v>
      </c>
    </row>
    <row r="144" spans="1:4" ht="69.95" customHeight="1" x14ac:dyDescent="0.25">
      <c r="A144" s="69" t="s">
        <v>1981</v>
      </c>
      <c r="B144" s="69"/>
      <c r="C144" s="69" t="s">
        <v>61</v>
      </c>
      <c r="D144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25"/>
  <sheetViews>
    <sheetView showGridLines="0" workbookViewId="0">
      <pane ySplit="4" topLeftCell="A107" activePane="bottomLeft" state="frozen"/>
      <selection activeCell="B30" sqref="B30"/>
      <selection pane="bottomLeft" activeCell="A126" sqref="A126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1982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1983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1850</v>
      </c>
      <c r="B8" s="33" t="s">
        <v>1851</v>
      </c>
      <c r="C8" s="33" t="s">
        <v>1401</v>
      </c>
      <c r="D8" s="14">
        <v>255394</v>
      </c>
      <c r="E8" s="15">
        <v>11404.87</v>
      </c>
      <c r="F8" s="16">
        <v>2.6800000000000001E-2</v>
      </c>
      <c r="G8" s="16"/>
    </row>
    <row r="9" spans="1:8" x14ac:dyDescent="0.25">
      <c r="A9" s="13" t="s">
        <v>1903</v>
      </c>
      <c r="B9" s="33" t="s">
        <v>1904</v>
      </c>
      <c r="C9" s="33" t="s">
        <v>1353</v>
      </c>
      <c r="D9" s="14">
        <v>457718</v>
      </c>
      <c r="E9" s="15">
        <v>10889.11</v>
      </c>
      <c r="F9" s="16">
        <v>2.5600000000000001E-2</v>
      </c>
      <c r="G9" s="16"/>
    </row>
    <row r="10" spans="1:8" x14ac:dyDescent="0.25">
      <c r="A10" s="13" t="s">
        <v>1868</v>
      </c>
      <c r="B10" s="33" t="s">
        <v>1869</v>
      </c>
      <c r="C10" s="33" t="s">
        <v>1214</v>
      </c>
      <c r="D10" s="14">
        <v>267561</v>
      </c>
      <c r="E10" s="15">
        <v>10840.9</v>
      </c>
      <c r="F10" s="16">
        <v>2.5499999999999998E-2</v>
      </c>
      <c r="G10" s="16"/>
    </row>
    <row r="11" spans="1:8" x14ac:dyDescent="0.25">
      <c r="A11" s="13" t="s">
        <v>1852</v>
      </c>
      <c r="B11" s="33" t="s">
        <v>1853</v>
      </c>
      <c r="C11" s="33" t="s">
        <v>1224</v>
      </c>
      <c r="D11" s="14">
        <v>1071929</v>
      </c>
      <c r="E11" s="15">
        <v>10540.28</v>
      </c>
      <c r="F11" s="16">
        <v>2.4799999999999999E-2</v>
      </c>
      <c r="G11" s="16"/>
    </row>
    <row r="12" spans="1:8" x14ac:dyDescent="0.25">
      <c r="A12" s="13" t="s">
        <v>1984</v>
      </c>
      <c r="B12" s="33" t="s">
        <v>1985</v>
      </c>
      <c r="C12" s="33" t="s">
        <v>1214</v>
      </c>
      <c r="D12" s="14">
        <v>634027</v>
      </c>
      <c r="E12" s="15">
        <v>10537.85</v>
      </c>
      <c r="F12" s="16">
        <v>2.4799999999999999E-2</v>
      </c>
      <c r="G12" s="16"/>
    </row>
    <row r="13" spans="1:8" x14ac:dyDescent="0.25">
      <c r="A13" s="13" t="s">
        <v>1936</v>
      </c>
      <c r="B13" s="33" t="s">
        <v>1937</v>
      </c>
      <c r="C13" s="33" t="s">
        <v>1307</v>
      </c>
      <c r="D13" s="14">
        <v>1424301</v>
      </c>
      <c r="E13" s="15">
        <v>10208.68</v>
      </c>
      <c r="F13" s="16">
        <v>2.4E-2</v>
      </c>
      <c r="G13" s="16"/>
    </row>
    <row r="14" spans="1:8" x14ac:dyDescent="0.25">
      <c r="A14" s="13" t="s">
        <v>1930</v>
      </c>
      <c r="B14" s="33" t="s">
        <v>1931</v>
      </c>
      <c r="C14" s="33" t="s">
        <v>1158</v>
      </c>
      <c r="D14" s="14">
        <v>508210</v>
      </c>
      <c r="E14" s="15">
        <v>9966.25</v>
      </c>
      <c r="F14" s="16">
        <v>2.3400000000000001E-2</v>
      </c>
      <c r="G14" s="16"/>
    </row>
    <row r="15" spans="1:8" x14ac:dyDescent="0.25">
      <c r="A15" s="13" t="s">
        <v>1946</v>
      </c>
      <c r="B15" s="33" t="s">
        <v>1947</v>
      </c>
      <c r="C15" s="33" t="s">
        <v>1158</v>
      </c>
      <c r="D15" s="14">
        <v>321961</v>
      </c>
      <c r="E15" s="15">
        <v>9867.14</v>
      </c>
      <c r="F15" s="16">
        <v>2.3199999999999998E-2</v>
      </c>
      <c r="G15" s="16"/>
    </row>
    <row r="16" spans="1:8" x14ac:dyDescent="0.25">
      <c r="A16" s="13" t="s">
        <v>1404</v>
      </c>
      <c r="B16" s="33" t="s">
        <v>1405</v>
      </c>
      <c r="C16" s="33" t="s">
        <v>1401</v>
      </c>
      <c r="D16" s="14">
        <v>145863</v>
      </c>
      <c r="E16" s="15">
        <v>9504.2900000000009</v>
      </c>
      <c r="F16" s="16">
        <v>2.23E-2</v>
      </c>
      <c r="G16" s="16"/>
    </row>
    <row r="17" spans="1:7" x14ac:dyDescent="0.25">
      <c r="A17" s="13" t="s">
        <v>1986</v>
      </c>
      <c r="B17" s="33" t="s">
        <v>1987</v>
      </c>
      <c r="C17" s="33" t="s">
        <v>1390</v>
      </c>
      <c r="D17" s="14">
        <v>1611780</v>
      </c>
      <c r="E17" s="15">
        <v>8782.59</v>
      </c>
      <c r="F17" s="16">
        <v>2.06E-2</v>
      </c>
      <c r="G17" s="16"/>
    </row>
    <row r="18" spans="1:7" x14ac:dyDescent="0.25">
      <c r="A18" s="13" t="s">
        <v>1911</v>
      </c>
      <c r="B18" s="33" t="s">
        <v>1912</v>
      </c>
      <c r="C18" s="33" t="s">
        <v>1164</v>
      </c>
      <c r="D18" s="14">
        <v>3828140</v>
      </c>
      <c r="E18" s="15">
        <v>8650.83</v>
      </c>
      <c r="F18" s="16">
        <v>2.0299999999999999E-2</v>
      </c>
      <c r="G18" s="16"/>
    </row>
    <row r="19" spans="1:7" x14ac:dyDescent="0.25">
      <c r="A19" s="13" t="s">
        <v>1335</v>
      </c>
      <c r="B19" s="33" t="s">
        <v>1336</v>
      </c>
      <c r="C19" s="33" t="s">
        <v>1203</v>
      </c>
      <c r="D19" s="14">
        <v>515356</v>
      </c>
      <c r="E19" s="15">
        <v>8500.7999999999993</v>
      </c>
      <c r="F19" s="16">
        <v>0.02</v>
      </c>
      <c r="G19" s="16"/>
    </row>
    <row r="20" spans="1:7" x14ac:dyDescent="0.25">
      <c r="A20" s="13" t="s">
        <v>1319</v>
      </c>
      <c r="B20" s="33" t="s">
        <v>1320</v>
      </c>
      <c r="C20" s="33" t="s">
        <v>1203</v>
      </c>
      <c r="D20" s="14">
        <v>58900</v>
      </c>
      <c r="E20" s="15">
        <v>8282.2800000000007</v>
      </c>
      <c r="F20" s="16">
        <v>1.95E-2</v>
      </c>
      <c r="G20" s="16"/>
    </row>
    <row r="21" spans="1:7" x14ac:dyDescent="0.25">
      <c r="A21" s="13" t="s">
        <v>1961</v>
      </c>
      <c r="B21" s="33" t="s">
        <v>1962</v>
      </c>
      <c r="C21" s="33" t="s">
        <v>1203</v>
      </c>
      <c r="D21" s="14">
        <v>957452</v>
      </c>
      <c r="E21" s="15">
        <v>8129.25</v>
      </c>
      <c r="F21" s="16">
        <v>1.9099999999999999E-2</v>
      </c>
      <c r="G21" s="16"/>
    </row>
    <row r="22" spans="1:7" x14ac:dyDescent="0.25">
      <c r="A22" s="13" t="s">
        <v>1901</v>
      </c>
      <c r="B22" s="33" t="s">
        <v>1902</v>
      </c>
      <c r="C22" s="33" t="s">
        <v>1175</v>
      </c>
      <c r="D22" s="14">
        <v>879368</v>
      </c>
      <c r="E22" s="15">
        <v>7473.75</v>
      </c>
      <c r="F22" s="16">
        <v>1.7600000000000001E-2</v>
      </c>
      <c r="G22" s="16"/>
    </row>
    <row r="23" spans="1:7" x14ac:dyDescent="0.25">
      <c r="A23" s="13" t="s">
        <v>1988</v>
      </c>
      <c r="B23" s="33" t="s">
        <v>1989</v>
      </c>
      <c r="C23" s="33" t="s">
        <v>1175</v>
      </c>
      <c r="D23" s="14">
        <v>626953</v>
      </c>
      <c r="E23" s="15">
        <v>7456.35</v>
      </c>
      <c r="F23" s="16">
        <v>1.7500000000000002E-2</v>
      </c>
      <c r="G23" s="16"/>
    </row>
    <row r="24" spans="1:7" x14ac:dyDescent="0.25">
      <c r="A24" s="13" t="s">
        <v>1944</v>
      </c>
      <c r="B24" s="33" t="s">
        <v>1945</v>
      </c>
      <c r="C24" s="33" t="s">
        <v>1214</v>
      </c>
      <c r="D24" s="14">
        <v>490208</v>
      </c>
      <c r="E24" s="15">
        <v>7453.37</v>
      </c>
      <c r="F24" s="16">
        <v>1.7500000000000002E-2</v>
      </c>
      <c r="G24" s="16"/>
    </row>
    <row r="25" spans="1:7" x14ac:dyDescent="0.25">
      <c r="A25" s="13" t="s">
        <v>1760</v>
      </c>
      <c r="B25" s="33" t="s">
        <v>1761</v>
      </c>
      <c r="C25" s="33" t="s">
        <v>1164</v>
      </c>
      <c r="D25" s="14">
        <v>1235969</v>
      </c>
      <c r="E25" s="15">
        <v>7323.73</v>
      </c>
      <c r="F25" s="16">
        <v>1.72E-2</v>
      </c>
      <c r="G25" s="16"/>
    </row>
    <row r="26" spans="1:7" x14ac:dyDescent="0.25">
      <c r="A26" s="13" t="s">
        <v>1950</v>
      </c>
      <c r="B26" s="33" t="s">
        <v>1951</v>
      </c>
      <c r="C26" s="33" t="s">
        <v>1256</v>
      </c>
      <c r="D26" s="14">
        <v>841154</v>
      </c>
      <c r="E26" s="15">
        <v>7300.8</v>
      </c>
      <c r="F26" s="16">
        <v>1.72E-2</v>
      </c>
      <c r="G26" s="16"/>
    </row>
    <row r="27" spans="1:7" x14ac:dyDescent="0.25">
      <c r="A27" s="13" t="s">
        <v>1268</v>
      </c>
      <c r="B27" s="33" t="s">
        <v>1269</v>
      </c>
      <c r="C27" s="33" t="s">
        <v>1164</v>
      </c>
      <c r="D27" s="14">
        <v>3541593</v>
      </c>
      <c r="E27" s="15">
        <v>7221.66</v>
      </c>
      <c r="F27" s="16">
        <v>1.7000000000000001E-2</v>
      </c>
      <c r="G27" s="16"/>
    </row>
    <row r="28" spans="1:7" x14ac:dyDescent="0.25">
      <c r="A28" s="13" t="s">
        <v>1748</v>
      </c>
      <c r="B28" s="33" t="s">
        <v>1749</v>
      </c>
      <c r="C28" s="33" t="s">
        <v>1256</v>
      </c>
      <c r="D28" s="14">
        <v>412600</v>
      </c>
      <c r="E28" s="15">
        <v>7077.53</v>
      </c>
      <c r="F28" s="16">
        <v>1.66E-2</v>
      </c>
      <c r="G28" s="16"/>
    </row>
    <row r="29" spans="1:7" x14ac:dyDescent="0.25">
      <c r="A29" s="13" t="s">
        <v>1746</v>
      </c>
      <c r="B29" s="33" t="s">
        <v>1747</v>
      </c>
      <c r="C29" s="33" t="s">
        <v>1294</v>
      </c>
      <c r="D29" s="14">
        <v>600138</v>
      </c>
      <c r="E29" s="15">
        <v>7074.43</v>
      </c>
      <c r="F29" s="16">
        <v>1.66E-2</v>
      </c>
      <c r="G29" s="16"/>
    </row>
    <row r="30" spans="1:7" x14ac:dyDescent="0.25">
      <c r="A30" s="13" t="s">
        <v>1345</v>
      </c>
      <c r="B30" s="33" t="s">
        <v>1346</v>
      </c>
      <c r="C30" s="33" t="s">
        <v>1249</v>
      </c>
      <c r="D30" s="14">
        <v>130825</v>
      </c>
      <c r="E30" s="15">
        <v>7028.57</v>
      </c>
      <c r="F30" s="16">
        <v>1.6500000000000001E-2</v>
      </c>
      <c r="G30" s="16"/>
    </row>
    <row r="31" spans="1:7" x14ac:dyDescent="0.25">
      <c r="A31" s="13" t="s">
        <v>1990</v>
      </c>
      <c r="B31" s="33" t="s">
        <v>1991</v>
      </c>
      <c r="C31" s="33" t="s">
        <v>1323</v>
      </c>
      <c r="D31" s="14">
        <v>154755</v>
      </c>
      <c r="E31" s="15">
        <v>6590.94</v>
      </c>
      <c r="F31" s="16">
        <v>1.55E-2</v>
      </c>
      <c r="G31" s="16"/>
    </row>
    <row r="32" spans="1:7" x14ac:dyDescent="0.25">
      <c r="A32" s="13" t="s">
        <v>1992</v>
      </c>
      <c r="B32" s="33" t="s">
        <v>1993</v>
      </c>
      <c r="C32" s="33" t="s">
        <v>1415</v>
      </c>
      <c r="D32" s="14">
        <v>853394</v>
      </c>
      <c r="E32" s="15">
        <v>6487.5</v>
      </c>
      <c r="F32" s="16">
        <v>1.52E-2</v>
      </c>
      <c r="G32" s="16"/>
    </row>
    <row r="33" spans="1:7" x14ac:dyDescent="0.25">
      <c r="A33" s="13" t="s">
        <v>1973</v>
      </c>
      <c r="B33" s="33" t="s">
        <v>1974</v>
      </c>
      <c r="C33" s="33" t="s">
        <v>1158</v>
      </c>
      <c r="D33" s="14">
        <v>473875</v>
      </c>
      <c r="E33" s="15">
        <v>6223.87</v>
      </c>
      <c r="F33" s="16">
        <v>1.46E-2</v>
      </c>
      <c r="G33" s="16"/>
    </row>
    <row r="34" spans="1:7" x14ac:dyDescent="0.25">
      <c r="A34" s="13" t="s">
        <v>1905</v>
      </c>
      <c r="B34" s="33" t="s">
        <v>1906</v>
      </c>
      <c r="C34" s="33" t="s">
        <v>1256</v>
      </c>
      <c r="D34" s="14">
        <v>523371</v>
      </c>
      <c r="E34" s="15">
        <v>6174.73</v>
      </c>
      <c r="F34" s="16">
        <v>1.4500000000000001E-2</v>
      </c>
      <c r="G34" s="16"/>
    </row>
    <row r="35" spans="1:7" x14ac:dyDescent="0.25">
      <c r="A35" s="13" t="s">
        <v>1994</v>
      </c>
      <c r="B35" s="33" t="s">
        <v>1995</v>
      </c>
      <c r="C35" s="33" t="s">
        <v>1996</v>
      </c>
      <c r="D35" s="14">
        <v>216190</v>
      </c>
      <c r="E35" s="15">
        <v>6036.67</v>
      </c>
      <c r="F35" s="16">
        <v>1.4200000000000001E-2</v>
      </c>
      <c r="G35" s="16"/>
    </row>
    <row r="36" spans="1:7" x14ac:dyDescent="0.25">
      <c r="A36" s="13" t="s">
        <v>1971</v>
      </c>
      <c r="B36" s="33" t="s">
        <v>1972</v>
      </c>
      <c r="C36" s="33" t="s">
        <v>1209</v>
      </c>
      <c r="D36" s="14">
        <v>862690</v>
      </c>
      <c r="E36" s="15">
        <v>5968.95</v>
      </c>
      <c r="F36" s="16">
        <v>1.4E-2</v>
      </c>
      <c r="G36" s="16"/>
    </row>
    <row r="37" spans="1:7" x14ac:dyDescent="0.25">
      <c r="A37" s="13" t="s">
        <v>1926</v>
      </c>
      <c r="B37" s="33" t="s">
        <v>1927</v>
      </c>
      <c r="C37" s="33" t="s">
        <v>1249</v>
      </c>
      <c r="D37" s="14">
        <v>844563</v>
      </c>
      <c r="E37" s="15">
        <v>5944.03</v>
      </c>
      <c r="F37" s="16">
        <v>1.4E-2</v>
      </c>
      <c r="G37" s="16"/>
    </row>
    <row r="38" spans="1:7" x14ac:dyDescent="0.25">
      <c r="A38" s="13" t="s">
        <v>1934</v>
      </c>
      <c r="B38" s="33" t="s">
        <v>1935</v>
      </c>
      <c r="C38" s="33" t="s">
        <v>1192</v>
      </c>
      <c r="D38" s="14">
        <v>602415</v>
      </c>
      <c r="E38" s="15">
        <v>5933.19</v>
      </c>
      <c r="F38" s="16">
        <v>1.3899999999999999E-2</v>
      </c>
      <c r="G38" s="16"/>
    </row>
    <row r="39" spans="1:7" x14ac:dyDescent="0.25">
      <c r="A39" s="13" t="s">
        <v>1779</v>
      </c>
      <c r="B39" s="33" t="s">
        <v>1780</v>
      </c>
      <c r="C39" s="33" t="s">
        <v>1294</v>
      </c>
      <c r="D39" s="14">
        <v>388490</v>
      </c>
      <c r="E39" s="15">
        <v>5913.4</v>
      </c>
      <c r="F39" s="16">
        <v>1.3899999999999999E-2</v>
      </c>
      <c r="G39" s="16"/>
    </row>
    <row r="40" spans="1:7" x14ac:dyDescent="0.25">
      <c r="A40" s="13" t="s">
        <v>1488</v>
      </c>
      <c r="B40" s="33" t="s">
        <v>1489</v>
      </c>
      <c r="C40" s="33" t="s">
        <v>1249</v>
      </c>
      <c r="D40" s="14">
        <v>1070903</v>
      </c>
      <c r="E40" s="15">
        <v>5891.04</v>
      </c>
      <c r="F40" s="16">
        <v>1.38E-2</v>
      </c>
      <c r="G40" s="16"/>
    </row>
    <row r="41" spans="1:7" x14ac:dyDescent="0.25">
      <c r="A41" s="13" t="s">
        <v>1754</v>
      </c>
      <c r="B41" s="33" t="s">
        <v>1755</v>
      </c>
      <c r="C41" s="33" t="s">
        <v>1323</v>
      </c>
      <c r="D41" s="14">
        <v>1032542</v>
      </c>
      <c r="E41" s="15">
        <v>5845.22</v>
      </c>
      <c r="F41" s="16">
        <v>1.37E-2</v>
      </c>
      <c r="G41" s="16"/>
    </row>
    <row r="42" spans="1:7" x14ac:dyDescent="0.25">
      <c r="A42" s="13" t="s">
        <v>1997</v>
      </c>
      <c r="B42" s="33" t="s">
        <v>1998</v>
      </c>
      <c r="C42" s="33" t="s">
        <v>1192</v>
      </c>
      <c r="D42" s="14">
        <v>540851</v>
      </c>
      <c r="E42" s="15">
        <v>5725.18</v>
      </c>
      <c r="F42" s="16">
        <v>1.35E-2</v>
      </c>
      <c r="G42" s="16"/>
    </row>
    <row r="43" spans="1:7" x14ac:dyDescent="0.25">
      <c r="A43" s="13" t="s">
        <v>1999</v>
      </c>
      <c r="B43" s="33" t="s">
        <v>2000</v>
      </c>
      <c r="C43" s="33" t="s">
        <v>2001</v>
      </c>
      <c r="D43" s="14">
        <v>421488</v>
      </c>
      <c r="E43" s="15">
        <v>5655.74</v>
      </c>
      <c r="F43" s="16">
        <v>1.3299999999999999E-2</v>
      </c>
      <c r="G43" s="16"/>
    </row>
    <row r="44" spans="1:7" x14ac:dyDescent="0.25">
      <c r="A44" s="13" t="s">
        <v>2002</v>
      </c>
      <c r="B44" s="33" t="s">
        <v>2003</v>
      </c>
      <c r="C44" s="33" t="s">
        <v>1209</v>
      </c>
      <c r="D44" s="14">
        <v>45611</v>
      </c>
      <c r="E44" s="15">
        <v>5291.72</v>
      </c>
      <c r="F44" s="16">
        <v>1.24E-2</v>
      </c>
      <c r="G44" s="16"/>
    </row>
    <row r="45" spans="1:7" x14ac:dyDescent="0.25">
      <c r="A45" s="13" t="s">
        <v>2004</v>
      </c>
      <c r="B45" s="33" t="s">
        <v>2005</v>
      </c>
      <c r="C45" s="33" t="s">
        <v>1181</v>
      </c>
      <c r="D45" s="14">
        <v>749259</v>
      </c>
      <c r="E45" s="15">
        <v>5269.91</v>
      </c>
      <c r="F45" s="16">
        <v>1.24E-2</v>
      </c>
      <c r="G45" s="16"/>
    </row>
    <row r="46" spans="1:7" x14ac:dyDescent="0.25">
      <c r="A46" s="13" t="s">
        <v>1915</v>
      </c>
      <c r="B46" s="33" t="s">
        <v>1916</v>
      </c>
      <c r="C46" s="33" t="s">
        <v>1390</v>
      </c>
      <c r="D46" s="14">
        <v>797685</v>
      </c>
      <c r="E46" s="15">
        <v>4983.1400000000003</v>
      </c>
      <c r="F46" s="16">
        <v>1.17E-2</v>
      </c>
      <c r="G46" s="16"/>
    </row>
    <row r="47" spans="1:7" x14ac:dyDescent="0.25">
      <c r="A47" s="13" t="s">
        <v>1844</v>
      </c>
      <c r="B47" s="33" t="s">
        <v>1845</v>
      </c>
      <c r="C47" s="33" t="s">
        <v>1259</v>
      </c>
      <c r="D47" s="14">
        <v>448203</v>
      </c>
      <c r="E47" s="15">
        <v>4864.3500000000004</v>
      </c>
      <c r="F47" s="16">
        <v>1.14E-2</v>
      </c>
      <c r="G47" s="16"/>
    </row>
    <row r="48" spans="1:7" x14ac:dyDescent="0.25">
      <c r="A48" s="13" t="s">
        <v>1924</v>
      </c>
      <c r="B48" s="33" t="s">
        <v>1925</v>
      </c>
      <c r="C48" s="33" t="s">
        <v>1158</v>
      </c>
      <c r="D48" s="14">
        <v>264705</v>
      </c>
      <c r="E48" s="15">
        <v>4844.8999999999996</v>
      </c>
      <c r="F48" s="16">
        <v>1.14E-2</v>
      </c>
      <c r="G48" s="16"/>
    </row>
    <row r="49" spans="1:7" x14ac:dyDescent="0.25">
      <c r="A49" s="13" t="s">
        <v>2006</v>
      </c>
      <c r="B49" s="33" t="s">
        <v>2007</v>
      </c>
      <c r="C49" s="33" t="s">
        <v>1214</v>
      </c>
      <c r="D49" s="14">
        <v>127658</v>
      </c>
      <c r="E49" s="15">
        <v>4697.75</v>
      </c>
      <c r="F49" s="16">
        <v>1.0999999999999999E-2</v>
      </c>
      <c r="G49" s="16"/>
    </row>
    <row r="50" spans="1:7" x14ac:dyDescent="0.25">
      <c r="A50" s="13" t="s">
        <v>2008</v>
      </c>
      <c r="B50" s="33" t="s">
        <v>2009</v>
      </c>
      <c r="C50" s="33" t="s">
        <v>1184</v>
      </c>
      <c r="D50" s="14">
        <v>579319</v>
      </c>
      <c r="E50" s="15">
        <v>4693.6400000000003</v>
      </c>
      <c r="F50" s="16">
        <v>1.0999999999999999E-2</v>
      </c>
      <c r="G50" s="16"/>
    </row>
    <row r="51" spans="1:7" x14ac:dyDescent="0.25">
      <c r="A51" s="13" t="s">
        <v>1501</v>
      </c>
      <c r="B51" s="33" t="s">
        <v>1502</v>
      </c>
      <c r="C51" s="33" t="s">
        <v>1206</v>
      </c>
      <c r="D51" s="14">
        <v>355238</v>
      </c>
      <c r="E51" s="15">
        <v>4557.7</v>
      </c>
      <c r="F51" s="16">
        <v>1.0699999999999999E-2</v>
      </c>
      <c r="G51" s="16"/>
    </row>
    <row r="52" spans="1:7" x14ac:dyDescent="0.25">
      <c r="A52" s="13" t="s">
        <v>1744</v>
      </c>
      <c r="B52" s="33" t="s">
        <v>1745</v>
      </c>
      <c r="C52" s="33" t="s">
        <v>1224</v>
      </c>
      <c r="D52" s="14">
        <v>886143</v>
      </c>
      <c r="E52" s="15">
        <v>4554.33</v>
      </c>
      <c r="F52" s="16">
        <v>1.0699999999999999E-2</v>
      </c>
      <c r="G52" s="16"/>
    </row>
    <row r="53" spans="1:7" x14ac:dyDescent="0.25">
      <c r="A53" s="13" t="s">
        <v>1212</v>
      </c>
      <c r="B53" s="33" t="s">
        <v>1213</v>
      </c>
      <c r="C53" s="33" t="s">
        <v>1214</v>
      </c>
      <c r="D53" s="14">
        <v>121005</v>
      </c>
      <c r="E53" s="15">
        <v>4235.8999999999996</v>
      </c>
      <c r="F53" s="16">
        <v>0.01</v>
      </c>
      <c r="G53" s="16"/>
    </row>
    <row r="54" spans="1:7" x14ac:dyDescent="0.25">
      <c r="A54" s="13" t="s">
        <v>2010</v>
      </c>
      <c r="B54" s="33" t="s">
        <v>2011</v>
      </c>
      <c r="C54" s="33" t="s">
        <v>1307</v>
      </c>
      <c r="D54" s="14">
        <v>277170</v>
      </c>
      <c r="E54" s="15">
        <v>4231.28</v>
      </c>
      <c r="F54" s="16">
        <v>9.9000000000000008E-3</v>
      </c>
      <c r="G54" s="16"/>
    </row>
    <row r="55" spans="1:7" x14ac:dyDescent="0.25">
      <c r="A55" s="13" t="s">
        <v>1917</v>
      </c>
      <c r="B55" s="33" t="s">
        <v>1918</v>
      </c>
      <c r="C55" s="33" t="s">
        <v>1192</v>
      </c>
      <c r="D55" s="14">
        <v>141064</v>
      </c>
      <c r="E55" s="15">
        <v>4167.67</v>
      </c>
      <c r="F55" s="16">
        <v>9.7999999999999997E-3</v>
      </c>
      <c r="G55" s="16"/>
    </row>
    <row r="56" spans="1:7" x14ac:dyDescent="0.25">
      <c r="A56" s="13" t="s">
        <v>2012</v>
      </c>
      <c r="B56" s="33" t="s">
        <v>2013</v>
      </c>
      <c r="C56" s="33" t="s">
        <v>1492</v>
      </c>
      <c r="D56" s="14">
        <v>444660</v>
      </c>
      <c r="E56" s="15">
        <v>4154.8999999999996</v>
      </c>
      <c r="F56" s="16">
        <v>9.7999999999999997E-3</v>
      </c>
      <c r="G56" s="16"/>
    </row>
    <row r="57" spans="1:7" x14ac:dyDescent="0.25">
      <c r="A57" s="13" t="s">
        <v>2014</v>
      </c>
      <c r="B57" s="33" t="s">
        <v>2015</v>
      </c>
      <c r="C57" s="33" t="s">
        <v>1209</v>
      </c>
      <c r="D57" s="14">
        <v>696041</v>
      </c>
      <c r="E57" s="15">
        <v>4137.96</v>
      </c>
      <c r="F57" s="16">
        <v>9.7000000000000003E-3</v>
      </c>
      <c r="G57" s="16"/>
    </row>
    <row r="58" spans="1:7" x14ac:dyDescent="0.25">
      <c r="A58" s="13" t="s">
        <v>1969</v>
      </c>
      <c r="B58" s="33" t="s">
        <v>1970</v>
      </c>
      <c r="C58" s="33" t="s">
        <v>1203</v>
      </c>
      <c r="D58" s="14">
        <v>342287</v>
      </c>
      <c r="E58" s="15">
        <v>4108.9799999999996</v>
      </c>
      <c r="F58" s="16">
        <v>9.7000000000000003E-3</v>
      </c>
      <c r="G58" s="16"/>
    </row>
    <row r="59" spans="1:7" x14ac:dyDescent="0.25">
      <c r="A59" s="13" t="s">
        <v>1462</v>
      </c>
      <c r="B59" s="33" t="s">
        <v>1463</v>
      </c>
      <c r="C59" s="33" t="s">
        <v>1164</v>
      </c>
      <c r="D59" s="14">
        <v>2324301</v>
      </c>
      <c r="E59" s="15">
        <v>4084.73</v>
      </c>
      <c r="F59" s="16">
        <v>9.5999999999999992E-3</v>
      </c>
      <c r="G59" s="16"/>
    </row>
    <row r="60" spans="1:7" x14ac:dyDescent="0.25">
      <c r="A60" s="13" t="s">
        <v>1889</v>
      </c>
      <c r="B60" s="33" t="s">
        <v>1890</v>
      </c>
      <c r="C60" s="33" t="s">
        <v>1158</v>
      </c>
      <c r="D60" s="14">
        <v>453325</v>
      </c>
      <c r="E60" s="15">
        <v>3816.54</v>
      </c>
      <c r="F60" s="16">
        <v>8.9999999999999993E-3</v>
      </c>
      <c r="G60" s="16"/>
    </row>
    <row r="61" spans="1:7" x14ac:dyDescent="0.25">
      <c r="A61" s="13" t="s">
        <v>2016</v>
      </c>
      <c r="B61" s="33" t="s">
        <v>2017</v>
      </c>
      <c r="C61" s="33" t="s">
        <v>1249</v>
      </c>
      <c r="D61" s="14">
        <v>500588</v>
      </c>
      <c r="E61" s="15">
        <v>3766.92</v>
      </c>
      <c r="F61" s="16">
        <v>8.8999999999999999E-3</v>
      </c>
      <c r="G61" s="16"/>
    </row>
    <row r="62" spans="1:7" x14ac:dyDescent="0.25">
      <c r="A62" s="13" t="s">
        <v>2018</v>
      </c>
      <c r="B62" s="33" t="s">
        <v>2019</v>
      </c>
      <c r="C62" s="33" t="s">
        <v>1492</v>
      </c>
      <c r="D62" s="14">
        <v>86303</v>
      </c>
      <c r="E62" s="15">
        <v>3489.88</v>
      </c>
      <c r="F62" s="16">
        <v>8.2000000000000007E-3</v>
      </c>
      <c r="G62" s="16"/>
    </row>
    <row r="63" spans="1:7" x14ac:dyDescent="0.25">
      <c r="A63" s="13" t="s">
        <v>2020</v>
      </c>
      <c r="B63" s="33" t="s">
        <v>2021</v>
      </c>
      <c r="C63" s="33" t="s">
        <v>1776</v>
      </c>
      <c r="D63" s="14">
        <v>466382</v>
      </c>
      <c r="E63" s="15">
        <v>3447.96</v>
      </c>
      <c r="F63" s="16">
        <v>8.0999999999999996E-3</v>
      </c>
      <c r="G63" s="16"/>
    </row>
    <row r="64" spans="1:7" x14ac:dyDescent="0.25">
      <c r="A64" s="13" t="s">
        <v>2022</v>
      </c>
      <c r="B64" s="33" t="s">
        <v>2023</v>
      </c>
      <c r="C64" s="33" t="s">
        <v>1214</v>
      </c>
      <c r="D64" s="14">
        <v>554685</v>
      </c>
      <c r="E64" s="15">
        <v>3288.73</v>
      </c>
      <c r="F64" s="16">
        <v>7.7000000000000002E-3</v>
      </c>
      <c r="G64" s="16"/>
    </row>
    <row r="65" spans="1:7" x14ac:dyDescent="0.25">
      <c r="A65" s="13" t="s">
        <v>2024</v>
      </c>
      <c r="B65" s="33" t="s">
        <v>2025</v>
      </c>
      <c r="C65" s="33" t="s">
        <v>1425</v>
      </c>
      <c r="D65" s="14">
        <v>238746</v>
      </c>
      <c r="E65" s="15">
        <v>3216.39</v>
      </c>
      <c r="F65" s="16">
        <v>7.6E-3</v>
      </c>
      <c r="G65" s="16"/>
    </row>
    <row r="66" spans="1:7" x14ac:dyDescent="0.25">
      <c r="A66" s="13" t="s">
        <v>1874</v>
      </c>
      <c r="B66" s="33" t="s">
        <v>1875</v>
      </c>
      <c r="C66" s="33" t="s">
        <v>1776</v>
      </c>
      <c r="D66" s="14">
        <v>262376</v>
      </c>
      <c r="E66" s="15">
        <v>3205.32</v>
      </c>
      <c r="F66" s="16">
        <v>7.4999999999999997E-3</v>
      </c>
      <c r="G66" s="16"/>
    </row>
    <row r="67" spans="1:7" x14ac:dyDescent="0.25">
      <c r="A67" s="13" t="s">
        <v>1975</v>
      </c>
      <c r="B67" s="33" t="s">
        <v>1976</v>
      </c>
      <c r="C67" s="33" t="s">
        <v>1776</v>
      </c>
      <c r="D67" s="14">
        <v>219005</v>
      </c>
      <c r="E67" s="15">
        <v>3065.41</v>
      </c>
      <c r="F67" s="16">
        <v>7.1999999999999998E-3</v>
      </c>
      <c r="G67" s="16"/>
    </row>
    <row r="68" spans="1:7" x14ac:dyDescent="0.25">
      <c r="A68" s="13" t="s">
        <v>2026</v>
      </c>
      <c r="B68" s="33" t="s">
        <v>2027</v>
      </c>
      <c r="C68" s="33" t="s">
        <v>1214</v>
      </c>
      <c r="D68" s="14">
        <v>436998</v>
      </c>
      <c r="E68" s="15">
        <v>3038.88</v>
      </c>
      <c r="F68" s="16">
        <v>7.1000000000000004E-3</v>
      </c>
      <c r="G68" s="16"/>
    </row>
    <row r="69" spans="1:7" x14ac:dyDescent="0.25">
      <c r="A69" s="13" t="s">
        <v>1963</v>
      </c>
      <c r="B69" s="33" t="s">
        <v>1964</v>
      </c>
      <c r="C69" s="33" t="s">
        <v>1184</v>
      </c>
      <c r="D69" s="14">
        <v>162585</v>
      </c>
      <c r="E69" s="15">
        <v>2980.51</v>
      </c>
      <c r="F69" s="16">
        <v>7.0000000000000001E-3</v>
      </c>
      <c r="G69" s="16"/>
    </row>
    <row r="70" spans="1:7" x14ac:dyDescent="0.25">
      <c r="A70" s="13" t="s">
        <v>1468</v>
      </c>
      <c r="B70" s="33" t="s">
        <v>1469</v>
      </c>
      <c r="C70" s="33" t="s">
        <v>1158</v>
      </c>
      <c r="D70" s="14">
        <v>184816</v>
      </c>
      <c r="E70" s="15">
        <v>2936.36</v>
      </c>
      <c r="F70" s="16">
        <v>6.8999999999999999E-3</v>
      </c>
      <c r="G70" s="16"/>
    </row>
    <row r="71" spans="1:7" x14ac:dyDescent="0.25">
      <c r="A71" s="13" t="s">
        <v>1913</v>
      </c>
      <c r="B71" s="33" t="s">
        <v>1914</v>
      </c>
      <c r="C71" s="33" t="s">
        <v>1203</v>
      </c>
      <c r="D71" s="14">
        <v>143113</v>
      </c>
      <c r="E71" s="15">
        <v>2846.95</v>
      </c>
      <c r="F71" s="16">
        <v>6.7000000000000002E-3</v>
      </c>
      <c r="G71" s="16"/>
    </row>
    <row r="72" spans="1:7" x14ac:dyDescent="0.25">
      <c r="A72" s="13" t="s">
        <v>2028</v>
      </c>
      <c r="B72" s="33" t="s">
        <v>2029</v>
      </c>
      <c r="C72" s="33" t="s">
        <v>1192</v>
      </c>
      <c r="D72" s="14">
        <v>955202</v>
      </c>
      <c r="E72" s="15">
        <v>2836.95</v>
      </c>
      <c r="F72" s="16">
        <v>6.7000000000000002E-3</v>
      </c>
      <c r="G72" s="16"/>
    </row>
    <row r="73" spans="1:7" x14ac:dyDescent="0.25">
      <c r="A73" s="13" t="s">
        <v>2030</v>
      </c>
      <c r="B73" s="33" t="s">
        <v>2031</v>
      </c>
      <c r="C73" s="33" t="s">
        <v>1224</v>
      </c>
      <c r="D73" s="14">
        <v>131427</v>
      </c>
      <c r="E73" s="15">
        <v>2831.07</v>
      </c>
      <c r="F73" s="16">
        <v>6.7000000000000002E-3</v>
      </c>
      <c r="G73" s="16"/>
    </row>
    <row r="74" spans="1:7" x14ac:dyDescent="0.25">
      <c r="A74" s="13" t="s">
        <v>2032</v>
      </c>
      <c r="B74" s="33" t="s">
        <v>2033</v>
      </c>
      <c r="C74" s="33" t="s">
        <v>1224</v>
      </c>
      <c r="D74" s="14">
        <v>2463529</v>
      </c>
      <c r="E74" s="15">
        <v>2763.34</v>
      </c>
      <c r="F74" s="16">
        <v>6.4999999999999997E-3</v>
      </c>
      <c r="G74" s="16"/>
    </row>
    <row r="75" spans="1:7" x14ac:dyDescent="0.25">
      <c r="A75" s="13" t="s">
        <v>2034</v>
      </c>
      <c r="B75" s="33" t="s">
        <v>2035</v>
      </c>
      <c r="C75" s="33" t="s">
        <v>1203</v>
      </c>
      <c r="D75" s="14">
        <v>36835</v>
      </c>
      <c r="E75" s="15">
        <v>2646.17</v>
      </c>
      <c r="F75" s="16">
        <v>6.1999999999999998E-3</v>
      </c>
      <c r="G75" s="16"/>
    </row>
    <row r="76" spans="1:7" x14ac:dyDescent="0.25">
      <c r="A76" s="13" t="s">
        <v>2036</v>
      </c>
      <c r="B76" s="33" t="s">
        <v>2037</v>
      </c>
      <c r="C76" s="33" t="s">
        <v>1214</v>
      </c>
      <c r="D76" s="14">
        <v>187622</v>
      </c>
      <c r="E76" s="15">
        <v>2587.21</v>
      </c>
      <c r="F76" s="16">
        <v>6.1000000000000004E-3</v>
      </c>
      <c r="G76" s="16"/>
    </row>
    <row r="77" spans="1:7" x14ac:dyDescent="0.25">
      <c r="A77" s="13" t="s">
        <v>2038</v>
      </c>
      <c r="B77" s="33" t="s">
        <v>2039</v>
      </c>
      <c r="C77" s="33" t="s">
        <v>1164</v>
      </c>
      <c r="D77" s="14">
        <v>803668</v>
      </c>
      <c r="E77" s="15">
        <v>2523.52</v>
      </c>
      <c r="F77" s="16">
        <v>5.8999999999999999E-3</v>
      </c>
      <c r="G77" s="16"/>
    </row>
    <row r="78" spans="1:7" x14ac:dyDescent="0.25">
      <c r="A78" s="13" t="s">
        <v>1959</v>
      </c>
      <c r="B78" s="33" t="s">
        <v>1960</v>
      </c>
      <c r="C78" s="33" t="s">
        <v>1224</v>
      </c>
      <c r="D78" s="14">
        <v>341415</v>
      </c>
      <c r="E78" s="15">
        <v>2341.08</v>
      </c>
      <c r="F78" s="16">
        <v>5.4999999999999997E-3</v>
      </c>
      <c r="G78" s="16"/>
    </row>
    <row r="79" spans="1:7" x14ac:dyDescent="0.25">
      <c r="A79" s="13" t="s">
        <v>2040</v>
      </c>
      <c r="B79" s="33" t="s">
        <v>2041</v>
      </c>
      <c r="C79" s="33" t="s">
        <v>1307</v>
      </c>
      <c r="D79" s="14">
        <v>771979</v>
      </c>
      <c r="E79" s="15">
        <v>2222.5300000000002</v>
      </c>
      <c r="F79" s="16">
        <v>5.1999999999999998E-3</v>
      </c>
      <c r="G79" s="16"/>
    </row>
    <row r="80" spans="1:7" x14ac:dyDescent="0.25">
      <c r="A80" s="13" t="s">
        <v>2042</v>
      </c>
      <c r="B80" s="33" t="s">
        <v>2043</v>
      </c>
      <c r="C80" s="33" t="s">
        <v>1274</v>
      </c>
      <c r="D80" s="14">
        <v>470061</v>
      </c>
      <c r="E80" s="15">
        <v>1927.96</v>
      </c>
      <c r="F80" s="16">
        <v>4.4999999999999997E-3</v>
      </c>
      <c r="G80" s="16"/>
    </row>
    <row r="81" spans="1:7" x14ac:dyDescent="0.25">
      <c r="A81" s="13" t="s">
        <v>2044</v>
      </c>
      <c r="B81" s="33" t="s">
        <v>2045</v>
      </c>
      <c r="C81" s="33" t="s">
        <v>1274</v>
      </c>
      <c r="D81" s="14">
        <v>1996056</v>
      </c>
      <c r="E81" s="15">
        <v>1755.33</v>
      </c>
      <c r="F81" s="16">
        <v>4.1000000000000003E-3</v>
      </c>
      <c r="G81" s="16"/>
    </row>
    <row r="82" spans="1:7" x14ac:dyDescent="0.25">
      <c r="A82" s="13" t="s">
        <v>2046</v>
      </c>
      <c r="B82" s="33" t="s">
        <v>2047</v>
      </c>
      <c r="C82" s="33" t="s">
        <v>1224</v>
      </c>
      <c r="D82" s="14">
        <v>170516</v>
      </c>
      <c r="E82" s="15">
        <v>915.5</v>
      </c>
      <c r="F82" s="16">
        <v>2.2000000000000001E-3</v>
      </c>
      <c r="G82" s="16"/>
    </row>
    <row r="83" spans="1:7" x14ac:dyDescent="0.25">
      <c r="A83" s="13" t="s">
        <v>1885</v>
      </c>
      <c r="B83" s="33" t="s">
        <v>1886</v>
      </c>
      <c r="C83" s="33" t="s">
        <v>1256</v>
      </c>
      <c r="D83" s="14">
        <v>109234</v>
      </c>
      <c r="E83" s="15">
        <v>146.49</v>
      </c>
      <c r="F83" s="16">
        <v>2.9999999999999997E-4</v>
      </c>
      <c r="G83" s="16"/>
    </row>
    <row r="84" spans="1:7" x14ac:dyDescent="0.25">
      <c r="A84" s="17" t="s">
        <v>130</v>
      </c>
      <c r="B84" s="34"/>
      <c r="C84" s="34"/>
      <c r="D84" s="20"/>
      <c r="E84" s="37">
        <v>417381.63</v>
      </c>
      <c r="F84" s="38">
        <v>0.98070000000000002</v>
      </c>
      <c r="G84" s="23"/>
    </row>
    <row r="85" spans="1:7" x14ac:dyDescent="0.25">
      <c r="A85" s="17" t="s">
        <v>1234</v>
      </c>
      <c r="B85" s="33"/>
      <c r="C85" s="33"/>
      <c r="D85" s="14"/>
      <c r="E85" s="15"/>
      <c r="F85" s="16"/>
      <c r="G85" s="16"/>
    </row>
    <row r="86" spans="1:7" x14ac:dyDescent="0.25">
      <c r="A86" s="17" t="s">
        <v>130</v>
      </c>
      <c r="B86" s="33"/>
      <c r="C86" s="33"/>
      <c r="D86" s="14"/>
      <c r="E86" s="39" t="s">
        <v>127</v>
      </c>
      <c r="F86" s="40" t="s">
        <v>127</v>
      </c>
      <c r="G86" s="16"/>
    </row>
    <row r="87" spans="1:7" x14ac:dyDescent="0.25">
      <c r="A87" s="24" t="s">
        <v>142</v>
      </c>
      <c r="B87" s="35"/>
      <c r="C87" s="35"/>
      <c r="D87" s="25"/>
      <c r="E87" s="30">
        <v>417381.63</v>
      </c>
      <c r="F87" s="31">
        <v>0.98070000000000002</v>
      </c>
      <c r="G87" s="23"/>
    </row>
    <row r="88" spans="1:7" x14ac:dyDescent="0.25">
      <c r="A88" s="13"/>
      <c r="B88" s="33"/>
      <c r="C88" s="33"/>
      <c r="D88" s="14"/>
      <c r="E88" s="15"/>
      <c r="F88" s="16"/>
      <c r="G88" s="16"/>
    </row>
    <row r="89" spans="1:7" x14ac:dyDescent="0.25">
      <c r="A89" s="13"/>
      <c r="B89" s="33"/>
      <c r="C89" s="33"/>
      <c r="D89" s="14"/>
      <c r="E89" s="15"/>
      <c r="F89" s="16"/>
      <c r="G89" s="16"/>
    </row>
    <row r="90" spans="1:7" x14ac:dyDescent="0.25">
      <c r="A90" s="17" t="s">
        <v>220</v>
      </c>
      <c r="B90" s="33"/>
      <c r="C90" s="33"/>
      <c r="D90" s="14"/>
      <c r="E90" s="15"/>
      <c r="F90" s="16"/>
      <c r="G90" s="16"/>
    </row>
    <row r="91" spans="1:7" x14ac:dyDescent="0.25">
      <c r="A91" s="13" t="s">
        <v>221</v>
      </c>
      <c r="B91" s="33"/>
      <c r="C91" s="33"/>
      <c r="D91" s="14"/>
      <c r="E91" s="15">
        <v>10623.68</v>
      </c>
      <c r="F91" s="16">
        <v>2.5000000000000001E-2</v>
      </c>
      <c r="G91" s="16">
        <v>6.2909999999999994E-2</v>
      </c>
    </row>
    <row r="92" spans="1:7" x14ac:dyDescent="0.25">
      <c r="A92" s="17" t="s">
        <v>130</v>
      </c>
      <c r="B92" s="34"/>
      <c r="C92" s="34"/>
      <c r="D92" s="20"/>
      <c r="E92" s="37">
        <v>10623.68</v>
      </c>
      <c r="F92" s="38">
        <v>2.5000000000000001E-2</v>
      </c>
      <c r="G92" s="23"/>
    </row>
    <row r="93" spans="1:7" x14ac:dyDescent="0.25">
      <c r="A93" s="13"/>
      <c r="B93" s="33"/>
      <c r="C93" s="33"/>
      <c r="D93" s="14"/>
      <c r="E93" s="15"/>
      <c r="F93" s="16"/>
      <c r="G93" s="16"/>
    </row>
    <row r="94" spans="1:7" x14ac:dyDescent="0.25">
      <c r="A94" s="24" t="s">
        <v>142</v>
      </c>
      <c r="B94" s="35"/>
      <c r="C94" s="35"/>
      <c r="D94" s="25"/>
      <c r="E94" s="21">
        <v>10623.68</v>
      </c>
      <c r="F94" s="22">
        <v>2.5000000000000001E-2</v>
      </c>
      <c r="G94" s="23"/>
    </row>
    <row r="95" spans="1:7" x14ac:dyDescent="0.25">
      <c r="A95" s="13" t="s">
        <v>222</v>
      </c>
      <c r="B95" s="33"/>
      <c r="C95" s="33"/>
      <c r="D95" s="14"/>
      <c r="E95" s="15">
        <v>1.831056</v>
      </c>
      <c r="F95" s="16">
        <v>3.9999999999999998E-6</v>
      </c>
      <c r="G95" s="16"/>
    </row>
    <row r="96" spans="1:7" x14ac:dyDescent="0.25">
      <c r="A96" s="13" t="s">
        <v>223</v>
      </c>
      <c r="B96" s="33"/>
      <c r="C96" s="33"/>
      <c r="D96" s="14"/>
      <c r="E96" s="26">
        <v>-2400.061056</v>
      </c>
      <c r="F96" s="27">
        <v>-5.7039999999999999E-3</v>
      </c>
      <c r="G96" s="16">
        <v>6.2909999999999994E-2</v>
      </c>
    </row>
    <row r="97" spans="1:7" x14ac:dyDescent="0.25">
      <c r="A97" s="28" t="s">
        <v>224</v>
      </c>
      <c r="B97" s="36"/>
      <c r="C97" s="36"/>
      <c r="D97" s="29"/>
      <c r="E97" s="30">
        <v>425607.08</v>
      </c>
      <c r="F97" s="31">
        <v>1</v>
      </c>
      <c r="G97" s="31"/>
    </row>
    <row r="102" spans="1:7" x14ac:dyDescent="0.25">
      <c r="A102" s="1" t="s">
        <v>227</v>
      </c>
    </row>
    <row r="103" spans="1:7" x14ac:dyDescent="0.25">
      <c r="A103" s="48" t="s">
        <v>228</v>
      </c>
      <c r="B103" s="3" t="s">
        <v>127</v>
      </c>
    </row>
    <row r="104" spans="1:7" x14ac:dyDescent="0.25">
      <c r="A104" t="s">
        <v>229</v>
      </c>
    </row>
    <row r="105" spans="1:7" x14ac:dyDescent="0.25">
      <c r="A105" t="s">
        <v>230</v>
      </c>
      <c r="B105" t="s">
        <v>231</v>
      </c>
      <c r="C105" t="s">
        <v>231</v>
      </c>
    </row>
    <row r="106" spans="1:7" x14ac:dyDescent="0.25">
      <c r="B106" s="49">
        <v>45565</v>
      </c>
      <c r="C106" s="49">
        <v>45596</v>
      </c>
    </row>
    <row r="107" spans="1:7" x14ac:dyDescent="0.25">
      <c r="A107" t="s">
        <v>236</v>
      </c>
      <c r="B107">
        <v>50.534999999999997</v>
      </c>
      <c r="C107">
        <v>49.165999999999997</v>
      </c>
    </row>
    <row r="108" spans="1:7" x14ac:dyDescent="0.25">
      <c r="A108" t="s">
        <v>237</v>
      </c>
      <c r="B108">
        <v>44.21</v>
      </c>
      <c r="C108">
        <v>43.012</v>
      </c>
    </row>
    <row r="109" spans="1:7" x14ac:dyDescent="0.25">
      <c r="A109" t="s">
        <v>688</v>
      </c>
      <c r="B109">
        <v>46.235999999999997</v>
      </c>
      <c r="C109">
        <v>44.927999999999997</v>
      </c>
    </row>
    <row r="110" spans="1:7" x14ac:dyDescent="0.25">
      <c r="A110" t="s">
        <v>689</v>
      </c>
      <c r="B110">
        <v>40.177</v>
      </c>
      <c r="C110">
        <v>39.040999999999997</v>
      </c>
    </row>
    <row r="112" spans="1:7" x14ac:dyDescent="0.25">
      <c r="A112" t="s">
        <v>247</v>
      </c>
      <c r="B112" s="3" t="s">
        <v>127</v>
      </c>
    </row>
    <row r="113" spans="1:4" x14ac:dyDescent="0.25">
      <c r="A113" t="s">
        <v>248</v>
      </c>
      <c r="B113" s="3" t="s">
        <v>127</v>
      </c>
    </row>
    <row r="114" spans="1:4" ht="29.1" customHeight="1" x14ac:dyDescent="0.25">
      <c r="A114" s="48" t="s">
        <v>249</v>
      </c>
      <c r="B114" s="3" t="s">
        <v>127</v>
      </c>
    </row>
    <row r="115" spans="1:4" ht="29.1" customHeight="1" x14ac:dyDescent="0.25">
      <c r="A115" s="48" t="s">
        <v>250</v>
      </c>
      <c r="B115" s="3" t="s">
        <v>127</v>
      </c>
    </row>
    <row r="116" spans="1:4" x14ac:dyDescent="0.25">
      <c r="A116" t="s">
        <v>1235</v>
      </c>
      <c r="B116" s="50">
        <v>0.183</v>
      </c>
    </row>
    <row r="117" spans="1:4" ht="43.5" customHeight="1" x14ac:dyDescent="0.25">
      <c r="A117" s="48" t="s">
        <v>252</v>
      </c>
      <c r="B117" s="3" t="s">
        <v>127</v>
      </c>
    </row>
    <row r="118" spans="1:4" x14ac:dyDescent="0.25">
      <c r="B118" s="3"/>
    </row>
    <row r="119" spans="1:4" ht="29.1" customHeight="1" x14ac:dyDescent="0.25">
      <c r="A119" s="48" t="s">
        <v>253</v>
      </c>
      <c r="B119" s="3" t="s">
        <v>127</v>
      </c>
    </row>
    <row r="120" spans="1:4" ht="29.1" customHeight="1" x14ac:dyDescent="0.25">
      <c r="A120" s="48" t="s">
        <v>254</v>
      </c>
      <c r="B120" t="s">
        <v>127</v>
      </c>
    </row>
    <row r="121" spans="1:4" ht="29.1" customHeight="1" x14ac:dyDescent="0.25">
      <c r="A121" s="48" t="s">
        <v>255</v>
      </c>
      <c r="B121" s="3" t="s">
        <v>127</v>
      </c>
    </row>
    <row r="122" spans="1:4" ht="29.1" customHeight="1" x14ac:dyDescent="0.25">
      <c r="A122" s="48" t="s">
        <v>256</v>
      </c>
      <c r="B122" s="3" t="s">
        <v>127</v>
      </c>
    </row>
    <row r="124" spans="1:4" ht="69.95" customHeight="1" x14ac:dyDescent="0.25">
      <c r="A124" s="69" t="s">
        <v>266</v>
      </c>
      <c r="B124" s="69" t="s">
        <v>267</v>
      </c>
      <c r="C124" s="69" t="s">
        <v>5</v>
      </c>
      <c r="D124" s="69" t="s">
        <v>6</v>
      </c>
    </row>
    <row r="125" spans="1:4" ht="69.95" customHeight="1" x14ac:dyDescent="0.25">
      <c r="A125" s="69" t="s">
        <v>2048</v>
      </c>
      <c r="B125" s="69"/>
      <c r="C125" s="69" t="s">
        <v>63</v>
      </c>
      <c r="D125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249"/>
  <sheetViews>
    <sheetView showGridLines="0" workbookViewId="0">
      <pane ySplit="4" topLeftCell="A230" activePane="bottomLeft" state="frozen"/>
      <selection activeCell="B30" sqref="B30"/>
      <selection pane="bottomLeft" activeCell="A249" sqref="A249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2049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2050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1239</v>
      </c>
      <c r="B8" s="33" t="s">
        <v>1240</v>
      </c>
      <c r="C8" s="33" t="s">
        <v>1164</v>
      </c>
      <c r="D8" s="14">
        <v>138899</v>
      </c>
      <c r="E8" s="15">
        <v>2410.87</v>
      </c>
      <c r="F8" s="16">
        <v>4.4699999999999997E-2</v>
      </c>
      <c r="G8" s="16"/>
    </row>
    <row r="9" spans="1:8" x14ac:dyDescent="0.25">
      <c r="A9" s="13" t="s">
        <v>1321</v>
      </c>
      <c r="B9" s="33" t="s">
        <v>1322</v>
      </c>
      <c r="C9" s="33" t="s">
        <v>1323</v>
      </c>
      <c r="D9" s="14">
        <v>741000</v>
      </c>
      <c r="E9" s="15">
        <v>2283.39</v>
      </c>
      <c r="F9" s="16">
        <v>4.2299999999999997E-2</v>
      </c>
      <c r="G9" s="16"/>
    </row>
    <row r="10" spans="1:8" x14ac:dyDescent="0.25">
      <c r="A10" s="13" t="s">
        <v>1397</v>
      </c>
      <c r="B10" s="33" t="s">
        <v>1398</v>
      </c>
      <c r="C10" s="33" t="s">
        <v>1304</v>
      </c>
      <c r="D10" s="14">
        <v>136000</v>
      </c>
      <c r="E10" s="15">
        <v>1871.29</v>
      </c>
      <c r="F10" s="16">
        <v>3.4700000000000002E-2</v>
      </c>
      <c r="G10" s="16"/>
    </row>
    <row r="11" spans="1:8" x14ac:dyDescent="0.25">
      <c r="A11" s="13" t="s">
        <v>1343</v>
      </c>
      <c r="B11" s="33" t="s">
        <v>1344</v>
      </c>
      <c r="C11" s="33" t="s">
        <v>1184</v>
      </c>
      <c r="D11" s="14">
        <v>234900</v>
      </c>
      <c r="E11" s="15">
        <v>1363.71</v>
      </c>
      <c r="F11" s="16">
        <v>2.53E-2</v>
      </c>
      <c r="G11" s="16"/>
    </row>
    <row r="12" spans="1:8" x14ac:dyDescent="0.25">
      <c r="A12" s="13" t="s">
        <v>1260</v>
      </c>
      <c r="B12" s="33" t="s">
        <v>1261</v>
      </c>
      <c r="C12" s="33" t="s">
        <v>1164</v>
      </c>
      <c r="D12" s="14">
        <v>72430</v>
      </c>
      <c r="E12" s="15">
        <v>1253.8399999999999</v>
      </c>
      <c r="F12" s="16">
        <v>2.3300000000000001E-2</v>
      </c>
      <c r="G12" s="16"/>
    </row>
    <row r="13" spans="1:8" x14ac:dyDescent="0.25">
      <c r="A13" s="13" t="s">
        <v>1247</v>
      </c>
      <c r="B13" s="33" t="s">
        <v>1248</v>
      </c>
      <c r="C13" s="33" t="s">
        <v>1249</v>
      </c>
      <c r="D13" s="14">
        <v>30633</v>
      </c>
      <c r="E13" s="15">
        <v>1215.6600000000001</v>
      </c>
      <c r="F13" s="16">
        <v>2.2499999999999999E-2</v>
      </c>
      <c r="G13" s="16"/>
    </row>
    <row r="14" spans="1:8" x14ac:dyDescent="0.25">
      <c r="A14" s="13" t="s">
        <v>1332</v>
      </c>
      <c r="B14" s="33" t="s">
        <v>1333</v>
      </c>
      <c r="C14" s="33" t="s">
        <v>1334</v>
      </c>
      <c r="D14" s="14">
        <v>247800</v>
      </c>
      <c r="E14" s="15">
        <v>1120.18</v>
      </c>
      <c r="F14" s="16">
        <v>2.0799999999999999E-2</v>
      </c>
      <c r="G14" s="16"/>
    </row>
    <row r="15" spans="1:8" x14ac:dyDescent="0.25">
      <c r="A15" s="13" t="s">
        <v>1268</v>
      </c>
      <c r="B15" s="33" t="s">
        <v>1269</v>
      </c>
      <c r="C15" s="33" t="s">
        <v>1164</v>
      </c>
      <c r="D15" s="14">
        <v>530000</v>
      </c>
      <c r="E15" s="15">
        <v>1080.72</v>
      </c>
      <c r="F15" s="16">
        <v>0.02</v>
      </c>
      <c r="G15" s="16"/>
    </row>
    <row r="16" spans="1:8" x14ac:dyDescent="0.25">
      <c r="A16" s="13" t="s">
        <v>1190</v>
      </c>
      <c r="B16" s="33" t="s">
        <v>1191</v>
      </c>
      <c r="C16" s="33" t="s">
        <v>1192</v>
      </c>
      <c r="D16" s="14">
        <v>29354</v>
      </c>
      <c r="E16" s="15">
        <v>1063.29</v>
      </c>
      <c r="F16" s="16">
        <v>1.9699999999999999E-2</v>
      </c>
      <c r="G16" s="16"/>
    </row>
    <row r="17" spans="1:7" x14ac:dyDescent="0.25">
      <c r="A17" s="13" t="s">
        <v>1210</v>
      </c>
      <c r="B17" s="33" t="s">
        <v>1211</v>
      </c>
      <c r="C17" s="33" t="s">
        <v>1164</v>
      </c>
      <c r="D17" s="14">
        <v>125453</v>
      </c>
      <c r="E17" s="15">
        <v>1028.97</v>
      </c>
      <c r="F17" s="16">
        <v>1.9099999999999999E-2</v>
      </c>
      <c r="G17" s="16"/>
    </row>
    <row r="18" spans="1:7" x14ac:dyDescent="0.25">
      <c r="A18" s="13" t="s">
        <v>1176</v>
      </c>
      <c r="B18" s="33" t="s">
        <v>1177</v>
      </c>
      <c r="C18" s="33" t="s">
        <v>1178</v>
      </c>
      <c r="D18" s="14">
        <v>198280</v>
      </c>
      <c r="E18" s="15">
        <v>809.28</v>
      </c>
      <c r="F18" s="16">
        <v>1.4999999999999999E-2</v>
      </c>
      <c r="G18" s="16"/>
    </row>
    <row r="19" spans="1:7" x14ac:dyDescent="0.25">
      <c r="A19" s="13" t="s">
        <v>1187</v>
      </c>
      <c r="B19" s="33" t="s">
        <v>1188</v>
      </c>
      <c r="C19" s="33" t="s">
        <v>1189</v>
      </c>
      <c r="D19" s="14">
        <v>55240</v>
      </c>
      <c r="E19" s="15">
        <v>735.82</v>
      </c>
      <c r="F19" s="16">
        <v>1.3599999999999999E-2</v>
      </c>
      <c r="G19" s="16"/>
    </row>
    <row r="20" spans="1:7" x14ac:dyDescent="0.25">
      <c r="A20" s="13" t="s">
        <v>1411</v>
      </c>
      <c r="B20" s="33" t="s">
        <v>1412</v>
      </c>
      <c r="C20" s="33" t="s">
        <v>1256</v>
      </c>
      <c r="D20" s="14">
        <v>438000</v>
      </c>
      <c r="E20" s="15">
        <v>687.88</v>
      </c>
      <c r="F20" s="16">
        <v>1.2800000000000001E-2</v>
      </c>
      <c r="G20" s="16"/>
    </row>
    <row r="21" spans="1:7" x14ac:dyDescent="0.25">
      <c r="A21" s="13" t="s">
        <v>1215</v>
      </c>
      <c r="B21" s="33" t="s">
        <v>1216</v>
      </c>
      <c r="C21" s="33" t="s">
        <v>1164</v>
      </c>
      <c r="D21" s="14">
        <v>58750</v>
      </c>
      <c r="E21" s="15">
        <v>681.24</v>
      </c>
      <c r="F21" s="16">
        <v>1.26E-2</v>
      </c>
      <c r="G21" s="16"/>
    </row>
    <row r="22" spans="1:7" x14ac:dyDescent="0.25">
      <c r="A22" s="13" t="s">
        <v>1156</v>
      </c>
      <c r="B22" s="33" t="s">
        <v>1157</v>
      </c>
      <c r="C22" s="33" t="s">
        <v>1158</v>
      </c>
      <c r="D22" s="14">
        <v>33551</v>
      </c>
      <c r="E22" s="15">
        <v>620.32000000000005</v>
      </c>
      <c r="F22" s="16">
        <v>1.15E-2</v>
      </c>
      <c r="G22" s="16"/>
    </row>
    <row r="23" spans="1:7" x14ac:dyDescent="0.25">
      <c r="A23" s="13" t="s">
        <v>1217</v>
      </c>
      <c r="B23" s="33" t="s">
        <v>1218</v>
      </c>
      <c r="C23" s="33" t="s">
        <v>1172</v>
      </c>
      <c r="D23" s="14">
        <v>70797</v>
      </c>
      <c r="E23" s="15">
        <v>590.48</v>
      </c>
      <c r="F23" s="16">
        <v>1.0999999999999999E-2</v>
      </c>
      <c r="G23" s="16"/>
    </row>
    <row r="24" spans="1:7" x14ac:dyDescent="0.25">
      <c r="A24" s="13" t="s">
        <v>1162</v>
      </c>
      <c r="B24" s="33" t="s">
        <v>1163</v>
      </c>
      <c r="C24" s="33" t="s">
        <v>1164</v>
      </c>
      <c r="D24" s="14">
        <v>42644</v>
      </c>
      <c r="E24" s="15">
        <v>551.07000000000005</v>
      </c>
      <c r="F24" s="16">
        <v>1.0200000000000001E-2</v>
      </c>
      <c r="G24" s="16"/>
    </row>
    <row r="25" spans="1:7" x14ac:dyDescent="0.25">
      <c r="A25" s="13" t="s">
        <v>1768</v>
      </c>
      <c r="B25" s="33" t="s">
        <v>1769</v>
      </c>
      <c r="C25" s="33" t="s">
        <v>1184</v>
      </c>
      <c r="D25" s="14">
        <v>147669</v>
      </c>
      <c r="E25" s="15">
        <v>537.37</v>
      </c>
      <c r="F25" s="16">
        <v>0.01</v>
      </c>
      <c r="G25" s="16"/>
    </row>
    <row r="26" spans="1:7" x14ac:dyDescent="0.25">
      <c r="A26" s="13" t="s">
        <v>1241</v>
      </c>
      <c r="B26" s="33" t="s">
        <v>1242</v>
      </c>
      <c r="C26" s="33" t="s">
        <v>1243</v>
      </c>
      <c r="D26" s="14">
        <v>110400</v>
      </c>
      <c r="E26" s="15">
        <v>512.30999999999995</v>
      </c>
      <c r="F26" s="16">
        <v>9.4999999999999998E-3</v>
      </c>
      <c r="G26" s="16"/>
    </row>
    <row r="27" spans="1:7" x14ac:dyDescent="0.25">
      <c r="A27" s="13" t="s">
        <v>1227</v>
      </c>
      <c r="B27" s="33" t="s">
        <v>1228</v>
      </c>
      <c r="C27" s="33" t="s">
        <v>1229</v>
      </c>
      <c r="D27" s="14">
        <v>190575</v>
      </c>
      <c r="E27" s="15">
        <v>507.22</v>
      </c>
      <c r="F27" s="16">
        <v>9.4000000000000004E-3</v>
      </c>
      <c r="G27" s="16"/>
    </row>
    <row r="28" spans="1:7" x14ac:dyDescent="0.25">
      <c r="A28" s="13" t="s">
        <v>1264</v>
      </c>
      <c r="B28" s="33" t="s">
        <v>1265</v>
      </c>
      <c r="C28" s="33" t="s">
        <v>1164</v>
      </c>
      <c r="D28" s="14">
        <v>44710</v>
      </c>
      <c r="E28" s="15">
        <v>471.96</v>
      </c>
      <c r="F28" s="16">
        <v>8.8000000000000005E-3</v>
      </c>
      <c r="G28" s="16"/>
    </row>
    <row r="29" spans="1:7" x14ac:dyDescent="0.25">
      <c r="A29" s="13" t="s">
        <v>1317</v>
      </c>
      <c r="B29" s="33" t="s">
        <v>1318</v>
      </c>
      <c r="C29" s="33" t="s">
        <v>1256</v>
      </c>
      <c r="D29" s="14">
        <v>6393</v>
      </c>
      <c r="E29" s="15">
        <v>440.46</v>
      </c>
      <c r="F29" s="16">
        <v>8.2000000000000007E-3</v>
      </c>
      <c r="G29" s="16"/>
    </row>
    <row r="30" spans="1:7" x14ac:dyDescent="0.25">
      <c r="A30" s="13" t="s">
        <v>1959</v>
      </c>
      <c r="B30" s="33" t="s">
        <v>1960</v>
      </c>
      <c r="C30" s="33" t="s">
        <v>1224</v>
      </c>
      <c r="D30" s="14">
        <v>62319</v>
      </c>
      <c r="E30" s="15">
        <v>427.32</v>
      </c>
      <c r="F30" s="16">
        <v>7.9000000000000008E-3</v>
      </c>
      <c r="G30" s="16"/>
    </row>
    <row r="31" spans="1:7" x14ac:dyDescent="0.25">
      <c r="A31" s="13" t="s">
        <v>1770</v>
      </c>
      <c r="B31" s="33" t="s">
        <v>1771</v>
      </c>
      <c r="C31" s="33" t="s">
        <v>1294</v>
      </c>
      <c r="D31" s="14">
        <v>23895</v>
      </c>
      <c r="E31" s="15">
        <v>391.03</v>
      </c>
      <c r="F31" s="16">
        <v>7.3000000000000001E-3</v>
      </c>
      <c r="G31" s="16"/>
    </row>
    <row r="32" spans="1:7" x14ac:dyDescent="0.25">
      <c r="A32" s="13" t="s">
        <v>1270</v>
      </c>
      <c r="B32" s="33" t="s">
        <v>1271</v>
      </c>
      <c r="C32" s="33" t="s">
        <v>1164</v>
      </c>
      <c r="D32" s="14">
        <v>392000</v>
      </c>
      <c r="E32" s="15">
        <v>383.77</v>
      </c>
      <c r="F32" s="16">
        <v>7.1000000000000004E-3</v>
      </c>
      <c r="G32" s="16"/>
    </row>
    <row r="33" spans="1:7" x14ac:dyDescent="0.25">
      <c r="A33" s="13" t="s">
        <v>1257</v>
      </c>
      <c r="B33" s="33" t="s">
        <v>1258</v>
      </c>
      <c r="C33" s="33" t="s">
        <v>1259</v>
      </c>
      <c r="D33" s="14">
        <v>9000</v>
      </c>
      <c r="E33" s="15">
        <v>382.2</v>
      </c>
      <c r="F33" s="16">
        <v>7.1000000000000004E-3</v>
      </c>
      <c r="G33" s="16"/>
    </row>
    <row r="34" spans="1:7" x14ac:dyDescent="0.25">
      <c r="A34" s="13" t="s">
        <v>1438</v>
      </c>
      <c r="B34" s="33" t="s">
        <v>1439</v>
      </c>
      <c r="C34" s="33" t="s">
        <v>1401</v>
      </c>
      <c r="D34" s="14">
        <v>213750</v>
      </c>
      <c r="E34" s="15">
        <v>379.96</v>
      </c>
      <c r="F34" s="16">
        <v>7.0000000000000001E-3</v>
      </c>
      <c r="G34" s="16"/>
    </row>
    <row r="35" spans="1:7" x14ac:dyDescent="0.25">
      <c r="A35" s="13" t="s">
        <v>1324</v>
      </c>
      <c r="B35" s="33" t="s">
        <v>1325</v>
      </c>
      <c r="C35" s="33" t="s">
        <v>1172</v>
      </c>
      <c r="D35" s="14">
        <v>7537</v>
      </c>
      <c r="E35" s="15">
        <v>376.06</v>
      </c>
      <c r="F35" s="16">
        <v>7.0000000000000001E-3</v>
      </c>
      <c r="G35" s="16"/>
    </row>
    <row r="36" spans="1:7" x14ac:dyDescent="0.25">
      <c r="A36" s="13" t="s">
        <v>1302</v>
      </c>
      <c r="B36" s="33" t="s">
        <v>1303</v>
      </c>
      <c r="C36" s="33" t="s">
        <v>1304</v>
      </c>
      <c r="D36" s="14">
        <v>472500</v>
      </c>
      <c r="E36" s="15">
        <v>374.79</v>
      </c>
      <c r="F36" s="16">
        <v>7.0000000000000001E-3</v>
      </c>
      <c r="G36" s="16"/>
    </row>
    <row r="37" spans="1:7" x14ac:dyDescent="0.25">
      <c r="A37" s="13" t="s">
        <v>2051</v>
      </c>
      <c r="B37" s="33" t="s">
        <v>2052</v>
      </c>
      <c r="C37" s="33" t="s">
        <v>1274</v>
      </c>
      <c r="D37" s="14">
        <v>89804</v>
      </c>
      <c r="E37" s="15">
        <v>358.32</v>
      </c>
      <c r="F37" s="16">
        <v>6.6E-3</v>
      </c>
      <c r="G37" s="16"/>
    </row>
    <row r="38" spans="1:7" x14ac:dyDescent="0.25">
      <c r="A38" s="13" t="s">
        <v>1254</v>
      </c>
      <c r="B38" s="33" t="s">
        <v>1255</v>
      </c>
      <c r="C38" s="33" t="s">
        <v>1256</v>
      </c>
      <c r="D38" s="14">
        <v>62620</v>
      </c>
      <c r="E38" s="15">
        <v>327.25</v>
      </c>
      <c r="F38" s="16">
        <v>6.1000000000000004E-3</v>
      </c>
      <c r="G38" s="16"/>
    </row>
    <row r="39" spans="1:7" x14ac:dyDescent="0.25">
      <c r="A39" s="13" t="s">
        <v>2053</v>
      </c>
      <c r="B39" s="33" t="s">
        <v>2054</v>
      </c>
      <c r="C39" s="33" t="s">
        <v>1209</v>
      </c>
      <c r="D39" s="14">
        <v>31000</v>
      </c>
      <c r="E39" s="15">
        <v>316.57</v>
      </c>
      <c r="F39" s="16">
        <v>5.8999999999999999E-3</v>
      </c>
      <c r="G39" s="16"/>
    </row>
    <row r="40" spans="1:7" x14ac:dyDescent="0.25">
      <c r="A40" s="13" t="s">
        <v>1244</v>
      </c>
      <c r="B40" s="33" t="s">
        <v>1245</v>
      </c>
      <c r="C40" s="33" t="s">
        <v>1246</v>
      </c>
      <c r="D40" s="14">
        <v>10500</v>
      </c>
      <c r="E40" s="15">
        <v>309.45999999999998</v>
      </c>
      <c r="F40" s="16">
        <v>5.7000000000000002E-3</v>
      </c>
      <c r="G40" s="16"/>
    </row>
    <row r="41" spans="1:7" x14ac:dyDescent="0.25">
      <c r="A41" s="13" t="s">
        <v>1446</v>
      </c>
      <c r="B41" s="33" t="s">
        <v>1447</v>
      </c>
      <c r="C41" s="33" t="s">
        <v>1158</v>
      </c>
      <c r="D41" s="14">
        <v>17400</v>
      </c>
      <c r="E41" s="15">
        <v>294.85000000000002</v>
      </c>
      <c r="F41" s="16">
        <v>5.4999999999999997E-3</v>
      </c>
      <c r="G41" s="16"/>
    </row>
    <row r="42" spans="1:7" x14ac:dyDescent="0.25">
      <c r="A42" s="13" t="s">
        <v>1277</v>
      </c>
      <c r="B42" s="33" t="s">
        <v>1278</v>
      </c>
      <c r="C42" s="33" t="s">
        <v>1161</v>
      </c>
      <c r="D42" s="14">
        <v>3520000</v>
      </c>
      <c r="E42" s="15">
        <v>285.82</v>
      </c>
      <c r="F42" s="16">
        <v>5.3E-3</v>
      </c>
      <c r="G42" s="16"/>
    </row>
    <row r="43" spans="1:7" x14ac:dyDescent="0.25">
      <c r="A43" s="13" t="s">
        <v>1315</v>
      </c>
      <c r="B43" s="33" t="s">
        <v>1316</v>
      </c>
      <c r="C43" s="33" t="s">
        <v>1294</v>
      </c>
      <c r="D43" s="14">
        <v>33825</v>
      </c>
      <c r="E43" s="15">
        <v>277.31</v>
      </c>
      <c r="F43" s="16">
        <v>5.1000000000000004E-3</v>
      </c>
      <c r="G43" s="16"/>
    </row>
    <row r="44" spans="1:7" x14ac:dyDescent="0.25">
      <c r="A44" s="13" t="s">
        <v>1195</v>
      </c>
      <c r="B44" s="33" t="s">
        <v>1196</v>
      </c>
      <c r="C44" s="33" t="s">
        <v>1172</v>
      </c>
      <c r="D44" s="14">
        <v>2375</v>
      </c>
      <c r="E44" s="15">
        <v>263.07</v>
      </c>
      <c r="F44" s="16">
        <v>4.8999999999999998E-3</v>
      </c>
      <c r="G44" s="16"/>
    </row>
    <row r="45" spans="1:7" x14ac:dyDescent="0.25">
      <c r="A45" s="13" t="s">
        <v>1212</v>
      </c>
      <c r="B45" s="33" t="s">
        <v>1213</v>
      </c>
      <c r="C45" s="33" t="s">
        <v>1214</v>
      </c>
      <c r="D45" s="14">
        <v>7235</v>
      </c>
      <c r="E45" s="15">
        <v>253.27</v>
      </c>
      <c r="F45" s="16">
        <v>4.7000000000000002E-3</v>
      </c>
      <c r="G45" s="16"/>
    </row>
    <row r="46" spans="1:7" x14ac:dyDescent="0.25">
      <c r="A46" s="13" t="s">
        <v>1330</v>
      </c>
      <c r="B46" s="33" t="s">
        <v>1331</v>
      </c>
      <c r="C46" s="33" t="s">
        <v>1169</v>
      </c>
      <c r="D46" s="14">
        <v>9800</v>
      </c>
      <c r="E46" s="15">
        <v>247.77</v>
      </c>
      <c r="F46" s="16">
        <v>4.5999999999999999E-3</v>
      </c>
      <c r="G46" s="16"/>
    </row>
    <row r="47" spans="1:7" x14ac:dyDescent="0.25">
      <c r="A47" s="13" t="s">
        <v>1404</v>
      </c>
      <c r="B47" s="33" t="s">
        <v>1405</v>
      </c>
      <c r="C47" s="33" t="s">
        <v>1401</v>
      </c>
      <c r="D47" s="14">
        <v>3653</v>
      </c>
      <c r="E47" s="15">
        <v>238.03</v>
      </c>
      <c r="F47" s="16">
        <v>4.4000000000000003E-3</v>
      </c>
      <c r="G47" s="16"/>
    </row>
    <row r="48" spans="1:7" x14ac:dyDescent="0.25">
      <c r="A48" s="13" t="s">
        <v>1275</v>
      </c>
      <c r="B48" s="33" t="s">
        <v>1276</v>
      </c>
      <c r="C48" s="33" t="s">
        <v>1158</v>
      </c>
      <c r="D48" s="14">
        <v>16582</v>
      </c>
      <c r="E48" s="15">
        <v>231.57</v>
      </c>
      <c r="F48" s="16">
        <v>4.3E-3</v>
      </c>
      <c r="G48" s="16"/>
    </row>
    <row r="49" spans="1:7" x14ac:dyDescent="0.25">
      <c r="A49" s="13" t="s">
        <v>1167</v>
      </c>
      <c r="B49" s="33" t="s">
        <v>1168</v>
      </c>
      <c r="C49" s="33" t="s">
        <v>1169</v>
      </c>
      <c r="D49" s="14">
        <v>45346</v>
      </c>
      <c r="E49" s="15">
        <v>221.65</v>
      </c>
      <c r="F49" s="16">
        <v>4.1000000000000003E-3</v>
      </c>
      <c r="G49" s="16"/>
    </row>
    <row r="50" spans="1:7" x14ac:dyDescent="0.25">
      <c r="A50" s="13" t="s">
        <v>1165</v>
      </c>
      <c r="B50" s="33" t="s">
        <v>1166</v>
      </c>
      <c r="C50" s="33" t="s">
        <v>1158</v>
      </c>
      <c r="D50" s="14">
        <v>9964</v>
      </c>
      <c r="E50" s="15">
        <v>217.91</v>
      </c>
      <c r="F50" s="16">
        <v>4.0000000000000001E-3</v>
      </c>
      <c r="G50" s="16"/>
    </row>
    <row r="51" spans="1:7" x14ac:dyDescent="0.25">
      <c r="A51" s="13" t="s">
        <v>1381</v>
      </c>
      <c r="B51" s="33" t="s">
        <v>1382</v>
      </c>
      <c r="C51" s="33" t="s">
        <v>1184</v>
      </c>
      <c r="D51" s="14">
        <v>8700</v>
      </c>
      <c r="E51" s="15">
        <v>201.87</v>
      </c>
      <c r="F51" s="16">
        <v>3.7000000000000002E-3</v>
      </c>
      <c r="G51" s="16"/>
    </row>
    <row r="52" spans="1:7" x14ac:dyDescent="0.25">
      <c r="A52" s="13" t="s">
        <v>1281</v>
      </c>
      <c r="B52" s="33" t="s">
        <v>1282</v>
      </c>
      <c r="C52" s="33" t="s">
        <v>1249</v>
      </c>
      <c r="D52" s="14">
        <v>11223</v>
      </c>
      <c r="E52" s="15">
        <v>198.2</v>
      </c>
      <c r="F52" s="16">
        <v>3.7000000000000002E-3</v>
      </c>
      <c r="G52" s="16"/>
    </row>
    <row r="53" spans="1:7" x14ac:dyDescent="0.25">
      <c r="A53" s="13" t="s">
        <v>1310</v>
      </c>
      <c r="B53" s="33" t="s">
        <v>1311</v>
      </c>
      <c r="C53" s="33" t="s">
        <v>1209</v>
      </c>
      <c r="D53" s="14">
        <v>81375</v>
      </c>
      <c r="E53" s="15">
        <v>194.49</v>
      </c>
      <c r="F53" s="16">
        <v>3.5999999999999999E-3</v>
      </c>
      <c r="G53" s="16"/>
    </row>
    <row r="54" spans="1:7" x14ac:dyDescent="0.25">
      <c r="A54" s="13" t="s">
        <v>1789</v>
      </c>
      <c r="B54" s="33" t="s">
        <v>1790</v>
      </c>
      <c r="C54" s="33" t="s">
        <v>1776</v>
      </c>
      <c r="D54" s="14">
        <v>36823</v>
      </c>
      <c r="E54" s="15">
        <v>189.91</v>
      </c>
      <c r="F54" s="16">
        <v>3.5000000000000001E-3</v>
      </c>
      <c r="G54" s="16"/>
    </row>
    <row r="55" spans="1:7" x14ac:dyDescent="0.25">
      <c r="A55" s="13" t="s">
        <v>1388</v>
      </c>
      <c r="B55" s="33" t="s">
        <v>1389</v>
      </c>
      <c r="C55" s="33" t="s">
        <v>1390</v>
      </c>
      <c r="D55" s="14">
        <v>2698</v>
      </c>
      <c r="E55" s="15">
        <v>189.47</v>
      </c>
      <c r="F55" s="16">
        <v>3.5000000000000001E-3</v>
      </c>
      <c r="G55" s="16"/>
    </row>
    <row r="56" spans="1:7" x14ac:dyDescent="0.25">
      <c r="A56" s="13" t="s">
        <v>1250</v>
      </c>
      <c r="B56" s="33" t="s">
        <v>1251</v>
      </c>
      <c r="C56" s="33" t="s">
        <v>1249</v>
      </c>
      <c r="D56" s="14">
        <v>10131</v>
      </c>
      <c r="E56" s="15">
        <v>178.03</v>
      </c>
      <c r="F56" s="16">
        <v>3.3E-3</v>
      </c>
      <c r="G56" s="16"/>
    </row>
    <row r="57" spans="1:7" x14ac:dyDescent="0.25">
      <c r="A57" s="13" t="s">
        <v>1345</v>
      </c>
      <c r="B57" s="33" t="s">
        <v>1346</v>
      </c>
      <c r="C57" s="33" t="s">
        <v>1249</v>
      </c>
      <c r="D57" s="14">
        <v>3130</v>
      </c>
      <c r="E57" s="15">
        <v>168.16</v>
      </c>
      <c r="F57" s="16">
        <v>3.0999999999999999E-3</v>
      </c>
      <c r="G57" s="16"/>
    </row>
    <row r="58" spans="1:7" x14ac:dyDescent="0.25">
      <c r="A58" s="13" t="s">
        <v>1159</v>
      </c>
      <c r="B58" s="33" t="s">
        <v>1160</v>
      </c>
      <c r="C58" s="33" t="s">
        <v>1161</v>
      </c>
      <c r="D58" s="14">
        <v>10375</v>
      </c>
      <c r="E58" s="15">
        <v>167.31</v>
      </c>
      <c r="F58" s="16">
        <v>3.0999999999999999E-3</v>
      </c>
      <c r="G58" s="16"/>
    </row>
    <row r="59" spans="1:7" x14ac:dyDescent="0.25">
      <c r="A59" s="13" t="s">
        <v>1230</v>
      </c>
      <c r="B59" s="33" t="s">
        <v>1231</v>
      </c>
      <c r="C59" s="33" t="s">
        <v>1158</v>
      </c>
      <c r="D59" s="14">
        <v>15854</v>
      </c>
      <c r="E59" s="15">
        <v>158.74</v>
      </c>
      <c r="F59" s="16">
        <v>2.8999999999999998E-3</v>
      </c>
      <c r="G59" s="16"/>
    </row>
    <row r="60" spans="1:7" x14ac:dyDescent="0.25">
      <c r="A60" s="13" t="s">
        <v>1758</v>
      </c>
      <c r="B60" s="33" t="s">
        <v>1759</v>
      </c>
      <c r="C60" s="33" t="s">
        <v>1184</v>
      </c>
      <c r="D60" s="14">
        <v>72852</v>
      </c>
      <c r="E60" s="15">
        <v>153.94</v>
      </c>
      <c r="F60" s="16">
        <v>2.8999999999999998E-3</v>
      </c>
      <c r="G60" s="16"/>
    </row>
    <row r="61" spans="1:7" x14ac:dyDescent="0.25">
      <c r="A61" s="13" t="s">
        <v>1507</v>
      </c>
      <c r="B61" s="33" t="s">
        <v>1508</v>
      </c>
      <c r="C61" s="33" t="s">
        <v>1189</v>
      </c>
      <c r="D61" s="14">
        <v>47277</v>
      </c>
      <c r="E61" s="15">
        <v>146.91</v>
      </c>
      <c r="F61" s="16">
        <v>2.7000000000000001E-3</v>
      </c>
      <c r="G61" s="16"/>
    </row>
    <row r="62" spans="1:7" x14ac:dyDescent="0.25">
      <c r="A62" s="13" t="s">
        <v>1300</v>
      </c>
      <c r="B62" s="33" t="s">
        <v>1301</v>
      </c>
      <c r="C62" s="33" t="s">
        <v>1256</v>
      </c>
      <c r="D62" s="14">
        <v>32161</v>
      </c>
      <c r="E62" s="15">
        <v>146.32</v>
      </c>
      <c r="F62" s="16">
        <v>2.7000000000000001E-3</v>
      </c>
      <c r="G62" s="16"/>
    </row>
    <row r="63" spans="1:7" x14ac:dyDescent="0.25">
      <c r="A63" s="13" t="s">
        <v>1760</v>
      </c>
      <c r="B63" s="33" t="s">
        <v>1761</v>
      </c>
      <c r="C63" s="33" t="s">
        <v>1164</v>
      </c>
      <c r="D63" s="14">
        <v>23417</v>
      </c>
      <c r="E63" s="15">
        <v>138.76</v>
      </c>
      <c r="F63" s="16">
        <v>2.5999999999999999E-3</v>
      </c>
      <c r="G63" s="16"/>
    </row>
    <row r="64" spans="1:7" x14ac:dyDescent="0.25">
      <c r="A64" s="13" t="s">
        <v>2055</v>
      </c>
      <c r="B64" s="33" t="s">
        <v>2056</v>
      </c>
      <c r="C64" s="33" t="s">
        <v>1203</v>
      </c>
      <c r="D64" s="14">
        <v>6013</v>
      </c>
      <c r="E64" s="15">
        <v>137.11000000000001</v>
      </c>
      <c r="F64" s="16">
        <v>2.5000000000000001E-3</v>
      </c>
      <c r="G64" s="16"/>
    </row>
    <row r="65" spans="1:7" x14ac:dyDescent="0.25">
      <c r="A65" s="13" t="s">
        <v>1505</v>
      </c>
      <c r="B65" s="33" t="s">
        <v>1506</v>
      </c>
      <c r="C65" s="33" t="s">
        <v>1415</v>
      </c>
      <c r="D65" s="14">
        <v>20000</v>
      </c>
      <c r="E65" s="15">
        <v>135.34</v>
      </c>
      <c r="F65" s="16">
        <v>2.5000000000000001E-3</v>
      </c>
      <c r="G65" s="16"/>
    </row>
    <row r="66" spans="1:7" x14ac:dyDescent="0.25">
      <c r="A66" s="13" t="s">
        <v>1179</v>
      </c>
      <c r="B66" s="33" t="s">
        <v>1180</v>
      </c>
      <c r="C66" s="33" t="s">
        <v>1181</v>
      </c>
      <c r="D66" s="14">
        <v>4344</v>
      </c>
      <c r="E66" s="15">
        <v>133.04</v>
      </c>
      <c r="F66" s="16">
        <v>2.5000000000000001E-3</v>
      </c>
      <c r="G66" s="16"/>
    </row>
    <row r="67" spans="1:7" x14ac:dyDescent="0.25">
      <c r="A67" s="13" t="s">
        <v>1371</v>
      </c>
      <c r="B67" s="33" t="s">
        <v>1372</v>
      </c>
      <c r="C67" s="33" t="s">
        <v>1206</v>
      </c>
      <c r="D67" s="14">
        <v>18446</v>
      </c>
      <c r="E67" s="15">
        <v>132.84</v>
      </c>
      <c r="F67" s="16">
        <v>2.5000000000000001E-3</v>
      </c>
      <c r="G67" s="16"/>
    </row>
    <row r="68" spans="1:7" x14ac:dyDescent="0.25">
      <c r="A68" s="13" t="s">
        <v>1484</v>
      </c>
      <c r="B68" s="33" t="s">
        <v>1485</v>
      </c>
      <c r="C68" s="33" t="s">
        <v>1158</v>
      </c>
      <c r="D68" s="14">
        <v>451</v>
      </c>
      <c r="E68" s="15">
        <v>130.69</v>
      </c>
      <c r="F68" s="16">
        <v>2.3999999999999998E-3</v>
      </c>
      <c r="G68" s="16"/>
    </row>
    <row r="69" spans="1:7" x14ac:dyDescent="0.25">
      <c r="A69" s="13" t="s">
        <v>1515</v>
      </c>
      <c r="B69" s="33" t="s">
        <v>1516</v>
      </c>
      <c r="C69" s="33" t="s">
        <v>1181</v>
      </c>
      <c r="D69" s="14">
        <v>23456</v>
      </c>
      <c r="E69" s="15">
        <v>126.66</v>
      </c>
      <c r="F69" s="16">
        <v>2.3E-3</v>
      </c>
      <c r="G69" s="16"/>
    </row>
    <row r="70" spans="1:7" x14ac:dyDescent="0.25">
      <c r="A70" s="13" t="s">
        <v>2057</v>
      </c>
      <c r="B70" s="33" t="s">
        <v>2058</v>
      </c>
      <c r="C70" s="33" t="s">
        <v>1224</v>
      </c>
      <c r="D70" s="14">
        <v>27474</v>
      </c>
      <c r="E70" s="15">
        <v>124.99</v>
      </c>
      <c r="F70" s="16">
        <v>2.3E-3</v>
      </c>
      <c r="G70" s="16"/>
    </row>
    <row r="71" spans="1:7" x14ac:dyDescent="0.25">
      <c r="A71" s="13" t="s">
        <v>1225</v>
      </c>
      <c r="B71" s="33" t="s">
        <v>1226</v>
      </c>
      <c r="C71" s="33" t="s">
        <v>1158</v>
      </c>
      <c r="D71" s="14">
        <v>3697</v>
      </c>
      <c r="E71" s="15">
        <v>118.4</v>
      </c>
      <c r="F71" s="16">
        <v>2.2000000000000001E-3</v>
      </c>
      <c r="G71" s="16"/>
    </row>
    <row r="72" spans="1:7" x14ac:dyDescent="0.25">
      <c r="A72" s="13" t="s">
        <v>1744</v>
      </c>
      <c r="B72" s="33" t="s">
        <v>1745</v>
      </c>
      <c r="C72" s="33" t="s">
        <v>1224</v>
      </c>
      <c r="D72" s="14">
        <v>22890</v>
      </c>
      <c r="E72" s="15">
        <v>117.64</v>
      </c>
      <c r="F72" s="16">
        <v>2.2000000000000001E-3</v>
      </c>
      <c r="G72" s="16"/>
    </row>
    <row r="73" spans="1:7" x14ac:dyDescent="0.25">
      <c r="A73" s="13" t="s">
        <v>1458</v>
      </c>
      <c r="B73" s="33" t="s">
        <v>1459</v>
      </c>
      <c r="C73" s="33" t="s">
        <v>1256</v>
      </c>
      <c r="D73" s="14">
        <v>80316</v>
      </c>
      <c r="E73" s="15">
        <v>117.26</v>
      </c>
      <c r="F73" s="16">
        <v>2.2000000000000001E-3</v>
      </c>
      <c r="G73" s="16"/>
    </row>
    <row r="74" spans="1:7" x14ac:dyDescent="0.25">
      <c r="A74" s="13" t="s">
        <v>1470</v>
      </c>
      <c r="B74" s="33" t="s">
        <v>1471</v>
      </c>
      <c r="C74" s="33" t="s">
        <v>1256</v>
      </c>
      <c r="D74" s="14">
        <v>6680</v>
      </c>
      <c r="E74" s="15">
        <v>116.95</v>
      </c>
      <c r="F74" s="16">
        <v>2.2000000000000001E-3</v>
      </c>
      <c r="G74" s="16"/>
    </row>
    <row r="75" spans="1:7" x14ac:dyDescent="0.25">
      <c r="A75" s="13" t="s">
        <v>1312</v>
      </c>
      <c r="B75" s="33" t="s">
        <v>1313</v>
      </c>
      <c r="C75" s="33" t="s">
        <v>1314</v>
      </c>
      <c r="D75" s="14">
        <v>52173</v>
      </c>
      <c r="E75" s="15">
        <v>115.76</v>
      </c>
      <c r="F75" s="16">
        <v>2.0999999999999999E-3</v>
      </c>
      <c r="G75" s="16"/>
    </row>
    <row r="76" spans="1:7" x14ac:dyDescent="0.25">
      <c r="A76" s="13" t="s">
        <v>1364</v>
      </c>
      <c r="B76" s="33" t="s">
        <v>1365</v>
      </c>
      <c r="C76" s="33" t="s">
        <v>1256</v>
      </c>
      <c r="D76" s="14">
        <v>5944</v>
      </c>
      <c r="E76" s="15">
        <v>114.75</v>
      </c>
      <c r="F76" s="16">
        <v>2.0999999999999999E-3</v>
      </c>
      <c r="G76" s="16"/>
    </row>
    <row r="77" spans="1:7" x14ac:dyDescent="0.25">
      <c r="A77" s="13" t="s">
        <v>1399</v>
      </c>
      <c r="B77" s="33" t="s">
        <v>1400</v>
      </c>
      <c r="C77" s="33" t="s">
        <v>1401</v>
      </c>
      <c r="D77" s="14">
        <v>2625</v>
      </c>
      <c r="E77" s="15">
        <v>112.86</v>
      </c>
      <c r="F77" s="16">
        <v>2.0999999999999999E-3</v>
      </c>
      <c r="G77" s="16"/>
    </row>
    <row r="78" spans="1:7" x14ac:dyDescent="0.25">
      <c r="A78" s="13" t="s">
        <v>1777</v>
      </c>
      <c r="B78" s="33" t="s">
        <v>1778</v>
      </c>
      <c r="C78" s="33" t="s">
        <v>1158</v>
      </c>
      <c r="D78" s="14">
        <v>4083</v>
      </c>
      <c r="E78" s="15">
        <v>110.74</v>
      </c>
      <c r="F78" s="16">
        <v>2.0999999999999999E-3</v>
      </c>
      <c r="G78" s="16"/>
    </row>
    <row r="79" spans="1:7" x14ac:dyDescent="0.25">
      <c r="A79" s="13" t="s">
        <v>1787</v>
      </c>
      <c r="B79" s="33" t="s">
        <v>1788</v>
      </c>
      <c r="C79" s="33" t="s">
        <v>1294</v>
      </c>
      <c r="D79" s="14">
        <v>37400</v>
      </c>
      <c r="E79" s="15">
        <v>109.5</v>
      </c>
      <c r="F79" s="16">
        <v>2E-3</v>
      </c>
      <c r="G79" s="16"/>
    </row>
    <row r="80" spans="1:7" x14ac:dyDescent="0.25">
      <c r="A80" s="13" t="s">
        <v>1783</v>
      </c>
      <c r="B80" s="33" t="s">
        <v>1784</v>
      </c>
      <c r="C80" s="33" t="s">
        <v>1249</v>
      </c>
      <c r="D80" s="14">
        <v>7844</v>
      </c>
      <c r="E80" s="15">
        <v>109.29</v>
      </c>
      <c r="F80" s="16">
        <v>2E-3</v>
      </c>
      <c r="G80" s="16"/>
    </row>
    <row r="81" spans="1:7" x14ac:dyDescent="0.25">
      <c r="A81" s="13" t="s">
        <v>1430</v>
      </c>
      <c r="B81" s="33" t="s">
        <v>1431</v>
      </c>
      <c r="C81" s="33" t="s">
        <v>1224</v>
      </c>
      <c r="D81" s="14">
        <v>60305</v>
      </c>
      <c r="E81" s="15">
        <v>109.12</v>
      </c>
      <c r="F81" s="16">
        <v>2E-3</v>
      </c>
      <c r="G81" s="16"/>
    </row>
    <row r="82" spans="1:7" x14ac:dyDescent="0.25">
      <c r="A82" s="13" t="s">
        <v>1362</v>
      </c>
      <c r="B82" s="33" t="s">
        <v>1363</v>
      </c>
      <c r="C82" s="33" t="s">
        <v>1158</v>
      </c>
      <c r="D82" s="14">
        <v>1859</v>
      </c>
      <c r="E82" s="15">
        <v>107.44</v>
      </c>
      <c r="F82" s="16">
        <v>2E-3</v>
      </c>
      <c r="G82" s="16"/>
    </row>
    <row r="83" spans="1:7" x14ac:dyDescent="0.25">
      <c r="A83" s="13" t="s">
        <v>1748</v>
      </c>
      <c r="B83" s="33" t="s">
        <v>1749</v>
      </c>
      <c r="C83" s="33" t="s">
        <v>1256</v>
      </c>
      <c r="D83" s="14">
        <v>6182</v>
      </c>
      <c r="E83" s="15">
        <v>106.04</v>
      </c>
      <c r="F83" s="16">
        <v>2E-3</v>
      </c>
      <c r="G83" s="16"/>
    </row>
    <row r="84" spans="1:7" x14ac:dyDescent="0.25">
      <c r="A84" s="13" t="s">
        <v>1889</v>
      </c>
      <c r="B84" s="33" t="s">
        <v>1890</v>
      </c>
      <c r="C84" s="33" t="s">
        <v>1158</v>
      </c>
      <c r="D84" s="14">
        <v>12446</v>
      </c>
      <c r="E84" s="15">
        <v>104.78</v>
      </c>
      <c r="F84" s="16">
        <v>1.9E-3</v>
      </c>
      <c r="G84" s="16"/>
    </row>
    <row r="85" spans="1:7" x14ac:dyDescent="0.25">
      <c r="A85" s="13" t="s">
        <v>2059</v>
      </c>
      <c r="B85" s="33" t="s">
        <v>2060</v>
      </c>
      <c r="C85" s="33" t="s">
        <v>1249</v>
      </c>
      <c r="D85" s="14">
        <v>52606</v>
      </c>
      <c r="E85" s="15">
        <v>104.13</v>
      </c>
      <c r="F85" s="16">
        <v>1.9E-3</v>
      </c>
      <c r="G85" s="16"/>
    </row>
    <row r="86" spans="1:7" x14ac:dyDescent="0.25">
      <c r="A86" s="13" t="s">
        <v>2061</v>
      </c>
      <c r="B86" s="33" t="s">
        <v>2062</v>
      </c>
      <c r="C86" s="33" t="s">
        <v>1390</v>
      </c>
      <c r="D86" s="14">
        <v>23066</v>
      </c>
      <c r="E86" s="15">
        <v>102.55</v>
      </c>
      <c r="F86" s="16">
        <v>1.9E-3</v>
      </c>
      <c r="G86" s="16"/>
    </row>
    <row r="87" spans="1:7" x14ac:dyDescent="0.25">
      <c r="A87" s="13" t="s">
        <v>1772</v>
      </c>
      <c r="B87" s="33" t="s">
        <v>1773</v>
      </c>
      <c r="C87" s="33" t="s">
        <v>1209</v>
      </c>
      <c r="D87" s="14">
        <v>5738</v>
      </c>
      <c r="E87" s="15">
        <v>102.47</v>
      </c>
      <c r="F87" s="16">
        <v>1.9E-3</v>
      </c>
      <c r="G87" s="16"/>
    </row>
    <row r="88" spans="1:7" x14ac:dyDescent="0.25">
      <c r="A88" s="13" t="s">
        <v>1746</v>
      </c>
      <c r="B88" s="33" t="s">
        <v>1747</v>
      </c>
      <c r="C88" s="33" t="s">
        <v>1294</v>
      </c>
      <c r="D88" s="14">
        <v>8632</v>
      </c>
      <c r="E88" s="15">
        <v>101.75</v>
      </c>
      <c r="F88" s="16">
        <v>1.9E-3</v>
      </c>
      <c r="G88" s="16"/>
    </row>
    <row r="89" spans="1:7" x14ac:dyDescent="0.25">
      <c r="A89" s="13" t="s">
        <v>1283</v>
      </c>
      <c r="B89" s="33" t="s">
        <v>1284</v>
      </c>
      <c r="C89" s="33" t="s">
        <v>1214</v>
      </c>
      <c r="D89" s="14">
        <v>1555</v>
      </c>
      <c r="E89" s="15">
        <v>100.77</v>
      </c>
      <c r="F89" s="16">
        <v>1.9E-3</v>
      </c>
      <c r="G89" s="16"/>
    </row>
    <row r="90" spans="1:7" x14ac:dyDescent="0.25">
      <c r="A90" s="13" t="s">
        <v>1379</v>
      </c>
      <c r="B90" s="33" t="s">
        <v>1380</v>
      </c>
      <c r="C90" s="33" t="s">
        <v>1256</v>
      </c>
      <c r="D90" s="14">
        <v>7740</v>
      </c>
      <c r="E90" s="15">
        <v>98.51</v>
      </c>
      <c r="F90" s="16">
        <v>1.8E-3</v>
      </c>
      <c r="G90" s="16"/>
    </row>
    <row r="91" spans="1:7" x14ac:dyDescent="0.25">
      <c r="A91" s="13" t="s">
        <v>1750</v>
      </c>
      <c r="B91" s="33" t="s">
        <v>1751</v>
      </c>
      <c r="C91" s="33" t="s">
        <v>1209</v>
      </c>
      <c r="D91" s="14">
        <v>13614</v>
      </c>
      <c r="E91" s="15">
        <v>95.9</v>
      </c>
      <c r="F91" s="16">
        <v>1.8E-3</v>
      </c>
      <c r="G91" s="16"/>
    </row>
    <row r="92" spans="1:7" x14ac:dyDescent="0.25">
      <c r="A92" s="13" t="s">
        <v>1793</v>
      </c>
      <c r="B92" s="33" t="s">
        <v>1794</v>
      </c>
      <c r="C92" s="33" t="s">
        <v>1203</v>
      </c>
      <c r="D92" s="14">
        <v>14341</v>
      </c>
      <c r="E92" s="15">
        <v>94.24</v>
      </c>
      <c r="F92" s="16">
        <v>1.6999999999999999E-3</v>
      </c>
      <c r="G92" s="16"/>
    </row>
    <row r="93" spans="1:7" x14ac:dyDescent="0.25">
      <c r="A93" s="13" t="s">
        <v>1393</v>
      </c>
      <c r="B93" s="33" t="s">
        <v>1394</v>
      </c>
      <c r="C93" s="33" t="s">
        <v>1221</v>
      </c>
      <c r="D93" s="14">
        <v>14607</v>
      </c>
      <c r="E93" s="15">
        <v>93.48</v>
      </c>
      <c r="F93" s="16">
        <v>1.6999999999999999E-3</v>
      </c>
      <c r="G93" s="16"/>
    </row>
    <row r="94" spans="1:7" x14ac:dyDescent="0.25">
      <c r="A94" s="13" t="s">
        <v>1375</v>
      </c>
      <c r="B94" s="33" t="s">
        <v>1376</v>
      </c>
      <c r="C94" s="33" t="s">
        <v>1323</v>
      </c>
      <c r="D94" s="14">
        <v>1310</v>
      </c>
      <c r="E94" s="15">
        <v>93.38</v>
      </c>
      <c r="F94" s="16">
        <v>1.6999999999999999E-3</v>
      </c>
      <c r="G94" s="16"/>
    </row>
    <row r="95" spans="1:7" x14ac:dyDescent="0.25">
      <c r="A95" s="13" t="s">
        <v>1285</v>
      </c>
      <c r="B95" s="33" t="s">
        <v>1286</v>
      </c>
      <c r="C95" s="33" t="s">
        <v>1287</v>
      </c>
      <c r="D95" s="14">
        <v>13541</v>
      </c>
      <c r="E95" s="15">
        <v>92.9</v>
      </c>
      <c r="F95" s="16">
        <v>1.6999999999999999E-3</v>
      </c>
      <c r="G95" s="16"/>
    </row>
    <row r="96" spans="1:7" x14ac:dyDescent="0.25">
      <c r="A96" s="13" t="s">
        <v>1977</v>
      </c>
      <c r="B96" s="33" t="s">
        <v>1978</v>
      </c>
      <c r="C96" s="33" t="s">
        <v>1415</v>
      </c>
      <c r="D96" s="14">
        <v>5689</v>
      </c>
      <c r="E96" s="15">
        <v>92.34</v>
      </c>
      <c r="F96" s="16">
        <v>1.6999999999999999E-3</v>
      </c>
      <c r="G96" s="16"/>
    </row>
    <row r="97" spans="1:7" x14ac:dyDescent="0.25">
      <c r="A97" s="13" t="s">
        <v>1752</v>
      </c>
      <c r="B97" s="33" t="s">
        <v>1753</v>
      </c>
      <c r="C97" s="33" t="s">
        <v>1353</v>
      </c>
      <c r="D97" s="14">
        <v>15350</v>
      </c>
      <c r="E97" s="15">
        <v>91.75</v>
      </c>
      <c r="F97" s="16">
        <v>1.6999999999999999E-3</v>
      </c>
      <c r="G97" s="16"/>
    </row>
    <row r="98" spans="1:7" x14ac:dyDescent="0.25">
      <c r="A98" s="13" t="s">
        <v>1173</v>
      </c>
      <c r="B98" s="33" t="s">
        <v>1174</v>
      </c>
      <c r="C98" s="33" t="s">
        <v>1175</v>
      </c>
      <c r="D98" s="14">
        <v>1602</v>
      </c>
      <c r="E98" s="15">
        <v>91.74</v>
      </c>
      <c r="F98" s="16">
        <v>1.6999999999999999E-3</v>
      </c>
      <c r="G98" s="16"/>
    </row>
    <row r="99" spans="1:7" x14ac:dyDescent="0.25">
      <c r="A99" s="13" t="s">
        <v>1476</v>
      </c>
      <c r="B99" s="33" t="s">
        <v>1477</v>
      </c>
      <c r="C99" s="33" t="s">
        <v>1206</v>
      </c>
      <c r="D99" s="14">
        <v>12000</v>
      </c>
      <c r="E99" s="15">
        <v>88.92</v>
      </c>
      <c r="F99" s="16">
        <v>1.6000000000000001E-3</v>
      </c>
      <c r="G99" s="16"/>
    </row>
    <row r="100" spans="1:7" x14ac:dyDescent="0.25">
      <c r="A100" s="13" t="s">
        <v>2063</v>
      </c>
      <c r="B100" s="33" t="s">
        <v>2064</v>
      </c>
      <c r="C100" s="33" t="s">
        <v>1996</v>
      </c>
      <c r="D100" s="14">
        <v>12976</v>
      </c>
      <c r="E100" s="15">
        <v>88.17</v>
      </c>
      <c r="F100" s="16">
        <v>1.6000000000000001E-3</v>
      </c>
      <c r="G100" s="16"/>
    </row>
    <row r="101" spans="1:7" x14ac:dyDescent="0.25">
      <c r="A101" s="13" t="s">
        <v>2065</v>
      </c>
      <c r="B101" s="33" t="s">
        <v>2066</v>
      </c>
      <c r="C101" s="33" t="s">
        <v>1221</v>
      </c>
      <c r="D101" s="14">
        <v>12769</v>
      </c>
      <c r="E101" s="15">
        <v>86.59</v>
      </c>
      <c r="F101" s="16">
        <v>1.6000000000000001E-3</v>
      </c>
      <c r="G101" s="16"/>
    </row>
    <row r="102" spans="1:7" x14ac:dyDescent="0.25">
      <c r="A102" s="13" t="s">
        <v>1298</v>
      </c>
      <c r="B102" s="33" t="s">
        <v>1299</v>
      </c>
      <c r="C102" s="33" t="s">
        <v>1161</v>
      </c>
      <c r="D102" s="14">
        <v>25292</v>
      </c>
      <c r="E102" s="15">
        <v>86.13</v>
      </c>
      <c r="F102" s="16">
        <v>1.6000000000000001E-3</v>
      </c>
      <c r="G102" s="16"/>
    </row>
    <row r="103" spans="1:7" x14ac:dyDescent="0.25">
      <c r="A103" s="13" t="s">
        <v>1803</v>
      </c>
      <c r="B103" s="33" t="s">
        <v>1804</v>
      </c>
      <c r="C103" s="33" t="s">
        <v>1323</v>
      </c>
      <c r="D103" s="14">
        <v>24835</v>
      </c>
      <c r="E103" s="15">
        <v>84.75</v>
      </c>
      <c r="F103" s="16">
        <v>1.6000000000000001E-3</v>
      </c>
      <c r="G103" s="16"/>
    </row>
    <row r="104" spans="1:7" x14ac:dyDescent="0.25">
      <c r="A104" s="13" t="s">
        <v>1774</v>
      </c>
      <c r="B104" s="33" t="s">
        <v>1775</v>
      </c>
      <c r="C104" s="33" t="s">
        <v>1776</v>
      </c>
      <c r="D104" s="14">
        <v>8026</v>
      </c>
      <c r="E104" s="15">
        <v>84.14</v>
      </c>
      <c r="F104" s="16">
        <v>1.6000000000000001E-3</v>
      </c>
      <c r="G104" s="16"/>
    </row>
    <row r="105" spans="1:7" x14ac:dyDescent="0.25">
      <c r="A105" s="13" t="s">
        <v>1913</v>
      </c>
      <c r="B105" s="33" t="s">
        <v>1914</v>
      </c>
      <c r="C105" s="33" t="s">
        <v>1203</v>
      </c>
      <c r="D105" s="14">
        <v>4188</v>
      </c>
      <c r="E105" s="15">
        <v>83.31</v>
      </c>
      <c r="F105" s="16">
        <v>1.5E-3</v>
      </c>
      <c r="G105" s="16"/>
    </row>
    <row r="106" spans="1:7" x14ac:dyDescent="0.25">
      <c r="A106" s="13" t="s">
        <v>1881</v>
      </c>
      <c r="B106" s="33" t="s">
        <v>1882</v>
      </c>
      <c r="C106" s="33" t="s">
        <v>1209</v>
      </c>
      <c r="D106" s="14">
        <v>3051</v>
      </c>
      <c r="E106" s="15">
        <v>83.05</v>
      </c>
      <c r="F106" s="16">
        <v>1.5E-3</v>
      </c>
      <c r="G106" s="16"/>
    </row>
    <row r="107" spans="1:7" x14ac:dyDescent="0.25">
      <c r="A107" s="13" t="s">
        <v>1762</v>
      </c>
      <c r="B107" s="33" t="s">
        <v>1763</v>
      </c>
      <c r="C107" s="33" t="s">
        <v>1209</v>
      </c>
      <c r="D107" s="14">
        <v>123087</v>
      </c>
      <c r="E107" s="15">
        <v>82.41</v>
      </c>
      <c r="F107" s="16">
        <v>1.5E-3</v>
      </c>
      <c r="G107" s="16"/>
    </row>
    <row r="108" spans="1:7" x14ac:dyDescent="0.25">
      <c r="A108" s="13" t="s">
        <v>1766</v>
      </c>
      <c r="B108" s="33" t="s">
        <v>1767</v>
      </c>
      <c r="C108" s="33" t="s">
        <v>1323</v>
      </c>
      <c r="D108" s="14">
        <v>43299</v>
      </c>
      <c r="E108" s="15">
        <v>78.66</v>
      </c>
      <c r="F108" s="16">
        <v>1.5E-3</v>
      </c>
      <c r="G108" s="16"/>
    </row>
    <row r="109" spans="1:7" x14ac:dyDescent="0.25">
      <c r="A109" s="13" t="s">
        <v>1490</v>
      </c>
      <c r="B109" s="33" t="s">
        <v>1491</v>
      </c>
      <c r="C109" s="33" t="s">
        <v>1492</v>
      </c>
      <c r="D109" s="14">
        <v>180</v>
      </c>
      <c r="E109" s="15">
        <v>77.69</v>
      </c>
      <c r="F109" s="16">
        <v>1.4E-3</v>
      </c>
      <c r="G109" s="16"/>
    </row>
    <row r="110" spans="1:7" x14ac:dyDescent="0.25">
      <c r="A110" s="13" t="s">
        <v>2067</v>
      </c>
      <c r="B110" s="33" t="s">
        <v>2068</v>
      </c>
      <c r="C110" s="33" t="s">
        <v>1203</v>
      </c>
      <c r="D110" s="14">
        <v>13200</v>
      </c>
      <c r="E110" s="15">
        <v>70.86</v>
      </c>
      <c r="F110" s="16">
        <v>1.2999999999999999E-3</v>
      </c>
      <c r="G110" s="16"/>
    </row>
    <row r="111" spans="1:7" x14ac:dyDescent="0.25">
      <c r="A111" s="13" t="s">
        <v>1742</v>
      </c>
      <c r="B111" s="33" t="s">
        <v>1743</v>
      </c>
      <c r="C111" s="33" t="s">
        <v>1323</v>
      </c>
      <c r="D111" s="14">
        <v>1785</v>
      </c>
      <c r="E111" s="15">
        <v>70.16</v>
      </c>
      <c r="F111" s="16">
        <v>1.2999999999999999E-3</v>
      </c>
      <c r="G111" s="16"/>
    </row>
    <row r="112" spans="1:7" x14ac:dyDescent="0.25">
      <c r="A112" s="13" t="s">
        <v>1197</v>
      </c>
      <c r="B112" s="33" t="s">
        <v>1198</v>
      </c>
      <c r="C112" s="33" t="s">
        <v>1172</v>
      </c>
      <c r="D112" s="14">
        <v>2800</v>
      </c>
      <c r="E112" s="15">
        <v>69.819999999999993</v>
      </c>
      <c r="F112" s="16">
        <v>1.2999999999999999E-3</v>
      </c>
      <c r="G112" s="16"/>
    </row>
    <row r="113" spans="1:7" x14ac:dyDescent="0.25">
      <c r="A113" s="13" t="s">
        <v>1383</v>
      </c>
      <c r="B113" s="33" t="s">
        <v>1384</v>
      </c>
      <c r="C113" s="33" t="s">
        <v>1158</v>
      </c>
      <c r="D113" s="14">
        <v>17500</v>
      </c>
      <c r="E113" s="15">
        <v>55.32</v>
      </c>
      <c r="F113" s="16">
        <v>1E-3</v>
      </c>
      <c r="G113" s="16"/>
    </row>
    <row r="114" spans="1:7" x14ac:dyDescent="0.25">
      <c r="A114" s="13" t="s">
        <v>2069</v>
      </c>
      <c r="B114" s="33" t="s">
        <v>2070</v>
      </c>
      <c r="C114" s="33" t="s">
        <v>1294</v>
      </c>
      <c r="D114" s="14">
        <v>12000</v>
      </c>
      <c r="E114" s="15">
        <v>44.7</v>
      </c>
      <c r="F114" s="16">
        <v>8.0000000000000004E-4</v>
      </c>
      <c r="G114" s="16"/>
    </row>
    <row r="115" spans="1:7" x14ac:dyDescent="0.25">
      <c r="A115" s="13" t="s">
        <v>1474</v>
      </c>
      <c r="B115" s="33" t="s">
        <v>1475</v>
      </c>
      <c r="C115" s="33" t="s">
        <v>1410</v>
      </c>
      <c r="D115" s="14">
        <v>18300</v>
      </c>
      <c r="E115" s="15">
        <v>36.6</v>
      </c>
      <c r="F115" s="16">
        <v>6.9999999999999999E-4</v>
      </c>
      <c r="G115" s="16"/>
    </row>
    <row r="116" spans="1:7" x14ac:dyDescent="0.25">
      <c r="A116" s="13" t="s">
        <v>1797</v>
      </c>
      <c r="B116" s="33" t="s">
        <v>1798</v>
      </c>
      <c r="C116" s="33" t="s">
        <v>1203</v>
      </c>
      <c r="D116" s="14">
        <v>4441</v>
      </c>
      <c r="E116" s="15">
        <v>31.78</v>
      </c>
      <c r="F116" s="16">
        <v>5.9999999999999995E-4</v>
      </c>
      <c r="G116" s="16"/>
    </row>
    <row r="117" spans="1:7" x14ac:dyDescent="0.25">
      <c r="A117" s="13" t="s">
        <v>1799</v>
      </c>
      <c r="B117" s="33" t="s">
        <v>1800</v>
      </c>
      <c r="C117" s="33" t="s">
        <v>1192</v>
      </c>
      <c r="D117" s="14">
        <v>2353</v>
      </c>
      <c r="E117" s="15">
        <v>8.2200000000000006</v>
      </c>
      <c r="F117" s="16">
        <v>2.0000000000000001E-4</v>
      </c>
      <c r="G117" s="16"/>
    </row>
    <row r="118" spans="1:7" x14ac:dyDescent="0.25">
      <c r="A118" s="13" t="s">
        <v>1402</v>
      </c>
      <c r="B118" s="33" t="s">
        <v>1403</v>
      </c>
      <c r="C118" s="33" t="s">
        <v>1224</v>
      </c>
      <c r="D118" s="14">
        <v>500</v>
      </c>
      <c r="E118" s="15">
        <v>7.05</v>
      </c>
      <c r="F118" s="16">
        <v>1E-4</v>
      </c>
      <c r="G118" s="16"/>
    </row>
    <row r="119" spans="1:7" x14ac:dyDescent="0.25">
      <c r="A119" s="17" t="s">
        <v>130</v>
      </c>
      <c r="B119" s="34"/>
      <c r="C119" s="34"/>
      <c r="D119" s="20"/>
      <c r="E119" s="37">
        <v>35792.86</v>
      </c>
      <c r="F119" s="38">
        <v>0.6633</v>
      </c>
      <c r="G119" s="23"/>
    </row>
    <row r="120" spans="1:7" x14ac:dyDescent="0.25">
      <c r="A120" s="17" t="s">
        <v>1234</v>
      </c>
      <c r="B120" s="33"/>
      <c r="C120" s="33"/>
      <c r="D120" s="14"/>
      <c r="E120" s="15"/>
      <c r="F120" s="16"/>
      <c r="G120" s="16"/>
    </row>
    <row r="121" spans="1:7" x14ac:dyDescent="0.25">
      <c r="A121" s="17" t="s">
        <v>130</v>
      </c>
      <c r="B121" s="33"/>
      <c r="C121" s="33"/>
      <c r="D121" s="14"/>
      <c r="E121" s="39" t="s">
        <v>127</v>
      </c>
      <c r="F121" s="40" t="s">
        <v>127</v>
      </c>
      <c r="G121" s="16"/>
    </row>
    <row r="122" spans="1:7" x14ac:dyDescent="0.25">
      <c r="A122" s="24" t="s">
        <v>142</v>
      </c>
      <c r="B122" s="35"/>
      <c r="C122" s="35"/>
      <c r="D122" s="25"/>
      <c r="E122" s="30">
        <v>35792.86</v>
      </c>
      <c r="F122" s="31">
        <v>0.6633</v>
      </c>
      <c r="G122" s="23"/>
    </row>
    <row r="123" spans="1:7" x14ac:dyDescent="0.25">
      <c r="A123" s="13"/>
      <c r="B123" s="33"/>
      <c r="C123" s="33"/>
      <c r="D123" s="14"/>
      <c r="E123" s="15"/>
      <c r="F123" s="16"/>
      <c r="G123" s="16"/>
    </row>
    <row r="124" spans="1:7" x14ac:dyDescent="0.25">
      <c r="A124" s="17" t="s">
        <v>1531</v>
      </c>
      <c r="B124" s="33"/>
      <c r="C124" s="33"/>
      <c r="D124" s="14"/>
      <c r="E124" s="15"/>
      <c r="F124" s="16"/>
      <c r="G124" s="16"/>
    </row>
    <row r="125" spans="1:7" x14ac:dyDescent="0.25">
      <c r="A125" s="17" t="s">
        <v>1532</v>
      </c>
      <c r="B125" s="33"/>
      <c r="C125" s="33"/>
      <c r="D125" s="14"/>
      <c r="E125" s="15"/>
      <c r="F125" s="16"/>
      <c r="G125" s="16"/>
    </row>
    <row r="126" spans="1:7" x14ac:dyDescent="0.25">
      <c r="A126" s="13" t="s">
        <v>1608</v>
      </c>
      <c r="B126" s="33"/>
      <c r="C126" s="33" t="s">
        <v>1224</v>
      </c>
      <c r="D126" s="41">
        <v>-500</v>
      </c>
      <c r="E126" s="26">
        <v>-7.1</v>
      </c>
      <c r="F126" s="27">
        <v>-1.3100000000000001E-4</v>
      </c>
      <c r="G126" s="16"/>
    </row>
    <row r="127" spans="1:7" x14ac:dyDescent="0.25">
      <c r="A127" s="13" t="s">
        <v>1609</v>
      </c>
      <c r="B127" s="33"/>
      <c r="C127" s="33" t="s">
        <v>1401</v>
      </c>
      <c r="D127" s="41">
        <v>-300</v>
      </c>
      <c r="E127" s="26">
        <v>-13</v>
      </c>
      <c r="F127" s="27">
        <v>-2.41E-4</v>
      </c>
      <c r="G127" s="16"/>
    </row>
    <row r="128" spans="1:7" x14ac:dyDescent="0.25">
      <c r="A128" s="13" t="s">
        <v>1568</v>
      </c>
      <c r="B128" s="33"/>
      <c r="C128" s="33" t="s">
        <v>1410</v>
      </c>
      <c r="D128" s="41">
        <v>-18300</v>
      </c>
      <c r="E128" s="26">
        <v>-36.85</v>
      </c>
      <c r="F128" s="27">
        <v>-6.8300000000000001E-4</v>
      </c>
      <c r="G128" s="16"/>
    </row>
    <row r="129" spans="1:7" x14ac:dyDescent="0.25">
      <c r="A129" s="13" t="s">
        <v>1679</v>
      </c>
      <c r="B129" s="33"/>
      <c r="C129" s="33" t="s">
        <v>1158</v>
      </c>
      <c r="D129" s="41">
        <v>-3850</v>
      </c>
      <c r="E129" s="26">
        <v>-54.11</v>
      </c>
      <c r="F129" s="27">
        <v>-1.003E-3</v>
      </c>
      <c r="G129" s="16"/>
    </row>
    <row r="130" spans="1:7" x14ac:dyDescent="0.25">
      <c r="A130" s="13" t="s">
        <v>1619</v>
      </c>
      <c r="B130" s="33"/>
      <c r="C130" s="33" t="s">
        <v>1158</v>
      </c>
      <c r="D130" s="41">
        <v>-5400</v>
      </c>
      <c r="E130" s="26">
        <v>-54.45</v>
      </c>
      <c r="F130" s="27">
        <v>-1.0089999999999999E-3</v>
      </c>
      <c r="G130" s="16"/>
    </row>
    <row r="131" spans="1:7" x14ac:dyDescent="0.25">
      <c r="A131" s="13" t="s">
        <v>1617</v>
      </c>
      <c r="B131" s="33"/>
      <c r="C131" s="33" t="s">
        <v>1158</v>
      </c>
      <c r="D131" s="41">
        <v>-17500</v>
      </c>
      <c r="E131" s="26">
        <v>-55.58</v>
      </c>
      <c r="F131" s="27">
        <v>-1.0300000000000001E-3</v>
      </c>
      <c r="G131" s="16"/>
    </row>
    <row r="132" spans="1:7" x14ac:dyDescent="0.25">
      <c r="A132" s="13" t="s">
        <v>1657</v>
      </c>
      <c r="B132" s="33"/>
      <c r="C132" s="33" t="s">
        <v>1158</v>
      </c>
      <c r="D132" s="41">
        <v>-2975</v>
      </c>
      <c r="E132" s="26">
        <v>-65.52</v>
      </c>
      <c r="F132" s="27">
        <v>-1.2149999999999999E-3</v>
      </c>
      <c r="G132" s="16"/>
    </row>
    <row r="133" spans="1:7" x14ac:dyDescent="0.25">
      <c r="A133" s="13" t="s">
        <v>1663</v>
      </c>
      <c r="B133" s="33"/>
      <c r="C133" s="33" t="s">
        <v>1172</v>
      </c>
      <c r="D133" s="41">
        <v>-2800</v>
      </c>
      <c r="E133" s="26">
        <v>-70.09</v>
      </c>
      <c r="F133" s="27">
        <v>-1.299E-3</v>
      </c>
      <c r="G133" s="16"/>
    </row>
    <row r="134" spans="1:7" x14ac:dyDescent="0.25">
      <c r="A134" s="13" t="s">
        <v>2071</v>
      </c>
      <c r="B134" s="33"/>
      <c r="C134" s="33" t="s">
        <v>1203</v>
      </c>
      <c r="D134" s="41">
        <v>-13200</v>
      </c>
      <c r="E134" s="26">
        <v>-70.959999999999994</v>
      </c>
      <c r="F134" s="27">
        <v>-1.315E-3</v>
      </c>
      <c r="G134" s="16"/>
    </row>
    <row r="135" spans="1:7" x14ac:dyDescent="0.25">
      <c r="A135" s="13" t="s">
        <v>1567</v>
      </c>
      <c r="B135" s="33"/>
      <c r="C135" s="33" t="s">
        <v>1206</v>
      </c>
      <c r="D135" s="41">
        <v>-12000</v>
      </c>
      <c r="E135" s="26">
        <v>-89.59</v>
      </c>
      <c r="F135" s="27">
        <v>-1.6609999999999999E-3</v>
      </c>
      <c r="G135" s="16"/>
    </row>
    <row r="136" spans="1:7" x14ac:dyDescent="0.25">
      <c r="A136" s="13" t="s">
        <v>1577</v>
      </c>
      <c r="B136" s="33"/>
      <c r="C136" s="33" t="s">
        <v>1256</v>
      </c>
      <c r="D136" s="41">
        <v>-80316</v>
      </c>
      <c r="E136" s="26">
        <v>-118.18</v>
      </c>
      <c r="F136" s="27">
        <v>-2.1909999999999998E-3</v>
      </c>
      <c r="G136" s="16"/>
    </row>
    <row r="137" spans="1:7" x14ac:dyDescent="0.25">
      <c r="A137" s="13" t="s">
        <v>1549</v>
      </c>
      <c r="B137" s="33"/>
      <c r="C137" s="33" t="s">
        <v>1415</v>
      </c>
      <c r="D137" s="41">
        <v>-20000</v>
      </c>
      <c r="E137" s="26">
        <v>-136.35</v>
      </c>
      <c r="F137" s="27">
        <v>-2.5279999999999999E-3</v>
      </c>
      <c r="G137" s="16"/>
    </row>
    <row r="138" spans="1:7" x14ac:dyDescent="0.25">
      <c r="A138" s="13" t="s">
        <v>1646</v>
      </c>
      <c r="B138" s="33"/>
      <c r="C138" s="33" t="s">
        <v>1169</v>
      </c>
      <c r="D138" s="41">
        <v>-6300</v>
      </c>
      <c r="E138" s="26">
        <v>-158.59</v>
      </c>
      <c r="F138" s="27">
        <v>-2.941E-3</v>
      </c>
      <c r="G138" s="16"/>
    </row>
    <row r="139" spans="1:7" x14ac:dyDescent="0.25">
      <c r="A139" s="13" t="s">
        <v>1649</v>
      </c>
      <c r="B139" s="33"/>
      <c r="C139" s="33" t="s">
        <v>1214</v>
      </c>
      <c r="D139" s="41">
        <v>-4800</v>
      </c>
      <c r="E139" s="26">
        <v>-169.32</v>
      </c>
      <c r="F139" s="27">
        <v>-3.14E-3</v>
      </c>
      <c r="G139" s="16"/>
    </row>
    <row r="140" spans="1:7" x14ac:dyDescent="0.25">
      <c r="A140" s="13" t="s">
        <v>1654</v>
      </c>
      <c r="B140" s="33"/>
      <c r="C140" s="33" t="s">
        <v>1256</v>
      </c>
      <c r="D140" s="41">
        <v>-2750</v>
      </c>
      <c r="E140" s="26">
        <v>-190.67</v>
      </c>
      <c r="F140" s="27">
        <v>-3.5349999999999999E-3</v>
      </c>
      <c r="G140" s="16"/>
    </row>
    <row r="141" spans="1:7" x14ac:dyDescent="0.25">
      <c r="A141" s="13" t="s">
        <v>1658</v>
      </c>
      <c r="B141" s="33"/>
      <c r="C141" s="33" t="s">
        <v>1209</v>
      </c>
      <c r="D141" s="41">
        <v>-81375</v>
      </c>
      <c r="E141" s="26">
        <v>-195.5</v>
      </c>
      <c r="F141" s="27">
        <v>-3.6250000000000002E-3</v>
      </c>
      <c r="G141" s="16"/>
    </row>
    <row r="142" spans="1:7" x14ac:dyDescent="0.25">
      <c r="A142" s="13" t="s">
        <v>1618</v>
      </c>
      <c r="B142" s="33"/>
      <c r="C142" s="33" t="s">
        <v>1184</v>
      </c>
      <c r="D142" s="41">
        <v>-8700</v>
      </c>
      <c r="E142" s="26">
        <v>-203.29</v>
      </c>
      <c r="F142" s="27">
        <v>-3.7699999999999999E-3</v>
      </c>
      <c r="G142" s="16"/>
    </row>
    <row r="143" spans="1:7" x14ac:dyDescent="0.25">
      <c r="A143" s="13" t="s">
        <v>1651</v>
      </c>
      <c r="B143" s="33"/>
      <c r="C143" s="33" t="s">
        <v>1172</v>
      </c>
      <c r="D143" s="41">
        <v>-4500</v>
      </c>
      <c r="E143" s="26">
        <v>-225.49</v>
      </c>
      <c r="F143" s="27">
        <v>-4.1809999999999998E-3</v>
      </c>
      <c r="G143" s="16"/>
    </row>
    <row r="144" spans="1:7" x14ac:dyDescent="0.25">
      <c r="A144" s="13" t="s">
        <v>1692</v>
      </c>
      <c r="B144" s="33"/>
      <c r="C144" s="33" t="s">
        <v>1256</v>
      </c>
      <c r="D144" s="41">
        <v>-46000</v>
      </c>
      <c r="E144" s="26">
        <v>-240.3</v>
      </c>
      <c r="F144" s="27">
        <v>-4.4559999999999999E-3</v>
      </c>
      <c r="G144" s="16"/>
    </row>
    <row r="145" spans="1:7" x14ac:dyDescent="0.25">
      <c r="A145" s="13" t="s">
        <v>1655</v>
      </c>
      <c r="B145" s="33"/>
      <c r="C145" s="33" t="s">
        <v>1294</v>
      </c>
      <c r="D145" s="41">
        <v>-33825</v>
      </c>
      <c r="E145" s="26">
        <v>-279.16000000000003</v>
      </c>
      <c r="F145" s="27">
        <v>-5.1770000000000002E-3</v>
      </c>
      <c r="G145" s="16"/>
    </row>
    <row r="146" spans="1:7" x14ac:dyDescent="0.25">
      <c r="A146" s="13" t="s">
        <v>1678</v>
      </c>
      <c r="B146" s="33"/>
      <c r="C146" s="33" t="s">
        <v>1161</v>
      </c>
      <c r="D146" s="41">
        <v>-3520000</v>
      </c>
      <c r="E146" s="26">
        <v>-286.88</v>
      </c>
      <c r="F146" s="27">
        <v>-5.3200000000000001E-3</v>
      </c>
      <c r="G146" s="16"/>
    </row>
    <row r="147" spans="1:7" x14ac:dyDescent="0.25">
      <c r="A147" s="13" t="s">
        <v>1582</v>
      </c>
      <c r="B147" s="33"/>
      <c r="C147" s="33" t="s">
        <v>1158</v>
      </c>
      <c r="D147" s="41">
        <v>-17400</v>
      </c>
      <c r="E147" s="26">
        <v>-296.02999999999997</v>
      </c>
      <c r="F147" s="27">
        <v>-5.4900000000000001E-3</v>
      </c>
      <c r="G147" s="16"/>
    </row>
    <row r="148" spans="1:7" x14ac:dyDescent="0.25">
      <c r="A148" s="13" t="s">
        <v>1697</v>
      </c>
      <c r="B148" s="33"/>
      <c r="C148" s="33" t="s">
        <v>1246</v>
      </c>
      <c r="D148" s="41">
        <v>-10500</v>
      </c>
      <c r="E148" s="26">
        <v>-311.07</v>
      </c>
      <c r="F148" s="27">
        <v>-5.7679999999999997E-3</v>
      </c>
      <c r="G148" s="16"/>
    </row>
    <row r="149" spans="1:7" x14ac:dyDescent="0.25">
      <c r="A149" s="13" t="s">
        <v>1701</v>
      </c>
      <c r="B149" s="33"/>
      <c r="C149" s="33" t="s">
        <v>1189</v>
      </c>
      <c r="D149" s="41">
        <v>-27500</v>
      </c>
      <c r="E149" s="26">
        <v>-368.16</v>
      </c>
      <c r="F149" s="27">
        <v>-6.8269999999999997E-3</v>
      </c>
      <c r="G149" s="16"/>
    </row>
    <row r="150" spans="1:7" x14ac:dyDescent="0.25">
      <c r="A150" s="13" t="s">
        <v>1662</v>
      </c>
      <c r="B150" s="33"/>
      <c r="C150" s="33" t="s">
        <v>1304</v>
      </c>
      <c r="D150" s="41">
        <v>-472500</v>
      </c>
      <c r="E150" s="26">
        <v>-377.62</v>
      </c>
      <c r="F150" s="27">
        <v>-7.0029999999999997E-3</v>
      </c>
      <c r="G150" s="16"/>
    </row>
    <row r="151" spans="1:7" x14ac:dyDescent="0.25">
      <c r="A151" s="13" t="s">
        <v>1587</v>
      </c>
      <c r="B151" s="33"/>
      <c r="C151" s="33" t="s">
        <v>1401</v>
      </c>
      <c r="D151" s="41">
        <v>-213750</v>
      </c>
      <c r="E151" s="26">
        <v>-382.14</v>
      </c>
      <c r="F151" s="27">
        <v>-7.0870000000000004E-3</v>
      </c>
      <c r="G151" s="16"/>
    </row>
    <row r="152" spans="1:7" x14ac:dyDescent="0.25">
      <c r="A152" s="13" t="s">
        <v>1691</v>
      </c>
      <c r="B152" s="33"/>
      <c r="C152" s="33" t="s">
        <v>1259</v>
      </c>
      <c r="D152" s="41">
        <v>-9000</v>
      </c>
      <c r="E152" s="26">
        <v>-384.68</v>
      </c>
      <c r="F152" s="27">
        <v>-7.1339999999999997E-3</v>
      </c>
      <c r="G152" s="16"/>
    </row>
    <row r="153" spans="1:7" x14ac:dyDescent="0.25">
      <c r="A153" s="13" t="s">
        <v>1686</v>
      </c>
      <c r="B153" s="33"/>
      <c r="C153" s="33" t="s">
        <v>1164</v>
      </c>
      <c r="D153" s="41">
        <v>-36500</v>
      </c>
      <c r="E153" s="26">
        <v>-388.07</v>
      </c>
      <c r="F153" s="27">
        <v>-7.1960000000000001E-3</v>
      </c>
      <c r="G153" s="16"/>
    </row>
    <row r="154" spans="1:7" x14ac:dyDescent="0.25">
      <c r="A154" s="13" t="s">
        <v>1682</v>
      </c>
      <c r="B154" s="33"/>
      <c r="C154" s="33" t="s">
        <v>1164</v>
      </c>
      <c r="D154" s="41">
        <v>-392000</v>
      </c>
      <c r="E154" s="26">
        <v>-388.2</v>
      </c>
      <c r="F154" s="27">
        <v>-7.1989999999999997E-3</v>
      </c>
      <c r="G154" s="16"/>
    </row>
    <row r="155" spans="1:7" x14ac:dyDescent="0.25">
      <c r="A155" s="13" t="s">
        <v>1694</v>
      </c>
      <c r="B155" s="33"/>
      <c r="C155" s="33" t="s">
        <v>1172</v>
      </c>
      <c r="D155" s="41">
        <v>-48400</v>
      </c>
      <c r="E155" s="26">
        <v>-406.46</v>
      </c>
      <c r="F155" s="27">
        <v>-7.5380000000000004E-3</v>
      </c>
      <c r="G155" s="16"/>
    </row>
    <row r="156" spans="1:7" x14ac:dyDescent="0.25">
      <c r="A156" s="13" t="s">
        <v>1689</v>
      </c>
      <c r="B156" s="33"/>
      <c r="C156" s="33" t="s">
        <v>1158</v>
      </c>
      <c r="D156" s="41">
        <v>-22050</v>
      </c>
      <c r="E156" s="26">
        <v>-410.19</v>
      </c>
      <c r="F156" s="27">
        <v>-7.607E-3</v>
      </c>
      <c r="G156" s="16"/>
    </row>
    <row r="157" spans="1:7" x14ac:dyDescent="0.25">
      <c r="A157" s="13" t="s">
        <v>1670</v>
      </c>
      <c r="B157" s="33"/>
      <c r="C157" s="33" t="s">
        <v>1229</v>
      </c>
      <c r="D157" s="41">
        <v>-190575</v>
      </c>
      <c r="E157" s="26">
        <v>-508.55</v>
      </c>
      <c r="F157" s="27">
        <v>-9.4310000000000001E-3</v>
      </c>
      <c r="G157" s="16"/>
    </row>
    <row r="158" spans="1:7" x14ac:dyDescent="0.25">
      <c r="A158" s="13" t="s">
        <v>1698</v>
      </c>
      <c r="B158" s="33"/>
      <c r="C158" s="33" t="s">
        <v>1243</v>
      </c>
      <c r="D158" s="41">
        <v>-110400</v>
      </c>
      <c r="E158" s="26">
        <v>-515.07000000000005</v>
      </c>
      <c r="F158" s="27">
        <v>-9.5519999999999997E-3</v>
      </c>
      <c r="G158" s="16"/>
    </row>
    <row r="159" spans="1:7" x14ac:dyDescent="0.25">
      <c r="A159" s="13" t="s">
        <v>1685</v>
      </c>
      <c r="B159" s="33"/>
      <c r="C159" s="33" t="s">
        <v>1178</v>
      </c>
      <c r="D159" s="41">
        <v>-132000</v>
      </c>
      <c r="E159" s="26">
        <v>-541.79</v>
      </c>
      <c r="F159" s="27">
        <v>-1.0047E-2</v>
      </c>
      <c r="G159" s="16"/>
    </row>
    <row r="160" spans="1:7" x14ac:dyDescent="0.25">
      <c r="A160" s="13" t="s">
        <v>1672</v>
      </c>
      <c r="B160" s="33"/>
      <c r="C160" s="33" t="s">
        <v>1164</v>
      </c>
      <c r="D160" s="41">
        <v>-58750</v>
      </c>
      <c r="E160" s="26">
        <v>-686.58</v>
      </c>
      <c r="F160" s="27">
        <v>-1.2732E-2</v>
      </c>
      <c r="G160" s="16"/>
    </row>
    <row r="161" spans="1:7" x14ac:dyDescent="0.25">
      <c r="A161" s="13" t="s">
        <v>1604</v>
      </c>
      <c r="B161" s="33"/>
      <c r="C161" s="33" t="s">
        <v>1256</v>
      </c>
      <c r="D161" s="41">
        <v>-438000</v>
      </c>
      <c r="E161" s="26">
        <v>-689.11</v>
      </c>
      <c r="F161" s="27">
        <v>-1.2779E-2</v>
      </c>
      <c r="G161" s="16"/>
    </row>
    <row r="162" spans="1:7" x14ac:dyDescent="0.25">
      <c r="A162" s="13" t="s">
        <v>1681</v>
      </c>
      <c r="B162" s="33"/>
      <c r="C162" s="33" t="s">
        <v>1164</v>
      </c>
      <c r="D162" s="41">
        <v>-98250</v>
      </c>
      <c r="E162" s="26">
        <v>-811.69</v>
      </c>
      <c r="F162" s="27">
        <v>-1.5053E-2</v>
      </c>
      <c r="G162" s="16"/>
    </row>
    <row r="163" spans="1:7" x14ac:dyDescent="0.25">
      <c r="A163" s="13" t="s">
        <v>1642</v>
      </c>
      <c r="B163" s="33"/>
      <c r="C163" s="33" t="s">
        <v>1192</v>
      </c>
      <c r="D163" s="41">
        <v>-23700</v>
      </c>
      <c r="E163" s="26">
        <v>-864.27</v>
      </c>
      <c r="F163" s="27">
        <v>-1.6028000000000001E-2</v>
      </c>
      <c r="G163" s="16"/>
    </row>
    <row r="164" spans="1:7" x14ac:dyDescent="0.25">
      <c r="A164" s="13" t="s">
        <v>1696</v>
      </c>
      <c r="B164" s="33"/>
      <c r="C164" s="33" t="s">
        <v>1249</v>
      </c>
      <c r="D164" s="41">
        <v>-25550</v>
      </c>
      <c r="E164" s="26">
        <v>-1020.43</v>
      </c>
      <c r="F164" s="27">
        <v>-1.8924E-2</v>
      </c>
      <c r="G164" s="16"/>
    </row>
    <row r="165" spans="1:7" x14ac:dyDescent="0.25">
      <c r="A165" s="13" t="s">
        <v>1684</v>
      </c>
      <c r="B165" s="33"/>
      <c r="C165" s="33" t="s">
        <v>1164</v>
      </c>
      <c r="D165" s="41">
        <v>-530000</v>
      </c>
      <c r="E165" s="26">
        <v>-1085.3900000000001</v>
      </c>
      <c r="F165" s="27">
        <v>-2.0128E-2</v>
      </c>
      <c r="G165" s="16"/>
    </row>
    <row r="166" spans="1:7" x14ac:dyDescent="0.25">
      <c r="A166" s="13" t="s">
        <v>1690</v>
      </c>
      <c r="B166" s="33"/>
      <c r="C166" s="33" t="s">
        <v>1164</v>
      </c>
      <c r="D166" s="41">
        <v>-63200</v>
      </c>
      <c r="E166" s="26">
        <v>-1101.96</v>
      </c>
      <c r="F166" s="27">
        <v>-2.0435999999999999E-2</v>
      </c>
      <c r="G166" s="16"/>
    </row>
    <row r="167" spans="1:7" x14ac:dyDescent="0.25">
      <c r="A167" s="13" t="s">
        <v>1647</v>
      </c>
      <c r="B167" s="33"/>
      <c r="C167" s="33" t="s">
        <v>1334</v>
      </c>
      <c r="D167" s="41">
        <v>-247800</v>
      </c>
      <c r="E167" s="26">
        <v>-1125.8800000000001</v>
      </c>
      <c r="F167" s="27">
        <v>-2.0879000000000002E-2</v>
      </c>
      <c r="G167" s="16"/>
    </row>
    <row r="168" spans="1:7" x14ac:dyDescent="0.25">
      <c r="A168" s="13" t="s">
        <v>1639</v>
      </c>
      <c r="B168" s="33"/>
      <c r="C168" s="33" t="s">
        <v>1184</v>
      </c>
      <c r="D168" s="41">
        <v>-234900</v>
      </c>
      <c r="E168" s="26">
        <v>-1373.58</v>
      </c>
      <c r="F168" s="27">
        <v>-2.5472999999999999E-2</v>
      </c>
      <c r="G168" s="16"/>
    </row>
    <row r="169" spans="1:7" x14ac:dyDescent="0.25">
      <c r="A169" s="13" t="s">
        <v>1700</v>
      </c>
      <c r="B169" s="33"/>
      <c r="C169" s="33" t="s">
        <v>1164</v>
      </c>
      <c r="D169" s="41">
        <v>-105050</v>
      </c>
      <c r="E169" s="26">
        <v>-1836.06</v>
      </c>
      <c r="F169" s="27">
        <v>-3.4049999999999997E-2</v>
      </c>
      <c r="G169" s="16"/>
    </row>
    <row r="170" spans="1:7" x14ac:dyDescent="0.25">
      <c r="A170" s="13" t="s">
        <v>1610</v>
      </c>
      <c r="B170" s="33"/>
      <c r="C170" s="33" t="s">
        <v>1304</v>
      </c>
      <c r="D170" s="41">
        <v>-136000</v>
      </c>
      <c r="E170" s="26">
        <v>-1884.55</v>
      </c>
      <c r="F170" s="27">
        <v>-3.4949000000000001E-2</v>
      </c>
      <c r="G170" s="16"/>
    </row>
    <row r="171" spans="1:7" x14ac:dyDescent="0.25">
      <c r="A171" s="13" t="s">
        <v>1653</v>
      </c>
      <c r="B171" s="33"/>
      <c r="C171" s="33" t="s">
        <v>1323</v>
      </c>
      <c r="D171" s="41">
        <v>-741000</v>
      </c>
      <c r="E171" s="26">
        <v>-2298.9499999999998</v>
      </c>
      <c r="F171" s="27">
        <v>-4.2634999999999999E-2</v>
      </c>
      <c r="G171" s="16"/>
    </row>
    <row r="172" spans="1:7" x14ac:dyDescent="0.25">
      <c r="A172" s="17" t="s">
        <v>130</v>
      </c>
      <c r="B172" s="34"/>
      <c r="C172" s="34"/>
      <c r="D172" s="20"/>
      <c r="E172" s="42">
        <v>-22777.46</v>
      </c>
      <c r="F172" s="43">
        <v>-0.42239599999999999</v>
      </c>
      <c r="G172" s="23"/>
    </row>
    <row r="173" spans="1:7" x14ac:dyDescent="0.25">
      <c r="A173" s="13"/>
      <c r="B173" s="33"/>
      <c r="C173" s="33"/>
      <c r="D173" s="14"/>
      <c r="E173" s="15"/>
      <c r="F173" s="16"/>
      <c r="G173" s="16"/>
    </row>
    <row r="174" spans="1:7" x14ac:dyDescent="0.25">
      <c r="A174" s="13"/>
      <c r="B174" s="33"/>
      <c r="C174" s="33"/>
      <c r="D174" s="14"/>
      <c r="E174" s="15"/>
      <c r="F174" s="16"/>
      <c r="G174" s="16"/>
    </row>
    <row r="175" spans="1:7" x14ac:dyDescent="0.25">
      <c r="A175" s="13"/>
      <c r="B175" s="33"/>
      <c r="C175" s="33"/>
      <c r="D175" s="14"/>
      <c r="E175" s="15"/>
      <c r="F175" s="16"/>
      <c r="G175" s="16"/>
    </row>
    <row r="176" spans="1:7" x14ac:dyDescent="0.25">
      <c r="A176" s="24" t="s">
        <v>142</v>
      </c>
      <c r="B176" s="35"/>
      <c r="C176" s="35"/>
      <c r="D176" s="25"/>
      <c r="E176" s="44">
        <v>-22777.46</v>
      </c>
      <c r="F176" s="45">
        <v>-0.42239599999999999</v>
      </c>
      <c r="G176" s="23"/>
    </row>
    <row r="177" spans="1:7" x14ac:dyDescent="0.25">
      <c r="A177" s="13"/>
      <c r="B177" s="33"/>
      <c r="C177" s="33"/>
      <c r="D177" s="14"/>
      <c r="E177" s="15"/>
      <c r="F177" s="16"/>
      <c r="G177" s="16"/>
    </row>
    <row r="178" spans="1:7" x14ac:dyDescent="0.25">
      <c r="A178" s="17" t="s">
        <v>128</v>
      </c>
      <c r="B178" s="33"/>
      <c r="C178" s="33"/>
      <c r="D178" s="14"/>
      <c r="E178" s="15"/>
      <c r="F178" s="16"/>
      <c r="G178" s="16"/>
    </row>
    <row r="179" spans="1:7" x14ac:dyDescent="0.25">
      <c r="A179" s="17" t="s">
        <v>270</v>
      </c>
      <c r="B179" s="33"/>
      <c r="C179" s="33"/>
      <c r="D179" s="14"/>
      <c r="E179" s="15"/>
      <c r="F179" s="16"/>
      <c r="G179" s="16"/>
    </row>
    <row r="180" spans="1:7" x14ac:dyDescent="0.25">
      <c r="A180" s="13" t="s">
        <v>1819</v>
      </c>
      <c r="B180" s="33" t="s">
        <v>1820</v>
      </c>
      <c r="C180" s="33" t="s">
        <v>276</v>
      </c>
      <c r="D180" s="14">
        <v>2500000</v>
      </c>
      <c r="E180" s="15">
        <v>2478.04</v>
      </c>
      <c r="F180" s="16">
        <v>4.5999999999999999E-2</v>
      </c>
      <c r="G180" s="16">
        <v>7.9924999999999996E-2</v>
      </c>
    </row>
    <row r="181" spans="1:7" x14ac:dyDescent="0.25">
      <c r="A181" s="13" t="s">
        <v>793</v>
      </c>
      <c r="B181" s="33" t="s">
        <v>794</v>
      </c>
      <c r="C181" s="33" t="s">
        <v>276</v>
      </c>
      <c r="D181" s="14">
        <v>500000</v>
      </c>
      <c r="E181" s="15">
        <v>499.14</v>
      </c>
      <c r="F181" s="16">
        <v>9.2999999999999992E-3</v>
      </c>
      <c r="G181" s="16">
        <v>7.5398999999999994E-2</v>
      </c>
    </row>
    <row r="182" spans="1:7" x14ac:dyDescent="0.25">
      <c r="A182" s="17" t="s">
        <v>130</v>
      </c>
      <c r="B182" s="34"/>
      <c r="C182" s="34"/>
      <c r="D182" s="20"/>
      <c r="E182" s="37">
        <v>2977.18</v>
      </c>
      <c r="F182" s="38">
        <v>5.5300000000000002E-2</v>
      </c>
      <c r="G182" s="23"/>
    </row>
    <row r="183" spans="1:7" x14ac:dyDescent="0.25">
      <c r="A183" s="13"/>
      <c r="B183" s="33"/>
      <c r="C183" s="33"/>
      <c r="D183" s="14"/>
      <c r="E183" s="15"/>
      <c r="F183" s="16"/>
      <c r="G183" s="16"/>
    </row>
    <row r="184" spans="1:7" x14ac:dyDescent="0.25">
      <c r="A184" s="17" t="s">
        <v>131</v>
      </c>
      <c r="B184" s="33"/>
      <c r="C184" s="33"/>
      <c r="D184" s="14"/>
      <c r="E184" s="15"/>
      <c r="F184" s="16"/>
      <c r="G184" s="16"/>
    </row>
    <row r="185" spans="1:7" x14ac:dyDescent="0.25">
      <c r="A185" s="13" t="s">
        <v>670</v>
      </c>
      <c r="B185" s="33" t="s">
        <v>671</v>
      </c>
      <c r="C185" s="33" t="s">
        <v>134</v>
      </c>
      <c r="D185" s="14">
        <v>2500000</v>
      </c>
      <c r="E185" s="15">
        <v>2561.39</v>
      </c>
      <c r="F185" s="16">
        <v>4.7500000000000001E-2</v>
      </c>
      <c r="G185" s="16">
        <v>6.9810999999999998E-2</v>
      </c>
    </row>
    <row r="186" spans="1:7" x14ac:dyDescent="0.25">
      <c r="A186" s="13" t="s">
        <v>2072</v>
      </c>
      <c r="B186" s="33" t="s">
        <v>2073</v>
      </c>
      <c r="C186" s="33" t="s">
        <v>134</v>
      </c>
      <c r="D186" s="14">
        <v>2500000</v>
      </c>
      <c r="E186" s="15">
        <v>2552.4299999999998</v>
      </c>
      <c r="F186" s="16">
        <v>4.7300000000000002E-2</v>
      </c>
      <c r="G186" s="16">
        <v>6.9735000000000005E-2</v>
      </c>
    </row>
    <row r="187" spans="1:7" x14ac:dyDescent="0.25">
      <c r="A187" s="13" t="s">
        <v>731</v>
      </c>
      <c r="B187" s="33" t="s">
        <v>732</v>
      </c>
      <c r="C187" s="33" t="s">
        <v>134</v>
      </c>
      <c r="D187" s="14">
        <v>2500000</v>
      </c>
      <c r="E187" s="15">
        <v>2523.0100000000002</v>
      </c>
      <c r="F187" s="16">
        <v>4.6800000000000001E-2</v>
      </c>
      <c r="G187" s="16">
        <v>6.8678000000000003E-2</v>
      </c>
    </row>
    <row r="188" spans="1:7" x14ac:dyDescent="0.25">
      <c r="A188" s="13" t="s">
        <v>482</v>
      </c>
      <c r="B188" s="33" t="s">
        <v>483</v>
      </c>
      <c r="C188" s="33" t="s">
        <v>134</v>
      </c>
      <c r="D188" s="14">
        <v>1000000</v>
      </c>
      <c r="E188" s="15">
        <v>1012.17</v>
      </c>
      <c r="F188" s="16">
        <v>1.8800000000000001E-2</v>
      </c>
      <c r="G188" s="16">
        <v>6.8933999999999995E-2</v>
      </c>
    </row>
    <row r="189" spans="1:7" x14ac:dyDescent="0.25">
      <c r="A189" s="17" t="s">
        <v>130</v>
      </c>
      <c r="B189" s="34"/>
      <c r="C189" s="34"/>
      <c r="D189" s="20"/>
      <c r="E189" s="37">
        <v>8649</v>
      </c>
      <c r="F189" s="38">
        <v>0.16039999999999999</v>
      </c>
      <c r="G189" s="23"/>
    </row>
    <row r="190" spans="1:7" x14ac:dyDescent="0.25">
      <c r="A190" s="13"/>
      <c r="B190" s="33"/>
      <c r="C190" s="33"/>
      <c r="D190" s="14"/>
      <c r="E190" s="15"/>
      <c r="F190" s="16"/>
      <c r="G190" s="16"/>
    </row>
    <row r="191" spans="1:7" x14ac:dyDescent="0.25">
      <c r="A191" s="17" t="s">
        <v>140</v>
      </c>
      <c r="B191" s="33"/>
      <c r="C191" s="33"/>
      <c r="D191" s="14"/>
      <c r="E191" s="15"/>
      <c r="F191" s="16"/>
      <c r="G191" s="16"/>
    </row>
    <row r="192" spans="1:7" x14ac:dyDescent="0.25">
      <c r="A192" s="17" t="s">
        <v>130</v>
      </c>
      <c r="B192" s="33"/>
      <c r="C192" s="33"/>
      <c r="D192" s="14"/>
      <c r="E192" s="39" t="s">
        <v>127</v>
      </c>
      <c r="F192" s="40" t="s">
        <v>127</v>
      </c>
      <c r="G192" s="16"/>
    </row>
    <row r="193" spans="1:7" x14ac:dyDescent="0.25">
      <c r="A193" s="13"/>
      <c r="B193" s="33"/>
      <c r="C193" s="33"/>
      <c r="D193" s="14"/>
      <c r="E193" s="15"/>
      <c r="F193" s="16"/>
      <c r="G193" s="16"/>
    </row>
    <row r="194" spans="1:7" x14ac:dyDescent="0.25">
      <c r="A194" s="17" t="s">
        <v>141</v>
      </c>
      <c r="B194" s="33"/>
      <c r="C194" s="33"/>
      <c r="D194" s="14"/>
      <c r="E194" s="15"/>
      <c r="F194" s="16"/>
      <c r="G194" s="16"/>
    </row>
    <row r="195" spans="1:7" x14ac:dyDescent="0.25">
      <c r="A195" s="17" t="s">
        <v>130</v>
      </c>
      <c r="B195" s="33"/>
      <c r="C195" s="33"/>
      <c r="D195" s="14"/>
      <c r="E195" s="39" t="s">
        <v>127</v>
      </c>
      <c r="F195" s="40" t="s">
        <v>127</v>
      </c>
      <c r="G195" s="16"/>
    </row>
    <row r="196" spans="1:7" x14ac:dyDescent="0.25">
      <c r="A196" s="13"/>
      <c r="B196" s="33"/>
      <c r="C196" s="33"/>
      <c r="D196" s="14"/>
      <c r="E196" s="15"/>
      <c r="F196" s="16"/>
      <c r="G196" s="16"/>
    </row>
    <row r="197" spans="1:7" x14ac:dyDescent="0.25">
      <c r="A197" s="24" t="s">
        <v>142</v>
      </c>
      <c r="B197" s="35"/>
      <c r="C197" s="35"/>
      <c r="D197" s="25"/>
      <c r="E197" s="21">
        <v>11626.18</v>
      </c>
      <c r="F197" s="22">
        <v>0.2157</v>
      </c>
      <c r="G197" s="23"/>
    </row>
    <row r="198" spans="1:7" x14ac:dyDescent="0.25">
      <c r="A198" s="13"/>
      <c r="B198" s="33"/>
      <c r="C198" s="33"/>
      <c r="D198" s="14"/>
      <c r="E198" s="15"/>
      <c r="F198" s="16"/>
      <c r="G198" s="16"/>
    </row>
    <row r="199" spans="1:7" x14ac:dyDescent="0.25">
      <c r="A199" s="13"/>
      <c r="B199" s="33"/>
      <c r="C199" s="33"/>
      <c r="D199" s="14"/>
      <c r="E199" s="15"/>
      <c r="F199" s="16"/>
      <c r="G199" s="16"/>
    </row>
    <row r="200" spans="1:7" x14ac:dyDescent="0.25">
      <c r="A200" s="17" t="s">
        <v>871</v>
      </c>
      <c r="B200" s="33"/>
      <c r="C200" s="33"/>
      <c r="D200" s="14"/>
      <c r="E200" s="15"/>
      <c r="F200" s="16"/>
      <c r="G200" s="16"/>
    </row>
    <row r="201" spans="1:7" x14ac:dyDescent="0.25">
      <c r="A201" s="13" t="s">
        <v>1732</v>
      </c>
      <c r="B201" s="33" t="s">
        <v>1733</v>
      </c>
      <c r="C201" s="33"/>
      <c r="D201" s="14">
        <v>5.3E-3</v>
      </c>
      <c r="E201" s="15">
        <v>0</v>
      </c>
      <c r="F201" s="16">
        <v>0</v>
      </c>
      <c r="G201" s="16"/>
    </row>
    <row r="202" spans="1:7" x14ac:dyDescent="0.25">
      <c r="A202" s="13"/>
      <c r="B202" s="33"/>
      <c r="C202" s="33"/>
      <c r="D202" s="14"/>
      <c r="E202" s="15"/>
      <c r="F202" s="16"/>
      <c r="G202" s="16"/>
    </row>
    <row r="203" spans="1:7" x14ac:dyDescent="0.25">
      <c r="A203" s="24" t="s">
        <v>142</v>
      </c>
      <c r="B203" s="35"/>
      <c r="C203" s="35"/>
      <c r="D203" s="25"/>
      <c r="E203" s="21">
        <v>0</v>
      </c>
      <c r="F203" s="22">
        <v>0</v>
      </c>
      <c r="G203" s="23"/>
    </row>
    <row r="204" spans="1:7" x14ac:dyDescent="0.25">
      <c r="A204" s="13"/>
      <c r="B204" s="33"/>
      <c r="C204" s="33"/>
      <c r="D204" s="14"/>
      <c r="E204" s="15"/>
      <c r="F204" s="16"/>
      <c r="G204" s="16"/>
    </row>
    <row r="205" spans="1:7" x14ac:dyDescent="0.25">
      <c r="A205" s="17" t="s">
        <v>220</v>
      </c>
      <c r="B205" s="33"/>
      <c r="C205" s="33"/>
      <c r="D205" s="14"/>
      <c r="E205" s="15"/>
      <c r="F205" s="16"/>
      <c r="G205" s="16"/>
    </row>
    <row r="206" spans="1:7" x14ac:dyDescent="0.25">
      <c r="A206" s="13" t="s">
        <v>221</v>
      </c>
      <c r="B206" s="33"/>
      <c r="C206" s="33"/>
      <c r="D206" s="14"/>
      <c r="E206" s="15">
        <v>6453.55</v>
      </c>
      <c r="F206" s="16">
        <v>0.1197</v>
      </c>
      <c r="G206" s="16">
        <v>6.2909999999999994E-2</v>
      </c>
    </row>
    <row r="207" spans="1:7" x14ac:dyDescent="0.25">
      <c r="A207" s="17" t="s">
        <v>130</v>
      </c>
      <c r="B207" s="34"/>
      <c r="C207" s="34"/>
      <c r="D207" s="20"/>
      <c r="E207" s="37">
        <v>6453.55</v>
      </c>
      <c r="F207" s="38">
        <v>0.1197</v>
      </c>
      <c r="G207" s="23"/>
    </row>
    <row r="208" spans="1:7" x14ac:dyDescent="0.25">
      <c r="A208" s="13"/>
      <c r="B208" s="33"/>
      <c r="C208" s="33"/>
      <c r="D208" s="14"/>
      <c r="E208" s="15"/>
      <c r="F208" s="16"/>
      <c r="G208" s="16"/>
    </row>
    <row r="209" spans="1:7" x14ac:dyDescent="0.25">
      <c r="A209" s="24" t="s">
        <v>142</v>
      </c>
      <c r="B209" s="35"/>
      <c r="C209" s="35"/>
      <c r="D209" s="25"/>
      <c r="E209" s="21">
        <v>6453.55</v>
      </c>
      <c r="F209" s="22">
        <v>0.1197</v>
      </c>
      <c r="G209" s="23"/>
    </row>
    <row r="210" spans="1:7" x14ac:dyDescent="0.25">
      <c r="A210" s="13" t="s">
        <v>222</v>
      </c>
      <c r="B210" s="33"/>
      <c r="C210" s="33"/>
      <c r="D210" s="14"/>
      <c r="E210" s="15">
        <v>136.19843180000001</v>
      </c>
      <c r="F210" s="16">
        <v>2.5249999999999999E-3</v>
      </c>
      <c r="G210" s="16"/>
    </row>
    <row r="211" spans="1:7" x14ac:dyDescent="0.25">
      <c r="A211" s="13" t="s">
        <v>223</v>
      </c>
      <c r="B211" s="33"/>
      <c r="C211" s="33"/>
      <c r="D211" s="14"/>
      <c r="E211" s="26">
        <v>-87.228431799999996</v>
      </c>
      <c r="F211" s="27">
        <v>-1.225E-3</v>
      </c>
      <c r="G211" s="16">
        <v>6.2909999999999994E-2</v>
      </c>
    </row>
    <row r="212" spans="1:7" x14ac:dyDescent="0.25">
      <c r="A212" s="28" t="s">
        <v>224</v>
      </c>
      <c r="B212" s="36"/>
      <c r="C212" s="36"/>
      <c r="D212" s="29"/>
      <c r="E212" s="30">
        <v>53921.56</v>
      </c>
      <c r="F212" s="31">
        <v>1</v>
      </c>
      <c r="G212" s="31"/>
    </row>
    <row r="214" spans="1:7" x14ac:dyDescent="0.25">
      <c r="A214" s="1" t="s">
        <v>1738</v>
      </c>
    </row>
    <row r="215" spans="1:7" x14ac:dyDescent="0.25">
      <c r="A215" s="1" t="s">
        <v>226</v>
      </c>
    </row>
    <row r="217" spans="1:7" x14ac:dyDescent="0.25">
      <c r="A217" s="1" t="s">
        <v>227</v>
      </c>
    </row>
    <row r="218" spans="1:7" x14ac:dyDescent="0.25">
      <c r="A218" s="48" t="s">
        <v>228</v>
      </c>
      <c r="B218" s="3" t="s">
        <v>127</v>
      </c>
    </row>
    <row r="219" spans="1:7" x14ac:dyDescent="0.25">
      <c r="A219" t="s">
        <v>229</v>
      </c>
    </row>
    <row r="220" spans="1:7" x14ac:dyDescent="0.25">
      <c r="A220" t="s">
        <v>230</v>
      </c>
      <c r="B220" t="s">
        <v>231</v>
      </c>
      <c r="C220" t="s">
        <v>231</v>
      </c>
    </row>
    <row r="221" spans="1:7" x14ac:dyDescent="0.25">
      <c r="B221" s="49">
        <v>45565</v>
      </c>
      <c r="C221" s="49">
        <v>45596</v>
      </c>
    </row>
    <row r="222" spans="1:7" x14ac:dyDescent="0.25">
      <c r="A222" t="s">
        <v>233</v>
      </c>
      <c r="B222">
        <v>26.362300000000001</v>
      </c>
      <c r="C222">
        <v>26.075299999999999</v>
      </c>
    </row>
    <row r="223" spans="1:7" x14ac:dyDescent="0.25">
      <c r="A223" t="s">
        <v>236</v>
      </c>
      <c r="B223">
        <v>26.352799999999998</v>
      </c>
      <c r="C223">
        <v>26.0657</v>
      </c>
    </row>
    <row r="224" spans="1:7" x14ac:dyDescent="0.25">
      <c r="A224" t="s">
        <v>237</v>
      </c>
      <c r="B224">
        <v>19.156300000000002</v>
      </c>
      <c r="C224">
        <v>18.947600000000001</v>
      </c>
    </row>
    <row r="225" spans="1:4" x14ac:dyDescent="0.25">
      <c r="A225" t="s">
        <v>685</v>
      </c>
      <c r="B225">
        <v>16.214600000000001</v>
      </c>
      <c r="C225">
        <v>15.9579</v>
      </c>
    </row>
    <row r="226" spans="1:4" x14ac:dyDescent="0.25">
      <c r="A226" t="s">
        <v>245</v>
      </c>
      <c r="B226">
        <v>24.0778</v>
      </c>
      <c r="C226">
        <v>23.794899999999998</v>
      </c>
    </row>
    <row r="227" spans="1:4" x14ac:dyDescent="0.25">
      <c r="A227" t="s">
        <v>688</v>
      </c>
      <c r="B227">
        <v>24.065000000000001</v>
      </c>
      <c r="C227">
        <v>23.782599999999999</v>
      </c>
    </row>
    <row r="228" spans="1:4" x14ac:dyDescent="0.25">
      <c r="A228" t="s">
        <v>689</v>
      </c>
      <c r="B228">
        <v>16.632300000000001</v>
      </c>
      <c r="C228">
        <v>16.437100000000001</v>
      </c>
    </row>
    <row r="229" spans="1:4" x14ac:dyDescent="0.25">
      <c r="A229" t="s">
        <v>690</v>
      </c>
      <c r="B229">
        <v>14.517300000000001</v>
      </c>
      <c r="C229">
        <v>14.2669</v>
      </c>
    </row>
    <row r="231" spans="1:4" x14ac:dyDescent="0.25">
      <c r="A231" t="s">
        <v>692</v>
      </c>
    </row>
    <row r="233" spans="1:4" x14ac:dyDescent="0.25">
      <c r="A233" s="51" t="s">
        <v>693</v>
      </c>
      <c r="B233" s="51" t="s">
        <v>694</v>
      </c>
      <c r="C233" s="51" t="s">
        <v>695</v>
      </c>
      <c r="D233" s="51" t="s">
        <v>696</v>
      </c>
    </row>
    <row r="234" spans="1:4" x14ac:dyDescent="0.25">
      <c r="A234" s="51" t="s">
        <v>699</v>
      </c>
      <c r="B234" s="51"/>
      <c r="C234" s="51">
        <v>0.08</v>
      </c>
      <c r="D234" s="51">
        <v>0.08</v>
      </c>
    </row>
    <row r="235" spans="1:4" x14ac:dyDescent="0.25">
      <c r="A235" s="51" t="s">
        <v>703</v>
      </c>
      <c r="B235" s="51"/>
      <c r="C235" s="51">
        <v>0.08</v>
      </c>
      <c r="D235" s="51">
        <v>0.08</v>
      </c>
    </row>
    <row r="237" spans="1:4" x14ac:dyDescent="0.25">
      <c r="A237" t="s">
        <v>248</v>
      </c>
      <c r="B237" s="3" t="s">
        <v>127</v>
      </c>
    </row>
    <row r="238" spans="1:4" ht="29.1" customHeight="1" x14ac:dyDescent="0.25">
      <c r="A238" s="48" t="s">
        <v>249</v>
      </c>
      <c r="B238" s="3" t="s">
        <v>127</v>
      </c>
    </row>
    <row r="239" spans="1:4" ht="29.1" customHeight="1" x14ac:dyDescent="0.25">
      <c r="A239" s="48" t="s">
        <v>250</v>
      </c>
      <c r="B239" s="3" t="s">
        <v>127</v>
      </c>
    </row>
    <row r="240" spans="1:4" x14ac:dyDescent="0.25">
      <c r="A240" t="s">
        <v>1235</v>
      </c>
      <c r="B240" s="50">
        <v>6.2697000000000003</v>
      </c>
    </row>
    <row r="241" spans="1:4" ht="43.5" customHeight="1" x14ac:dyDescent="0.25">
      <c r="A241" s="48" t="s">
        <v>252</v>
      </c>
      <c r="B241" s="3">
        <v>0</v>
      </c>
    </row>
    <row r="242" spans="1:4" x14ac:dyDescent="0.25">
      <c r="B242" s="3"/>
    </row>
    <row r="243" spans="1:4" ht="29.1" customHeight="1" x14ac:dyDescent="0.25">
      <c r="A243" s="48" t="s">
        <v>253</v>
      </c>
      <c r="B243" s="3" t="s">
        <v>127</v>
      </c>
    </row>
    <row r="244" spans="1:4" ht="29.1" customHeight="1" x14ac:dyDescent="0.25">
      <c r="A244" s="48" t="s">
        <v>254</v>
      </c>
      <c r="B244" t="s">
        <v>127</v>
      </c>
    </row>
    <row r="245" spans="1:4" ht="29.1" customHeight="1" x14ac:dyDescent="0.25">
      <c r="A245" s="48" t="s">
        <v>255</v>
      </c>
      <c r="B245" s="3" t="s">
        <v>127</v>
      </c>
    </row>
    <row r="246" spans="1:4" ht="29.1" customHeight="1" x14ac:dyDescent="0.25">
      <c r="A246" s="48" t="s">
        <v>256</v>
      </c>
      <c r="B246" s="3" t="s">
        <v>127</v>
      </c>
    </row>
    <row r="248" spans="1:4" ht="69.95" customHeight="1" x14ac:dyDescent="0.25">
      <c r="A248" s="69" t="s">
        <v>266</v>
      </c>
      <c r="B248" s="69" t="s">
        <v>267</v>
      </c>
      <c r="C248" s="69" t="s">
        <v>5</v>
      </c>
      <c r="D248" s="69" t="s">
        <v>6</v>
      </c>
    </row>
    <row r="249" spans="1:4" ht="69.95" customHeight="1" x14ac:dyDescent="0.25">
      <c r="A249" s="69" t="s">
        <v>2074</v>
      </c>
      <c r="B249" s="69"/>
      <c r="C249" s="69" t="s">
        <v>65</v>
      </c>
      <c r="D249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78"/>
  <sheetViews>
    <sheetView showGridLines="0" workbookViewId="0">
      <pane ySplit="4" topLeftCell="A59" activePane="bottomLeft" state="frozen"/>
      <selection activeCell="B30" sqref="B30"/>
      <selection pane="bottomLeft" sqref="A1:G1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2075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2076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1239</v>
      </c>
      <c r="B8" s="33" t="s">
        <v>1240</v>
      </c>
      <c r="C8" s="33" t="s">
        <v>1164</v>
      </c>
      <c r="D8" s="14">
        <v>385543</v>
      </c>
      <c r="E8" s="15">
        <v>6691.87</v>
      </c>
      <c r="F8" s="16">
        <v>7.4700000000000003E-2</v>
      </c>
      <c r="G8" s="16"/>
    </row>
    <row r="9" spans="1:8" x14ac:dyDescent="0.25">
      <c r="A9" s="13" t="s">
        <v>1162</v>
      </c>
      <c r="B9" s="33" t="s">
        <v>1163</v>
      </c>
      <c r="C9" s="33" t="s">
        <v>1164</v>
      </c>
      <c r="D9" s="14">
        <v>494271</v>
      </c>
      <c r="E9" s="15">
        <v>6387.22</v>
      </c>
      <c r="F9" s="16">
        <v>7.1300000000000002E-2</v>
      </c>
      <c r="G9" s="16"/>
    </row>
    <row r="10" spans="1:8" x14ac:dyDescent="0.25">
      <c r="A10" s="13" t="s">
        <v>1250</v>
      </c>
      <c r="B10" s="33" t="s">
        <v>1251</v>
      </c>
      <c r="C10" s="33" t="s">
        <v>1249</v>
      </c>
      <c r="D10" s="14">
        <v>289470</v>
      </c>
      <c r="E10" s="15">
        <v>5086.71</v>
      </c>
      <c r="F10" s="16">
        <v>5.6800000000000003E-2</v>
      </c>
      <c r="G10" s="16"/>
    </row>
    <row r="11" spans="1:8" x14ac:dyDescent="0.25">
      <c r="A11" s="13" t="s">
        <v>1190</v>
      </c>
      <c r="B11" s="33" t="s">
        <v>1191</v>
      </c>
      <c r="C11" s="33" t="s">
        <v>1192</v>
      </c>
      <c r="D11" s="14">
        <v>137993</v>
      </c>
      <c r="E11" s="15">
        <v>4998.5200000000004</v>
      </c>
      <c r="F11" s="16">
        <v>5.5800000000000002E-2</v>
      </c>
      <c r="G11" s="16"/>
    </row>
    <row r="12" spans="1:8" x14ac:dyDescent="0.25">
      <c r="A12" s="13" t="s">
        <v>1345</v>
      </c>
      <c r="B12" s="33" t="s">
        <v>1346</v>
      </c>
      <c r="C12" s="33" t="s">
        <v>1249</v>
      </c>
      <c r="D12" s="14">
        <v>83829</v>
      </c>
      <c r="E12" s="15">
        <v>4503.71</v>
      </c>
      <c r="F12" s="16">
        <v>5.0299999999999997E-2</v>
      </c>
      <c r="G12" s="16"/>
    </row>
    <row r="13" spans="1:8" x14ac:dyDescent="0.25">
      <c r="A13" s="13" t="s">
        <v>1156</v>
      </c>
      <c r="B13" s="33" t="s">
        <v>1157</v>
      </c>
      <c r="C13" s="33" t="s">
        <v>1158</v>
      </c>
      <c r="D13" s="14">
        <v>214743</v>
      </c>
      <c r="E13" s="15">
        <v>3970.38</v>
      </c>
      <c r="F13" s="16">
        <v>4.4299999999999999E-2</v>
      </c>
      <c r="G13" s="16"/>
    </row>
    <row r="14" spans="1:8" x14ac:dyDescent="0.25">
      <c r="A14" s="13" t="s">
        <v>1187</v>
      </c>
      <c r="B14" s="33" t="s">
        <v>1188</v>
      </c>
      <c r="C14" s="33" t="s">
        <v>1189</v>
      </c>
      <c r="D14" s="14">
        <v>296944</v>
      </c>
      <c r="E14" s="15">
        <v>3955.44</v>
      </c>
      <c r="F14" s="16">
        <v>4.4200000000000003E-2</v>
      </c>
      <c r="G14" s="16"/>
    </row>
    <row r="15" spans="1:8" x14ac:dyDescent="0.25">
      <c r="A15" s="13" t="s">
        <v>1515</v>
      </c>
      <c r="B15" s="33" t="s">
        <v>1516</v>
      </c>
      <c r="C15" s="33" t="s">
        <v>1181</v>
      </c>
      <c r="D15" s="14">
        <v>630700</v>
      </c>
      <c r="E15" s="15">
        <v>3405.78</v>
      </c>
      <c r="F15" s="16">
        <v>3.7999999999999999E-2</v>
      </c>
      <c r="G15" s="16"/>
    </row>
    <row r="16" spans="1:8" x14ac:dyDescent="0.25">
      <c r="A16" s="13" t="s">
        <v>1868</v>
      </c>
      <c r="B16" s="33" t="s">
        <v>1869</v>
      </c>
      <c r="C16" s="33" t="s">
        <v>1214</v>
      </c>
      <c r="D16" s="14">
        <v>81126</v>
      </c>
      <c r="E16" s="15">
        <v>3287.02</v>
      </c>
      <c r="F16" s="16">
        <v>3.6700000000000003E-2</v>
      </c>
      <c r="G16" s="16"/>
    </row>
    <row r="17" spans="1:7" x14ac:dyDescent="0.25">
      <c r="A17" s="13" t="s">
        <v>1356</v>
      </c>
      <c r="B17" s="33" t="s">
        <v>1357</v>
      </c>
      <c r="C17" s="33" t="s">
        <v>1256</v>
      </c>
      <c r="D17" s="14">
        <v>100750</v>
      </c>
      <c r="E17" s="15">
        <v>3162.44</v>
      </c>
      <c r="F17" s="16">
        <v>3.5299999999999998E-2</v>
      </c>
      <c r="G17" s="16"/>
    </row>
    <row r="18" spans="1:7" x14ac:dyDescent="0.25">
      <c r="A18" s="13" t="s">
        <v>1210</v>
      </c>
      <c r="B18" s="33" t="s">
        <v>1211</v>
      </c>
      <c r="C18" s="33" t="s">
        <v>1164</v>
      </c>
      <c r="D18" s="14">
        <v>376404</v>
      </c>
      <c r="E18" s="15">
        <v>3087.27</v>
      </c>
      <c r="F18" s="16">
        <v>3.4500000000000003E-2</v>
      </c>
      <c r="G18" s="16"/>
    </row>
    <row r="19" spans="1:7" x14ac:dyDescent="0.25">
      <c r="A19" s="13" t="s">
        <v>1176</v>
      </c>
      <c r="B19" s="33" t="s">
        <v>1177</v>
      </c>
      <c r="C19" s="33" t="s">
        <v>1178</v>
      </c>
      <c r="D19" s="14">
        <v>751194</v>
      </c>
      <c r="E19" s="15">
        <v>3066</v>
      </c>
      <c r="F19" s="16">
        <v>3.4200000000000001E-2</v>
      </c>
      <c r="G19" s="16"/>
    </row>
    <row r="20" spans="1:7" x14ac:dyDescent="0.25">
      <c r="A20" s="13" t="s">
        <v>1319</v>
      </c>
      <c r="B20" s="33" t="s">
        <v>1320</v>
      </c>
      <c r="C20" s="33" t="s">
        <v>1203</v>
      </c>
      <c r="D20" s="14">
        <v>20817</v>
      </c>
      <c r="E20" s="15">
        <v>2927.2</v>
      </c>
      <c r="F20" s="16">
        <v>3.27E-2</v>
      </c>
      <c r="G20" s="16"/>
    </row>
    <row r="21" spans="1:7" x14ac:dyDescent="0.25">
      <c r="A21" s="13" t="s">
        <v>1201</v>
      </c>
      <c r="B21" s="33" t="s">
        <v>1202</v>
      </c>
      <c r="C21" s="33" t="s">
        <v>1203</v>
      </c>
      <c r="D21" s="14">
        <v>88563</v>
      </c>
      <c r="E21" s="15">
        <v>2893.4</v>
      </c>
      <c r="F21" s="16">
        <v>3.2300000000000002E-2</v>
      </c>
      <c r="G21" s="16"/>
    </row>
    <row r="22" spans="1:7" x14ac:dyDescent="0.25">
      <c r="A22" s="13" t="s">
        <v>1182</v>
      </c>
      <c r="B22" s="33" t="s">
        <v>1183</v>
      </c>
      <c r="C22" s="33" t="s">
        <v>1184</v>
      </c>
      <c r="D22" s="14">
        <v>25563</v>
      </c>
      <c r="E22" s="15">
        <v>2828.71</v>
      </c>
      <c r="F22" s="16">
        <v>3.1600000000000003E-2</v>
      </c>
      <c r="G22" s="16"/>
    </row>
    <row r="23" spans="1:7" x14ac:dyDescent="0.25">
      <c r="A23" s="13" t="s">
        <v>1279</v>
      </c>
      <c r="B23" s="33" t="s">
        <v>1280</v>
      </c>
      <c r="C23" s="33" t="s">
        <v>1259</v>
      </c>
      <c r="D23" s="14">
        <v>955018</v>
      </c>
      <c r="E23" s="15">
        <v>2720.85</v>
      </c>
      <c r="F23" s="16">
        <v>3.04E-2</v>
      </c>
      <c r="G23" s="16"/>
    </row>
    <row r="24" spans="1:7" x14ac:dyDescent="0.25">
      <c r="A24" s="13" t="s">
        <v>1375</v>
      </c>
      <c r="B24" s="33" t="s">
        <v>1376</v>
      </c>
      <c r="C24" s="33" t="s">
        <v>1323</v>
      </c>
      <c r="D24" s="14">
        <v>36525</v>
      </c>
      <c r="E24" s="15">
        <v>2603.63</v>
      </c>
      <c r="F24" s="16">
        <v>2.9100000000000001E-2</v>
      </c>
      <c r="G24" s="16"/>
    </row>
    <row r="25" spans="1:7" x14ac:dyDescent="0.25">
      <c r="A25" s="13" t="s">
        <v>1898</v>
      </c>
      <c r="B25" s="33" t="s">
        <v>1899</v>
      </c>
      <c r="C25" s="33" t="s">
        <v>1900</v>
      </c>
      <c r="D25" s="14">
        <v>151623</v>
      </c>
      <c r="E25" s="15">
        <v>2579.33</v>
      </c>
      <c r="F25" s="16">
        <v>2.8799999999999999E-2</v>
      </c>
      <c r="G25" s="16"/>
    </row>
    <row r="26" spans="1:7" x14ac:dyDescent="0.25">
      <c r="A26" s="13" t="s">
        <v>1444</v>
      </c>
      <c r="B26" s="33" t="s">
        <v>1445</v>
      </c>
      <c r="C26" s="33" t="s">
        <v>1209</v>
      </c>
      <c r="D26" s="14">
        <v>33983</v>
      </c>
      <c r="E26" s="15">
        <v>2524.75</v>
      </c>
      <c r="F26" s="16">
        <v>2.8199999999999999E-2</v>
      </c>
      <c r="G26" s="16"/>
    </row>
    <row r="27" spans="1:7" x14ac:dyDescent="0.25">
      <c r="A27" s="13" t="s">
        <v>1379</v>
      </c>
      <c r="B27" s="33" t="s">
        <v>1380</v>
      </c>
      <c r="C27" s="33" t="s">
        <v>1256</v>
      </c>
      <c r="D27" s="14">
        <v>191518</v>
      </c>
      <c r="E27" s="15">
        <v>2437.5500000000002</v>
      </c>
      <c r="F27" s="16">
        <v>2.7199999999999998E-2</v>
      </c>
      <c r="G27" s="16"/>
    </row>
    <row r="28" spans="1:7" x14ac:dyDescent="0.25">
      <c r="A28" s="13" t="s">
        <v>1977</v>
      </c>
      <c r="B28" s="33" t="s">
        <v>1978</v>
      </c>
      <c r="C28" s="33" t="s">
        <v>1415</v>
      </c>
      <c r="D28" s="14">
        <v>139174</v>
      </c>
      <c r="E28" s="15">
        <v>2258.9299999999998</v>
      </c>
      <c r="F28" s="16">
        <v>2.52E-2</v>
      </c>
      <c r="G28" s="16"/>
    </row>
    <row r="29" spans="1:7" x14ac:dyDescent="0.25">
      <c r="A29" s="13" t="s">
        <v>1266</v>
      </c>
      <c r="B29" s="33" t="s">
        <v>1267</v>
      </c>
      <c r="C29" s="33" t="s">
        <v>1172</v>
      </c>
      <c r="D29" s="14">
        <v>79412</v>
      </c>
      <c r="E29" s="15">
        <v>2166.8000000000002</v>
      </c>
      <c r="F29" s="16">
        <v>2.4199999999999999E-2</v>
      </c>
      <c r="G29" s="16"/>
    </row>
    <row r="30" spans="1:7" x14ac:dyDescent="0.25">
      <c r="A30" s="13" t="s">
        <v>1509</v>
      </c>
      <c r="B30" s="33" t="s">
        <v>1510</v>
      </c>
      <c r="C30" s="33" t="s">
        <v>1294</v>
      </c>
      <c r="D30" s="14">
        <v>62987</v>
      </c>
      <c r="E30" s="15">
        <v>1811.32</v>
      </c>
      <c r="F30" s="16">
        <v>2.0199999999999999E-2</v>
      </c>
      <c r="G30" s="16"/>
    </row>
    <row r="31" spans="1:7" x14ac:dyDescent="0.25">
      <c r="A31" s="13" t="s">
        <v>1197</v>
      </c>
      <c r="B31" s="33" t="s">
        <v>1198</v>
      </c>
      <c r="C31" s="33" t="s">
        <v>1172</v>
      </c>
      <c r="D31" s="14">
        <v>70182</v>
      </c>
      <c r="E31" s="15">
        <v>1750.13</v>
      </c>
      <c r="F31" s="16">
        <v>1.95E-2</v>
      </c>
      <c r="G31" s="16"/>
    </row>
    <row r="32" spans="1:7" x14ac:dyDescent="0.25">
      <c r="A32" s="13" t="s">
        <v>1919</v>
      </c>
      <c r="B32" s="33" t="s">
        <v>1920</v>
      </c>
      <c r="C32" s="33" t="s">
        <v>1224</v>
      </c>
      <c r="D32" s="14">
        <v>73253</v>
      </c>
      <c r="E32" s="15">
        <v>1739.5</v>
      </c>
      <c r="F32" s="16">
        <v>1.9400000000000001E-2</v>
      </c>
      <c r="G32" s="16"/>
    </row>
    <row r="33" spans="1:7" x14ac:dyDescent="0.25">
      <c r="A33" s="13" t="s">
        <v>1885</v>
      </c>
      <c r="B33" s="33" t="s">
        <v>1886</v>
      </c>
      <c r="C33" s="33" t="s">
        <v>1256</v>
      </c>
      <c r="D33" s="14">
        <v>927649</v>
      </c>
      <c r="E33" s="15">
        <v>1244.07</v>
      </c>
      <c r="F33" s="16">
        <v>1.3899999999999999E-2</v>
      </c>
      <c r="G33" s="16"/>
    </row>
    <row r="34" spans="1:7" x14ac:dyDescent="0.25">
      <c r="A34" s="13" t="s">
        <v>1909</v>
      </c>
      <c r="B34" s="33" t="s">
        <v>1910</v>
      </c>
      <c r="C34" s="33" t="s">
        <v>1203</v>
      </c>
      <c r="D34" s="14">
        <v>101450</v>
      </c>
      <c r="E34" s="15">
        <v>1218.06</v>
      </c>
      <c r="F34" s="16">
        <v>1.3599999999999999E-2</v>
      </c>
      <c r="G34" s="16"/>
    </row>
    <row r="35" spans="1:7" x14ac:dyDescent="0.25">
      <c r="A35" s="13" t="s">
        <v>1215</v>
      </c>
      <c r="B35" s="33" t="s">
        <v>1216</v>
      </c>
      <c r="C35" s="33" t="s">
        <v>1164</v>
      </c>
      <c r="D35" s="14">
        <v>98068</v>
      </c>
      <c r="E35" s="15">
        <v>1137.1500000000001</v>
      </c>
      <c r="F35" s="16">
        <v>1.2699999999999999E-2</v>
      </c>
      <c r="G35" s="16"/>
    </row>
    <row r="36" spans="1:7" x14ac:dyDescent="0.25">
      <c r="A36" s="13" t="s">
        <v>1889</v>
      </c>
      <c r="B36" s="33" t="s">
        <v>1890</v>
      </c>
      <c r="C36" s="33" t="s">
        <v>1158</v>
      </c>
      <c r="D36" s="14">
        <v>52140</v>
      </c>
      <c r="E36" s="15">
        <v>438.97</v>
      </c>
      <c r="F36" s="16">
        <v>4.8999999999999998E-3</v>
      </c>
      <c r="G36" s="16"/>
    </row>
    <row r="37" spans="1:7" x14ac:dyDescent="0.25">
      <c r="A37" s="17" t="s">
        <v>130</v>
      </c>
      <c r="B37" s="34"/>
      <c r="C37" s="34"/>
      <c r="D37" s="20"/>
      <c r="E37" s="37">
        <v>86882.71</v>
      </c>
      <c r="F37" s="38">
        <v>0.97</v>
      </c>
      <c r="G37" s="23"/>
    </row>
    <row r="38" spans="1:7" x14ac:dyDescent="0.25">
      <c r="A38" s="17" t="s">
        <v>1234</v>
      </c>
      <c r="B38" s="33"/>
      <c r="C38" s="33"/>
      <c r="D38" s="14"/>
      <c r="E38" s="15"/>
      <c r="F38" s="16"/>
      <c r="G38" s="16"/>
    </row>
    <row r="39" spans="1:7" x14ac:dyDescent="0.25">
      <c r="A39" s="17" t="s">
        <v>130</v>
      </c>
      <c r="B39" s="33"/>
      <c r="C39" s="33"/>
      <c r="D39" s="14"/>
      <c r="E39" s="39" t="s">
        <v>127</v>
      </c>
      <c r="F39" s="40" t="s">
        <v>127</v>
      </c>
      <c r="G39" s="16"/>
    </row>
    <row r="40" spans="1:7" x14ac:dyDescent="0.25">
      <c r="A40" s="24" t="s">
        <v>142</v>
      </c>
      <c r="B40" s="35"/>
      <c r="C40" s="35"/>
      <c r="D40" s="25"/>
      <c r="E40" s="30">
        <v>86882.71</v>
      </c>
      <c r="F40" s="31">
        <v>0.97</v>
      </c>
      <c r="G40" s="23"/>
    </row>
    <row r="41" spans="1:7" x14ac:dyDescent="0.25">
      <c r="A41" s="13"/>
      <c r="B41" s="33"/>
      <c r="C41" s="33"/>
      <c r="D41" s="14"/>
      <c r="E41" s="15"/>
      <c r="F41" s="16"/>
      <c r="G41" s="16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7" t="s">
        <v>220</v>
      </c>
      <c r="B43" s="33"/>
      <c r="C43" s="33"/>
      <c r="D43" s="14"/>
      <c r="E43" s="15"/>
      <c r="F43" s="16"/>
      <c r="G43" s="16"/>
    </row>
    <row r="44" spans="1:7" x14ac:dyDescent="0.25">
      <c r="A44" s="13" t="s">
        <v>221</v>
      </c>
      <c r="B44" s="33"/>
      <c r="C44" s="33"/>
      <c r="D44" s="14"/>
      <c r="E44" s="15">
        <v>2046.59</v>
      </c>
      <c r="F44" s="16">
        <v>2.2800000000000001E-2</v>
      </c>
      <c r="G44" s="16">
        <v>6.2909999999999994E-2</v>
      </c>
    </row>
    <row r="45" spans="1:7" x14ac:dyDescent="0.25">
      <c r="A45" s="17" t="s">
        <v>130</v>
      </c>
      <c r="B45" s="34"/>
      <c r="C45" s="34"/>
      <c r="D45" s="20"/>
      <c r="E45" s="37">
        <v>2046.59</v>
      </c>
      <c r="F45" s="38">
        <v>2.2800000000000001E-2</v>
      </c>
      <c r="G45" s="23"/>
    </row>
    <row r="46" spans="1:7" x14ac:dyDescent="0.25">
      <c r="A46" s="13"/>
      <c r="B46" s="33"/>
      <c r="C46" s="33"/>
      <c r="D46" s="14"/>
      <c r="E46" s="15"/>
      <c r="F46" s="16"/>
      <c r="G46" s="16"/>
    </row>
    <row r="47" spans="1:7" x14ac:dyDescent="0.25">
      <c r="A47" s="24" t="s">
        <v>142</v>
      </c>
      <c r="B47" s="35"/>
      <c r="C47" s="35"/>
      <c r="D47" s="25"/>
      <c r="E47" s="21">
        <v>2046.59</v>
      </c>
      <c r="F47" s="22">
        <v>2.2800000000000001E-2</v>
      </c>
      <c r="G47" s="23"/>
    </row>
    <row r="48" spans="1:7" x14ac:dyDescent="0.25">
      <c r="A48" s="13" t="s">
        <v>222</v>
      </c>
      <c r="B48" s="33"/>
      <c r="C48" s="33"/>
      <c r="D48" s="14"/>
      <c r="E48" s="15">
        <v>0.35274220000000001</v>
      </c>
      <c r="F48" s="16">
        <v>3.0000000000000001E-6</v>
      </c>
      <c r="G48" s="16"/>
    </row>
    <row r="49" spans="1:7" x14ac:dyDescent="0.25">
      <c r="A49" s="13" t="s">
        <v>223</v>
      </c>
      <c r="B49" s="33"/>
      <c r="C49" s="33"/>
      <c r="D49" s="14"/>
      <c r="E49" s="15">
        <v>654.66725780000002</v>
      </c>
      <c r="F49" s="16">
        <v>7.1970000000000003E-3</v>
      </c>
      <c r="G49" s="16">
        <v>6.2909999999999994E-2</v>
      </c>
    </row>
    <row r="50" spans="1:7" x14ac:dyDescent="0.25">
      <c r="A50" s="28" t="s">
        <v>224</v>
      </c>
      <c r="B50" s="36"/>
      <c r="C50" s="36"/>
      <c r="D50" s="29"/>
      <c r="E50" s="30">
        <v>89584.320000000007</v>
      </c>
      <c r="F50" s="31">
        <v>1</v>
      </c>
      <c r="G50" s="31"/>
    </row>
    <row r="55" spans="1:7" x14ac:dyDescent="0.25">
      <c r="A55" s="1" t="s">
        <v>227</v>
      </c>
    </row>
    <row r="56" spans="1:7" x14ac:dyDescent="0.25">
      <c r="A56" s="48" t="s">
        <v>228</v>
      </c>
      <c r="B56" s="3" t="s">
        <v>127</v>
      </c>
    </row>
    <row r="57" spans="1:7" x14ac:dyDescent="0.25">
      <c r="A57" t="s">
        <v>229</v>
      </c>
    </row>
    <row r="58" spans="1:7" x14ac:dyDescent="0.25">
      <c r="A58" t="s">
        <v>230</v>
      </c>
      <c r="B58" t="s">
        <v>231</v>
      </c>
      <c r="C58" t="s">
        <v>231</v>
      </c>
    </row>
    <row r="59" spans="1:7" x14ac:dyDescent="0.25">
      <c r="B59" s="49">
        <v>45565</v>
      </c>
      <c r="C59" s="49">
        <v>45596</v>
      </c>
    </row>
    <row r="60" spans="1:7" x14ac:dyDescent="0.25">
      <c r="A60" t="s">
        <v>724</v>
      </c>
      <c r="B60">
        <v>17.859000000000002</v>
      </c>
      <c r="C60">
        <v>16.875</v>
      </c>
    </row>
    <row r="61" spans="1:7" x14ac:dyDescent="0.25">
      <c r="A61" t="s">
        <v>237</v>
      </c>
      <c r="B61">
        <v>17.859000000000002</v>
      </c>
      <c r="C61">
        <v>16.875</v>
      </c>
    </row>
    <row r="62" spans="1:7" x14ac:dyDescent="0.25">
      <c r="A62" t="s">
        <v>725</v>
      </c>
      <c r="B62">
        <v>17.221</v>
      </c>
      <c r="C62">
        <v>16.25</v>
      </c>
    </row>
    <row r="63" spans="1:7" x14ac:dyDescent="0.25">
      <c r="A63" t="s">
        <v>689</v>
      </c>
      <c r="B63">
        <v>17.22</v>
      </c>
      <c r="C63">
        <v>16.25</v>
      </c>
    </row>
    <row r="65" spans="1:4" x14ac:dyDescent="0.25">
      <c r="A65" t="s">
        <v>247</v>
      </c>
      <c r="B65" s="3" t="s">
        <v>127</v>
      </c>
    </row>
    <row r="66" spans="1:4" x14ac:dyDescent="0.25">
      <c r="A66" t="s">
        <v>248</v>
      </c>
      <c r="B66" s="3" t="s">
        <v>127</v>
      </c>
    </row>
    <row r="67" spans="1:4" ht="29.1" customHeight="1" x14ac:dyDescent="0.25">
      <c r="A67" s="48" t="s">
        <v>249</v>
      </c>
      <c r="B67" s="3" t="s">
        <v>127</v>
      </c>
    </row>
    <row r="68" spans="1:4" ht="29.1" customHeight="1" x14ac:dyDescent="0.25">
      <c r="A68" s="48" t="s">
        <v>250</v>
      </c>
      <c r="B68" s="3" t="s">
        <v>127</v>
      </c>
    </row>
    <row r="69" spans="1:4" x14ac:dyDescent="0.25">
      <c r="A69" t="s">
        <v>1235</v>
      </c>
      <c r="B69" s="50">
        <v>0.48509999999999998</v>
      </c>
    </row>
    <row r="70" spans="1:4" ht="43.5" customHeight="1" x14ac:dyDescent="0.25">
      <c r="A70" s="48" t="s">
        <v>252</v>
      </c>
      <c r="B70" s="3" t="s">
        <v>127</v>
      </c>
    </row>
    <row r="71" spans="1:4" x14ac:dyDescent="0.25">
      <c r="B71" s="3"/>
    </row>
    <row r="72" spans="1:4" ht="29.1" customHeight="1" x14ac:dyDescent="0.25">
      <c r="A72" s="48" t="s">
        <v>253</v>
      </c>
      <c r="B72" s="3" t="s">
        <v>127</v>
      </c>
    </row>
    <row r="73" spans="1:4" ht="29.1" customHeight="1" x14ac:dyDescent="0.25">
      <c r="A73" s="48" t="s">
        <v>254</v>
      </c>
      <c r="B73" t="s">
        <v>127</v>
      </c>
    </row>
    <row r="74" spans="1:4" ht="29.1" customHeight="1" x14ac:dyDescent="0.25">
      <c r="A74" s="48" t="s">
        <v>255</v>
      </c>
      <c r="B74" s="3" t="s">
        <v>127</v>
      </c>
    </row>
    <row r="75" spans="1:4" ht="29.1" customHeight="1" x14ac:dyDescent="0.25">
      <c r="A75" s="48" t="s">
        <v>256</v>
      </c>
      <c r="B75" s="3" t="s">
        <v>127</v>
      </c>
    </row>
    <row r="77" spans="1:4" ht="69.95" customHeight="1" x14ac:dyDescent="0.25">
      <c r="A77" s="69" t="s">
        <v>266</v>
      </c>
      <c r="B77" s="69" t="s">
        <v>267</v>
      </c>
      <c r="C77" s="69" t="s">
        <v>5</v>
      </c>
      <c r="D77" s="69" t="s">
        <v>6</v>
      </c>
    </row>
    <row r="78" spans="1:4" ht="69.95" customHeight="1" x14ac:dyDescent="0.25">
      <c r="A78" s="69" t="s">
        <v>2077</v>
      </c>
      <c r="B78" s="69"/>
      <c r="C78" s="69" t="s">
        <v>55</v>
      </c>
      <c r="D78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79"/>
  <sheetViews>
    <sheetView showGridLines="0" workbookViewId="0">
      <pane ySplit="4" topLeftCell="A60" activePane="bottomLeft" state="frozen"/>
      <selection activeCell="B30" sqref="B30"/>
      <selection pane="bottomLeft" activeCell="A79" sqref="A79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2078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2079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1167</v>
      </c>
      <c r="B8" s="33" t="s">
        <v>1168</v>
      </c>
      <c r="C8" s="33" t="s">
        <v>1169</v>
      </c>
      <c r="D8" s="14">
        <v>142269</v>
      </c>
      <c r="E8" s="15">
        <v>695.41</v>
      </c>
      <c r="F8" s="16">
        <v>5.6899999999999999E-2</v>
      </c>
      <c r="G8" s="16"/>
    </row>
    <row r="9" spans="1:8" x14ac:dyDescent="0.25">
      <c r="A9" s="13" t="s">
        <v>1250</v>
      </c>
      <c r="B9" s="33" t="s">
        <v>1251</v>
      </c>
      <c r="C9" s="33" t="s">
        <v>1249</v>
      </c>
      <c r="D9" s="14">
        <v>39054</v>
      </c>
      <c r="E9" s="15">
        <v>686.28</v>
      </c>
      <c r="F9" s="16">
        <v>5.62E-2</v>
      </c>
      <c r="G9" s="16"/>
    </row>
    <row r="10" spans="1:8" x14ac:dyDescent="0.25">
      <c r="A10" s="13" t="s">
        <v>1281</v>
      </c>
      <c r="B10" s="33" t="s">
        <v>1282</v>
      </c>
      <c r="C10" s="33" t="s">
        <v>1249</v>
      </c>
      <c r="D10" s="14">
        <v>37480</v>
      </c>
      <c r="E10" s="15">
        <v>661.92</v>
      </c>
      <c r="F10" s="16">
        <v>5.4199999999999998E-2</v>
      </c>
      <c r="G10" s="16"/>
    </row>
    <row r="11" spans="1:8" x14ac:dyDescent="0.25">
      <c r="A11" s="13" t="s">
        <v>1330</v>
      </c>
      <c r="B11" s="33" t="s">
        <v>1331</v>
      </c>
      <c r="C11" s="33" t="s">
        <v>1169</v>
      </c>
      <c r="D11" s="14">
        <v>24760</v>
      </c>
      <c r="E11" s="15">
        <v>625.99</v>
      </c>
      <c r="F11" s="16">
        <v>5.1200000000000002E-2</v>
      </c>
      <c r="G11" s="16"/>
    </row>
    <row r="12" spans="1:8" x14ac:dyDescent="0.25">
      <c r="A12" s="13" t="s">
        <v>1247</v>
      </c>
      <c r="B12" s="33" t="s">
        <v>1248</v>
      </c>
      <c r="C12" s="33" t="s">
        <v>1249</v>
      </c>
      <c r="D12" s="14">
        <v>15689</v>
      </c>
      <c r="E12" s="15">
        <v>622.61</v>
      </c>
      <c r="F12" s="16">
        <v>5.0999999999999997E-2</v>
      </c>
      <c r="G12" s="16"/>
    </row>
    <row r="13" spans="1:8" x14ac:dyDescent="0.25">
      <c r="A13" s="13" t="s">
        <v>1239</v>
      </c>
      <c r="B13" s="33" t="s">
        <v>1240</v>
      </c>
      <c r="C13" s="33" t="s">
        <v>1164</v>
      </c>
      <c r="D13" s="14">
        <v>35189</v>
      </c>
      <c r="E13" s="15">
        <v>610.78</v>
      </c>
      <c r="F13" s="16">
        <v>0.05</v>
      </c>
      <c r="G13" s="16"/>
    </row>
    <row r="14" spans="1:8" x14ac:dyDescent="0.25">
      <c r="A14" s="13" t="s">
        <v>1332</v>
      </c>
      <c r="B14" s="33" t="s">
        <v>1333</v>
      </c>
      <c r="C14" s="33" t="s">
        <v>1334</v>
      </c>
      <c r="D14" s="14">
        <v>128333</v>
      </c>
      <c r="E14" s="15">
        <v>580.13</v>
      </c>
      <c r="F14" s="16">
        <v>4.7500000000000001E-2</v>
      </c>
      <c r="G14" s="16"/>
    </row>
    <row r="15" spans="1:8" x14ac:dyDescent="0.25">
      <c r="A15" s="13" t="s">
        <v>1199</v>
      </c>
      <c r="B15" s="33" t="s">
        <v>1200</v>
      </c>
      <c r="C15" s="33" t="s">
        <v>1175</v>
      </c>
      <c r="D15" s="14">
        <v>23940</v>
      </c>
      <c r="E15" s="15">
        <v>541.75</v>
      </c>
      <c r="F15" s="16">
        <v>4.4299999999999999E-2</v>
      </c>
      <c r="G15" s="16"/>
    </row>
    <row r="16" spans="1:8" x14ac:dyDescent="0.25">
      <c r="A16" s="13" t="s">
        <v>1419</v>
      </c>
      <c r="B16" s="33" t="s">
        <v>1420</v>
      </c>
      <c r="C16" s="33" t="s">
        <v>1203</v>
      </c>
      <c r="D16" s="14">
        <v>18066</v>
      </c>
      <c r="E16" s="15">
        <v>530.35</v>
      </c>
      <c r="F16" s="16">
        <v>4.3400000000000001E-2</v>
      </c>
      <c r="G16" s="16"/>
    </row>
    <row r="17" spans="1:7" x14ac:dyDescent="0.25">
      <c r="A17" s="13" t="s">
        <v>1173</v>
      </c>
      <c r="B17" s="33" t="s">
        <v>1174</v>
      </c>
      <c r="C17" s="33" t="s">
        <v>1175</v>
      </c>
      <c r="D17" s="14">
        <v>8485</v>
      </c>
      <c r="E17" s="15">
        <v>485.93</v>
      </c>
      <c r="F17" s="16">
        <v>3.9800000000000002E-2</v>
      </c>
      <c r="G17" s="16"/>
    </row>
    <row r="18" spans="1:7" x14ac:dyDescent="0.25">
      <c r="A18" s="13" t="s">
        <v>1179</v>
      </c>
      <c r="B18" s="33" t="s">
        <v>1180</v>
      </c>
      <c r="C18" s="33" t="s">
        <v>1181</v>
      </c>
      <c r="D18" s="14">
        <v>14985</v>
      </c>
      <c r="E18" s="15">
        <v>458.92</v>
      </c>
      <c r="F18" s="16">
        <v>3.7600000000000001E-2</v>
      </c>
      <c r="G18" s="16"/>
    </row>
    <row r="19" spans="1:7" x14ac:dyDescent="0.25">
      <c r="A19" s="13" t="s">
        <v>1170</v>
      </c>
      <c r="B19" s="33" t="s">
        <v>1171</v>
      </c>
      <c r="C19" s="33" t="s">
        <v>1172</v>
      </c>
      <c r="D19" s="14">
        <v>4506</v>
      </c>
      <c r="E19" s="15">
        <v>443.22</v>
      </c>
      <c r="F19" s="16">
        <v>3.6299999999999999E-2</v>
      </c>
      <c r="G19" s="16"/>
    </row>
    <row r="20" spans="1:7" x14ac:dyDescent="0.25">
      <c r="A20" s="13" t="s">
        <v>1339</v>
      </c>
      <c r="B20" s="33" t="s">
        <v>1340</v>
      </c>
      <c r="C20" s="33" t="s">
        <v>1249</v>
      </c>
      <c r="D20" s="14">
        <v>26314</v>
      </c>
      <c r="E20" s="15">
        <v>423.3</v>
      </c>
      <c r="F20" s="16">
        <v>3.4599999999999999E-2</v>
      </c>
      <c r="G20" s="16"/>
    </row>
    <row r="21" spans="1:7" x14ac:dyDescent="0.25">
      <c r="A21" s="13" t="s">
        <v>1195</v>
      </c>
      <c r="B21" s="33" t="s">
        <v>1196</v>
      </c>
      <c r="C21" s="33" t="s">
        <v>1172</v>
      </c>
      <c r="D21" s="14">
        <v>3706</v>
      </c>
      <c r="E21" s="15">
        <v>410.49</v>
      </c>
      <c r="F21" s="16">
        <v>3.3599999999999998E-2</v>
      </c>
      <c r="G21" s="16"/>
    </row>
    <row r="22" spans="1:7" x14ac:dyDescent="0.25">
      <c r="A22" s="13" t="s">
        <v>1279</v>
      </c>
      <c r="B22" s="33" t="s">
        <v>1280</v>
      </c>
      <c r="C22" s="33" t="s">
        <v>1259</v>
      </c>
      <c r="D22" s="14">
        <v>142969</v>
      </c>
      <c r="E22" s="15">
        <v>407.32</v>
      </c>
      <c r="F22" s="16">
        <v>3.3300000000000003E-2</v>
      </c>
      <c r="G22" s="16"/>
    </row>
    <row r="23" spans="1:7" x14ac:dyDescent="0.25">
      <c r="A23" s="13" t="s">
        <v>1360</v>
      </c>
      <c r="B23" s="33" t="s">
        <v>1361</v>
      </c>
      <c r="C23" s="33" t="s">
        <v>1158</v>
      </c>
      <c r="D23" s="14">
        <v>6276</v>
      </c>
      <c r="E23" s="15">
        <v>369.63</v>
      </c>
      <c r="F23" s="16">
        <v>3.0300000000000001E-2</v>
      </c>
      <c r="G23" s="16"/>
    </row>
    <row r="24" spans="1:7" x14ac:dyDescent="0.25">
      <c r="A24" s="13" t="s">
        <v>1257</v>
      </c>
      <c r="B24" s="33" t="s">
        <v>1258</v>
      </c>
      <c r="C24" s="33" t="s">
        <v>1259</v>
      </c>
      <c r="D24" s="14">
        <v>7994</v>
      </c>
      <c r="E24" s="15">
        <v>339.48</v>
      </c>
      <c r="F24" s="16">
        <v>2.7799999999999998E-2</v>
      </c>
      <c r="G24" s="16"/>
    </row>
    <row r="25" spans="1:7" x14ac:dyDescent="0.25">
      <c r="A25" s="13" t="s">
        <v>1290</v>
      </c>
      <c r="B25" s="33" t="s">
        <v>1291</v>
      </c>
      <c r="C25" s="33" t="s">
        <v>1249</v>
      </c>
      <c r="D25" s="14">
        <v>60797</v>
      </c>
      <c r="E25" s="15">
        <v>335.48</v>
      </c>
      <c r="F25" s="16">
        <v>2.75E-2</v>
      </c>
      <c r="G25" s="16"/>
    </row>
    <row r="26" spans="1:7" x14ac:dyDescent="0.25">
      <c r="A26" s="13" t="s">
        <v>1341</v>
      </c>
      <c r="B26" s="33" t="s">
        <v>1342</v>
      </c>
      <c r="C26" s="33" t="s">
        <v>1249</v>
      </c>
      <c r="D26" s="14">
        <v>5814</v>
      </c>
      <c r="E26" s="15">
        <v>332.03</v>
      </c>
      <c r="F26" s="16">
        <v>2.7199999999999998E-2</v>
      </c>
      <c r="G26" s="16"/>
    </row>
    <row r="27" spans="1:7" x14ac:dyDescent="0.25">
      <c r="A27" s="13" t="s">
        <v>1366</v>
      </c>
      <c r="B27" s="33" t="s">
        <v>1367</v>
      </c>
      <c r="C27" s="33" t="s">
        <v>1172</v>
      </c>
      <c r="D27" s="14">
        <v>6769</v>
      </c>
      <c r="E27" s="15">
        <v>331.32</v>
      </c>
      <c r="F27" s="16">
        <v>2.7099999999999999E-2</v>
      </c>
      <c r="G27" s="16"/>
    </row>
    <row r="28" spans="1:7" x14ac:dyDescent="0.25">
      <c r="A28" s="13" t="s">
        <v>1324</v>
      </c>
      <c r="B28" s="33" t="s">
        <v>1325</v>
      </c>
      <c r="C28" s="33" t="s">
        <v>1172</v>
      </c>
      <c r="D28" s="14">
        <v>6160</v>
      </c>
      <c r="E28" s="15">
        <v>307.36</v>
      </c>
      <c r="F28" s="16">
        <v>2.52E-2</v>
      </c>
      <c r="G28" s="16"/>
    </row>
    <row r="29" spans="1:7" x14ac:dyDescent="0.25">
      <c r="A29" s="13" t="s">
        <v>1393</v>
      </c>
      <c r="B29" s="33" t="s">
        <v>1394</v>
      </c>
      <c r="C29" s="33" t="s">
        <v>1221</v>
      </c>
      <c r="D29" s="14">
        <v>46002</v>
      </c>
      <c r="E29" s="15">
        <v>294.41000000000003</v>
      </c>
      <c r="F29" s="16">
        <v>2.41E-2</v>
      </c>
      <c r="G29" s="16"/>
    </row>
    <row r="30" spans="1:7" x14ac:dyDescent="0.25">
      <c r="A30" s="13" t="s">
        <v>1497</v>
      </c>
      <c r="B30" s="33" t="s">
        <v>1498</v>
      </c>
      <c r="C30" s="33" t="s">
        <v>1307</v>
      </c>
      <c r="D30" s="14">
        <v>8907</v>
      </c>
      <c r="E30" s="15">
        <v>280.2</v>
      </c>
      <c r="F30" s="16">
        <v>2.29E-2</v>
      </c>
      <c r="G30" s="16"/>
    </row>
    <row r="31" spans="1:7" x14ac:dyDescent="0.25">
      <c r="A31" s="13" t="s">
        <v>1391</v>
      </c>
      <c r="B31" s="33" t="s">
        <v>1392</v>
      </c>
      <c r="C31" s="33" t="s">
        <v>1181</v>
      </c>
      <c r="D31" s="14">
        <v>18671</v>
      </c>
      <c r="E31" s="15">
        <v>239.58</v>
      </c>
      <c r="F31" s="16">
        <v>1.9599999999999999E-2</v>
      </c>
      <c r="G31" s="16"/>
    </row>
    <row r="32" spans="1:7" x14ac:dyDescent="0.25">
      <c r="A32" s="13" t="s">
        <v>1421</v>
      </c>
      <c r="B32" s="33" t="s">
        <v>1422</v>
      </c>
      <c r="C32" s="33" t="s">
        <v>1203</v>
      </c>
      <c r="D32" s="14">
        <v>14542</v>
      </c>
      <c r="E32" s="15">
        <v>238.26</v>
      </c>
      <c r="F32" s="16">
        <v>1.95E-2</v>
      </c>
      <c r="G32" s="16"/>
    </row>
    <row r="33" spans="1:7" x14ac:dyDescent="0.25">
      <c r="A33" s="13" t="s">
        <v>1444</v>
      </c>
      <c r="B33" s="33" t="s">
        <v>1445</v>
      </c>
      <c r="C33" s="33" t="s">
        <v>1209</v>
      </c>
      <c r="D33" s="14">
        <v>3138</v>
      </c>
      <c r="E33" s="15">
        <v>233.14</v>
      </c>
      <c r="F33" s="16">
        <v>1.9099999999999999E-2</v>
      </c>
      <c r="G33" s="16"/>
    </row>
    <row r="34" spans="1:7" x14ac:dyDescent="0.25">
      <c r="A34" s="13" t="s">
        <v>1413</v>
      </c>
      <c r="B34" s="33" t="s">
        <v>1414</v>
      </c>
      <c r="C34" s="33" t="s">
        <v>1415</v>
      </c>
      <c r="D34" s="14">
        <v>26614</v>
      </c>
      <c r="E34" s="15">
        <v>218.58</v>
      </c>
      <c r="F34" s="16">
        <v>1.7899999999999999E-2</v>
      </c>
      <c r="G34" s="16"/>
    </row>
    <row r="35" spans="1:7" x14ac:dyDescent="0.25">
      <c r="A35" s="13" t="s">
        <v>1222</v>
      </c>
      <c r="B35" s="33" t="s">
        <v>1223</v>
      </c>
      <c r="C35" s="33" t="s">
        <v>1224</v>
      </c>
      <c r="D35" s="14">
        <v>611</v>
      </c>
      <c r="E35" s="15">
        <v>214.59</v>
      </c>
      <c r="F35" s="16">
        <v>1.7600000000000001E-2</v>
      </c>
      <c r="G35" s="16"/>
    </row>
    <row r="36" spans="1:7" x14ac:dyDescent="0.25">
      <c r="A36" s="13" t="s">
        <v>1515</v>
      </c>
      <c r="B36" s="33" t="s">
        <v>1516</v>
      </c>
      <c r="C36" s="33" t="s">
        <v>1181</v>
      </c>
      <c r="D36" s="14">
        <v>39596</v>
      </c>
      <c r="E36" s="15">
        <v>213.82</v>
      </c>
      <c r="F36" s="16">
        <v>1.7500000000000002E-2</v>
      </c>
      <c r="G36" s="16"/>
    </row>
    <row r="37" spans="1:7" x14ac:dyDescent="0.25">
      <c r="A37" s="13" t="s">
        <v>2067</v>
      </c>
      <c r="B37" s="33" t="s">
        <v>2068</v>
      </c>
      <c r="C37" s="33" t="s">
        <v>1203</v>
      </c>
      <c r="D37" s="14">
        <v>28681</v>
      </c>
      <c r="E37" s="15">
        <v>153.96</v>
      </c>
      <c r="F37" s="16">
        <v>1.26E-2</v>
      </c>
      <c r="G37" s="16"/>
    </row>
    <row r="38" spans="1:7" x14ac:dyDescent="0.25">
      <c r="A38" s="17" t="s">
        <v>130</v>
      </c>
      <c r="B38" s="34"/>
      <c r="C38" s="34"/>
      <c r="D38" s="20"/>
      <c r="E38" s="37">
        <v>12286.24</v>
      </c>
      <c r="F38" s="38">
        <v>1.0058</v>
      </c>
      <c r="G38" s="23"/>
    </row>
    <row r="39" spans="1:7" x14ac:dyDescent="0.25">
      <c r="A39" s="17" t="s">
        <v>1234</v>
      </c>
      <c r="B39" s="33"/>
      <c r="C39" s="33"/>
      <c r="D39" s="14"/>
      <c r="E39" s="15"/>
      <c r="F39" s="16"/>
      <c r="G39" s="16"/>
    </row>
    <row r="40" spans="1:7" x14ac:dyDescent="0.25">
      <c r="A40" s="17" t="s">
        <v>130</v>
      </c>
      <c r="B40" s="33"/>
      <c r="C40" s="33"/>
      <c r="D40" s="14"/>
      <c r="E40" s="39" t="s">
        <v>127</v>
      </c>
      <c r="F40" s="40" t="s">
        <v>127</v>
      </c>
      <c r="G40" s="16"/>
    </row>
    <row r="41" spans="1:7" x14ac:dyDescent="0.25">
      <c r="A41" s="24" t="s">
        <v>142</v>
      </c>
      <c r="B41" s="35"/>
      <c r="C41" s="35"/>
      <c r="D41" s="25"/>
      <c r="E41" s="30">
        <v>12286.24</v>
      </c>
      <c r="F41" s="31">
        <v>1.0058</v>
      </c>
      <c r="G41" s="23"/>
    </row>
    <row r="42" spans="1:7" x14ac:dyDescent="0.25">
      <c r="A42" s="13"/>
      <c r="B42" s="33"/>
      <c r="C42" s="33"/>
      <c r="D42" s="14"/>
      <c r="E42" s="15"/>
      <c r="F42" s="16"/>
      <c r="G42" s="16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7" t="s">
        <v>220</v>
      </c>
      <c r="B44" s="33"/>
      <c r="C44" s="33"/>
      <c r="D44" s="14"/>
      <c r="E44" s="15"/>
      <c r="F44" s="16"/>
      <c r="G44" s="16"/>
    </row>
    <row r="45" spans="1:7" x14ac:dyDescent="0.25">
      <c r="A45" s="13" t="s">
        <v>221</v>
      </c>
      <c r="B45" s="33"/>
      <c r="C45" s="33"/>
      <c r="D45" s="14"/>
      <c r="E45" s="15">
        <v>18.989999999999998</v>
      </c>
      <c r="F45" s="16">
        <v>1.6000000000000001E-3</v>
      </c>
      <c r="G45" s="16">
        <v>6.2909999999999994E-2</v>
      </c>
    </row>
    <row r="46" spans="1:7" x14ac:dyDescent="0.25">
      <c r="A46" s="17" t="s">
        <v>130</v>
      </c>
      <c r="B46" s="34"/>
      <c r="C46" s="34"/>
      <c r="D46" s="20"/>
      <c r="E46" s="37">
        <v>18.989999999999998</v>
      </c>
      <c r="F46" s="38">
        <v>1.6000000000000001E-3</v>
      </c>
      <c r="G46" s="23"/>
    </row>
    <row r="47" spans="1:7" x14ac:dyDescent="0.25">
      <c r="A47" s="13"/>
      <c r="B47" s="33"/>
      <c r="C47" s="33"/>
      <c r="D47" s="14"/>
      <c r="E47" s="15"/>
      <c r="F47" s="16"/>
      <c r="G47" s="16"/>
    </row>
    <row r="48" spans="1:7" x14ac:dyDescent="0.25">
      <c r="A48" s="24" t="s">
        <v>142</v>
      </c>
      <c r="B48" s="35"/>
      <c r="C48" s="35"/>
      <c r="D48" s="25"/>
      <c r="E48" s="21">
        <v>18.989999999999998</v>
      </c>
      <c r="F48" s="22">
        <v>1.6000000000000001E-3</v>
      </c>
      <c r="G48" s="23"/>
    </row>
    <row r="49" spans="1:7" x14ac:dyDescent="0.25">
      <c r="A49" s="13" t="s">
        <v>222</v>
      </c>
      <c r="B49" s="33"/>
      <c r="C49" s="33"/>
      <c r="D49" s="14"/>
      <c r="E49" s="15">
        <v>3.2724999999999998E-3</v>
      </c>
      <c r="F49" s="16">
        <v>0</v>
      </c>
      <c r="G49" s="16"/>
    </row>
    <row r="50" spans="1:7" x14ac:dyDescent="0.25">
      <c r="A50" s="13" t="s">
        <v>223</v>
      </c>
      <c r="B50" s="33"/>
      <c r="C50" s="33"/>
      <c r="D50" s="14"/>
      <c r="E50" s="26">
        <v>-87.003272499999994</v>
      </c>
      <c r="F50" s="27">
        <v>-7.4000000000000003E-3</v>
      </c>
      <c r="G50" s="16">
        <v>6.2909999999999994E-2</v>
      </c>
    </row>
    <row r="51" spans="1:7" x14ac:dyDescent="0.25">
      <c r="A51" s="28" t="s">
        <v>224</v>
      </c>
      <c r="B51" s="36"/>
      <c r="C51" s="36"/>
      <c r="D51" s="29"/>
      <c r="E51" s="30">
        <v>12218.23</v>
      </c>
      <c r="F51" s="31">
        <v>1</v>
      </c>
      <c r="G51" s="31"/>
    </row>
    <row r="56" spans="1:7" x14ac:dyDescent="0.25">
      <c r="A56" s="1" t="s">
        <v>227</v>
      </c>
    </row>
    <row r="57" spans="1:7" x14ac:dyDescent="0.25">
      <c r="A57" s="48" t="s">
        <v>228</v>
      </c>
      <c r="B57" s="3" t="s">
        <v>127</v>
      </c>
    </row>
    <row r="58" spans="1:7" x14ac:dyDescent="0.25">
      <c r="A58" t="s">
        <v>229</v>
      </c>
    </row>
    <row r="59" spans="1:7" x14ac:dyDescent="0.25">
      <c r="A59" t="s">
        <v>230</v>
      </c>
      <c r="B59" t="s">
        <v>231</v>
      </c>
      <c r="C59" t="s">
        <v>231</v>
      </c>
    </row>
    <row r="60" spans="1:7" x14ac:dyDescent="0.25">
      <c r="B60" s="49">
        <v>45565</v>
      </c>
      <c r="C60" s="49">
        <v>45596</v>
      </c>
    </row>
    <row r="61" spans="1:7" x14ac:dyDescent="0.25">
      <c r="A61" t="s">
        <v>236</v>
      </c>
      <c r="B61">
        <v>16.101500000000001</v>
      </c>
      <c r="C61">
        <v>14.742699999999999</v>
      </c>
    </row>
    <row r="62" spans="1:7" x14ac:dyDescent="0.25">
      <c r="A62" t="s">
        <v>237</v>
      </c>
      <c r="B62">
        <v>15.876200000000001</v>
      </c>
      <c r="C62">
        <v>14.5365</v>
      </c>
    </row>
    <row r="63" spans="1:7" x14ac:dyDescent="0.25">
      <c r="A63" t="s">
        <v>688</v>
      </c>
      <c r="B63">
        <v>15.7967</v>
      </c>
      <c r="C63">
        <v>14.456300000000001</v>
      </c>
    </row>
    <row r="64" spans="1:7" x14ac:dyDescent="0.25">
      <c r="A64" t="s">
        <v>689</v>
      </c>
      <c r="B64">
        <v>15.7958</v>
      </c>
      <c r="C64">
        <v>14.455500000000001</v>
      </c>
    </row>
    <row r="66" spans="1:4" x14ac:dyDescent="0.25">
      <c r="A66" t="s">
        <v>247</v>
      </c>
      <c r="B66" s="3" t="s">
        <v>127</v>
      </c>
    </row>
    <row r="67" spans="1:4" x14ac:dyDescent="0.25">
      <c r="A67" t="s">
        <v>248</v>
      </c>
      <c r="B67" s="3" t="s">
        <v>127</v>
      </c>
    </row>
    <row r="68" spans="1:4" ht="29.1" customHeight="1" x14ac:dyDescent="0.25">
      <c r="A68" s="48" t="s">
        <v>249</v>
      </c>
      <c r="B68" s="3" t="s">
        <v>127</v>
      </c>
    </row>
    <row r="69" spans="1:4" ht="29.1" customHeight="1" x14ac:dyDescent="0.25">
      <c r="A69" s="48" t="s">
        <v>250</v>
      </c>
      <c r="B69" s="3" t="s">
        <v>127</v>
      </c>
    </row>
    <row r="70" spans="1:4" x14ac:dyDescent="0.25">
      <c r="A70" t="s">
        <v>1235</v>
      </c>
      <c r="B70" s="50">
        <v>0.1348</v>
      </c>
    </row>
    <row r="71" spans="1:4" ht="43.5" customHeight="1" x14ac:dyDescent="0.25">
      <c r="A71" s="48" t="s">
        <v>252</v>
      </c>
      <c r="B71" s="3" t="s">
        <v>127</v>
      </c>
    </row>
    <row r="72" spans="1:4" x14ac:dyDescent="0.25">
      <c r="B72" s="3"/>
    </row>
    <row r="73" spans="1:4" ht="29.1" customHeight="1" x14ac:dyDescent="0.25">
      <c r="A73" s="48" t="s">
        <v>253</v>
      </c>
      <c r="B73" s="3" t="s">
        <v>127</v>
      </c>
    </row>
    <row r="74" spans="1:4" ht="29.1" customHeight="1" x14ac:dyDescent="0.25">
      <c r="A74" s="48" t="s">
        <v>254</v>
      </c>
      <c r="B74" t="s">
        <v>127</v>
      </c>
    </row>
    <row r="75" spans="1:4" ht="29.1" customHeight="1" x14ac:dyDescent="0.25">
      <c r="A75" s="48" t="s">
        <v>255</v>
      </c>
      <c r="B75" s="3" t="s">
        <v>127</v>
      </c>
    </row>
    <row r="76" spans="1:4" ht="29.1" customHeight="1" x14ac:dyDescent="0.25">
      <c r="A76" s="48" t="s">
        <v>256</v>
      </c>
      <c r="B76" s="3" t="s">
        <v>127</v>
      </c>
    </row>
    <row r="78" spans="1:4" ht="69.95" customHeight="1" x14ac:dyDescent="0.25">
      <c r="A78" s="69" t="s">
        <v>266</v>
      </c>
      <c r="B78" s="69" t="s">
        <v>267</v>
      </c>
      <c r="C78" s="69" t="s">
        <v>5</v>
      </c>
      <c r="D78" s="69" t="s">
        <v>6</v>
      </c>
    </row>
    <row r="79" spans="1:4" ht="69.95" customHeight="1" x14ac:dyDescent="0.25">
      <c r="A79" s="69" t="s">
        <v>2080</v>
      </c>
      <c r="B79" s="69"/>
      <c r="C79" s="69" t="s">
        <v>68</v>
      </c>
      <c r="D79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99"/>
  <sheetViews>
    <sheetView showGridLines="0" workbookViewId="0">
      <pane ySplit="4" topLeftCell="A80" activePane="bottomLeft" state="frozen"/>
      <selection activeCell="B30" sqref="B30"/>
      <selection pane="bottomLeft" activeCell="B94" sqref="B9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2081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2082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1239</v>
      </c>
      <c r="B8" s="33" t="s">
        <v>1240</v>
      </c>
      <c r="C8" s="33" t="s">
        <v>1164</v>
      </c>
      <c r="D8" s="14">
        <v>76763</v>
      </c>
      <c r="E8" s="15">
        <v>1332.38</v>
      </c>
      <c r="F8" s="16">
        <v>0.1212</v>
      </c>
      <c r="G8" s="16"/>
    </row>
    <row r="9" spans="1:8" x14ac:dyDescent="0.25">
      <c r="A9" s="13" t="s">
        <v>1162</v>
      </c>
      <c r="B9" s="33" t="s">
        <v>1163</v>
      </c>
      <c r="C9" s="33" t="s">
        <v>1164</v>
      </c>
      <c r="D9" s="14">
        <v>71296</v>
      </c>
      <c r="E9" s="15">
        <v>921.32</v>
      </c>
      <c r="F9" s="16">
        <v>8.3799999999999999E-2</v>
      </c>
      <c r="G9" s="16"/>
    </row>
    <row r="10" spans="1:8" x14ac:dyDescent="0.25">
      <c r="A10" s="13" t="s">
        <v>1187</v>
      </c>
      <c r="B10" s="33" t="s">
        <v>1188</v>
      </c>
      <c r="C10" s="33" t="s">
        <v>1189</v>
      </c>
      <c r="D10" s="14">
        <v>68632</v>
      </c>
      <c r="E10" s="15">
        <v>914.21</v>
      </c>
      <c r="F10" s="16">
        <v>8.3199999999999996E-2</v>
      </c>
      <c r="G10" s="16"/>
    </row>
    <row r="11" spans="1:8" x14ac:dyDescent="0.25">
      <c r="A11" s="13" t="s">
        <v>1250</v>
      </c>
      <c r="B11" s="33" t="s">
        <v>1251</v>
      </c>
      <c r="C11" s="33" t="s">
        <v>1249</v>
      </c>
      <c r="D11" s="14">
        <v>36421</v>
      </c>
      <c r="E11" s="15">
        <v>640.01</v>
      </c>
      <c r="F11" s="16">
        <v>5.8200000000000002E-2</v>
      </c>
      <c r="G11" s="16"/>
    </row>
    <row r="12" spans="1:8" x14ac:dyDescent="0.25">
      <c r="A12" s="13" t="s">
        <v>1167</v>
      </c>
      <c r="B12" s="33" t="s">
        <v>1168</v>
      </c>
      <c r="C12" s="33" t="s">
        <v>1169</v>
      </c>
      <c r="D12" s="14">
        <v>94136</v>
      </c>
      <c r="E12" s="15">
        <v>460.14</v>
      </c>
      <c r="F12" s="16">
        <v>4.19E-2</v>
      </c>
      <c r="G12" s="16"/>
    </row>
    <row r="13" spans="1:8" x14ac:dyDescent="0.25">
      <c r="A13" s="13" t="s">
        <v>1159</v>
      </c>
      <c r="B13" s="33" t="s">
        <v>1160</v>
      </c>
      <c r="C13" s="33" t="s">
        <v>1161</v>
      </c>
      <c r="D13" s="14">
        <v>27124</v>
      </c>
      <c r="E13" s="15">
        <v>437.4</v>
      </c>
      <c r="F13" s="16">
        <v>3.9800000000000002E-2</v>
      </c>
      <c r="G13" s="16"/>
    </row>
    <row r="14" spans="1:8" x14ac:dyDescent="0.25">
      <c r="A14" s="13" t="s">
        <v>1190</v>
      </c>
      <c r="B14" s="33" t="s">
        <v>1191</v>
      </c>
      <c r="C14" s="33" t="s">
        <v>1192</v>
      </c>
      <c r="D14" s="14">
        <v>11913</v>
      </c>
      <c r="E14" s="15">
        <v>431.52</v>
      </c>
      <c r="F14" s="16">
        <v>3.9300000000000002E-2</v>
      </c>
      <c r="G14" s="16"/>
    </row>
    <row r="15" spans="1:8" x14ac:dyDescent="0.25">
      <c r="A15" s="13" t="s">
        <v>1247</v>
      </c>
      <c r="B15" s="33" t="s">
        <v>1248</v>
      </c>
      <c r="C15" s="33" t="s">
        <v>1249</v>
      </c>
      <c r="D15" s="14">
        <v>10343</v>
      </c>
      <c r="E15" s="15">
        <v>410.46</v>
      </c>
      <c r="F15" s="16">
        <v>3.73E-2</v>
      </c>
      <c r="G15" s="16"/>
    </row>
    <row r="16" spans="1:8" x14ac:dyDescent="0.25">
      <c r="A16" s="13" t="s">
        <v>1215</v>
      </c>
      <c r="B16" s="33" t="s">
        <v>1216</v>
      </c>
      <c r="C16" s="33" t="s">
        <v>1164</v>
      </c>
      <c r="D16" s="14">
        <v>28843</v>
      </c>
      <c r="E16" s="15">
        <v>334.45</v>
      </c>
      <c r="F16" s="16">
        <v>3.04E-2</v>
      </c>
      <c r="G16" s="16"/>
    </row>
    <row r="17" spans="1:7" x14ac:dyDescent="0.25">
      <c r="A17" s="13" t="s">
        <v>1210</v>
      </c>
      <c r="B17" s="33" t="s">
        <v>1211</v>
      </c>
      <c r="C17" s="33" t="s">
        <v>1164</v>
      </c>
      <c r="D17" s="14">
        <v>38934</v>
      </c>
      <c r="E17" s="15">
        <v>319.33999999999997</v>
      </c>
      <c r="F17" s="16">
        <v>2.9000000000000001E-2</v>
      </c>
      <c r="G17" s="16"/>
    </row>
    <row r="18" spans="1:7" x14ac:dyDescent="0.25">
      <c r="A18" s="13" t="s">
        <v>1260</v>
      </c>
      <c r="B18" s="33" t="s">
        <v>1261</v>
      </c>
      <c r="C18" s="33" t="s">
        <v>1164</v>
      </c>
      <c r="D18" s="14">
        <v>14859</v>
      </c>
      <c r="E18" s="15">
        <v>257.22000000000003</v>
      </c>
      <c r="F18" s="16">
        <v>2.3400000000000001E-2</v>
      </c>
      <c r="G18" s="16"/>
    </row>
    <row r="19" spans="1:7" x14ac:dyDescent="0.25">
      <c r="A19" s="13" t="s">
        <v>1266</v>
      </c>
      <c r="B19" s="33" t="s">
        <v>1267</v>
      </c>
      <c r="C19" s="33" t="s">
        <v>1172</v>
      </c>
      <c r="D19" s="14">
        <v>9017</v>
      </c>
      <c r="E19" s="15">
        <v>246.03</v>
      </c>
      <c r="F19" s="16">
        <v>2.24E-2</v>
      </c>
      <c r="G19" s="16"/>
    </row>
    <row r="20" spans="1:7" x14ac:dyDescent="0.25">
      <c r="A20" s="13" t="s">
        <v>1330</v>
      </c>
      <c r="B20" s="33" t="s">
        <v>1331</v>
      </c>
      <c r="C20" s="33" t="s">
        <v>1169</v>
      </c>
      <c r="D20" s="14">
        <v>9011</v>
      </c>
      <c r="E20" s="15">
        <v>227.82</v>
      </c>
      <c r="F20" s="16">
        <v>2.07E-2</v>
      </c>
      <c r="G20" s="16"/>
    </row>
    <row r="21" spans="1:7" x14ac:dyDescent="0.25">
      <c r="A21" s="13" t="s">
        <v>1156</v>
      </c>
      <c r="B21" s="33" t="s">
        <v>1157</v>
      </c>
      <c r="C21" s="33" t="s">
        <v>1158</v>
      </c>
      <c r="D21" s="14">
        <v>10924</v>
      </c>
      <c r="E21" s="15">
        <v>201.97</v>
      </c>
      <c r="F21" s="16">
        <v>1.84E-2</v>
      </c>
      <c r="G21" s="16"/>
    </row>
    <row r="22" spans="1:7" x14ac:dyDescent="0.25">
      <c r="A22" s="13" t="s">
        <v>1176</v>
      </c>
      <c r="B22" s="33" t="s">
        <v>1177</v>
      </c>
      <c r="C22" s="33" t="s">
        <v>1178</v>
      </c>
      <c r="D22" s="14">
        <v>47922</v>
      </c>
      <c r="E22" s="15">
        <v>195.59</v>
      </c>
      <c r="F22" s="16">
        <v>1.78E-2</v>
      </c>
      <c r="G22" s="16"/>
    </row>
    <row r="23" spans="1:7" x14ac:dyDescent="0.25">
      <c r="A23" s="13" t="s">
        <v>1317</v>
      </c>
      <c r="B23" s="33" t="s">
        <v>1318</v>
      </c>
      <c r="C23" s="33" t="s">
        <v>1256</v>
      </c>
      <c r="D23" s="14">
        <v>2831</v>
      </c>
      <c r="E23" s="15">
        <v>195.05</v>
      </c>
      <c r="F23" s="16">
        <v>1.77E-2</v>
      </c>
      <c r="G23" s="16"/>
    </row>
    <row r="24" spans="1:7" x14ac:dyDescent="0.25">
      <c r="A24" s="13" t="s">
        <v>1281</v>
      </c>
      <c r="B24" s="33" t="s">
        <v>1282</v>
      </c>
      <c r="C24" s="33" t="s">
        <v>1249</v>
      </c>
      <c r="D24" s="14">
        <v>10688</v>
      </c>
      <c r="E24" s="15">
        <v>188.76</v>
      </c>
      <c r="F24" s="16">
        <v>1.72E-2</v>
      </c>
      <c r="G24" s="16"/>
    </row>
    <row r="25" spans="1:7" x14ac:dyDescent="0.25">
      <c r="A25" s="13" t="s">
        <v>1217</v>
      </c>
      <c r="B25" s="33" t="s">
        <v>1218</v>
      </c>
      <c r="C25" s="33" t="s">
        <v>1172</v>
      </c>
      <c r="D25" s="14">
        <v>21479</v>
      </c>
      <c r="E25" s="15">
        <v>179.15</v>
      </c>
      <c r="F25" s="16">
        <v>1.6299999999999999E-2</v>
      </c>
      <c r="G25" s="16"/>
    </row>
    <row r="26" spans="1:7" x14ac:dyDescent="0.25">
      <c r="A26" s="13" t="s">
        <v>1375</v>
      </c>
      <c r="B26" s="33" t="s">
        <v>1376</v>
      </c>
      <c r="C26" s="33" t="s">
        <v>1323</v>
      </c>
      <c r="D26" s="14">
        <v>2248</v>
      </c>
      <c r="E26" s="15">
        <v>160.25</v>
      </c>
      <c r="F26" s="16">
        <v>1.46E-2</v>
      </c>
      <c r="G26" s="16"/>
    </row>
    <row r="27" spans="1:7" x14ac:dyDescent="0.25">
      <c r="A27" s="13" t="s">
        <v>1195</v>
      </c>
      <c r="B27" s="33" t="s">
        <v>1196</v>
      </c>
      <c r="C27" s="33" t="s">
        <v>1172</v>
      </c>
      <c r="D27" s="14">
        <v>1332</v>
      </c>
      <c r="E27" s="15">
        <v>147.54</v>
      </c>
      <c r="F27" s="16">
        <v>1.34E-2</v>
      </c>
      <c r="G27" s="16"/>
    </row>
    <row r="28" spans="1:7" x14ac:dyDescent="0.25">
      <c r="A28" s="13" t="s">
        <v>1395</v>
      </c>
      <c r="B28" s="33" t="s">
        <v>1396</v>
      </c>
      <c r="C28" s="33" t="s">
        <v>1178</v>
      </c>
      <c r="D28" s="14">
        <v>45844</v>
      </c>
      <c r="E28" s="15">
        <v>147.07</v>
      </c>
      <c r="F28" s="16">
        <v>1.34E-2</v>
      </c>
      <c r="G28" s="16"/>
    </row>
    <row r="29" spans="1:7" x14ac:dyDescent="0.25">
      <c r="A29" s="13" t="s">
        <v>1201</v>
      </c>
      <c r="B29" s="33" t="s">
        <v>1202</v>
      </c>
      <c r="C29" s="33" t="s">
        <v>1203</v>
      </c>
      <c r="D29" s="14">
        <v>4187</v>
      </c>
      <c r="E29" s="15">
        <v>136.79</v>
      </c>
      <c r="F29" s="16">
        <v>1.24E-2</v>
      </c>
      <c r="G29" s="16"/>
    </row>
    <row r="30" spans="1:7" x14ac:dyDescent="0.25">
      <c r="A30" s="13" t="s">
        <v>1419</v>
      </c>
      <c r="B30" s="33" t="s">
        <v>1420</v>
      </c>
      <c r="C30" s="33" t="s">
        <v>1203</v>
      </c>
      <c r="D30" s="14">
        <v>4578</v>
      </c>
      <c r="E30" s="15">
        <v>134.38999999999999</v>
      </c>
      <c r="F30" s="16">
        <v>1.2200000000000001E-2</v>
      </c>
      <c r="G30" s="16"/>
    </row>
    <row r="31" spans="1:7" x14ac:dyDescent="0.25">
      <c r="A31" s="13" t="s">
        <v>1182</v>
      </c>
      <c r="B31" s="33" t="s">
        <v>1183</v>
      </c>
      <c r="C31" s="33" t="s">
        <v>1184</v>
      </c>
      <c r="D31" s="14">
        <v>1155</v>
      </c>
      <c r="E31" s="15">
        <v>127.81</v>
      </c>
      <c r="F31" s="16">
        <v>1.1599999999999999E-2</v>
      </c>
      <c r="G31" s="16"/>
    </row>
    <row r="32" spans="1:7" x14ac:dyDescent="0.25">
      <c r="A32" s="13" t="s">
        <v>1328</v>
      </c>
      <c r="B32" s="33" t="s">
        <v>1329</v>
      </c>
      <c r="C32" s="33" t="s">
        <v>1297</v>
      </c>
      <c r="D32" s="14">
        <v>83862</v>
      </c>
      <c r="E32" s="15">
        <v>124.59</v>
      </c>
      <c r="F32" s="16">
        <v>1.1299999999999999E-2</v>
      </c>
      <c r="G32" s="16"/>
    </row>
    <row r="33" spans="1:7" x14ac:dyDescent="0.25">
      <c r="A33" s="13" t="s">
        <v>1170</v>
      </c>
      <c r="B33" s="33" t="s">
        <v>1171</v>
      </c>
      <c r="C33" s="33" t="s">
        <v>1172</v>
      </c>
      <c r="D33" s="14">
        <v>1123</v>
      </c>
      <c r="E33" s="15">
        <v>110.46</v>
      </c>
      <c r="F33" s="16">
        <v>0.01</v>
      </c>
      <c r="G33" s="16"/>
    </row>
    <row r="34" spans="1:7" x14ac:dyDescent="0.25">
      <c r="A34" s="13" t="s">
        <v>1227</v>
      </c>
      <c r="B34" s="33" t="s">
        <v>1228</v>
      </c>
      <c r="C34" s="33" t="s">
        <v>1229</v>
      </c>
      <c r="D34" s="14">
        <v>39259</v>
      </c>
      <c r="E34" s="15">
        <v>104.49</v>
      </c>
      <c r="F34" s="16">
        <v>9.4999999999999998E-3</v>
      </c>
      <c r="G34" s="16"/>
    </row>
    <row r="35" spans="1:7" x14ac:dyDescent="0.25">
      <c r="A35" s="13" t="s">
        <v>1332</v>
      </c>
      <c r="B35" s="33" t="s">
        <v>1333</v>
      </c>
      <c r="C35" s="33" t="s">
        <v>1334</v>
      </c>
      <c r="D35" s="14">
        <v>22954</v>
      </c>
      <c r="E35" s="15">
        <v>103.76</v>
      </c>
      <c r="F35" s="16">
        <v>9.4000000000000004E-3</v>
      </c>
      <c r="G35" s="16"/>
    </row>
    <row r="36" spans="1:7" x14ac:dyDescent="0.25">
      <c r="A36" s="13" t="s">
        <v>1339</v>
      </c>
      <c r="B36" s="33" t="s">
        <v>1340</v>
      </c>
      <c r="C36" s="33" t="s">
        <v>1249</v>
      </c>
      <c r="D36" s="14">
        <v>6422</v>
      </c>
      <c r="E36" s="15">
        <v>103.31</v>
      </c>
      <c r="F36" s="16">
        <v>9.4000000000000004E-3</v>
      </c>
      <c r="G36" s="16"/>
    </row>
    <row r="37" spans="1:7" x14ac:dyDescent="0.25">
      <c r="A37" s="13" t="s">
        <v>1279</v>
      </c>
      <c r="B37" s="33" t="s">
        <v>1280</v>
      </c>
      <c r="C37" s="33" t="s">
        <v>1259</v>
      </c>
      <c r="D37" s="14">
        <v>36196</v>
      </c>
      <c r="E37" s="15">
        <v>103.12</v>
      </c>
      <c r="F37" s="16">
        <v>9.4000000000000004E-3</v>
      </c>
      <c r="G37" s="16"/>
    </row>
    <row r="38" spans="1:7" x14ac:dyDescent="0.25">
      <c r="A38" s="13" t="s">
        <v>1397</v>
      </c>
      <c r="B38" s="33" t="s">
        <v>1398</v>
      </c>
      <c r="C38" s="33" t="s">
        <v>1304</v>
      </c>
      <c r="D38" s="14">
        <v>7460</v>
      </c>
      <c r="E38" s="15">
        <v>102.65</v>
      </c>
      <c r="F38" s="16">
        <v>9.2999999999999992E-3</v>
      </c>
      <c r="G38" s="16"/>
    </row>
    <row r="39" spans="1:7" x14ac:dyDescent="0.25">
      <c r="A39" s="13" t="s">
        <v>1193</v>
      </c>
      <c r="B39" s="33" t="s">
        <v>1194</v>
      </c>
      <c r="C39" s="33" t="s">
        <v>1184</v>
      </c>
      <c r="D39" s="14">
        <v>3765</v>
      </c>
      <c r="E39" s="15">
        <v>101.5</v>
      </c>
      <c r="F39" s="16">
        <v>9.1999999999999998E-3</v>
      </c>
      <c r="G39" s="16"/>
    </row>
    <row r="40" spans="1:7" x14ac:dyDescent="0.25">
      <c r="A40" s="13" t="s">
        <v>1285</v>
      </c>
      <c r="B40" s="33" t="s">
        <v>1286</v>
      </c>
      <c r="C40" s="33" t="s">
        <v>1287</v>
      </c>
      <c r="D40" s="14">
        <v>14725</v>
      </c>
      <c r="E40" s="15">
        <v>101.02</v>
      </c>
      <c r="F40" s="16">
        <v>9.1999999999999998E-3</v>
      </c>
      <c r="G40" s="16"/>
    </row>
    <row r="41" spans="1:7" x14ac:dyDescent="0.25">
      <c r="A41" s="13" t="s">
        <v>1470</v>
      </c>
      <c r="B41" s="33" t="s">
        <v>1471</v>
      </c>
      <c r="C41" s="33" t="s">
        <v>1256</v>
      </c>
      <c r="D41" s="14">
        <v>5527</v>
      </c>
      <c r="E41" s="15">
        <v>96.76</v>
      </c>
      <c r="F41" s="16">
        <v>8.8000000000000005E-3</v>
      </c>
      <c r="G41" s="16"/>
    </row>
    <row r="42" spans="1:7" x14ac:dyDescent="0.25">
      <c r="A42" s="13" t="s">
        <v>1464</v>
      </c>
      <c r="B42" s="33" t="s">
        <v>1465</v>
      </c>
      <c r="C42" s="33" t="s">
        <v>1297</v>
      </c>
      <c r="D42" s="14">
        <v>9706</v>
      </c>
      <c r="E42" s="15">
        <v>93.53</v>
      </c>
      <c r="F42" s="16">
        <v>8.5000000000000006E-3</v>
      </c>
      <c r="G42" s="16"/>
    </row>
    <row r="43" spans="1:7" x14ac:dyDescent="0.25">
      <c r="A43" s="13" t="s">
        <v>1356</v>
      </c>
      <c r="B43" s="33" t="s">
        <v>1357</v>
      </c>
      <c r="C43" s="33" t="s">
        <v>1256</v>
      </c>
      <c r="D43" s="14">
        <v>2828</v>
      </c>
      <c r="E43" s="15">
        <v>88.77</v>
      </c>
      <c r="F43" s="16">
        <v>8.0999999999999996E-3</v>
      </c>
      <c r="G43" s="16"/>
    </row>
    <row r="44" spans="1:7" x14ac:dyDescent="0.25">
      <c r="A44" s="13" t="s">
        <v>1426</v>
      </c>
      <c r="B44" s="33" t="s">
        <v>1427</v>
      </c>
      <c r="C44" s="33" t="s">
        <v>1158</v>
      </c>
      <c r="D44" s="14">
        <v>5561</v>
      </c>
      <c r="E44" s="15">
        <v>86.29</v>
      </c>
      <c r="F44" s="16">
        <v>7.7999999999999996E-3</v>
      </c>
      <c r="G44" s="16"/>
    </row>
    <row r="45" spans="1:7" x14ac:dyDescent="0.25">
      <c r="A45" s="13" t="s">
        <v>1199</v>
      </c>
      <c r="B45" s="33" t="s">
        <v>1200</v>
      </c>
      <c r="C45" s="33" t="s">
        <v>1175</v>
      </c>
      <c r="D45" s="14">
        <v>3625</v>
      </c>
      <c r="E45" s="15">
        <v>82.03</v>
      </c>
      <c r="F45" s="16">
        <v>7.4999999999999997E-3</v>
      </c>
      <c r="G45" s="16"/>
    </row>
    <row r="46" spans="1:7" x14ac:dyDescent="0.25">
      <c r="A46" s="13" t="s">
        <v>1290</v>
      </c>
      <c r="B46" s="33" t="s">
        <v>1291</v>
      </c>
      <c r="C46" s="33" t="s">
        <v>1249</v>
      </c>
      <c r="D46" s="14">
        <v>14308</v>
      </c>
      <c r="E46" s="15">
        <v>78.95</v>
      </c>
      <c r="F46" s="16">
        <v>7.1999999999999998E-3</v>
      </c>
      <c r="G46" s="16"/>
    </row>
    <row r="47" spans="1:7" x14ac:dyDescent="0.25">
      <c r="A47" s="13" t="s">
        <v>1185</v>
      </c>
      <c r="B47" s="33" t="s">
        <v>1186</v>
      </c>
      <c r="C47" s="33" t="s">
        <v>1158</v>
      </c>
      <c r="D47" s="14">
        <v>6171</v>
      </c>
      <c r="E47" s="15">
        <v>78.63</v>
      </c>
      <c r="F47" s="16">
        <v>7.1999999999999998E-3</v>
      </c>
      <c r="G47" s="16"/>
    </row>
    <row r="48" spans="1:7" x14ac:dyDescent="0.25">
      <c r="A48" s="13" t="s">
        <v>1371</v>
      </c>
      <c r="B48" s="33" t="s">
        <v>1372</v>
      </c>
      <c r="C48" s="33" t="s">
        <v>1206</v>
      </c>
      <c r="D48" s="14">
        <v>10800</v>
      </c>
      <c r="E48" s="15">
        <v>77.78</v>
      </c>
      <c r="F48" s="16">
        <v>7.1000000000000004E-3</v>
      </c>
      <c r="G48" s="16"/>
    </row>
    <row r="49" spans="1:7" x14ac:dyDescent="0.25">
      <c r="A49" s="13" t="s">
        <v>1406</v>
      </c>
      <c r="B49" s="33" t="s">
        <v>1407</v>
      </c>
      <c r="C49" s="33" t="s">
        <v>1206</v>
      </c>
      <c r="D49" s="14">
        <v>4526</v>
      </c>
      <c r="E49" s="15">
        <v>73.42</v>
      </c>
      <c r="F49" s="16">
        <v>6.7000000000000002E-3</v>
      </c>
      <c r="G49" s="16"/>
    </row>
    <row r="50" spans="1:7" x14ac:dyDescent="0.25">
      <c r="A50" s="13" t="s">
        <v>1388</v>
      </c>
      <c r="B50" s="33" t="s">
        <v>1389</v>
      </c>
      <c r="C50" s="33" t="s">
        <v>1390</v>
      </c>
      <c r="D50" s="14">
        <v>1025</v>
      </c>
      <c r="E50" s="15">
        <v>71.98</v>
      </c>
      <c r="F50" s="16">
        <v>6.4999999999999997E-3</v>
      </c>
      <c r="G50" s="16"/>
    </row>
    <row r="51" spans="1:7" x14ac:dyDescent="0.25">
      <c r="A51" s="13" t="s">
        <v>1264</v>
      </c>
      <c r="B51" s="33" t="s">
        <v>1265</v>
      </c>
      <c r="C51" s="33" t="s">
        <v>1164</v>
      </c>
      <c r="D51" s="14">
        <v>6684</v>
      </c>
      <c r="E51" s="15">
        <v>70.56</v>
      </c>
      <c r="F51" s="16">
        <v>6.4000000000000003E-3</v>
      </c>
      <c r="G51" s="16"/>
    </row>
    <row r="52" spans="1:7" x14ac:dyDescent="0.25">
      <c r="A52" s="13" t="s">
        <v>1244</v>
      </c>
      <c r="B52" s="33" t="s">
        <v>1245</v>
      </c>
      <c r="C52" s="33" t="s">
        <v>1246</v>
      </c>
      <c r="D52" s="14">
        <v>2382</v>
      </c>
      <c r="E52" s="15">
        <v>70.2</v>
      </c>
      <c r="F52" s="16">
        <v>6.4000000000000003E-3</v>
      </c>
      <c r="G52" s="16"/>
    </row>
    <row r="53" spans="1:7" x14ac:dyDescent="0.25">
      <c r="A53" s="13" t="s">
        <v>1173</v>
      </c>
      <c r="B53" s="33" t="s">
        <v>1174</v>
      </c>
      <c r="C53" s="33" t="s">
        <v>1175</v>
      </c>
      <c r="D53" s="14">
        <v>1193</v>
      </c>
      <c r="E53" s="15">
        <v>68.319999999999993</v>
      </c>
      <c r="F53" s="16">
        <v>6.1999999999999998E-3</v>
      </c>
      <c r="G53" s="16"/>
    </row>
    <row r="54" spans="1:7" x14ac:dyDescent="0.25">
      <c r="A54" s="13" t="s">
        <v>1366</v>
      </c>
      <c r="B54" s="33" t="s">
        <v>1367</v>
      </c>
      <c r="C54" s="33" t="s">
        <v>1172</v>
      </c>
      <c r="D54" s="14">
        <v>1392</v>
      </c>
      <c r="E54" s="15">
        <v>68.13</v>
      </c>
      <c r="F54" s="16">
        <v>6.1999999999999998E-3</v>
      </c>
      <c r="G54" s="16"/>
    </row>
    <row r="55" spans="1:7" x14ac:dyDescent="0.25">
      <c r="A55" s="13" t="s">
        <v>1219</v>
      </c>
      <c r="B55" s="33" t="s">
        <v>1220</v>
      </c>
      <c r="C55" s="33" t="s">
        <v>1221</v>
      </c>
      <c r="D55" s="14">
        <v>6583</v>
      </c>
      <c r="E55" s="15">
        <v>66</v>
      </c>
      <c r="F55" s="16">
        <v>6.0000000000000001E-3</v>
      </c>
      <c r="G55" s="16"/>
    </row>
    <row r="56" spans="1:7" x14ac:dyDescent="0.25">
      <c r="A56" s="13" t="s">
        <v>1324</v>
      </c>
      <c r="B56" s="33" t="s">
        <v>1325</v>
      </c>
      <c r="C56" s="33" t="s">
        <v>1172</v>
      </c>
      <c r="D56" s="14">
        <v>1312</v>
      </c>
      <c r="E56" s="15">
        <v>65.459999999999994</v>
      </c>
      <c r="F56" s="16">
        <v>6.0000000000000001E-3</v>
      </c>
      <c r="G56" s="16"/>
    </row>
    <row r="57" spans="1:7" x14ac:dyDescent="0.25">
      <c r="A57" s="13" t="s">
        <v>1507</v>
      </c>
      <c r="B57" s="33" t="s">
        <v>1508</v>
      </c>
      <c r="C57" s="33" t="s">
        <v>1189</v>
      </c>
      <c r="D57" s="14">
        <v>19588</v>
      </c>
      <c r="E57" s="15">
        <v>60.87</v>
      </c>
      <c r="F57" s="16">
        <v>5.4999999999999997E-3</v>
      </c>
      <c r="G57" s="16"/>
    </row>
    <row r="58" spans="1:7" x14ac:dyDescent="0.25">
      <c r="A58" s="17" t="s">
        <v>130</v>
      </c>
      <c r="B58" s="34"/>
      <c r="C58" s="34"/>
      <c r="D58" s="20"/>
      <c r="E58" s="37">
        <v>10999.25</v>
      </c>
      <c r="F58" s="38">
        <v>1.0004</v>
      </c>
      <c r="G58" s="23"/>
    </row>
    <row r="59" spans="1:7" x14ac:dyDescent="0.25">
      <c r="A59" s="17" t="s">
        <v>1234</v>
      </c>
      <c r="B59" s="33"/>
      <c r="C59" s="33"/>
      <c r="D59" s="14"/>
      <c r="E59" s="15"/>
      <c r="F59" s="16"/>
      <c r="G59" s="16"/>
    </row>
    <row r="60" spans="1:7" x14ac:dyDescent="0.25">
      <c r="A60" s="17" t="s">
        <v>130</v>
      </c>
      <c r="B60" s="33"/>
      <c r="C60" s="33"/>
      <c r="D60" s="14"/>
      <c r="E60" s="39" t="s">
        <v>127</v>
      </c>
      <c r="F60" s="40" t="s">
        <v>127</v>
      </c>
      <c r="G60" s="16"/>
    </row>
    <row r="61" spans="1:7" x14ac:dyDescent="0.25">
      <c r="A61" s="24" t="s">
        <v>142</v>
      </c>
      <c r="B61" s="35"/>
      <c r="C61" s="35"/>
      <c r="D61" s="25"/>
      <c r="E61" s="30">
        <v>10999.25</v>
      </c>
      <c r="F61" s="31">
        <v>1.0004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220</v>
      </c>
      <c r="B64" s="33"/>
      <c r="C64" s="33"/>
      <c r="D64" s="14"/>
      <c r="E64" s="15"/>
      <c r="F64" s="16"/>
      <c r="G64" s="16"/>
    </row>
    <row r="65" spans="1:7" x14ac:dyDescent="0.25">
      <c r="A65" s="13" t="s">
        <v>221</v>
      </c>
      <c r="B65" s="33"/>
      <c r="C65" s="33"/>
      <c r="D65" s="14"/>
      <c r="E65" s="15">
        <v>28.98</v>
      </c>
      <c r="F65" s="16">
        <v>2.5999999999999999E-3</v>
      </c>
      <c r="G65" s="16">
        <v>6.2909999999999994E-2</v>
      </c>
    </row>
    <row r="66" spans="1:7" x14ac:dyDescent="0.25">
      <c r="A66" s="17" t="s">
        <v>130</v>
      </c>
      <c r="B66" s="34"/>
      <c r="C66" s="34"/>
      <c r="D66" s="20"/>
      <c r="E66" s="37">
        <v>28.98</v>
      </c>
      <c r="F66" s="38">
        <v>2.5999999999999999E-3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142</v>
      </c>
      <c r="B68" s="35"/>
      <c r="C68" s="35"/>
      <c r="D68" s="25"/>
      <c r="E68" s="21">
        <v>28.98</v>
      </c>
      <c r="F68" s="22">
        <v>2.5999999999999999E-3</v>
      </c>
      <c r="G68" s="23"/>
    </row>
    <row r="69" spans="1:7" x14ac:dyDescent="0.25">
      <c r="A69" s="13" t="s">
        <v>222</v>
      </c>
      <c r="B69" s="33"/>
      <c r="C69" s="33"/>
      <c r="D69" s="14"/>
      <c r="E69" s="15">
        <v>4.9949E-3</v>
      </c>
      <c r="F69" s="16">
        <v>0</v>
      </c>
      <c r="G69" s="16"/>
    </row>
    <row r="70" spans="1:7" x14ac:dyDescent="0.25">
      <c r="A70" s="13" t="s">
        <v>223</v>
      </c>
      <c r="B70" s="33"/>
      <c r="C70" s="33"/>
      <c r="D70" s="14"/>
      <c r="E70" s="26">
        <v>-34.024994900000003</v>
      </c>
      <c r="F70" s="27">
        <v>-3.0000000000000001E-3</v>
      </c>
      <c r="G70" s="16">
        <v>6.2909999999999994E-2</v>
      </c>
    </row>
    <row r="71" spans="1:7" x14ac:dyDescent="0.25">
      <c r="A71" s="28" t="s">
        <v>224</v>
      </c>
      <c r="B71" s="36"/>
      <c r="C71" s="36"/>
      <c r="D71" s="29"/>
      <c r="E71" s="30">
        <v>10994.21</v>
      </c>
      <c r="F71" s="31">
        <v>1</v>
      </c>
      <c r="G71" s="31"/>
    </row>
    <row r="76" spans="1:7" x14ac:dyDescent="0.25">
      <c r="A76" s="1" t="s">
        <v>227</v>
      </c>
    </row>
    <row r="77" spans="1:7" x14ac:dyDescent="0.25">
      <c r="A77" s="48" t="s">
        <v>228</v>
      </c>
      <c r="B77" s="3" t="s">
        <v>127</v>
      </c>
    </row>
    <row r="78" spans="1:7" x14ac:dyDescent="0.25">
      <c r="A78" t="s">
        <v>229</v>
      </c>
    </row>
    <row r="79" spans="1:7" x14ac:dyDescent="0.25">
      <c r="A79" t="s">
        <v>230</v>
      </c>
      <c r="B79" t="s">
        <v>231</v>
      </c>
      <c r="C79" t="s">
        <v>231</v>
      </c>
    </row>
    <row r="80" spans="1:7" x14ac:dyDescent="0.25">
      <c r="B80" s="49">
        <v>45565</v>
      </c>
      <c r="C80" s="49">
        <v>45596</v>
      </c>
    </row>
    <row r="81" spans="1:3" x14ac:dyDescent="0.25">
      <c r="A81" t="s">
        <v>236</v>
      </c>
      <c r="B81">
        <v>14.9948</v>
      </c>
      <c r="C81">
        <v>14.076000000000001</v>
      </c>
    </row>
    <row r="82" spans="1:3" x14ac:dyDescent="0.25">
      <c r="A82" t="s">
        <v>237</v>
      </c>
      <c r="B82">
        <v>14.7873</v>
      </c>
      <c r="C82">
        <v>13.8811</v>
      </c>
    </row>
    <row r="83" spans="1:3" x14ac:dyDescent="0.25">
      <c r="A83" t="s">
        <v>688</v>
      </c>
      <c r="B83">
        <v>14.582599999999999</v>
      </c>
      <c r="C83">
        <v>13.6838</v>
      </c>
    </row>
    <row r="84" spans="1:3" x14ac:dyDescent="0.25">
      <c r="A84" t="s">
        <v>689</v>
      </c>
      <c r="B84">
        <v>14.5824</v>
      </c>
      <c r="C84">
        <v>13.6836</v>
      </c>
    </row>
    <row r="86" spans="1:3" x14ac:dyDescent="0.25">
      <c r="A86" t="s">
        <v>247</v>
      </c>
      <c r="B86" s="3" t="s">
        <v>127</v>
      </c>
    </row>
    <row r="87" spans="1:3" x14ac:dyDescent="0.25">
      <c r="A87" t="s">
        <v>248</v>
      </c>
      <c r="B87" s="3" t="s">
        <v>127</v>
      </c>
    </row>
    <row r="88" spans="1:3" ht="29.1" customHeight="1" x14ac:dyDescent="0.25">
      <c r="A88" s="48" t="s">
        <v>249</v>
      </c>
      <c r="B88" s="3" t="s">
        <v>127</v>
      </c>
    </row>
    <row r="89" spans="1:3" ht="29.1" customHeight="1" x14ac:dyDescent="0.25">
      <c r="A89" s="48" t="s">
        <v>250</v>
      </c>
      <c r="B89" s="3" t="s">
        <v>127</v>
      </c>
    </row>
    <row r="90" spans="1:3" x14ac:dyDescent="0.25">
      <c r="A90" t="s">
        <v>1235</v>
      </c>
      <c r="B90" s="50">
        <v>0.10780000000000001</v>
      </c>
    </row>
    <row r="91" spans="1:3" ht="43.5" customHeight="1" x14ac:dyDescent="0.25">
      <c r="A91" s="48" t="s">
        <v>252</v>
      </c>
      <c r="B91" s="3" t="s">
        <v>127</v>
      </c>
    </row>
    <row r="92" spans="1:3" x14ac:dyDescent="0.25">
      <c r="B92" s="3"/>
    </row>
    <row r="93" spans="1:3" ht="29.1" customHeight="1" x14ac:dyDescent="0.25">
      <c r="A93" s="48" t="s">
        <v>253</v>
      </c>
      <c r="B93" s="3" t="s">
        <v>127</v>
      </c>
    </row>
    <row r="94" spans="1:3" ht="29.1" customHeight="1" x14ac:dyDescent="0.25">
      <c r="A94" s="48" t="s">
        <v>254</v>
      </c>
      <c r="B94">
        <v>230.04</v>
      </c>
    </row>
    <row r="95" spans="1:3" ht="29.1" customHeight="1" x14ac:dyDescent="0.25">
      <c r="A95" s="48" t="s">
        <v>255</v>
      </c>
      <c r="B95" s="3" t="s">
        <v>127</v>
      </c>
    </row>
    <row r="96" spans="1:3" ht="29.1" customHeight="1" x14ac:dyDescent="0.25">
      <c r="A96" s="48" t="s">
        <v>256</v>
      </c>
      <c r="B96" s="3" t="s">
        <v>127</v>
      </c>
    </row>
    <row r="98" spans="1:4" ht="69.95" customHeight="1" x14ac:dyDescent="0.25">
      <c r="A98" s="69" t="s">
        <v>266</v>
      </c>
      <c r="B98" s="69" t="s">
        <v>267</v>
      </c>
      <c r="C98" s="69" t="s">
        <v>5</v>
      </c>
      <c r="D98" s="69" t="s">
        <v>6</v>
      </c>
    </row>
    <row r="99" spans="1:4" ht="69.95" customHeight="1" x14ac:dyDescent="0.25">
      <c r="A99" s="69" t="s">
        <v>2083</v>
      </c>
      <c r="B99" s="69"/>
      <c r="C99" s="69" t="s">
        <v>70</v>
      </c>
      <c r="D99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299"/>
  <sheetViews>
    <sheetView showGridLines="0" workbookViewId="0">
      <pane ySplit="4" topLeftCell="A280" activePane="bottomLeft" state="frozen"/>
      <selection activeCell="B30" sqref="B30"/>
      <selection pane="bottomLeft" activeCell="A299" sqref="A299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2084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2085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1239</v>
      </c>
      <c r="B8" s="33" t="s">
        <v>1240</v>
      </c>
      <c r="C8" s="33" t="s">
        <v>1164</v>
      </c>
      <c r="D8" s="14">
        <v>60768</v>
      </c>
      <c r="E8" s="15">
        <v>1054.75</v>
      </c>
      <c r="F8" s="16">
        <v>4.9299999999999997E-2</v>
      </c>
      <c r="G8" s="16"/>
    </row>
    <row r="9" spans="1:8" x14ac:dyDescent="0.25">
      <c r="A9" s="13" t="s">
        <v>1162</v>
      </c>
      <c r="B9" s="33" t="s">
        <v>1163</v>
      </c>
      <c r="C9" s="33" t="s">
        <v>1164</v>
      </c>
      <c r="D9" s="14">
        <v>56441</v>
      </c>
      <c r="E9" s="15">
        <v>729.36</v>
      </c>
      <c r="F9" s="16">
        <v>3.4099999999999998E-2</v>
      </c>
      <c r="G9" s="16"/>
    </row>
    <row r="10" spans="1:8" x14ac:dyDescent="0.25">
      <c r="A10" s="13" t="s">
        <v>1187</v>
      </c>
      <c r="B10" s="33" t="s">
        <v>1188</v>
      </c>
      <c r="C10" s="33" t="s">
        <v>1189</v>
      </c>
      <c r="D10" s="14">
        <v>54331</v>
      </c>
      <c r="E10" s="15">
        <v>723.72</v>
      </c>
      <c r="F10" s="16">
        <v>3.3799999999999997E-2</v>
      </c>
      <c r="G10" s="16"/>
    </row>
    <row r="11" spans="1:8" x14ac:dyDescent="0.25">
      <c r="A11" s="13" t="s">
        <v>1250</v>
      </c>
      <c r="B11" s="33" t="s">
        <v>1251</v>
      </c>
      <c r="C11" s="33" t="s">
        <v>1249</v>
      </c>
      <c r="D11" s="14">
        <v>28832</v>
      </c>
      <c r="E11" s="15">
        <v>506.65</v>
      </c>
      <c r="F11" s="16">
        <v>2.3699999999999999E-2</v>
      </c>
      <c r="G11" s="16"/>
    </row>
    <row r="12" spans="1:8" x14ac:dyDescent="0.25">
      <c r="A12" s="13" t="s">
        <v>1167</v>
      </c>
      <c r="B12" s="33" t="s">
        <v>1168</v>
      </c>
      <c r="C12" s="33" t="s">
        <v>1169</v>
      </c>
      <c r="D12" s="14">
        <v>74521</v>
      </c>
      <c r="E12" s="15">
        <v>364.26</v>
      </c>
      <c r="F12" s="16">
        <v>1.7000000000000001E-2</v>
      </c>
      <c r="G12" s="16"/>
    </row>
    <row r="13" spans="1:8" x14ac:dyDescent="0.25">
      <c r="A13" s="13" t="s">
        <v>1159</v>
      </c>
      <c r="B13" s="33" t="s">
        <v>1160</v>
      </c>
      <c r="C13" s="33" t="s">
        <v>1161</v>
      </c>
      <c r="D13" s="14">
        <v>21472</v>
      </c>
      <c r="E13" s="15">
        <v>346.26</v>
      </c>
      <c r="F13" s="16">
        <v>1.6199999999999999E-2</v>
      </c>
      <c r="G13" s="16"/>
    </row>
    <row r="14" spans="1:8" x14ac:dyDescent="0.25">
      <c r="A14" s="13" t="s">
        <v>1190</v>
      </c>
      <c r="B14" s="33" t="s">
        <v>1191</v>
      </c>
      <c r="C14" s="33" t="s">
        <v>1192</v>
      </c>
      <c r="D14" s="14">
        <v>9431</v>
      </c>
      <c r="E14" s="15">
        <v>341.62</v>
      </c>
      <c r="F14" s="16">
        <v>1.6E-2</v>
      </c>
      <c r="G14" s="16"/>
    </row>
    <row r="15" spans="1:8" x14ac:dyDescent="0.25">
      <c r="A15" s="13" t="s">
        <v>1247</v>
      </c>
      <c r="B15" s="33" t="s">
        <v>1248</v>
      </c>
      <c r="C15" s="33" t="s">
        <v>1249</v>
      </c>
      <c r="D15" s="14">
        <v>8188</v>
      </c>
      <c r="E15" s="15">
        <v>324.94</v>
      </c>
      <c r="F15" s="16">
        <v>1.52E-2</v>
      </c>
      <c r="G15" s="16"/>
    </row>
    <row r="16" spans="1:8" x14ac:dyDescent="0.25">
      <c r="A16" s="13" t="s">
        <v>1215</v>
      </c>
      <c r="B16" s="33" t="s">
        <v>1216</v>
      </c>
      <c r="C16" s="33" t="s">
        <v>1164</v>
      </c>
      <c r="D16" s="14">
        <v>22833</v>
      </c>
      <c r="E16" s="15">
        <v>264.76</v>
      </c>
      <c r="F16" s="16">
        <v>1.24E-2</v>
      </c>
      <c r="G16" s="16"/>
    </row>
    <row r="17" spans="1:7" x14ac:dyDescent="0.25">
      <c r="A17" s="13" t="s">
        <v>1762</v>
      </c>
      <c r="B17" s="33" t="s">
        <v>1763</v>
      </c>
      <c r="C17" s="33" t="s">
        <v>1209</v>
      </c>
      <c r="D17" s="14">
        <v>384905</v>
      </c>
      <c r="E17" s="15">
        <v>257.69</v>
      </c>
      <c r="F17" s="16">
        <v>1.2E-2</v>
      </c>
      <c r="G17" s="16"/>
    </row>
    <row r="18" spans="1:7" x14ac:dyDescent="0.25">
      <c r="A18" s="13" t="s">
        <v>1210</v>
      </c>
      <c r="B18" s="33" t="s">
        <v>1211</v>
      </c>
      <c r="C18" s="33" t="s">
        <v>1164</v>
      </c>
      <c r="D18" s="14">
        <v>30821</v>
      </c>
      <c r="E18" s="15">
        <v>252.79</v>
      </c>
      <c r="F18" s="16">
        <v>1.18E-2</v>
      </c>
      <c r="G18" s="16"/>
    </row>
    <row r="19" spans="1:7" x14ac:dyDescent="0.25">
      <c r="A19" s="13" t="s">
        <v>1932</v>
      </c>
      <c r="B19" s="33" t="s">
        <v>1933</v>
      </c>
      <c r="C19" s="33" t="s">
        <v>1390</v>
      </c>
      <c r="D19" s="14">
        <v>24118</v>
      </c>
      <c r="E19" s="15">
        <v>245.42</v>
      </c>
      <c r="F19" s="16">
        <v>1.15E-2</v>
      </c>
      <c r="G19" s="16"/>
    </row>
    <row r="20" spans="1:7" x14ac:dyDescent="0.25">
      <c r="A20" s="13" t="s">
        <v>1260</v>
      </c>
      <c r="B20" s="33" t="s">
        <v>1261</v>
      </c>
      <c r="C20" s="33" t="s">
        <v>1164</v>
      </c>
      <c r="D20" s="14">
        <v>11763</v>
      </c>
      <c r="E20" s="15">
        <v>203.63</v>
      </c>
      <c r="F20" s="16">
        <v>9.4999999999999998E-3</v>
      </c>
      <c r="G20" s="16"/>
    </row>
    <row r="21" spans="1:7" x14ac:dyDescent="0.25">
      <c r="A21" s="13" t="s">
        <v>1850</v>
      </c>
      <c r="B21" s="33" t="s">
        <v>1851</v>
      </c>
      <c r="C21" s="33" t="s">
        <v>1401</v>
      </c>
      <c r="D21" s="14">
        <v>4404</v>
      </c>
      <c r="E21" s="15">
        <v>196.67</v>
      </c>
      <c r="F21" s="16">
        <v>9.1999999999999998E-3</v>
      </c>
      <c r="G21" s="16"/>
    </row>
    <row r="22" spans="1:7" x14ac:dyDescent="0.25">
      <c r="A22" s="13" t="s">
        <v>1266</v>
      </c>
      <c r="B22" s="33" t="s">
        <v>1267</v>
      </c>
      <c r="C22" s="33" t="s">
        <v>1172</v>
      </c>
      <c r="D22" s="14">
        <v>7138</v>
      </c>
      <c r="E22" s="15">
        <v>194.76</v>
      </c>
      <c r="F22" s="16">
        <v>9.1000000000000004E-3</v>
      </c>
      <c r="G22" s="16"/>
    </row>
    <row r="23" spans="1:7" x14ac:dyDescent="0.25">
      <c r="A23" s="13" t="s">
        <v>1505</v>
      </c>
      <c r="B23" s="33" t="s">
        <v>1506</v>
      </c>
      <c r="C23" s="33" t="s">
        <v>1415</v>
      </c>
      <c r="D23" s="14">
        <v>28470</v>
      </c>
      <c r="E23" s="15">
        <v>192.66</v>
      </c>
      <c r="F23" s="16">
        <v>8.9999999999999993E-3</v>
      </c>
      <c r="G23" s="16"/>
    </row>
    <row r="24" spans="1:7" x14ac:dyDescent="0.25">
      <c r="A24" s="13" t="s">
        <v>1345</v>
      </c>
      <c r="B24" s="33" t="s">
        <v>1346</v>
      </c>
      <c r="C24" s="33" t="s">
        <v>1249</v>
      </c>
      <c r="D24" s="14">
        <v>3449</v>
      </c>
      <c r="E24" s="15">
        <v>185.3</v>
      </c>
      <c r="F24" s="16">
        <v>8.6999999999999994E-3</v>
      </c>
      <c r="G24" s="16"/>
    </row>
    <row r="25" spans="1:7" x14ac:dyDescent="0.25">
      <c r="A25" s="13" t="s">
        <v>1330</v>
      </c>
      <c r="B25" s="33" t="s">
        <v>1331</v>
      </c>
      <c r="C25" s="33" t="s">
        <v>1169</v>
      </c>
      <c r="D25" s="14">
        <v>7133</v>
      </c>
      <c r="E25" s="15">
        <v>180.34</v>
      </c>
      <c r="F25" s="16">
        <v>8.3999999999999995E-3</v>
      </c>
      <c r="G25" s="16"/>
    </row>
    <row r="26" spans="1:7" x14ac:dyDescent="0.25">
      <c r="A26" s="13" t="s">
        <v>1898</v>
      </c>
      <c r="B26" s="33" t="s">
        <v>1899</v>
      </c>
      <c r="C26" s="33" t="s">
        <v>1900</v>
      </c>
      <c r="D26" s="14">
        <v>10289</v>
      </c>
      <c r="E26" s="15">
        <v>175.03</v>
      </c>
      <c r="F26" s="16">
        <v>8.2000000000000007E-3</v>
      </c>
      <c r="G26" s="16"/>
    </row>
    <row r="27" spans="1:7" x14ac:dyDescent="0.25">
      <c r="A27" s="13" t="s">
        <v>1319</v>
      </c>
      <c r="B27" s="33" t="s">
        <v>1320</v>
      </c>
      <c r="C27" s="33" t="s">
        <v>1203</v>
      </c>
      <c r="D27" s="14">
        <v>1227</v>
      </c>
      <c r="E27" s="15">
        <v>172.54</v>
      </c>
      <c r="F27" s="16">
        <v>8.0999999999999996E-3</v>
      </c>
      <c r="G27" s="16"/>
    </row>
    <row r="28" spans="1:7" x14ac:dyDescent="0.25">
      <c r="A28" s="13" t="s">
        <v>1165</v>
      </c>
      <c r="B28" s="33" t="s">
        <v>1166</v>
      </c>
      <c r="C28" s="33" t="s">
        <v>1158</v>
      </c>
      <c r="D28" s="14">
        <v>7827</v>
      </c>
      <c r="E28" s="15">
        <v>171.17</v>
      </c>
      <c r="F28" s="16">
        <v>8.0000000000000002E-3</v>
      </c>
      <c r="G28" s="16"/>
    </row>
    <row r="29" spans="1:7" x14ac:dyDescent="0.25">
      <c r="A29" s="13" t="s">
        <v>1252</v>
      </c>
      <c r="B29" s="33" t="s">
        <v>1253</v>
      </c>
      <c r="C29" s="33" t="s">
        <v>1249</v>
      </c>
      <c r="D29" s="14">
        <v>2155</v>
      </c>
      <c r="E29" s="15">
        <v>164.3</v>
      </c>
      <c r="F29" s="16">
        <v>7.7000000000000002E-3</v>
      </c>
      <c r="G29" s="16"/>
    </row>
    <row r="30" spans="1:7" x14ac:dyDescent="0.25">
      <c r="A30" s="13" t="s">
        <v>1268</v>
      </c>
      <c r="B30" s="33" t="s">
        <v>1269</v>
      </c>
      <c r="C30" s="33" t="s">
        <v>1164</v>
      </c>
      <c r="D30" s="14">
        <v>79462</v>
      </c>
      <c r="E30" s="15">
        <v>162.03</v>
      </c>
      <c r="F30" s="16">
        <v>7.6E-3</v>
      </c>
      <c r="G30" s="16"/>
    </row>
    <row r="31" spans="1:7" x14ac:dyDescent="0.25">
      <c r="A31" s="13" t="s">
        <v>1156</v>
      </c>
      <c r="B31" s="33" t="s">
        <v>1157</v>
      </c>
      <c r="C31" s="33" t="s">
        <v>1158</v>
      </c>
      <c r="D31" s="14">
        <v>8648</v>
      </c>
      <c r="E31" s="15">
        <v>159.88999999999999</v>
      </c>
      <c r="F31" s="16">
        <v>7.4999999999999997E-3</v>
      </c>
      <c r="G31" s="16"/>
    </row>
    <row r="32" spans="1:7" x14ac:dyDescent="0.25">
      <c r="A32" s="13" t="s">
        <v>2086</v>
      </c>
      <c r="B32" s="33" t="s">
        <v>2087</v>
      </c>
      <c r="C32" s="33" t="s">
        <v>1224</v>
      </c>
      <c r="D32" s="14">
        <v>3455</v>
      </c>
      <c r="E32" s="15">
        <v>154.85</v>
      </c>
      <c r="F32" s="16">
        <v>7.1999999999999998E-3</v>
      </c>
      <c r="G32" s="16"/>
    </row>
    <row r="33" spans="1:7" x14ac:dyDescent="0.25">
      <c r="A33" s="13" t="s">
        <v>1176</v>
      </c>
      <c r="B33" s="33" t="s">
        <v>1177</v>
      </c>
      <c r="C33" s="33" t="s">
        <v>1178</v>
      </c>
      <c r="D33" s="14">
        <v>37937</v>
      </c>
      <c r="E33" s="15">
        <v>154.84</v>
      </c>
      <c r="F33" s="16">
        <v>7.1999999999999998E-3</v>
      </c>
      <c r="G33" s="16"/>
    </row>
    <row r="34" spans="1:7" x14ac:dyDescent="0.25">
      <c r="A34" s="13" t="s">
        <v>1317</v>
      </c>
      <c r="B34" s="33" t="s">
        <v>1318</v>
      </c>
      <c r="C34" s="33" t="s">
        <v>1256</v>
      </c>
      <c r="D34" s="14">
        <v>2241</v>
      </c>
      <c r="E34" s="15">
        <v>154.4</v>
      </c>
      <c r="F34" s="16">
        <v>7.1999999999999998E-3</v>
      </c>
      <c r="G34" s="16"/>
    </row>
    <row r="35" spans="1:7" x14ac:dyDescent="0.25">
      <c r="A35" s="13" t="s">
        <v>1212</v>
      </c>
      <c r="B35" s="33" t="s">
        <v>1213</v>
      </c>
      <c r="C35" s="33" t="s">
        <v>1214</v>
      </c>
      <c r="D35" s="14">
        <v>4399</v>
      </c>
      <c r="E35" s="15">
        <v>153.99</v>
      </c>
      <c r="F35" s="16">
        <v>7.1999999999999998E-3</v>
      </c>
      <c r="G35" s="16"/>
    </row>
    <row r="36" spans="1:7" x14ac:dyDescent="0.25">
      <c r="A36" s="13" t="s">
        <v>1281</v>
      </c>
      <c r="B36" s="33" t="s">
        <v>1282</v>
      </c>
      <c r="C36" s="33" t="s">
        <v>1249</v>
      </c>
      <c r="D36" s="14">
        <v>8461</v>
      </c>
      <c r="E36" s="15">
        <v>149.43</v>
      </c>
      <c r="F36" s="16">
        <v>7.0000000000000001E-3</v>
      </c>
      <c r="G36" s="16"/>
    </row>
    <row r="37" spans="1:7" x14ac:dyDescent="0.25">
      <c r="A37" s="13" t="s">
        <v>1750</v>
      </c>
      <c r="B37" s="33" t="s">
        <v>1751</v>
      </c>
      <c r="C37" s="33" t="s">
        <v>1209</v>
      </c>
      <c r="D37" s="14">
        <v>20746</v>
      </c>
      <c r="E37" s="15">
        <v>146.13</v>
      </c>
      <c r="F37" s="16">
        <v>6.7999999999999996E-3</v>
      </c>
      <c r="G37" s="16"/>
    </row>
    <row r="38" spans="1:7" x14ac:dyDescent="0.25">
      <c r="A38" s="13" t="s">
        <v>1217</v>
      </c>
      <c r="B38" s="33" t="s">
        <v>1218</v>
      </c>
      <c r="C38" s="33" t="s">
        <v>1172</v>
      </c>
      <c r="D38" s="14">
        <v>17003</v>
      </c>
      <c r="E38" s="15">
        <v>141.81</v>
      </c>
      <c r="F38" s="16">
        <v>6.6E-3</v>
      </c>
      <c r="G38" s="16"/>
    </row>
    <row r="39" spans="1:7" x14ac:dyDescent="0.25">
      <c r="A39" s="13" t="s">
        <v>1399</v>
      </c>
      <c r="B39" s="33" t="s">
        <v>1400</v>
      </c>
      <c r="C39" s="33" t="s">
        <v>1401</v>
      </c>
      <c r="D39" s="14">
        <v>3284</v>
      </c>
      <c r="E39" s="15">
        <v>141.19</v>
      </c>
      <c r="F39" s="16">
        <v>6.6E-3</v>
      </c>
      <c r="G39" s="16"/>
    </row>
    <row r="40" spans="1:7" x14ac:dyDescent="0.25">
      <c r="A40" s="13" t="s">
        <v>2088</v>
      </c>
      <c r="B40" s="33" t="s">
        <v>2089</v>
      </c>
      <c r="C40" s="33" t="s">
        <v>1164</v>
      </c>
      <c r="D40" s="14">
        <v>213769</v>
      </c>
      <c r="E40" s="15">
        <v>140.94</v>
      </c>
      <c r="F40" s="16">
        <v>6.6E-3</v>
      </c>
      <c r="G40" s="16"/>
    </row>
    <row r="41" spans="1:7" x14ac:dyDescent="0.25">
      <c r="A41" s="13" t="s">
        <v>1298</v>
      </c>
      <c r="B41" s="33" t="s">
        <v>1299</v>
      </c>
      <c r="C41" s="33" t="s">
        <v>1161</v>
      </c>
      <c r="D41" s="14">
        <v>40328</v>
      </c>
      <c r="E41" s="15">
        <v>137.34</v>
      </c>
      <c r="F41" s="16">
        <v>6.4000000000000003E-3</v>
      </c>
      <c r="G41" s="16"/>
    </row>
    <row r="42" spans="1:7" x14ac:dyDescent="0.25">
      <c r="A42" s="13" t="s">
        <v>1179</v>
      </c>
      <c r="B42" s="33" t="s">
        <v>1180</v>
      </c>
      <c r="C42" s="33" t="s">
        <v>1181</v>
      </c>
      <c r="D42" s="14">
        <v>4300</v>
      </c>
      <c r="E42" s="15">
        <v>131.69</v>
      </c>
      <c r="F42" s="16">
        <v>6.1000000000000004E-3</v>
      </c>
      <c r="G42" s="16"/>
    </row>
    <row r="43" spans="1:7" x14ac:dyDescent="0.25">
      <c r="A43" s="13" t="s">
        <v>1375</v>
      </c>
      <c r="B43" s="33" t="s">
        <v>1376</v>
      </c>
      <c r="C43" s="33" t="s">
        <v>1323</v>
      </c>
      <c r="D43" s="14">
        <v>1780</v>
      </c>
      <c r="E43" s="15">
        <v>126.88</v>
      </c>
      <c r="F43" s="16">
        <v>5.8999999999999999E-3</v>
      </c>
      <c r="G43" s="16"/>
    </row>
    <row r="44" spans="1:7" x14ac:dyDescent="0.25">
      <c r="A44" s="13" t="s">
        <v>1275</v>
      </c>
      <c r="B44" s="33" t="s">
        <v>1276</v>
      </c>
      <c r="C44" s="33" t="s">
        <v>1158</v>
      </c>
      <c r="D44" s="14">
        <v>9080</v>
      </c>
      <c r="E44" s="15">
        <v>126.8</v>
      </c>
      <c r="F44" s="16">
        <v>5.8999999999999999E-3</v>
      </c>
      <c r="G44" s="16"/>
    </row>
    <row r="45" spans="1:7" x14ac:dyDescent="0.25">
      <c r="A45" s="13" t="s">
        <v>2090</v>
      </c>
      <c r="B45" s="33" t="s">
        <v>2091</v>
      </c>
      <c r="C45" s="33" t="s">
        <v>1164</v>
      </c>
      <c r="D45" s="14">
        <v>611536</v>
      </c>
      <c r="E45" s="15">
        <v>124.75</v>
      </c>
      <c r="F45" s="16">
        <v>5.7999999999999996E-3</v>
      </c>
      <c r="G45" s="16"/>
    </row>
    <row r="46" spans="1:7" x14ac:dyDescent="0.25">
      <c r="A46" s="13" t="s">
        <v>1335</v>
      </c>
      <c r="B46" s="33" t="s">
        <v>1336</v>
      </c>
      <c r="C46" s="33" t="s">
        <v>1203</v>
      </c>
      <c r="D46" s="14">
        <v>7411</v>
      </c>
      <c r="E46" s="15">
        <v>122.24</v>
      </c>
      <c r="F46" s="16">
        <v>5.7000000000000002E-3</v>
      </c>
      <c r="G46" s="16"/>
    </row>
    <row r="47" spans="1:7" x14ac:dyDescent="0.25">
      <c r="A47" s="13" t="s">
        <v>1756</v>
      </c>
      <c r="B47" s="33" t="s">
        <v>1757</v>
      </c>
      <c r="C47" s="33" t="s">
        <v>1323</v>
      </c>
      <c r="D47" s="14">
        <v>49899</v>
      </c>
      <c r="E47" s="15">
        <v>120.63</v>
      </c>
      <c r="F47" s="16">
        <v>5.5999999999999999E-3</v>
      </c>
      <c r="G47" s="16"/>
    </row>
    <row r="48" spans="1:7" x14ac:dyDescent="0.25">
      <c r="A48" s="13" t="s">
        <v>1448</v>
      </c>
      <c r="B48" s="33" t="s">
        <v>1449</v>
      </c>
      <c r="C48" s="33" t="s">
        <v>1189</v>
      </c>
      <c r="D48" s="14">
        <v>31170</v>
      </c>
      <c r="E48" s="15">
        <v>118.73</v>
      </c>
      <c r="F48" s="16">
        <v>5.4999999999999997E-3</v>
      </c>
      <c r="G48" s="16"/>
    </row>
    <row r="49" spans="1:7" x14ac:dyDescent="0.25">
      <c r="A49" s="13" t="s">
        <v>1499</v>
      </c>
      <c r="B49" s="33" t="s">
        <v>1500</v>
      </c>
      <c r="C49" s="33" t="s">
        <v>1387</v>
      </c>
      <c r="D49" s="14">
        <v>2635</v>
      </c>
      <c r="E49" s="15">
        <v>118.27</v>
      </c>
      <c r="F49" s="16">
        <v>5.4999999999999997E-3</v>
      </c>
      <c r="G49" s="16"/>
    </row>
    <row r="50" spans="1:7" x14ac:dyDescent="0.25">
      <c r="A50" s="13" t="s">
        <v>1195</v>
      </c>
      <c r="B50" s="33" t="s">
        <v>1196</v>
      </c>
      <c r="C50" s="33" t="s">
        <v>1172</v>
      </c>
      <c r="D50" s="14">
        <v>1054</v>
      </c>
      <c r="E50" s="15">
        <v>116.75</v>
      </c>
      <c r="F50" s="16">
        <v>5.4999999999999997E-3</v>
      </c>
      <c r="G50" s="16"/>
    </row>
    <row r="51" spans="1:7" x14ac:dyDescent="0.25">
      <c r="A51" s="13" t="s">
        <v>1402</v>
      </c>
      <c r="B51" s="33" t="s">
        <v>1403</v>
      </c>
      <c r="C51" s="33" t="s">
        <v>1224</v>
      </c>
      <c r="D51" s="14">
        <v>8272</v>
      </c>
      <c r="E51" s="15">
        <v>116.65</v>
      </c>
      <c r="F51" s="16">
        <v>5.4000000000000003E-3</v>
      </c>
      <c r="G51" s="16"/>
    </row>
    <row r="52" spans="1:7" x14ac:dyDescent="0.25">
      <c r="A52" s="13" t="s">
        <v>1395</v>
      </c>
      <c r="B52" s="33" t="s">
        <v>1396</v>
      </c>
      <c r="C52" s="33" t="s">
        <v>1178</v>
      </c>
      <c r="D52" s="14">
        <v>36291</v>
      </c>
      <c r="E52" s="15">
        <v>116.42</v>
      </c>
      <c r="F52" s="16">
        <v>5.4000000000000003E-3</v>
      </c>
      <c r="G52" s="16"/>
    </row>
    <row r="53" spans="1:7" x14ac:dyDescent="0.25">
      <c r="A53" s="13" t="s">
        <v>1472</v>
      </c>
      <c r="B53" s="33" t="s">
        <v>1473</v>
      </c>
      <c r="C53" s="33" t="s">
        <v>1164</v>
      </c>
      <c r="D53" s="14">
        <v>18183</v>
      </c>
      <c r="E53" s="15">
        <v>111.36</v>
      </c>
      <c r="F53" s="16">
        <v>5.1999999999999998E-3</v>
      </c>
      <c r="G53" s="16"/>
    </row>
    <row r="54" spans="1:7" x14ac:dyDescent="0.25">
      <c r="A54" s="13" t="s">
        <v>1393</v>
      </c>
      <c r="B54" s="33" t="s">
        <v>1394</v>
      </c>
      <c r="C54" s="33" t="s">
        <v>1221</v>
      </c>
      <c r="D54" s="14">
        <v>17073</v>
      </c>
      <c r="E54" s="15">
        <v>109.27</v>
      </c>
      <c r="F54" s="16">
        <v>5.1000000000000004E-3</v>
      </c>
      <c r="G54" s="16"/>
    </row>
    <row r="55" spans="1:7" x14ac:dyDescent="0.25">
      <c r="A55" s="13" t="s">
        <v>1201</v>
      </c>
      <c r="B55" s="33" t="s">
        <v>1202</v>
      </c>
      <c r="C55" s="33" t="s">
        <v>1203</v>
      </c>
      <c r="D55" s="14">
        <v>3315</v>
      </c>
      <c r="E55" s="15">
        <v>108.3</v>
      </c>
      <c r="F55" s="16">
        <v>5.1000000000000004E-3</v>
      </c>
      <c r="G55" s="16"/>
    </row>
    <row r="56" spans="1:7" x14ac:dyDescent="0.25">
      <c r="A56" s="13" t="s">
        <v>1509</v>
      </c>
      <c r="B56" s="33" t="s">
        <v>1510</v>
      </c>
      <c r="C56" s="33" t="s">
        <v>1294</v>
      </c>
      <c r="D56" s="14">
        <v>3754</v>
      </c>
      <c r="E56" s="15">
        <v>107.95</v>
      </c>
      <c r="F56" s="16">
        <v>5.0000000000000001E-3</v>
      </c>
      <c r="G56" s="16"/>
    </row>
    <row r="57" spans="1:7" x14ac:dyDescent="0.25">
      <c r="A57" s="13" t="s">
        <v>1419</v>
      </c>
      <c r="B57" s="33" t="s">
        <v>1420</v>
      </c>
      <c r="C57" s="33" t="s">
        <v>1203</v>
      </c>
      <c r="D57" s="14">
        <v>3624</v>
      </c>
      <c r="E57" s="15">
        <v>106.39</v>
      </c>
      <c r="F57" s="16">
        <v>5.0000000000000001E-3</v>
      </c>
      <c r="G57" s="16"/>
    </row>
    <row r="58" spans="1:7" x14ac:dyDescent="0.25">
      <c r="A58" s="13" t="s">
        <v>1883</v>
      </c>
      <c r="B58" s="33" t="s">
        <v>1884</v>
      </c>
      <c r="C58" s="33" t="s">
        <v>1256</v>
      </c>
      <c r="D58" s="14">
        <v>2211</v>
      </c>
      <c r="E58" s="15">
        <v>106.22</v>
      </c>
      <c r="F58" s="16">
        <v>5.0000000000000001E-3</v>
      </c>
      <c r="G58" s="16"/>
    </row>
    <row r="59" spans="1:7" x14ac:dyDescent="0.25">
      <c r="A59" s="13" t="s">
        <v>1493</v>
      </c>
      <c r="B59" s="33" t="s">
        <v>1494</v>
      </c>
      <c r="C59" s="33" t="s">
        <v>1307</v>
      </c>
      <c r="D59" s="14">
        <v>4711</v>
      </c>
      <c r="E59" s="15">
        <v>105.67</v>
      </c>
      <c r="F59" s="16">
        <v>4.8999999999999998E-3</v>
      </c>
      <c r="G59" s="16"/>
    </row>
    <row r="60" spans="1:7" x14ac:dyDescent="0.25">
      <c r="A60" s="13" t="s">
        <v>1915</v>
      </c>
      <c r="B60" s="33" t="s">
        <v>1916</v>
      </c>
      <c r="C60" s="33" t="s">
        <v>1390</v>
      </c>
      <c r="D60" s="14">
        <v>16909</v>
      </c>
      <c r="E60" s="15">
        <v>105.63</v>
      </c>
      <c r="F60" s="16">
        <v>4.8999999999999998E-3</v>
      </c>
      <c r="G60" s="16"/>
    </row>
    <row r="61" spans="1:7" x14ac:dyDescent="0.25">
      <c r="A61" s="13" t="s">
        <v>1337</v>
      </c>
      <c r="B61" s="33" t="s">
        <v>1338</v>
      </c>
      <c r="C61" s="33" t="s">
        <v>1249</v>
      </c>
      <c r="D61" s="14">
        <v>3663</v>
      </c>
      <c r="E61" s="15">
        <v>105.48</v>
      </c>
      <c r="F61" s="16">
        <v>4.8999999999999998E-3</v>
      </c>
      <c r="G61" s="16"/>
    </row>
    <row r="62" spans="1:7" x14ac:dyDescent="0.25">
      <c r="A62" s="13" t="s">
        <v>1501</v>
      </c>
      <c r="B62" s="33" t="s">
        <v>1502</v>
      </c>
      <c r="C62" s="33" t="s">
        <v>1206</v>
      </c>
      <c r="D62" s="14">
        <v>8013</v>
      </c>
      <c r="E62" s="15">
        <v>102.81</v>
      </c>
      <c r="F62" s="16">
        <v>4.7999999999999996E-3</v>
      </c>
      <c r="G62" s="16"/>
    </row>
    <row r="63" spans="1:7" x14ac:dyDescent="0.25">
      <c r="A63" s="13" t="s">
        <v>1182</v>
      </c>
      <c r="B63" s="33" t="s">
        <v>1183</v>
      </c>
      <c r="C63" s="33" t="s">
        <v>1184</v>
      </c>
      <c r="D63" s="14">
        <v>914</v>
      </c>
      <c r="E63" s="15">
        <v>101.14</v>
      </c>
      <c r="F63" s="16">
        <v>4.7000000000000002E-3</v>
      </c>
      <c r="G63" s="16"/>
    </row>
    <row r="64" spans="1:7" x14ac:dyDescent="0.25">
      <c r="A64" s="13" t="s">
        <v>1959</v>
      </c>
      <c r="B64" s="33" t="s">
        <v>1960</v>
      </c>
      <c r="C64" s="33" t="s">
        <v>1224</v>
      </c>
      <c r="D64" s="14">
        <v>14535</v>
      </c>
      <c r="E64" s="15">
        <v>99.67</v>
      </c>
      <c r="F64" s="16">
        <v>4.7000000000000002E-3</v>
      </c>
      <c r="G64" s="16"/>
    </row>
    <row r="65" spans="1:7" x14ac:dyDescent="0.25">
      <c r="A65" s="13" t="s">
        <v>1283</v>
      </c>
      <c r="B65" s="33" t="s">
        <v>1284</v>
      </c>
      <c r="C65" s="33" t="s">
        <v>1214</v>
      </c>
      <c r="D65" s="14">
        <v>1531</v>
      </c>
      <c r="E65" s="15">
        <v>99.21</v>
      </c>
      <c r="F65" s="16">
        <v>4.5999999999999999E-3</v>
      </c>
      <c r="G65" s="16"/>
    </row>
    <row r="66" spans="1:7" x14ac:dyDescent="0.25">
      <c r="A66" s="13" t="s">
        <v>1764</v>
      </c>
      <c r="B66" s="33" t="s">
        <v>1765</v>
      </c>
      <c r="C66" s="33" t="s">
        <v>1178</v>
      </c>
      <c r="D66" s="14">
        <v>5425</v>
      </c>
      <c r="E66" s="15">
        <v>98.83</v>
      </c>
      <c r="F66" s="16">
        <v>4.5999999999999999E-3</v>
      </c>
      <c r="G66" s="16"/>
    </row>
    <row r="67" spans="1:7" x14ac:dyDescent="0.25">
      <c r="A67" s="13" t="s">
        <v>1328</v>
      </c>
      <c r="B67" s="33" t="s">
        <v>1329</v>
      </c>
      <c r="C67" s="33" t="s">
        <v>1297</v>
      </c>
      <c r="D67" s="14">
        <v>66387</v>
      </c>
      <c r="E67" s="15">
        <v>98.62</v>
      </c>
      <c r="F67" s="16">
        <v>4.5999999999999999E-3</v>
      </c>
      <c r="G67" s="16"/>
    </row>
    <row r="68" spans="1:7" x14ac:dyDescent="0.25">
      <c r="A68" s="13" t="s">
        <v>1362</v>
      </c>
      <c r="B68" s="33" t="s">
        <v>1363</v>
      </c>
      <c r="C68" s="33" t="s">
        <v>1158</v>
      </c>
      <c r="D68" s="14">
        <v>1697</v>
      </c>
      <c r="E68" s="15">
        <v>98.07</v>
      </c>
      <c r="F68" s="16">
        <v>4.5999999999999999E-3</v>
      </c>
      <c r="G68" s="16"/>
    </row>
    <row r="69" spans="1:7" x14ac:dyDescent="0.25">
      <c r="A69" s="13" t="s">
        <v>1495</v>
      </c>
      <c r="B69" s="33" t="s">
        <v>1496</v>
      </c>
      <c r="C69" s="33" t="s">
        <v>1425</v>
      </c>
      <c r="D69" s="14">
        <v>46493</v>
      </c>
      <c r="E69" s="15">
        <v>96.79</v>
      </c>
      <c r="F69" s="16">
        <v>4.4999999999999997E-3</v>
      </c>
      <c r="G69" s="16"/>
    </row>
    <row r="70" spans="1:7" x14ac:dyDescent="0.25">
      <c r="A70" s="13" t="s">
        <v>1302</v>
      </c>
      <c r="B70" s="33" t="s">
        <v>1303</v>
      </c>
      <c r="C70" s="33" t="s">
        <v>1304</v>
      </c>
      <c r="D70" s="14">
        <v>116376</v>
      </c>
      <c r="E70" s="15">
        <v>92.31</v>
      </c>
      <c r="F70" s="16">
        <v>4.3E-3</v>
      </c>
      <c r="G70" s="16"/>
    </row>
    <row r="71" spans="1:7" x14ac:dyDescent="0.25">
      <c r="A71" s="13" t="s">
        <v>1779</v>
      </c>
      <c r="B71" s="33" t="s">
        <v>1780</v>
      </c>
      <c r="C71" s="33" t="s">
        <v>1294</v>
      </c>
      <c r="D71" s="14">
        <v>6050</v>
      </c>
      <c r="E71" s="15">
        <v>92.09</v>
      </c>
      <c r="F71" s="16">
        <v>4.3E-3</v>
      </c>
      <c r="G71" s="16"/>
    </row>
    <row r="72" spans="1:7" x14ac:dyDescent="0.25">
      <c r="A72" s="13" t="s">
        <v>1385</v>
      </c>
      <c r="B72" s="33" t="s">
        <v>1386</v>
      </c>
      <c r="C72" s="33" t="s">
        <v>1387</v>
      </c>
      <c r="D72" s="14">
        <v>16426</v>
      </c>
      <c r="E72" s="15">
        <v>90.94</v>
      </c>
      <c r="F72" s="16">
        <v>4.1999999999999997E-3</v>
      </c>
      <c r="G72" s="16"/>
    </row>
    <row r="73" spans="1:7" x14ac:dyDescent="0.25">
      <c r="A73" s="13" t="s">
        <v>2092</v>
      </c>
      <c r="B73" s="33" t="s">
        <v>2093</v>
      </c>
      <c r="C73" s="33" t="s">
        <v>1214</v>
      </c>
      <c r="D73" s="14">
        <v>2097</v>
      </c>
      <c r="E73" s="15">
        <v>90.06</v>
      </c>
      <c r="F73" s="16">
        <v>4.1999999999999997E-3</v>
      </c>
      <c r="G73" s="16"/>
    </row>
    <row r="74" spans="1:7" x14ac:dyDescent="0.25">
      <c r="A74" s="13" t="s">
        <v>1770</v>
      </c>
      <c r="B74" s="33" t="s">
        <v>1771</v>
      </c>
      <c r="C74" s="33" t="s">
        <v>1294</v>
      </c>
      <c r="D74" s="14">
        <v>5473</v>
      </c>
      <c r="E74" s="15">
        <v>89.56</v>
      </c>
      <c r="F74" s="16">
        <v>4.1999999999999997E-3</v>
      </c>
      <c r="G74" s="16"/>
    </row>
    <row r="75" spans="1:7" x14ac:dyDescent="0.25">
      <c r="A75" s="13" t="s">
        <v>1944</v>
      </c>
      <c r="B75" s="33" t="s">
        <v>1945</v>
      </c>
      <c r="C75" s="33" t="s">
        <v>1214</v>
      </c>
      <c r="D75" s="14">
        <v>5871</v>
      </c>
      <c r="E75" s="15">
        <v>89.27</v>
      </c>
      <c r="F75" s="16">
        <v>4.1999999999999997E-3</v>
      </c>
      <c r="G75" s="16"/>
    </row>
    <row r="76" spans="1:7" x14ac:dyDescent="0.25">
      <c r="A76" s="13" t="s">
        <v>1170</v>
      </c>
      <c r="B76" s="33" t="s">
        <v>1171</v>
      </c>
      <c r="C76" s="33" t="s">
        <v>1172</v>
      </c>
      <c r="D76" s="14">
        <v>889</v>
      </c>
      <c r="E76" s="15">
        <v>87.44</v>
      </c>
      <c r="F76" s="16">
        <v>4.1000000000000003E-3</v>
      </c>
      <c r="G76" s="16"/>
    </row>
    <row r="77" spans="1:7" x14ac:dyDescent="0.25">
      <c r="A77" s="13" t="s">
        <v>1848</v>
      </c>
      <c r="B77" s="33" t="s">
        <v>1849</v>
      </c>
      <c r="C77" s="33" t="s">
        <v>1192</v>
      </c>
      <c r="D77" s="14">
        <v>18423</v>
      </c>
      <c r="E77" s="15">
        <v>86.92</v>
      </c>
      <c r="F77" s="16">
        <v>4.1000000000000003E-3</v>
      </c>
      <c r="G77" s="16"/>
    </row>
    <row r="78" spans="1:7" x14ac:dyDescent="0.25">
      <c r="A78" s="13" t="s">
        <v>1490</v>
      </c>
      <c r="B78" s="33" t="s">
        <v>1491</v>
      </c>
      <c r="C78" s="33" t="s">
        <v>1492</v>
      </c>
      <c r="D78" s="14">
        <v>199</v>
      </c>
      <c r="E78" s="15">
        <v>85.9</v>
      </c>
      <c r="F78" s="16">
        <v>4.0000000000000001E-3</v>
      </c>
      <c r="G78" s="16"/>
    </row>
    <row r="79" spans="1:7" x14ac:dyDescent="0.25">
      <c r="A79" s="13" t="s">
        <v>1940</v>
      </c>
      <c r="B79" s="33" t="s">
        <v>1941</v>
      </c>
      <c r="C79" s="33" t="s">
        <v>1256</v>
      </c>
      <c r="D79" s="14">
        <v>26278</v>
      </c>
      <c r="E79" s="15">
        <v>84.69</v>
      </c>
      <c r="F79" s="16">
        <v>4.0000000000000001E-3</v>
      </c>
      <c r="G79" s="16"/>
    </row>
    <row r="80" spans="1:7" x14ac:dyDescent="0.25">
      <c r="A80" s="13" t="s">
        <v>1854</v>
      </c>
      <c r="B80" s="33" t="s">
        <v>1855</v>
      </c>
      <c r="C80" s="33" t="s">
        <v>1229</v>
      </c>
      <c r="D80" s="14">
        <v>17695</v>
      </c>
      <c r="E80" s="15">
        <v>83.48</v>
      </c>
      <c r="F80" s="16">
        <v>3.8999999999999998E-3</v>
      </c>
      <c r="G80" s="16"/>
    </row>
    <row r="81" spans="1:7" x14ac:dyDescent="0.25">
      <c r="A81" s="13" t="s">
        <v>1358</v>
      </c>
      <c r="B81" s="33" t="s">
        <v>1359</v>
      </c>
      <c r="C81" s="33" t="s">
        <v>1249</v>
      </c>
      <c r="D81" s="14">
        <v>765</v>
      </c>
      <c r="E81" s="15">
        <v>83.28</v>
      </c>
      <c r="F81" s="16">
        <v>3.8999999999999998E-3</v>
      </c>
      <c r="G81" s="16"/>
    </row>
    <row r="82" spans="1:7" x14ac:dyDescent="0.25">
      <c r="A82" s="13" t="s">
        <v>2094</v>
      </c>
      <c r="B82" s="33" t="s">
        <v>2095</v>
      </c>
      <c r="C82" s="33" t="s">
        <v>1900</v>
      </c>
      <c r="D82" s="14">
        <v>10957</v>
      </c>
      <c r="E82" s="15">
        <v>83.15</v>
      </c>
      <c r="F82" s="16">
        <v>3.8999999999999998E-3</v>
      </c>
      <c r="G82" s="16"/>
    </row>
    <row r="83" spans="1:7" x14ac:dyDescent="0.25">
      <c r="A83" s="13" t="s">
        <v>1312</v>
      </c>
      <c r="B83" s="33" t="s">
        <v>1313</v>
      </c>
      <c r="C83" s="33" t="s">
        <v>1314</v>
      </c>
      <c r="D83" s="14">
        <v>37380</v>
      </c>
      <c r="E83" s="15">
        <v>82.94</v>
      </c>
      <c r="F83" s="16">
        <v>3.8999999999999998E-3</v>
      </c>
      <c r="G83" s="16"/>
    </row>
    <row r="84" spans="1:7" x14ac:dyDescent="0.25">
      <c r="A84" s="13" t="s">
        <v>1227</v>
      </c>
      <c r="B84" s="33" t="s">
        <v>1228</v>
      </c>
      <c r="C84" s="33" t="s">
        <v>1229</v>
      </c>
      <c r="D84" s="14">
        <v>31078</v>
      </c>
      <c r="E84" s="15">
        <v>82.71</v>
      </c>
      <c r="F84" s="16">
        <v>3.8999999999999998E-3</v>
      </c>
      <c r="G84" s="16"/>
    </row>
    <row r="85" spans="1:7" x14ac:dyDescent="0.25">
      <c r="A85" s="13" t="s">
        <v>1332</v>
      </c>
      <c r="B85" s="33" t="s">
        <v>1333</v>
      </c>
      <c r="C85" s="33" t="s">
        <v>1334</v>
      </c>
      <c r="D85" s="14">
        <v>18171</v>
      </c>
      <c r="E85" s="15">
        <v>82.14</v>
      </c>
      <c r="F85" s="16">
        <v>3.8E-3</v>
      </c>
      <c r="G85" s="16"/>
    </row>
    <row r="86" spans="1:7" x14ac:dyDescent="0.25">
      <c r="A86" s="13" t="s">
        <v>1339</v>
      </c>
      <c r="B86" s="33" t="s">
        <v>1340</v>
      </c>
      <c r="C86" s="33" t="s">
        <v>1249</v>
      </c>
      <c r="D86" s="14">
        <v>5083</v>
      </c>
      <c r="E86" s="15">
        <v>81.77</v>
      </c>
      <c r="F86" s="16">
        <v>3.8E-3</v>
      </c>
      <c r="G86" s="16"/>
    </row>
    <row r="87" spans="1:7" x14ac:dyDescent="0.25">
      <c r="A87" s="13" t="s">
        <v>2096</v>
      </c>
      <c r="B87" s="33" t="s">
        <v>2097</v>
      </c>
      <c r="C87" s="33" t="s">
        <v>1158</v>
      </c>
      <c r="D87" s="14">
        <v>3064</v>
      </c>
      <c r="E87" s="15">
        <v>81.73</v>
      </c>
      <c r="F87" s="16">
        <v>3.8E-3</v>
      </c>
      <c r="G87" s="16"/>
    </row>
    <row r="88" spans="1:7" x14ac:dyDescent="0.25">
      <c r="A88" s="13" t="s">
        <v>1279</v>
      </c>
      <c r="B88" s="33" t="s">
        <v>1280</v>
      </c>
      <c r="C88" s="33" t="s">
        <v>1259</v>
      </c>
      <c r="D88" s="14">
        <v>28653</v>
      </c>
      <c r="E88" s="15">
        <v>81.63</v>
      </c>
      <c r="F88" s="16">
        <v>3.8E-3</v>
      </c>
      <c r="G88" s="16"/>
    </row>
    <row r="89" spans="1:7" x14ac:dyDescent="0.25">
      <c r="A89" s="13" t="s">
        <v>1397</v>
      </c>
      <c r="B89" s="33" t="s">
        <v>1398</v>
      </c>
      <c r="C89" s="33" t="s">
        <v>1304</v>
      </c>
      <c r="D89" s="14">
        <v>5905</v>
      </c>
      <c r="E89" s="15">
        <v>81.25</v>
      </c>
      <c r="F89" s="16">
        <v>3.8E-3</v>
      </c>
      <c r="G89" s="16"/>
    </row>
    <row r="90" spans="1:7" x14ac:dyDescent="0.25">
      <c r="A90" s="13" t="s">
        <v>1408</v>
      </c>
      <c r="B90" s="33" t="s">
        <v>1409</v>
      </c>
      <c r="C90" s="33" t="s">
        <v>1410</v>
      </c>
      <c r="D90" s="14">
        <v>24322</v>
      </c>
      <c r="E90" s="15">
        <v>80.989999999999995</v>
      </c>
      <c r="F90" s="16">
        <v>3.8E-3</v>
      </c>
      <c r="G90" s="16"/>
    </row>
    <row r="91" spans="1:7" x14ac:dyDescent="0.25">
      <c r="A91" s="13" t="s">
        <v>1232</v>
      </c>
      <c r="B91" s="33" t="s">
        <v>1233</v>
      </c>
      <c r="C91" s="33" t="s">
        <v>1224</v>
      </c>
      <c r="D91" s="14">
        <v>66</v>
      </c>
      <c r="E91" s="15">
        <v>80.87</v>
      </c>
      <c r="F91" s="16">
        <v>3.8E-3</v>
      </c>
      <c r="G91" s="16"/>
    </row>
    <row r="92" spans="1:7" x14ac:dyDescent="0.25">
      <c r="A92" s="13" t="s">
        <v>1842</v>
      </c>
      <c r="B92" s="33" t="s">
        <v>1843</v>
      </c>
      <c r="C92" s="33" t="s">
        <v>1307</v>
      </c>
      <c r="D92" s="14">
        <v>790</v>
      </c>
      <c r="E92" s="15">
        <v>80.819999999999993</v>
      </c>
      <c r="F92" s="16">
        <v>3.8E-3</v>
      </c>
      <c r="G92" s="16"/>
    </row>
    <row r="93" spans="1:7" x14ac:dyDescent="0.25">
      <c r="A93" s="13" t="s">
        <v>1193</v>
      </c>
      <c r="B93" s="33" t="s">
        <v>1194</v>
      </c>
      <c r="C93" s="33" t="s">
        <v>1184</v>
      </c>
      <c r="D93" s="14">
        <v>2981</v>
      </c>
      <c r="E93" s="15">
        <v>80.36</v>
      </c>
      <c r="F93" s="16">
        <v>3.8E-3</v>
      </c>
      <c r="G93" s="16"/>
    </row>
    <row r="94" spans="1:7" x14ac:dyDescent="0.25">
      <c r="A94" s="13" t="s">
        <v>1766</v>
      </c>
      <c r="B94" s="33" t="s">
        <v>1767</v>
      </c>
      <c r="C94" s="33" t="s">
        <v>1323</v>
      </c>
      <c r="D94" s="14">
        <v>44164</v>
      </c>
      <c r="E94" s="15">
        <v>80.23</v>
      </c>
      <c r="F94" s="16">
        <v>3.7000000000000002E-3</v>
      </c>
      <c r="G94" s="16"/>
    </row>
    <row r="95" spans="1:7" x14ac:dyDescent="0.25">
      <c r="A95" s="13" t="s">
        <v>1285</v>
      </c>
      <c r="B95" s="33" t="s">
        <v>1286</v>
      </c>
      <c r="C95" s="33" t="s">
        <v>1287</v>
      </c>
      <c r="D95" s="14">
        <v>11657</v>
      </c>
      <c r="E95" s="15">
        <v>79.97</v>
      </c>
      <c r="F95" s="16">
        <v>3.7000000000000002E-3</v>
      </c>
      <c r="G95" s="16"/>
    </row>
    <row r="96" spans="1:7" x14ac:dyDescent="0.25">
      <c r="A96" s="13" t="s">
        <v>1781</v>
      </c>
      <c r="B96" s="33" t="s">
        <v>1782</v>
      </c>
      <c r="C96" s="33" t="s">
        <v>1249</v>
      </c>
      <c r="D96" s="14">
        <v>1125</v>
      </c>
      <c r="E96" s="15">
        <v>79</v>
      </c>
      <c r="F96" s="16">
        <v>3.7000000000000002E-3</v>
      </c>
      <c r="G96" s="16"/>
    </row>
    <row r="97" spans="1:7" x14ac:dyDescent="0.25">
      <c r="A97" s="13" t="s">
        <v>1470</v>
      </c>
      <c r="B97" s="33" t="s">
        <v>1471</v>
      </c>
      <c r="C97" s="33" t="s">
        <v>1256</v>
      </c>
      <c r="D97" s="14">
        <v>4375</v>
      </c>
      <c r="E97" s="15">
        <v>76.599999999999994</v>
      </c>
      <c r="F97" s="16">
        <v>3.5999999999999999E-3</v>
      </c>
      <c r="G97" s="16"/>
    </row>
    <row r="98" spans="1:7" x14ac:dyDescent="0.25">
      <c r="A98" s="13" t="s">
        <v>1456</v>
      </c>
      <c r="B98" s="33" t="s">
        <v>1457</v>
      </c>
      <c r="C98" s="33" t="s">
        <v>1274</v>
      </c>
      <c r="D98" s="14">
        <v>8937</v>
      </c>
      <c r="E98" s="15">
        <v>75.709999999999994</v>
      </c>
      <c r="F98" s="16">
        <v>3.5000000000000001E-3</v>
      </c>
      <c r="G98" s="16"/>
    </row>
    <row r="99" spans="1:7" x14ac:dyDescent="0.25">
      <c r="A99" s="13" t="s">
        <v>1292</v>
      </c>
      <c r="B99" s="33" t="s">
        <v>1293</v>
      </c>
      <c r="C99" s="33" t="s">
        <v>1294</v>
      </c>
      <c r="D99" s="14">
        <v>3819</v>
      </c>
      <c r="E99" s="15">
        <v>75.11</v>
      </c>
      <c r="F99" s="16">
        <v>3.5000000000000001E-3</v>
      </c>
      <c r="G99" s="16"/>
    </row>
    <row r="100" spans="1:7" x14ac:dyDescent="0.25">
      <c r="A100" s="13" t="s">
        <v>1868</v>
      </c>
      <c r="B100" s="33" t="s">
        <v>1869</v>
      </c>
      <c r="C100" s="33" t="s">
        <v>1214</v>
      </c>
      <c r="D100" s="14">
        <v>1828</v>
      </c>
      <c r="E100" s="15">
        <v>74.069999999999993</v>
      </c>
      <c r="F100" s="16">
        <v>3.5000000000000001E-3</v>
      </c>
      <c r="G100" s="16"/>
    </row>
    <row r="101" spans="1:7" x14ac:dyDescent="0.25">
      <c r="A101" s="13" t="s">
        <v>1464</v>
      </c>
      <c r="B101" s="33" t="s">
        <v>1465</v>
      </c>
      <c r="C101" s="33" t="s">
        <v>1297</v>
      </c>
      <c r="D101" s="14">
        <v>7683</v>
      </c>
      <c r="E101" s="15">
        <v>74.040000000000006</v>
      </c>
      <c r="F101" s="16">
        <v>3.5000000000000001E-3</v>
      </c>
      <c r="G101" s="16"/>
    </row>
    <row r="102" spans="1:7" x14ac:dyDescent="0.25">
      <c r="A102" s="13" t="s">
        <v>1529</v>
      </c>
      <c r="B102" s="33" t="s">
        <v>1530</v>
      </c>
      <c r="C102" s="33" t="s">
        <v>1224</v>
      </c>
      <c r="D102" s="14">
        <v>2608</v>
      </c>
      <c r="E102" s="15">
        <v>74</v>
      </c>
      <c r="F102" s="16">
        <v>3.5000000000000001E-3</v>
      </c>
      <c r="G102" s="16"/>
    </row>
    <row r="103" spans="1:7" x14ac:dyDescent="0.25">
      <c r="A103" s="13" t="s">
        <v>1783</v>
      </c>
      <c r="B103" s="33" t="s">
        <v>1784</v>
      </c>
      <c r="C103" s="33" t="s">
        <v>1249</v>
      </c>
      <c r="D103" s="14">
        <v>5287</v>
      </c>
      <c r="E103" s="15">
        <v>73.66</v>
      </c>
      <c r="F103" s="16">
        <v>3.3999999999999998E-3</v>
      </c>
      <c r="G103" s="16"/>
    </row>
    <row r="104" spans="1:7" x14ac:dyDescent="0.25">
      <c r="A104" s="13" t="s">
        <v>2098</v>
      </c>
      <c r="B104" s="33" t="s">
        <v>2099</v>
      </c>
      <c r="C104" s="33" t="s">
        <v>1297</v>
      </c>
      <c r="D104" s="14">
        <v>10582</v>
      </c>
      <c r="E104" s="15">
        <v>71.459999999999994</v>
      </c>
      <c r="F104" s="16">
        <v>3.3E-3</v>
      </c>
      <c r="G104" s="16"/>
    </row>
    <row r="105" spans="1:7" x14ac:dyDescent="0.25">
      <c r="A105" s="13" t="s">
        <v>1434</v>
      </c>
      <c r="B105" s="33" t="s">
        <v>1435</v>
      </c>
      <c r="C105" s="33" t="s">
        <v>1415</v>
      </c>
      <c r="D105" s="14">
        <v>12386</v>
      </c>
      <c r="E105" s="15">
        <v>71.34</v>
      </c>
      <c r="F105" s="16">
        <v>3.3E-3</v>
      </c>
      <c r="G105" s="16"/>
    </row>
    <row r="106" spans="1:7" x14ac:dyDescent="0.25">
      <c r="A106" s="13" t="s">
        <v>1517</v>
      </c>
      <c r="B106" s="33" t="s">
        <v>1518</v>
      </c>
      <c r="C106" s="33" t="s">
        <v>1214</v>
      </c>
      <c r="D106" s="14">
        <v>4011</v>
      </c>
      <c r="E106" s="15">
        <v>71.010000000000005</v>
      </c>
      <c r="F106" s="16">
        <v>3.3E-3</v>
      </c>
      <c r="G106" s="16"/>
    </row>
    <row r="107" spans="1:7" x14ac:dyDescent="0.25">
      <c r="A107" s="13" t="s">
        <v>1356</v>
      </c>
      <c r="B107" s="33" t="s">
        <v>1357</v>
      </c>
      <c r="C107" s="33" t="s">
        <v>1256</v>
      </c>
      <c r="D107" s="14">
        <v>2239</v>
      </c>
      <c r="E107" s="15">
        <v>70.28</v>
      </c>
      <c r="F107" s="16">
        <v>3.3E-3</v>
      </c>
      <c r="G107" s="16"/>
    </row>
    <row r="108" spans="1:7" x14ac:dyDescent="0.25">
      <c r="A108" s="13" t="s">
        <v>1468</v>
      </c>
      <c r="B108" s="33" t="s">
        <v>1469</v>
      </c>
      <c r="C108" s="33" t="s">
        <v>1158</v>
      </c>
      <c r="D108" s="14">
        <v>4407</v>
      </c>
      <c r="E108" s="15">
        <v>70.02</v>
      </c>
      <c r="F108" s="16">
        <v>3.3E-3</v>
      </c>
      <c r="G108" s="16"/>
    </row>
    <row r="109" spans="1:7" x14ac:dyDescent="0.25">
      <c r="A109" s="13" t="s">
        <v>1426</v>
      </c>
      <c r="B109" s="33" t="s">
        <v>1427</v>
      </c>
      <c r="C109" s="33" t="s">
        <v>1158</v>
      </c>
      <c r="D109" s="14">
        <v>4402</v>
      </c>
      <c r="E109" s="15">
        <v>68.31</v>
      </c>
      <c r="F109" s="16">
        <v>3.2000000000000002E-3</v>
      </c>
      <c r="G109" s="16"/>
    </row>
    <row r="110" spans="1:7" x14ac:dyDescent="0.25">
      <c r="A110" s="13" t="s">
        <v>1760</v>
      </c>
      <c r="B110" s="33" t="s">
        <v>1761</v>
      </c>
      <c r="C110" s="33" t="s">
        <v>1164</v>
      </c>
      <c r="D110" s="14">
        <v>11466</v>
      </c>
      <c r="E110" s="15">
        <v>67.94</v>
      </c>
      <c r="F110" s="16">
        <v>3.2000000000000002E-3</v>
      </c>
      <c r="G110" s="16"/>
    </row>
    <row r="111" spans="1:7" x14ac:dyDescent="0.25">
      <c r="A111" s="13" t="s">
        <v>1432</v>
      </c>
      <c r="B111" s="33" t="s">
        <v>1433</v>
      </c>
      <c r="C111" s="33" t="s">
        <v>1161</v>
      </c>
      <c r="D111" s="14">
        <v>3811</v>
      </c>
      <c r="E111" s="15">
        <v>67.63</v>
      </c>
      <c r="F111" s="16">
        <v>3.2000000000000002E-3</v>
      </c>
      <c r="G111" s="16"/>
    </row>
    <row r="112" spans="1:7" x14ac:dyDescent="0.25">
      <c r="A112" s="13" t="s">
        <v>1452</v>
      </c>
      <c r="B112" s="33" t="s">
        <v>1453</v>
      </c>
      <c r="C112" s="33" t="s">
        <v>1224</v>
      </c>
      <c r="D112" s="14">
        <v>14772</v>
      </c>
      <c r="E112" s="15">
        <v>67.28</v>
      </c>
      <c r="F112" s="16">
        <v>3.0999999999999999E-3</v>
      </c>
      <c r="G112" s="16"/>
    </row>
    <row r="113" spans="1:7" x14ac:dyDescent="0.25">
      <c r="A113" s="13" t="s">
        <v>1364</v>
      </c>
      <c r="B113" s="33" t="s">
        <v>1365</v>
      </c>
      <c r="C113" s="33" t="s">
        <v>1256</v>
      </c>
      <c r="D113" s="14">
        <v>3479</v>
      </c>
      <c r="E113" s="15">
        <v>67.16</v>
      </c>
      <c r="F113" s="16">
        <v>3.0999999999999999E-3</v>
      </c>
      <c r="G113" s="16"/>
    </row>
    <row r="114" spans="1:7" x14ac:dyDescent="0.25">
      <c r="A114" s="13" t="s">
        <v>2100</v>
      </c>
      <c r="B114" s="33" t="s">
        <v>2101</v>
      </c>
      <c r="C114" s="33" t="s">
        <v>1256</v>
      </c>
      <c r="D114" s="14">
        <v>9710</v>
      </c>
      <c r="E114" s="15">
        <v>66.84</v>
      </c>
      <c r="F114" s="16">
        <v>3.0999999999999999E-3</v>
      </c>
      <c r="G114" s="16"/>
    </row>
    <row r="115" spans="1:7" x14ac:dyDescent="0.25">
      <c r="A115" s="13" t="s">
        <v>1793</v>
      </c>
      <c r="B115" s="33" t="s">
        <v>1794</v>
      </c>
      <c r="C115" s="33" t="s">
        <v>1203</v>
      </c>
      <c r="D115" s="14">
        <v>10141</v>
      </c>
      <c r="E115" s="15">
        <v>66.64</v>
      </c>
      <c r="F115" s="16">
        <v>3.0999999999999999E-3</v>
      </c>
      <c r="G115" s="16"/>
    </row>
    <row r="116" spans="1:7" x14ac:dyDescent="0.25">
      <c r="A116" s="13" t="s">
        <v>1199</v>
      </c>
      <c r="B116" s="33" t="s">
        <v>1200</v>
      </c>
      <c r="C116" s="33" t="s">
        <v>1175</v>
      </c>
      <c r="D116" s="14">
        <v>2870</v>
      </c>
      <c r="E116" s="15">
        <v>64.95</v>
      </c>
      <c r="F116" s="16">
        <v>3.0000000000000001E-3</v>
      </c>
      <c r="G116" s="16"/>
    </row>
    <row r="117" spans="1:7" x14ac:dyDescent="0.25">
      <c r="A117" s="13" t="s">
        <v>1257</v>
      </c>
      <c r="B117" s="33" t="s">
        <v>1258</v>
      </c>
      <c r="C117" s="33" t="s">
        <v>1259</v>
      </c>
      <c r="D117" s="14">
        <v>1522</v>
      </c>
      <c r="E117" s="15">
        <v>64.63</v>
      </c>
      <c r="F117" s="16">
        <v>3.0000000000000001E-3</v>
      </c>
      <c r="G117" s="16"/>
    </row>
    <row r="118" spans="1:7" x14ac:dyDescent="0.25">
      <c r="A118" s="13" t="s">
        <v>1478</v>
      </c>
      <c r="B118" s="33" t="s">
        <v>1479</v>
      </c>
      <c r="C118" s="33" t="s">
        <v>1387</v>
      </c>
      <c r="D118" s="14">
        <v>3802</v>
      </c>
      <c r="E118" s="15">
        <v>63.44</v>
      </c>
      <c r="F118" s="16">
        <v>3.0000000000000001E-3</v>
      </c>
      <c r="G118" s="16"/>
    </row>
    <row r="119" spans="1:7" x14ac:dyDescent="0.25">
      <c r="A119" s="13" t="s">
        <v>1241</v>
      </c>
      <c r="B119" s="33" t="s">
        <v>1242</v>
      </c>
      <c r="C119" s="33" t="s">
        <v>1243</v>
      </c>
      <c r="D119" s="14">
        <v>13579</v>
      </c>
      <c r="E119" s="15">
        <v>63.01</v>
      </c>
      <c r="F119" s="16">
        <v>2.8999999999999998E-3</v>
      </c>
      <c r="G119" s="16"/>
    </row>
    <row r="120" spans="1:7" x14ac:dyDescent="0.25">
      <c r="A120" s="13" t="s">
        <v>1290</v>
      </c>
      <c r="B120" s="33" t="s">
        <v>1291</v>
      </c>
      <c r="C120" s="33" t="s">
        <v>1249</v>
      </c>
      <c r="D120" s="14">
        <v>11326</v>
      </c>
      <c r="E120" s="15">
        <v>62.5</v>
      </c>
      <c r="F120" s="16">
        <v>2.8999999999999998E-3</v>
      </c>
      <c r="G120" s="16"/>
    </row>
    <row r="121" spans="1:7" x14ac:dyDescent="0.25">
      <c r="A121" s="13" t="s">
        <v>1185</v>
      </c>
      <c r="B121" s="33" t="s">
        <v>1186</v>
      </c>
      <c r="C121" s="33" t="s">
        <v>1158</v>
      </c>
      <c r="D121" s="14">
        <v>4885</v>
      </c>
      <c r="E121" s="15">
        <v>62.24</v>
      </c>
      <c r="F121" s="16">
        <v>2.8999999999999998E-3</v>
      </c>
      <c r="G121" s="16"/>
    </row>
    <row r="122" spans="1:7" x14ac:dyDescent="0.25">
      <c r="A122" s="13" t="s">
        <v>1277</v>
      </c>
      <c r="B122" s="33" t="s">
        <v>1278</v>
      </c>
      <c r="C122" s="33" t="s">
        <v>1161</v>
      </c>
      <c r="D122" s="14">
        <v>765698</v>
      </c>
      <c r="E122" s="15">
        <v>62.17</v>
      </c>
      <c r="F122" s="16">
        <v>2.8999999999999998E-3</v>
      </c>
      <c r="G122" s="16"/>
    </row>
    <row r="123" spans="1:7" x14ac:dyDescent="0.25">
      <c r="A123" s="13" t="s">
        <v>2102</v>
      </c>
      <c r="B123" s="33" t="s">
        <v>2103</v>
      </c>
      <c r="C123" s="33" t="s">
        <v>1209</v>
      </c>
      <c r="D123" s="14">
        <v>1257</v>
      </c>
      <c r="E123" s="15">
        <v>61.91</v>
      </c>
      <c r="F123" s="16">
        <v>2.8999999999999998E-3</v>
      </c>
      <c r="G123" s="16"/>
    </row>
    <row r="124" spans="1:7" x14ac:dyDescent="0.25">
      <c r="A124" s="13" t="s">
        <v>1288</v>
      </c>
      <c r="B124" s="33" t="s">
        <v>1289</v>
      </c>
      <c r="C124" s="33" t="s">
        <v>1256</v>
      </c>
      <c r="D124" s="14">
        <v>9758</v>
      </c>
      <c r="E124" s="15">
        <v>61.58</v>
      </c>
      <c r="F124" s="16">
        <v>2.8999999999999998E-3</v>
      </c>
      <c r="G124" s="16"/>
    </row>
    <row r="125" spans="1:7" x14ac:dyDescent="0.25">
      <c r="A125" s="13" t="s">
        <v>1371</v>
      </c>
      <c r="B125" s="33" t="s">
        <v>1372</v>
      </c>
      <c r="C125" s="33" t="s">
        <v>1206</v>
      </c>
      <c r="D125" s="14">
        <v>8549</v>
      </c>
      <c r="E125" s="15">
        <v>61.57</v>
      </c>
      <c r="F125" s="16">
        <v>2.8999999999999998E-3</v>
      </c>
      <c r="G125" s="16"/>
    </row>
    <row r="126" spans="1:7" x14ac:dyDescent="0.25">
      <c r="A126" s="13" t="s">
        <v>1360</v>
      </c>
      <c r="B126" s="33" t="s">
        <v>1361</v>
      </c>
      <c r="C126" s="33" t="s">
        <v>1158</v>
      </c>
      <c r="D126" s="14">
        <v>1017</v>
      </c>
      <c r="E126" s="15">
        <v>59.9</v>
      </c>
      <c r="F126" s="16">
        <v>2.8E-3</v>
      </c>
      <c r="G126" s="16"/>
    </row>
    <row r="127" spans="1:7" x14ac:dyDescent="0.25">
      <c r="A127" s="13" t="s">
        <v>1354</v>
      </c>
      <c r="B127" s="33" t="s">
        <v>1355</v>
      </c>
      <c r="C127" s="33" t="s">
        <v>1178</v>
      </c>
      <c r="D127" s="14">
        <v>13524</v>
      </c>
      <c r="E127" s="15">
        <v>59.51</v>
      </c>
      <c r="F127" s="16">
        <v>2.8E-3</v>
      </c>
      <c r="G127" s="16"/>
    </row>
    <row r="128" spans="1:7" x14ac:dyDescent="0.25">
      <c r="A128" s="13" t="s">
        <v>2104</v>
      </c>
      <c r="B128" s="33" t="s">
        <v>2105</v>
      </c>
      <c r="C128" s="33" t="s">
        <v>1307</v>
      </c>
      <c r="D128" s="14">
        <v>2232</v>
      </c>
      <c r="E128" s="15">
        <v>58.84</v>
      </c>
      <c r="F128" s="16">
        <v>2.7000000000000001E-3</v>
      </c>
      <c r="G128" s="16"/>
    </row>
    <row r="129" spans="1:7" x14ac:dyDescent="0.25">
      <c r="A129" s="13" t="s">
        <v>1525</v>
      </c>
      <c r="B129" s="33" t="s">
        <v>1526</v>
      </c>
      <c r="C129" s="33" t="s">
        <v>1184</v>
      </c>
      <c r="D129" s="14">
        <v>1357</v>
      </c>
      <c r="E129" s="15">
        <v>58.65</v>
      </c>
      <c r="F129" s="16">
        <v>2.7000000000000001E-3</v>
      </c>
      <c r="G129" s="16"/>
    </row>
    <row r="130" spans="1:7" x14ac:dyDescent="0.25">
      <c r="A130" s="13" t="s">
        <v>1373</v>
      </c>
      <c r="B130" s="33" t="s">
        <v>1374</v>
      </c>
      <c r="C130" s="33" t="s">
        <v>1307</v>
      </c>
      <c r="D130" s="14">
        <v>5082</v>
      </c>
      <c r="E130" s="15">
        <v>58.39</v>
      </c>
      <c r="F130" s="16">
        <v>2.7000000000000001E-3</v>
      </c>
      <c r="G130" s="16"/>
    </row>
    <row r="131" spans="1:7" x14ac:dyDescent="0.25">
      <c r="A131" s="13" t="s">
        <v>1406</v>
      </c>
      <c r="B131" s="33" t="s">
        <v>1407</v>
      </c>
      <c r="C131" s="33" t="s">
        <v>1206</v>
      </c>
      <c r="D131" s="14">
        <v>3583</v>
      </c>
      <c r="E131" s="15">
        <v>58.12</v>
      </c>
      <c r="F131" s="16">
        <v>2.7000000000000001E-3</v>
      </c>
      <c r="G131" s="16"/>
    </row>
    <row r="132" spans="1:7" x14ac:dyDescent="0.25">
      <c r="A132" s="13" t="s">
        <v>1752</v>
      </c>
      <c r="B132" s="33" t="s">
        <v>1753</v>
      </c>
      <c r="C132" s="33" t="s">
        <v>1353</v>
      </c>
      <c r="D132" s="14">
        <v>9666</v>
      </c>
      <c r="E132" s="15">
        <v>57.78</v>
      </c>
      <c r="F132" s="16">
        <v>2.7000000000000001E-3</v>
      </c>
      <c r="G132" s="16"/>
    </row>
    <row r="133" spans="1:7" x14ac:dyDescent="0.25">
      <c r="A133" s="13" t="s">
        <v>2106</v>
      </c>
      <c r="B133" s="33" t="s">
        <v>2107</v>
      </c>
      <c r="C133" s="33" t="s">
        <v>1221</v>
      </c>
      <c r="D133" s="14">
        <v>3202</v>
      </c>
      <c r="E133" s="15">
        <v>57.42</v>
      </c>
      <c r="F133" s="16">
        <v>2.7000000000000001E-3</v>
      </c>
      <c r="G133" s="16"/>
    </row>
    <row r="134" spans="1:7" x14ac:dyDescent="0.25">
      <c r="A134" s="13" t="s">
        <v>2108</v>
      </c>
      <c r="B134" s="33" t="s">
        <v>2109</v>
      </c>
      <c r="C134" s="33" t="s">
        <v>1307</v>
      </c>
      <c r="D134" s="14">
        <v>1325</v>
      </c>
      <c r="E134" s="15">
        <v>57.08</v>
      </c>
      <c r="F134" s="16">
        <v>2.7000000000000001E-3</v>
      </c>
      <c r="G134" s="16"/>
    </row>
    <row r="135" spans="1:7" x14ac:dyDescent="0.25">
      <c r="A135" s="13" t="s">
        <v>1852</v>
      </c>
      <c r="B135" s="33" t="s">
        <v>1853</v>
      </c>
      <c r="C135" s="33" t="s">
        <v>1224</v>
      </c>
      <c r="D135" s="14">
        <v>5801</v>
      </c>
      <c r="E135" s="15">
        <v>57.04</v>
      </c>
      <c r="F135" s="16">
        <v>2.7000000000000001E-3</v>
      </c>
      <c r="G135" s="16"/>
    </row>
    <row r="136" spans="1:7" x14ac:dyDescent="0.25">
      <c r="A136" s="13" t="s">
        <v>1388</v>
      </c>
      <c r="B136" s="33" t="s">
        <v>1389</v>
      </c>
      <c r="C136" s="33" t="s">
        <v>1390</v>
      </c>
      <c r="D136" s="14">
        <v>811</v>
      </c>
      <c r="E136" s="15">
        <v>56.95</v>
      </c>
      <c r="F136" s="16">
        <v>2.7000000000000001E-3</v>
      </c>
      <c r="G136" s="16"/>
    </row>
    <row r="137" spans="1:7" x14ac:dyDescent="0.25">
      <c r="A137" s="13" t="s">
        <v>1272</v>
      </c>
      <c r="B137" s="33" t="s">
        <v>1273</v>
      </c>
      <c r="C137" s="33" t="s">
        <v>1274</v>
      </c>
      <c r="D137" s="14">
        <v>1385</v>
      </c>
      <c r="E137" s="15">
        <v>56.13</v>
      </c>
      <c r="F137" s="16">
        <v>2.5999999999999999E-3</v>
      </c>
      <c r="G137" s="16"/>
    </row>
    <row r="138" spans="1:7" x14ac:dyDescent="0.25">
      <c r="A138" s="13" t="s">
        <v>1264</v>
      </c>
      <c r="B138" s="33" t="s">
        <v>1265</v>
      </c>
      <c r="C138" s="33" t="s">
        <v>1164</v>
      </c>
      <c r="D138" s="14">
        <v>5291</v>
      </c>
      <c r="E138" s="15">
        <v>55.85</v>
      </c>
      <c r="F138" s="16">
        <v>2.5999999999999999E-3</v>
      </c>
      <c r="G138" s="16"/>
    </row>
    <row r="139" spans="1:7" x14ac:dyDescent="0.25">
      <c r="A139" s="13" t="s">
        <v>1244</v>
      </c>
      <c r="B139" s="33" t="s">
        <v>1245</v>
      </c>
      <c r="C139" s="33" t="s">
        <v>1246</v>
      </c>
      <c r="D139" s="14">
        <v>1885</v>
      </c>
      <c r="E139" s="15">
        <v>55.56</v>
      </c>
      <c r="F139" s="16">
        <v>2.5999999999999999E-3</v>
      </c>
      <c r="G139" s="16"/>
    </row>
    <row r="140" spans="1:7" x14ac:dyDescent="0.25">
      <c r="A140" s="13" t="s">
        <v>2110</v>
      </c>
      <c r="B140" s="33" t="s">
        <v>2111</v>
      </c>
      <c r="C140" s="33" t="s">
        <v>1224</v>
      </c>
      <c r="D140" s="14">
        <v>10799</v>
      </c>
      <c r="E140" s="15">
        <v>54.53</v>
      </c>
      <c r="F140" s="16">
        <v>2.5000000000000001E-3</v>
      </c>
      <c r="G140" s="16"/>
    </row>
    <row r="141" spans="1:7" x14ac:dyDescent="0.25">
      <c r="A141" s="13" t="s">
        <v>1295</v>
      </c>
      <c r="B141" s="33" t="s">
        <v>1296</v>
      </c>
      <c r="C141" s="33" t="s">
        <v>1297</v>
      </c>
      <c r="D141" s="14">
        <v>46904</v>
      </c>
      <c r="E141" s="15">
        <v>54.29</v>
      </c>
      <c r="F141" s="16">
        <v>2.5000000000000001E-3</v>
      </c>
      <c r="G141" s="16"/>
    </row>
    <row r="142" spans="1:7" x14ac:dyDescent="0.25">
      <c r="A142" s="13" t="s">
        <v>1173</v>
      </c>
      <c r="B142" s="33" t="s">
        <v>1174</v>
      </c>
      <c r="C142" s="33" t="s">
        <v>1175</v>
      </c>
      <c r="D142" s="14">
        <v>944</v>
      </c>
      <c r="E142" s="15">
        <v>54.06</v>
      </c>
      <c r="F142" s="16">
        <v>2.5000000000000001E-3</v>
      </c>
      <c r="G142" s="16"/>
    </row>
    <row r="143" spans="1:7" x14ac:dyDescent="0.25">
      <c r="A143" s="13" t="s">
        <v>1366</v>
      </c>
      <c r="B143" s="33" t="s">
        <v>1367</v>
      </c>
      <c r="C143" s="33" t="s">
        <v>1172</v>
      </c>
      <c r="D143" s="14">
        <v>1102</v>
      </c>
      <c r="E143" s="15">
        <v>53.94</v>
      </c>
      <c r="F143" s="16">
        <v>2.5000000000000001E-3</v>
      </c>
      <c r="G143" s="16"/>
    </row>
    <row r="144" spans="1:7" x14ac:dyDescent="0.25">
      <c r="A144" s="13" t="s">
        <v>2112</v>
      </c>
      <c r="B144" s="33" t="s">
        <v>2113</v>
      </c>
      <c r="C144" s="33" t="s">
        <v>1274</v>
      </c>
      <c r="D144" s="14">
        <v>15039</v>
      </c>
      <c r="E144" s="15">
        <v>53.55</v>
      </c>
      <c r="F144" s="16">
        <v>2.5000000000000001E-3</v>
      </c>
      <c r="G144" s="16"/>
    </row>
    <row r="145" spans="1:7" x14ac:dyDescent="0.25">
      <c r="A145" s="13" t="s">
        <v>2114</v>
      </c>
      <c r="B145" s="33" t="s">
        <v>2115</v>
      </c>
      <c r="C145" s="33" t="s">
        <v>1287</v>
      </c>
      <c r="D145" s="14">
        <v>9676</v>
      </c>
      <c r="E145" s="15">
        <v>53.53</v>
      </c>
      <c r="F145" s="16">
        <v>2.5000000000000001E-3</v>
      </c>
      <c r="G145" s="16"/>
    </row>
    <row r="146" spans="1:7" x14ac:dyDescent="0.25">
      <c r="A146" s="13" t="s">
        <v>1300</v>
      </c>
      <c r="B146" s="33" t="s">
        <v>1301</v>
      </c>
      <c r="C146" s="33" t="s">
        <v>1256</v>
      </c>
      <c r="D146" s="14">
        <v>11648</v>
      </c>
      <c r="E146" s="15">
        <v>52.99</v>
      </c>
      <c r="F146" s="16">
        <v>2.5000000000000001E-3</v>
      </c>
      <c r="G146" s="16"/>
    </row>
    <row r="147" spans="1:7" x14ac:dyDescent="0.25">
      <c r="A147" s="13" t="s">
        <v>2116</v>
      </c>
      <c r="B147" s="33" t="s">
        <v>2117</v>
      </c>
      <c r="C147" s="33" t="s">
        <v>1307</v>
      </c>
      <c r="D147" s="14">
        <v>683</v>
      </c>
      <c r="E147" s="15">
        <v>52.28</v>
      </c>
      <c r="F147" s="16">
        <v>2.3999999999999998E-3</v>
      </c>
      <c r="G147" s="16"/>
    </row>
    <row r="148" spans="1:7" x14ac:dyDescent="0.25">
      <c r="A148" s="13" t="s">
        <v>1219</v>
      </c>
      <c r="B148" s="33" t="s">
        <v>1220</v>
      </c>
      <c r="C148" s="33" t="s">
        <v>1221</v>
      </c>
      <c r="D148" s="14">
        <v>5211</v>
      </c>
      <c r="E148" s="15">
        <v>52.24</v>
      </c>
      <c r="F148" s="16">
        <v>2.3999999999999998E-3</v>
      </c>
      <c r="G148" s="16"/>
    </row>
    <row r="149" spans="1:7" x14ac:dyDescent="0.25">
      <c r="A149" s="13" t="s">
        <v>1254</v>
      </c>
      <c r="B149" s="33" t="s">
        <v>1255</v>
      </c>
      <c r="C149" s="33" t="s">
        <v>1256</v>
      </c>
      <c r="D149" s="14">
        <v>9993</v>
      </c>
      <c r="E149" s="15">
        <v>52.22</v>
      </c>
      <c r="F149" s="16">
        <v>2.3999999999999998E-3</v>
      </c>
      <c r="G149" s="16"/>
    </row>
    <row r="150" spans="1:7" x14ac:dyDescent="0.25">
      <c r="A150" s="13" t="s">
        <v>1967</v>
      </c>
      <c r="B150" s="33" t="s">
        <v>1968</v>
      </c>
      <c r="C150" s="33" t="s">
        <v>1256</v>
      </c>
      <c r="D150" s="14">
        <v>19194</v>
      </c>
      <c r="E150" s="15">
        <v>51.94</v>
      </c>
      <c r="F150" s="16">
        <v>2.3999999999999998E-3</v>
      </c>
      <c r="G150" s="16"/>
    </row>
    <row r="151" spans="1:7" x14ac:dyDescent="0.25">
      <c r="A151" s="13" t="s">
        <v>1324</v>
      </c>
      <c r="B151" s="33" t="s">
        <v>1325</v>
      </c>
      <c r="C151" s="33" t="s">
        <v>1172</v>
      </c>
      <c r="D151" s="14">
        <v>1038</v>
      </c>
      <c r="E151" s="15">
        <v>51.79</v>
      </c>
      <c r="F151" s="16">
        <v>2.3999999999999998E-3</v>
      </c>
      <c r="G151" s="16"/>
    </row>
    <row r="152" spans="1:7" x14ac:dyDescent="0.25">
      <c r="A152" s="13" t="s">
        <v>1381</v>
      </c>
      <c r="B152" s="33" t="s">
        <v>1382</v>
      </c>
      <c r="C152" s="33" t="s">
        <v>1184</v>
      </c>
      <c r="D152" s="14">
        <v>2209</v>
      </c>
      <c r="E152" s="15">
        <v>51.26</v>
      </c>
      <c r="F152" s="16">
        <v>2.3999999999999998E-3</v>
      </c>
      <c r="G152" s="16"/>
    </row>
    <row r="153" spans="1:7" x14ac:dyDescent="0.25">
      <c r="A153" s="13" t="s">
        <v>1450</v>
      </c>
      <c r="B153" s="33" t="s">
        <v>1451</v>
      </c>
      <c r="C153" s="33" t="s">
        <v>1390</v>
      </c>
      <c r="D153" s="14">
        <v>5855</v>
      </c>
      <c r="E153" s="15">
        <v>50.37</v>
      </c>
      <c r="F153" s="16">
        <v>2.3999999999999998E-3</v>
      </c>
      <c r="G153" s="16"/>
    </row>
    <row r="154" spans="1:7" x14ac:dyDescent="0.25">
      <c r="A154" s="13" t="s">
        <v>2036</v>
      </c>
      <c r="B154" s="33" t="s">
        <v>2037</v>
      </c>
      <c r="C154" s="33" t="s">
        <v>1214</v>
      </c>
      <c r="D154" s="14">
        <v>3609</v>
      </c>
      <c r="E154" s="15">
        <v>49.77</v>
      </c>
      <c r="F154" s="16">
        <v>2.3E-3</v>
      </c>
      <c r="G154" s="16"/>
    </row>
    <row r="155" spans="1:7" x14ac:dyDescent="0.25">
      <c r="A155" s="13" t="s">
        <v>2067</v>
      </c>
      <c r="B155" s="33" t="s">
        <v>2068</v>
      </c>
      <c r="C155" s="33" t="s">
        <v>1203</v>
      </c>
      <c r="D155" s="14">
        <v>9240</v>
      </c>
      <c r="E155" s="15">
        <v>49.6</v>
      </c>
      <c r="F155" s="16">
        <v>2.3E-3</v>
      </c>
      <c r="G155" s="16"/>
    </row>
    <row r="156" spans="1:7" x14ac:dyDescent="0.25">
      <c r="A156" s="13" t="s">
        <v>2118</v>
      </c>
      <c r="B156" s="33" t="s">
        <v>2119</v>
      </c>
      <c r="C156" s="33" t="s">
        <v>1181</v>
      </c>
      <c r="D156" s="14">
        <v>307</v>
      </c>
      <c r="E156" s="15">
        <v>49.41</v>
      </c>
      <c r="F156" s="16">
        <v>2.3E-3</v>
      </c>
      <c r="G156" s="16"/>
    </row>
    <row r="157" spans="1:7" x14ac:dyDescent="0.25">
      <c r="A157" s="13" t="s">
        <v>1207</v>
      </c>
      <c r="B157" s="33" t="s">
        <v>1208</v>
      </c>
      <c r="C157" s="33" t="s">
        <v>1209</v>
      </c>
      <c r="D157" s="14">
        <v>707</v>
      </c>
      <c r="E157" s="15">
        <v>49.32</v>
      </c>
      <c r="F157" s="16">
        <v>2.3E-3</v>
      </c>
      <c r="G157" s="16"/>
    </row>
    <row r="158" spans="1:7" x14ac:dyDescent="0.25">
      <c r="A158" s="13" t="s">
        <v>1484</v>
      </c>
      <c r="B158" s="33" t="s">
        <v>1485</v>
      </c>
      <c r="C158" s="33" t="s">
        <v>1158</v>
      </c>
      <c r="D158" s="14">
        <v>170</v>
      </c>
      <c r="E158" s="15">
        <v>49.26</v>
      </c>
      <c r="F158" s="16">
        <v>2.3E-3</v>
      </c>
      <c r="G158" s="16"/>
    </row>
    <row r="159" spans="1:7" x14ac:dyDescent="0.25">
      <c r="A159" s="13" t="s">
        <v>1308</v>
      </c>
      <c r="B159" s="33" t="s">
        <v>1309</v>
      </c>
      <c r="C159" s="33" t="s">
        <v>1164</v>
      </c>
      <c r="D159" s="14">
        <v>26939</v>
      </c>
      <c r="E159" s="15">
        <v>49.09</v>
      </c>
      <c r="F159" s="16">
        <v>2.3E-3</v>
      </c>
      <c r="G159" s="16"/>
    </row>
    <row r="160" spans="1:7" x14ac:dyDescent="0.25">
      <c r="A160" s="13" t="s">
        <v>2120</v>
      </c>
      <c r="B160" s="33" t="s">
        <v>2121</v>
      </c>
      <c r="C160" s="33" t="s">
        <v>1214</v>
      </c>
      <c r="D160" s="14">
        <v>1274</v>
      </c>
      <c r="E160" s="15">
        <v>48.66</v>
      </c>
      <c r="F160" s="16">
        <v>2.3E-3</v>
      </c>
      <c r="G160" s="16"/>
    </row>
    <row r="161" spans="1:7" x14ac:dyDescent="0.25">
      <c r="A161" s="13" t="s">
        <v>1507</v>
      </c>
      <c r="B161" s="33" t="s">
        <v>1508</v>
      </c>
      <c r="C161" s="33" t="s">
        <v>1189</v>
      </c>
      <c r="D161" s="14">
        <v>15507</v>
      </c>
      <c r="E161" s="15">
        <v>48.19</v>
      </c>
      <c r="F161" s="16">
        <v>2.3E-3</v>
      </c>
      <c r="G161" s="16"/>
    </row>
    <row r="162" spans="1:7" x14ac:dyDescent="0.25">
      <c r="A162" s="13" t="s">
        <v>2122</v>
      </c>
      <c r="B162" s="33" t="s">
        <v>2123</v>
      </c>
      <c r="C162" s="33" t="s">
        <v>1410</v>
      </c>
      <c r="D162" s="14">
        <v>11380</v>
      </c>
      <c r="E162" s="15">
        <v>47.81</v>
      </c>
      <c r="F162" s="16">
        <v>2.2000000000000001E-3</v>
      </c>
      <c r="G162" s="16"/>
    </row>
    <row r="163" spans="1:7" x14ac:dyDescent="0.25">
      <c r="A163" s="13" t="s">
        <v>1963</v>
      </c>
      <c r="B163" s="33" t="s">
        <v>1964</v>
      </c>
      <c r="C163" s="33" t="s">
        <v>1184</v>
      </c>
      <c r="D163" s="14">
        <v>2593</v>
      </c>
      <c r="E163" s="15">
        <v>47.53</v>
      </c>
      <c r="F163" s="16">
        <v>2.2000000000000001E-3</v>
      </c>
      <c r="G163" s="16"/>
    </row>
    <row r="164" spans="1:7" x14ac:dyDescent="0.25">
      <c r="A164" s="13" t="s">
        <v>1858</v>
      </c>
      <c r="B164" s="33" t="s">
        <v>1859</v>
      </c>
      <c r="C164" s="33" t="s">
        <v>1209</v>
      </c>
      <c r="D164" s="14">
        <v>341</v>
      </c>
      <c r="E164" s="15">
        <v>47.12</v>
      </c>
      <c r="F164" s="16">
        <v>2.2000000000000001E-3</v>
      </c>
      <c r="G164" s="16"/>
    </row>
    <row r="165" spans="1:7" x14ac:dyDescent="0.25">
      <c r="A165" s="13" t="s">
        <v>1503</v>
      </c>
      <c r="B165" s="33" t="s">
        <v>1504</v>
      </c>
      <c r="C165" s="33" t="s">
        <v>1353</v>
      </c>
      <c r="D165" s="14">
        <v>2443</v>
      </c>
      <c r="E165" s="15">
        <v>46.94</v>
      </c>
      <c r="F165" s="16">
        <v>2.2000000000000001E-3</v>
      </c>
      <c r="G165" s="16"/>
    </row>
    <row r="166" spans="1:7" x14ac:dyDescent="0.25">
      <c r="A166" s="13" t="s">
        <v>1466</v>
      </c>
      <c r="B166" s="33" t="s">
        <v>1467</v>
      </c>
      <c r="C166" s="33" t="s">
        <v>1256</v>
      </c>
      <c r="D166" s="14">
        <v>23099</v>
      </c>
      <c r="E166" s="15">
        <v>46.94</v>
      </c>
      <c r="F166" s="16">
        <v>2.2000000000000001E-3</v>
      </c>
      <c r="G166" s="16"/>
    </row>
    <row r="167" spans="1:7" x14ac:dyDescent="0.25">
      <c r="A167" s="13" t="s">
        <v>1197</v>
      </c>
      <c r="B167" s="33" t="s">
        <v>1198</v>
      </c>
      <c r="C167" s="33" t="s">
        <v>1172</v>
      </c>
      <c r="D167" s="14">
        <v>1882</v>
      </c>
      <c r="E167" s="15">
        <v>46.93</v>
      </c>
      <c r="F167" s="16">
        <v>2.2000000000000001E-3</v>
      </c>
      <c r="G167" s="16"/>
    </row>
    <row r="168" spans="1:7" x14ac:dyDescent="0.25">
      <c r="A168" s="13" t="s">
        <v>2124</v>
      </c>
      <c r="B168" s="33" t="s">
        <v>2125</v>
      </c>
      <c r="C168" s="33" t="s">
        <v>1224</v>
      </c>
      <c r="D168" s="14">
        <v>3481</v>
      </c>
      <c r="E168" s="15">
        <v>46.82</v>
      </c>
      <c r="F168" s="16">
        <v>2.2000000000000001E-3</v>
      </c>
      <c r="G168" s="16"/>
    </row>
    <row r="169" spans="1:7" x14ac:dyDescent="0.25">
      <c r="A169" s="13" t="s">
        <v>1742</v>
      </c>
      <c r="B169" s="33" t="s">
        <v>1743</v>
      </c>
      <c r="C169" s="33" t="s">
        <v>1323</v>
      </c>
      <c r="D169" s="14">
        <v>1185</v>
      </c>
      <c r="E169" s="15">
        <v>46.58</v>
      </c>
      <c r="F169" s="16">
        <v>2.2000000000000001E-3</v>
      </c>
      <c r="G169" s="16"/>
    </row>
    <row r="170" spans="1:7" x14ac:dyDescent="0.25">
      <c r="A170" s="13" t="s">
        <v>1519</v>
      </c>
      <c r="B170" s="33" t="s">
        <v>1520</v>
      </c>
      <c r="C170" s="33" t="s">
        <v>1323</v>
      </c>
      <c r="D170" s="14">
        <v>625</v>
      </c>
      <c r="E170" s="15">
        <v>46.51</v>
      </c>
      <c r="F170" s="16">
        <v>2.2000000000000001E-3</v>
      </c>
      <c r="G170" s="16"/>
    </row>
    <row r="171" spans="1:7" x14ac:dyDescent="0.25">
      <c r="A171" s="13" t="s">
        <v>1383</v>
      </c>
      <c r="B171" s="33" t="s">
        <v>1384</v>
      </c>
      <c r="C171" s="33" t="s">
        <v>1158</v>
      </c>
      <c r="D171" s="14">
        <v>14599</v>
      </c>
      <c r="E171" s="15">
        <v>46.15</v>
      </c>
      <c r="F171" s="16">
        <v>2.2000000000000001E-3</v>
      </c>
      <c r="G171" s="16"/>
    </row>
    <row r="172" spans="1:7" x14ac:dyDescent="0.25">
      <c r="A172" s="13" t="s">
        <v>2126</v>
      </c>
      <c r="B172" s="33" t="s">
        <v>2127</v>
      </c>
      <c r="C172" s="33" t="s">
        <v>1178</v>
      </c>
      <c r="D172" s="14">
        <v>2887</v>
      </c>
      <c r="E172" s="15">
        <v>46.14</v>
      </c>
      <c r="F172" s="16">
        <v>2.2000000000000001E-3</v>
      </c>
      <c r="G172" s="16"/>
    </row>
    <row r="173" spans="1:7" x14ac:dyDescent="0.25">
      <c r="A173" s="13" t="s">
        <v>2128</v>
      </c>
      <c r="B173" s="33" t="s">
        <v>2129</v>
      </c>
      <c r="C173" s="33" t="s">
        <v>1256</v>
      </c>
      <c r="D173" s="14">
        <v>21862</v>
      </c>
      <c r="E173" s="15">
        <v>45.92</v>
      </c>
      <c r="F173" s="16">
        <v>2.0999999999999999E-3</v>
      </c>
      <c r="G173" s="16"/>
    </row>
    <row r="174" spans="1:7" x14ac:dyDescent="0.25">
      <c r="A174" s="13" t="s">
        <v>2004</v>
      </c>
      <c r="B174" s="33" t="s">
        <v>2005</v>
      </c>
      <c r="C174" s="33" t="s">
        <v>1181</v>
      </c>
      <c r="D174" s="14">
        <v>6398</v>
      </c>
      <c r="E174" s="15">
        <v>45</v>
      </c>
      <c r="F174" s="16">
        <v>2.0999999999999999E-3</v>
      </c>
      <c r="G174" s="16"/>
    </row>
    <row r="175" spans="1:7" x14ac:dyDescent="0.25">
      <c r="A175" s="13" t="s">
        <v>2130</v>
      </c>
      <c r="B175" s="33" t="s">
        <v>2131</v>
      </c>
      <c r="C175" s="33" t="s">
        <v>1224</v>
      </c>
      <c r="D175" s="14">
        <v>1307</v>
      </c>
      <c r="E175" s="15">
        <v>44.91</v>
      </c>
      <c r="F175" s="16">
        <v>2.0999999999999999E-3</v>
      </c>
      <c r="G175" s="16"/>
    </row>
    <row r="176" spans="1:7" x14ac:dyDescent="0.25">
      <c r="A176" s="13" t="s">
        <v>1368</v>
      </c>
      <c r="B176" s="33" t="s">
        <v>1369</v>
      </c>
      <c r="C176" s="33" t="s">
        <v>1370</v>
      </c>
      <c r="D176" s="14">
        <v>890</v>
      </c>
      <c r="E176" s="15">
        <v>44.02</v>
      </c>
      <c r="F176" s="16">
        <v>2.0999999999999999E-3</v>
      </c>
      <c r="G176" s="16"/>
    </row>
    <row r="177" spans="1:7" x14ac:dyDescent="0.25">
      <c r="A177" s="13" t="s">
        <v>2132</v>
      </c>
      <c r="B177" s="33" t="s">
        <v>2133</v>
      </c>
      <c r="C177" s="33" t="s">
        <v>1256</v>
      </c>
      <c r="D177" s="14">
        <v>791</v>
      </c>
      <c r="E177" s="15">
        <v>43.31</v>
      </c>
      <c r="F177" s="16">
        <v>2E-3</v>
      </c>
      <c r="G177" s="16"/>
    </row>
    <row r="178" spans="1:7" x14ac:dyDescent="0.25">
      <c r="A178" s="13" t="s">
        <v>1474</v>
      </c>
      <c r="B178" s="33" t="s">
        <v>1475</v>
      </c>
      <c r="C178" s="33" t="s">
        <v>1410</v>
      </c>
      <c r="D178" s="14">
        <v>21635</v>
      </c>
      <c r="E178" s="15">
        <v>43.27</v>
      </c>
      <c r="F178" s="16">
        <v>2E-3</v>
      </c>
      <c r="G178" s="16"/>
    </row>
    <row r="179" spans="1:7" x14ac:dyDescent="0.25">
      <c r="A179" s="13" t="s">
        <v>2134</v>
      </c>
      <c r="B179" s="33" t="s">
        <v>2135</v>
      </c>
      <c r="C179" s="33" t="s">
        <v>1164</v>
      </c>
      <c r="D179" s="14">
        <v>39428</v>
      </c>
      <c r="E179" s="15">
        <v>42.85</v>
      </c>
      <c r="F179" s="16">
        <v>2E-3</v>
      </c>
      <c r="G179" s="16"/>
    </row>
    <row r="180" spans="1:7" x14ac:dyDescent="0.25">
      <c r="A180" s="13" t="s">
        <v>1527</v>
      </c>
      <c r="B180" s="33" t="s">
        <v>1528</v>
      </c>
      <c r="C180" s="33" t="s">
        <v>1189</v>
      </c>
      <c r="D180" s="14">
        <v>30012</v>
      </c>
      <c r="E180" s="15">
        <v>42.8</v>
      </c>
      <c r="F180" s="16">
        <v>2E-3</v>
      </c>
      <c r="G180" s="16"/>
    </row>
    <row r="181" spans="1:7" x14ac:dyDescent="0.25">
      <c r="A181" s="13" t="s">
        <v>2136</v>
      </c>
      <c r="B181" s="33" t="s">
        <v>2137</v>
      </c>
      <c r="C181" s="33" t="s">
        <v>1158</v>
      </c>
      <c r="D181" s="14">
        <v>2582</v>
      </c>
      <c r="E181" s="15">
        <v>42.63</v>
      </c>
      <c r="F181" s="16">
        <v>2E-3</v>
      </c>
      <c r="G181" s="16"/>
    </row>
    <row r="182" spans="1:7" x14ac:dyDescent="0.25">
      <c r="A182" s="13" t="s">
        <v>1379</v>
      </c>
      <c r="B182" s="33" t="s">
        <v>1380</v>
      </c>
      <c r="C182" s="33" t="s">
        <v>1256</v>
      </c>
      <c r="D182" s="14">
        <v>3339</v>
      </c>
      <c r="E182" s="15">
        <v>42.5</v>
      </c>
      <c r="F182" s="16">
        <v>2E-3</v>
      </c>
      <c r="G182" s="16"/>
    </row>
    <row r="183" spans="1:7" x14ac:dyDescent="0.25">
      <c r="A183" s="13" t="s">
        <v>1341</v>
      </c>
      <c r="B183" s="33" t="s">
        <v>1342</v>
      </c>
      <c r="C183" s="33" t="s">
        <v>1249</v>
      </c>
      <c r="D183" s="14">
        <v>740</v>
      </c>
      <c r="E183" s="15">
        <v>42.26</v>
      </c>
      <c r="F183" s="16">
        <v>2E-3</v>
      </c>
      <c r="G183" s="16"/>
    </row>
    <row r="184" spans="1:7" x14ac:dyDescent="0.25">
      <c r="A184" s="13" t="s">
        <v>1315</v>
      </c>
      <c r="B184" s="33" t="s">
        <v>1316</v>
      </c>
      <c r="C184" s="33" t="s">
        <v>1294</v>
      </c>
      <c r="D184" s="14">
        <v>5133</v>
      </c>
      <c r="E184" s="15">
        <v>42.08</v>
      </c>
      <c r="F184" s="16">
        <v>2E-3</v>
      </c>
      <c r="G184" s="16"/>
    </row>
    <row r="185" spans="1:7" x14ac:dyDescent="0.25">
      <c r="A185" s="13" t="s">
        <v>1946</v>
      </c>
      <c r="B185" s="33" t="s">
        <v>1947</v>
      </c>
      <c r="C185" s="33" t="s">
        <v>1158</v>
      </c>
      <c r="D185" s="14">
        <v>1366</v>
      </c>
      <c r="E185" s="15">
        <v>41.86</v>
      </c>
      <c r="F185" s="16">
        <v>2E-3</v>
      </c>
      <c r="G185" s="16"/>
    </row>
    <row r="186" spans="1:7" x14ac:dyDescent="0.25">
      <c r="A186" s="13" t="s">
        <v>2138</v>
      </c>
      <c r="B186" s="33" t="s">
        <v>2139</v>
      </c>
      <c r="C186" s="33" t="s">
        <v>1178</v>
      </c>
      <c r="D186" s="14">
        <v>6995</v>
      </c>
      <c r="E186" s="15">
        <v>41.46</v>
      </c>
      <c r="F186" s="16">
        <v>1.9E-3</v>
      </c>
      <c r="G186" s="16"/>
    </row>
    <row r="187" spans="1:7" x14ac:dyDescent="0.25">
      <c r="A187" s="13" t="s">
        <v>2140</v>
      </c>
      <c r="B187" s="33" t="s">
        <v>2141</v>
      </c>
      <c r="C187" s="33" t="s">
        <v>1297</v>
      </c>
      <c r="D187" s="14">
        <v>4233</v>
      </c>
      <c r="E187" s="15">
        <v>41.18</v>
      </c>
      <c r="F187" s="16">
        <v>1.9E-3</v>
      </c>
      <c r="G187" s="16"/>
    </row>
    <row r="188" spans="1:7" x14ac:dyDescent="0.25">
      <c r="A188" s="13" t="s">
        <v>1423</v>
      </c>
      <c r="B188" s="33" t="s">
        <v>1424</v>
      </c>
      <c r="C188" s="33" t="s">
        <v>1425</v>
      </c>
      <c r="D188" s="14">
        <v>1090</v>
      </c>
      <c r="E188" s="15">
        <v>40.82</v>
      </c>
      <c r="F188" s="16">
        <v>1.9E-3</v>
      </c>
      <c r="G188" s="16"/>
    </row>
    <row r="189" spans="1:7" x14ac:dyDescent="0.25">
      <c r="A189" s="13" t="s">
        <v>1856</v>
      </c>
      <c r="B189" s="33" t="s">
        <v>1857</v>
      </c>
      <c r="C189" s="33" t="s">
        <v>1776</v>
      </c>
      <c r="D189" s="14">
        <v>996</v>
      </c>
      <c r="E189" s="15">
        <v>40.630000000000003</v>
      </c>
      <c r="F189" s="16">
        <v>1.9E-3</v>
      </c>
      <c r="G189" s="16"/>
    </row>
    <row r="190" spans="1:7" x14ac:dyDescent="0.25">
      <c r="A190" s="13" t="s">
        <v>1430</v>
      </c>
      <c r="B190" s="33" t="s">
        <v>1431</v>
      </c>
      <c r="C190" s="33" t="s">
        <v>1224</v>
      </c>
      <c r="D190" s="14">
        <v>22357</v>
      </c>
      <c r="E190" s="15">
        <v>40.450000000000003</v>
      </c>
      <c r="F190" s="16">
        <v>1.9E-3</v>
      </c>
      <c r="G190" s="16"/>
    </row>
    <row r="191" spans="1:7" x14ac:dyDescent="0.25">
      <c r="A191" s="13" t="s">
        <v>1979</v>
      </c>
      <c r="B191" s="33" t="s">
        <v>1980</v>
      </c>
      <c r="C191" s="33" t="s">
        <v>1370</v>
      </c>
      <c r="D191" s="14">
        <v>3999</v>
      </c>
      <c r="E191" s="15">
        <v>40.24</v>
      </c>
      <c r="F191" s="16">
        <v>1.9E-3</v>
      </c>
      <c r="G191" s="16"/>
    </row>
    <row r="192" spans="1:7" x14ac:dyDescent="0.25">
      <c r="A192" s="13" t="s">
        <v>1321</v>
      </c>
      <c r="B192" s="33" t="s">
        <v>1322</v>
      </c>
      <c r="C192" s="33" t="s">
        <v>1323</v>
      </c>
      <c r="D192" s="14">
        <v>12986</v>
      </c>
      <c r="E192" s="15">
        <v>40.020000000000003</v>
      </c>
      <c r="F192" s="16">
        <v>1.9E-3</v>
      </c>
      <c r="G192" s="16"/>
    </row>
    <row r="193" spans="1:7" x14ac:dyDescent="0.25">
      <c r="A193" s="13" t="s">
        <v>1862</v>
      </c>
      <c r="B193" s="33" t="s">
        <v>1863</v>
      </c>
      <c r="C193" s="33" t="s">
        <v>1401</v>
      </c>
      <c r="D193" s="14">
        <v>5613</v>
      </c>
      <c r="E193" s="15">
        <v>39.75</v>
      </c>
      <c r="F193" s="16">
        <v>1.9E-3</v>
      </c>
      <c r="G193" s="16"/>
    </row>
    <row r="194" spans="1:7" x14ac:dyDescent="0.25">
      <c r="A194" s="13" t="s">
        <v>2142</v>
      </c>
      <c r="B194" s="33" t="s">
        <v>2143</v>
      </c>
      <c r="C194" s="33" t="s">
        <v>1214</v>
      </c>
      <c r="D194" s="14">
        <v>1166</v>
      </c>
      <c r="E194" s="15">
        <v>39.51</v>
      </c>
      <c r="F194" s="16">
        <v>1.8E-3</v>
      </c>
      <c r="G194" s="16"/>
    </row>
    <row r="195" spans="1:7" x14ac:dyDescent="0.25">
      <c r="A195" s="13" t="s">
        <v>2144</v>
      </c>
      <c r="B195" s="33" t="s">
        <v>2145</v>
      </c>
      <c r="C195" s="33" t="s">
        <v>1214</v>
      </c>
      <c r="D195" s="14">
        <v>756</v>
      </c>
      <c r="E195" s="15">
        <v>39</v>
      </c>
      <c r="F195" s="16">
        <v>1.8E-3</v>
      </c>
      <c r="G195" s="16"/>
    </row>
    <row r="196" spans="1:7" x14ac:dyDescent="0.25">
      <c r="A196" s="13" t="s">
        <v>1391</v>
      </c>
      <c r="B196" s="33" t="s">
        <v>1392</v>
      </c>
      <c r="C196" s="33" t="s">
        <v>1181</v>
      </c>
      <c r="D196" s="14">
        <v>3015</v>
      </c>
      <c r="E196" s="15">
        <v>38.69</v>
      </c>
      <c r="F196" s="16">
        <v>1.8E-3</v>
      </c>
      <c r="G196" s="16"/>
    </row>
    <row r="197" spans="1:7" x14ac:dyDescent="0.25">
      <c r="A197" s="13" t="s">
        <v>1497</v>
      </c>
      <c r="B197" s="33" t="s">
        <v>1498</v>
      </c>
      <c r="C197" s="33" t="s">
        <v>1307</v>
      </c>
      <c r="D197" s="14">
        <v>1225</v>
      </c>
      <c r="E197" s="15">
        <v>38.54</v>
      </c>
      <c r="F197" s="16">
        <v>1.8E-3</v>
      </c>
      <c r="G197" s="16"/>
    </row>
    <row r="198" spans="1:7" x14ac:dyDescent="0.25">
      <c r="A198" s="13" t="s">
        <v>1458</v>
      </c>
      <c r="B198" s="33" t="s">
        <v>1459</v>
      </c>
      <c r="C198" s="33" t="s">
        <v>1256</v>
      </c>
      <c r="D198" s="14">
        <v>26040</v>
      </c>
      <c r="E198" s="15">
        <v>38.020000000000003</v>
      </c>
      <c r="F198" s="16">
        <v>1.8E-3</v>
      </c>
      <c r="G198" s="16"/>
    </row>
    <row r="199" spans="1:7" x14ac:dyDescent="0.25">
      <c r="A199" s="13" t="s">
        <v>1262</v>
      </c>
      <c r="B199" s="33" t="s">
        <v>1263</v>
      </c>
      <c r="C199" s="33" t="s">
        <v>1164</v>
      </c>
      <c r="D199" s="14">
        <v>14923</v>
      </c>
      <c r="E199" s="15">
        <v>37.450000000000003</v>
      </c>
      <c r="F199" s="16">
        <v>1.6999999999999999E-3</v>
      </c>
      <c r="G199" s="16"/>
    </row>
    <row r="200" spans="1:7" x14ac:dyDescent="0.25">
      <c r="A200" s="13" t="s">
        <v>2146</v>
      </c>
      <c r="B200" s="33" t="s">
        <v>2147</v>
      </c>
      <c r="C200" s="33" t="s">
        <v>1206</v>
      </c>
      <c r="D200" s="14">
        <v>10033</v>
      </c>
      <c r="E200" s="15">
        <v>37.04</v>
      </c>
      <c r="F200" s="16">
        <v>1.6999999999999999E-3</v>
      </c>
      <c r="G200" s="16"/>
    </row>
    <row r="201" spans="1:7" x14ac:dyDescent="0.25">
      <c r="A201" s="13" t="s">
        <v>1204</v>
      </c>
      <c r="B201" s="33" t="s">
        <v>1205</v>
      </c>
      <c r="C201" s="33" t="s">
        <v>1206</v>
      </c>
      <c r="D201" s="14">
        <v>1906</v>
      </c>
      <c r="E201" s="15">
        <v>36.54</v>
      </c>
      <c r="F201" s="16">
        <v>1.6999999999999999E-3</v>
      </c>
      <c r="G201" s="16"/>
    </row>
    <row r="202" spans="1:7" x14ac:dyDescent="0.25">
      <c r="A202" s="13" t="s">
        <v>1777</v>
      </c>
      <c r="B202" s="33" t="s">
        <v>1778</v>
      </c>
      <c r="C202" s="33" t="s">
        <v>1158</v>
      </c>
      <c r="D202" s="14">
        <v>1346</v>
      </c>
      <c r="E202" s="15">
        <v>36.51</v>
      </c>
      <c r="F202" s="16">
        <v>1.6999999999999999E-3</v>
      </c>
      <c r="G202" s="16"/>
    </row>
    <row r="203" spans="1:7" x14ac:dyDescent="0.25">
      <c r="A203" s="13" t="s">
        <v>2148</v>
      </c>
      <c r="B203" s="33" t="s">
        <v>2149</v>
      </c>
      <c r="C203" s="33" t="s">
        <v>1256</v>
      </c>
      <c r="D203" s="14">
        <v>346</v>
      </c>
      <c r="E203" s="15">
        <v>35.46</v>
      </c>
      <c r="F203" s="16">
        <v>1.6999999999999999E-3</v>
      </c>
      <c r="G203" s="16"/>
    </row>
    <row r="204" spans="1:7" x14ac:dyDescent="0.25">
      <c r="A204" s="13" t="s">
        <v>2150</v>
      </c>
      <c r="B204" s="33" t="s">
        <v>2151</v>
      </c>
      <c r="C204" s="33" t="s">
        <v>1256</v>
      </c>
      <c r="D204" s="14">
        <v>16283</v>
      </c>
      <c r="E204" s="15">
        <v>35.369999999999997</v>
      </c>
      <c r="F204" s="16">
        <v>1.6999999999999999E-3</v>
      </c>
      <c r="G204" s="16"/>
    </row>
    <row r="205" spans="1:7" x14ac:dyDescent="0.25">
      <c r="A205" s="13" t="s">
        <v>2152</v>
      </c>
      <c r="B205" s="33" t="s">
        <v>2153</v>
      </c>
      <c r="C205" s="33" t="s">
        <v>1256</v>
      </c>
      <c r="D205" s="14">
        <v>9401</v>
      </c>
      <c r="E205" s="15">
        <v>35.21</v>
      </c>
      <c r="F205" s="16">
        <v>1.6000000000000001E-3</v>
      </c>
      <c r="G205" s="16"/>
    </row>
    <row r="206" spans="1:7" x14ac:dyDescent="0.25">
      <c r="A206" s="13" t="s">
        <v>2154</v>
      </c>
      <c r="B206" s="33" t="s">
        <v>2155</v>
      </c>
      <c r="C206" s="33" t="s">
        <v>1206</v>
      </c>
      <c r="D206" s="14">
        <v>6955</v>
      </c>
      <c r="E206" s="15">
        <v>35.049999999999997</v>
      </c>
      <c r="F206" s="16">
        <v>1.6000000000000001E-3</v>
      </c>
      <c r="G206" s="16"/>
    </row>
    <row r="207" spans="1:7" x14ac:dyDescent="0.25">
      <c r="A207" s="13" t="s">
        <v>2156</v>
      </c>
      <c r="B207" s="33" t="s">
        <v>2157</v>
      </c>
      <c r="C207" s="33" t="s">
        <v>1776</v>
      </c>
      <c r="D207" s="14">
        <v>2323</v>
      </c>
      <c r="E207" s="15">
        <v>34.78</v>
      </c>
      <c r="F207" s="16">
        <v>1.6000000000000001E-3</v>
      </c>
      <c r="G207" s="16"/>
    </row>
    <row r="208" spans="1:7" x14ac:dyDescent="0.25">
      <c r="A208" s="13" t="s">
        <v>2158</v>
      </c>
      <c r="B208" s="33" t="s">
        <v>2159</v>
      </c>
      <c r="C208" s="33" t="s">
        <v>1224</v>
      </c>
      <c r="D208" s="14">
        <v>55021</v>
      </c>
      <c r="E208" s="15">
        <v>34.549999999999997</v>
      </c>
      <c r="F208" s="16">
        <v>1.6000000000000001E-3</v>
      </c>
      <c r="G208" s="16"/>
    </row>
    <row r="209" spans="1:7" x14ac:dyDescent="0.25">
      <c r="A209" s="13" t="s">
        <v>1351</v>
      </c>
      <c r="B209" s="33" t="s">
        <v>1352</v>
      </c>
      <c r="C209" s="33" t="s">
        <v>1353</v>
      </c>
      <c r="D209" s="14">
        <v>2363</v>
      </c>
      <c r="E209" s="15">
        <v>34.24</v>
      </c>
      <c r="F209" s="16">
        <v>1.6000000000000001E-3</v>
      </c>
      <c r="G209" s="16"/>
    </row>
    <row r="210" spans="1:7" x14ac:dyDescent="0.25">
      <c r="A210" s="13" t="s">
        <v>2160</v>
      </c>
      <c r="B210" s="33" t="s">
        <v>2161</v>
      </c>
      <c r="C210" s="33" t="s">
        <v>1192</v>
      </c>
      <c r="D210" s="14">
        <v>64389</v>
      </c>
      <c r="E210" s="15">
        <v>33.39</v>
      </c>
      <c r="F210" s="16">
        <v>1.6000000000000001E-3</v>
      </c>
      <c r="G210" s="16"/>
    </row>
    <row r="211" spans="1:7" x14ac:dyDescent="0.25">
      <c r="A211" s="13" t="s">
        <v>1965</v>
      </c>
      <c r="B211" s="33" t="s">
        <v>1966</v>
      </c>
      <c r="C211" s="33" t="s">
        <v>1214</v>
      </c>
      <c r="D211" s="14">
        <v>1505</v>
      </c>
      <c r="E211" s="15">
        <v>33.31</v>
      </c>
      <c r="F211" s="16">
        <v>1.6000000000000001E-3</v>
      </c>
      <c r="G211" s="16"/>
    </row>
    <row r="212" spans="1:7" x14ac:dyDescent="0.25">
      <c r="A212" s="13" t="s">
        <v>1421</v>
      </c>
      <c r="B212" s="33" t="s">
        <v>1422</v>
      </c>
      <c r="C212" s="33" t="s">
        <v>1203</v>
      </c>
      <c r="D212" s="14">
        <v>2026</v>
      </c>
      <c r="E212" s="15">
        <v>33.19</v>
      </c>
      <c r="F212" s="16">
        <v>1.6000000000000001E-3</v>
      </c>
      <c r="G212" s="16"/>
    </row>
    <row r="213" spans="1:7" x14ac:dyDescent="0.25">
      <c r="A213" s="13" t="s">
        <v>2162</v>
      </c>
      <c r="B213" s="33" t="s">
        <v>2163</v>
      </c>
      <c r="C213" s="33" t="s">
        <v>2164</v>
      </c>
      <c r="D213" s="14">
        <v>92</v>
      </c>
      <c r="E213" s="15">
        <v>33.159999999999997</v>
      </c>
      <c r="F213" s="16">
        <v>1.5E-3</v>
      </c>
      <c r="G213" s="16"/>
    </row>
    <row r="214" spans="1:7" x14ac:dyDescent="0.25">
      <c r="A214" s="13" t="s">
        <v>2165</v>
      </c>
      <c r="B214" s="33" t="s">
        <v>2166</v>
      </c>
      <c r="C214" s="33" t="s">
        <v>1776</v>
      </c>
      <c r="D214" s="14">
        <v>71</v>
      </c>
      <c r="E214" s="15">
        <v>32.5</v>
      </c>
      <c r="F214" s="16">
        <v>1.5E-3</v>
      </c>
      <c r="G214" s="16"/>
    </row>
    <row r="215" spans="1:7" x14ac:dyDescent="0.25">
      <c r="A215" s="13" t="s">
        <v>1844</v>
      </c>
      <c r="B215" s="33" t="s">
        <v>1845</v>
      </c>
      <c r="C215" s="33" t="s">
        <v>1259</v>
      </c>
      <c r="D215" s="14">
        <v>2991</v>
      </c>
      <c r="E215" s="15">
        <v>32.46</v>
      </c>
      <c r="F215" s="16">
        <v>1.5E-3</v>
      </c>
      <c r="G215" s="16"/>
    </row>
    <row r="216" spans="1:7" x14ac:dyDescent="0.25">
      <c r="A216" s="13" t="s">
        <v>1444</v>
      </c>
      <c r="B216" s="33" t="s">
        <v>1445</v>
      </c>
      <c r="C216" s="33" t="s">
        <v>1209</v>
      </c>
      <c r="D216" s="14">
        <v>420</v>
      </c>
      <c r="E216" s="15">
        <v>31.2</v>
      </c>
      <c r="F216" s="16">
        <v>1.5E-3</v>
      </c>
      <c r="G216" s="16"/>
    </row>
    <row r="217" spans="1:7" x14ac:dyDescent="0.25">
      <c r="A217" s="13" t="s">
        <v>1864</v>
      </c>
      <c r="B217" s="33" t="s">
        <v>1865</v>
      </c>
      <c r="C217" s="33" t="s">
        <v>1390</v>
      </c>
      <c r="D217" s="14">
        <v>2696</v>
      </c>
      <c r="E217" s="15">
        <v>29.82</v>
      </c>
      <c r="F217" s="16">
        <v>1.4E-3</v>
      </c>
      <c r="G217" s="16"/>
    </row>
    <row r="218" spans="1:7" x14ac:dyDescent="0.25">
      <c r="A218" s="13" t="s">
        <v>2167</v>
      </c>
      <c r="B218" s="33" t="s">
        <v>2168</v>
      </c>
      <c r="C218" s="33" t="s">
        <v>1256</v>
      </c>
      <c r="D218" s="14">
        <v>430</v>
      </c>
      <c r="E218" s="15">
        <v>29.61</v>
      </c>
      <c r="F218" s="16">
        <v>1.4E-3</v>
      </c>
      <c r="G218" s="16"/>
    </row>
    <row r="219" spans="1:7" x14ac:dyDescent="0.25">
      <c r="A219" s="13" t="s">
        <v>1454</v>
      </c>
      <c r="B219" s="33" t="s">
        <v>1455</v>
      </c>
      <c r="C219" s="33" t="s">
        <v>1410</v>
      </c>
      <c r="D219" s="14">
        <v>5596</v>
      </c>
      <c r="E219" s="15">
        <v>29.05</v>
      </c>
      <c r="F219" s="16">
        <v>1.4E-3</v>
      </c>
      <c r="G219" s="16"/>
    </row>
    <row r="220" spans="1:7" x14ac:dyDescent="0.25">
      <c r="A220" s="13" t="s">
        <v>1846</v>
      </c>
      <c r="B220" s="33" t="s">
        <v>1847</v>
      </c>
      <c r="C220" s="33" t="s">
        <v>1178</v>
      </c>
      <c r="D220" s="14">
        <v>4270</v>
      </c>
      <c r="E220" s="15">
        <v>29</v>
      </c>
      <c r="F220" s="16">
        <v>1.4E-3</v>
      </c>
      <c r="G220" s="16"/>
    </row>
    <row r="221" spans="1:7" x14ac:dyDescent="0.25">
      <c r="A221" s="13" t="s">
        <v>2169</v>
      </c>
      <c r="B221" s="33" t="s">
        <v>2170</v>
      </c>
      <c r="C221" s="33" t="s">
        <v>1224</v>
      </c>
      <c r="D221" s="14">
        <v>199</v>
      </c>
      <c r="E221" s="15">
        <v>28.6</v>
      </c>
      <c r="F221" s="16">
        <v>1.2999999999999999E-3</v>
      </c>
      <c r="G221" s="16"/>
    </row>
    <row r="222" spans="1:7" x14ac:dyDescent="0.25">
      <c r="A222" s="13" t="s">
        <v>2171</v>
      </c>
      <c r="B222" s="33" t="s">
        <v>2172</v>
      </c>
      <c r="C222" s="33" t="s">
        <v>1178</v>
      </c>
      <c r="D222" s="14">
        <v>2930</v>
      </c>
      <c r="E222" s="15">
        <v>28.6</v>
      </c>
      <c r="F222" s="16">
        <v>1.2999999999999999E-3</v>
      </c>
      <c r="G222" s="16"/>
    </row>
    <row r="223" spans="1:7" x14ac:dyDescent="0.25">
      <c r="A223" s="13" t="s">
        <v>2173</v>
      </c>
      <c r="B223" s="33" t="s">
        <v>2174</v>
      </c>
      <c r="C223" s="33" t="s">
        <v>1164</v>
      </c>
      <c r="D223" s="14">
        <v>51971</v>
      </c>
      <c r="E223" s="15">
        <v>28.53</v>
      </c>
      <c r="F223" s="16">
        <v>1.2999999999999999E-3</v>
      </c>
      <c r="G223" s="16"/>
    </row>
    <row r="224" spans="1:7" x14ac:dyDescent="0.25">
      <c r="A224" s="13" t="s">
        <v>1343</v>
      </c>
      <c r="B224" s="33" t="s">
        <v>1344</v>
      </c>
      <c r="C224" s="33" t="s">
        <v>1184</v>
      </c>
      <c r="D224" s="14">
        <v>4831</v>
      </c>
      <c r="E224" s="15">
        <v>28.05</v>
      </c>
      <c r="F224" s="16">
        <v>1.2999999999999999E-3</v>
      </c>
      <c r="G224" s="16"/>
    </row>
    <row r="225" spans="1:7" x14ac:dyDescent="0.25">
      <c r="A225" s="13" t="s">
        <v>1428</v>
      </c>
      <c r="B225" s="33" t="s">
        <v>1429</v>
      </c>
      <c r="C225" s="33" t="s">
        <v>1297</v>
      </c>
      <c r="D225" s="14">
        <v>3039</v>
      </c>
      <c r="E225" s="15">
        <v>27.97</v>
      </c>
      <c r="F225" s="16">
        <v>1.2999999999999999E-3</v>
      </c>
      <c r="G225" s="16"/>
    </row>
    <row r="226" spans="1:7" x14ac:dyDescent="0.25">
      <c r="A226" s="13" t="s">
        <v>1326</v>
      </c>
      <c r="B226" s="33" t="s">
        <v>1327</v>
      </c>
      <c r="C226" s="33" t="s">
        <v>1164</v>
      </c>
      <c r="D226" s="14">
        <v>26971</v>
      </c>
      <c r="E226" s="15">
        <v>27.69</v>
      </c>
      <c r="F226" s="16">
        <v>1.2999999999999999E-3</v>
      </c>
      <c r="G226" s="16"/>
    </row>
    <row r="227" spans="1:7" x14ac:dyDescent="0.25">
      <c r="A227" s="13" t="s">
        <v>2175</v>
      </c>
      <c r="B227" s="33" t="s">
        <v>2176</v>
      </c>
      <c r="C227" s="33" t="s">
        <v>1387</v>
      </c>
      <c r="D227" s="14">
        <v>414</v>
      </c>
      <c r="E227" s="15">
        <v>27.43</v>
      </c>
      <c r="F227" s="16">
        <v>1.2999999999999999E-3</v>
      </c>
      <c r="G227" s="16"/>
    </row>
    <row r="228" spans="1:7" x14ac:dyDescent="0.25">
      <c r="A228" s="13" t="s">
        <v>2177</v>
      </c>
      <c r="B228" s="33" t="s">
        <v>2178</v>
      </c>
      <c r="C228" s="33" t="s">
        <v>1178</v>
      </c>
      <c r="D228" s="14">
        <v>10586</v>
      </c>
      <c r="E228" s="15">
        <v>27.26</v>
      </c>
      <c r="F228" s="16">
        <v>1.2999999999999999E-3</v>
      </c>
      <c r="G228" s="16"/>
    </row>
    <row r="229" spans="1:7" x14ac:dyDescent="0.25">
      <c r="A229" s="13" t="s">
        <v>2012</v>
      </c>
      <c r="B229" s="33" t="s">
        <v>2013</v>
      </c>
      <c r="C229" s="33" t="s">
        <v>1492</v>
      </c>
      <c r="D229" s="14">
        <v>2917</v>
      </c>
      <c r="E229" s="15">
        <v>27.26</v>
      </c>
      <c r="F229" s="16">
        <v>1.2999999999999999E-3</v>
      </c>
      <c r="G229" s="16"/>
    </row>
    <row r="230" spans="1:7" x14ac:dyDescent="0.25">
      <c r="A230" s="13" t="s">
        <v>1919</v>
      </c>
      <c r="B230" s="33" t="s">
        <v>1920</v>
      </c>
      <c r="C230" s="33" t="s">
        <v>1224</v>
      </c>
      <c r="D230" s="14">
        <v>1144</v>
      </c>
      <c r="E230" s="15">
        <v>27.17</v>
      </c>
      <c r="F230" s="16">
        <v>1.2999999999999999E-3</v>
      </c>
      <c r="G230" s="16"/>
    </row>
    <row r="231" spans="1:7" x14ac:dyDescent="0.25">
      <c r="A231" s="13" t="s">
        <v>2179</v>
      </c>
      <c r="B231" s="33" t="s">
        <v>2180</v>
      </c>
      <c r="C231" s="33" t="s">
        <v>1304</v>
      </c>
      <c r="D231" s="14">
        <v>8616</v>
      </c>
      <c r="E231" s="15">
        <v>27.13</v>
      </c>
      <c r="F231" s="16">
        <v>1.2999999999999999E-3</v>
      </c>
      <c r="G231" s="16"/>
    </row>
    <row r="232" spans="1:7" x14ac:dyDescent="0.25">
      <c r="A232" s="13" t="s">
        <v>1801</v>
      </c>
      <c r="B232" s="33" t="s">
        <v>1802</v>
      </c>
      <c r="C232" s="33" t="s">
        <v>1184</v>
      </c>
      <c r="D232" s="14">
        <v>108</v>
      </c>
      <c r="E232" s="15">
        <v>27.08</v>
      </c>
      <c r="F232" s="16">
        <v>1.2999999999999999E-3</v>
      </c>
      <c r="G232" s="16"/>
    </row>
    <row r="233" spans="1:7" x14ac:dyDescent="0.25">
      <c r="A233" s="13" t="s">
        <v>2181</v>
      </c>
      <c r="B233" s="33" t="s">
        <v>2182</v>
      </c>
      <c r="C233" s="33" t="s">
        <v>1294</v>
      </c>
      <c r="D233" s="14">
        <v>2225</v>
      </c>
      <c r="E233" s="15">
        <v>26.84</v>
      </c>
      <c r="F233" s="16">
        <v>1.2999999999999999E-3</v>
      </c>
      <c r="G233" s="16"/>
    </row>
    <row r="234" spans="1:7" x14ac:dyDescent="0.25">
      <c r="A234" s="13" t="s">
        <v>2183</v>
      </c>
      <c r="B234" s="33" t="s">
        <v>2184</v>
      </c>
      <c r="C234" s="33" t="s">
        <v>1161</v>
      </c>
      <c r="D234" s="14">
        <v>1891</v>
      </c>
      <c r="E234" s="15">
        <v>26.66</v>
      </c>
      <c r="F234" s="16">
        <v>1.1999999999999999E-3</v>
      </c>
      <c r="G234" s="16"/>
    </row>
    <row r="235" spans="1:7" x14ac:dyDescent="0.25">
      <c r="A235" s="13" t="s">
        <v>2185</v>
      </c>
      <c r="B235" s="33" t="s">
        <v>2186</v>
      </c>
      <c r="C235" s="33" t="s">
        <v>1178</v>
      </c>
      <c r="D235" s="14">
        <v>23209</v>
      </c>
      <c r="E235" s="15">
        <v>26.3</v>
      </c>
      <c r="F235" s="16">
        <v>1.1999999999999999E-3</v>
      </c>
      <c r="G235" s="16"/>
    </row>
    <row r="236" spans="1:7" x14ac:dyDescent="0.25">
      <c r="A236" s="13" t="s">
        <v>1515</v>
      </c>
      <c r="B236" s="33" t="s">
        <v>1516</v>
      </c>
      <c r="C236" s="33" t="s">
        <v>1181</v>
      </c>
      <c r="D236" s="14">
        <v>4726</v>
      </c>
      <c r="E236" s="15">
        <v>25.52</v>
      </c>
      <c r="F236" s="16">
        <v>1.1999999999999999E-3</v>
      </c>
      <c r="G236" s="16"/>
    </row>
    <row r="237" spans="1:7" x14ac:dyDescent="0.25">
      <c r="A237" s="13" t="s">
        <v>1310</v>
      </c>
      <c r="B237" s="33" t="s">
        <v>1311</v>
      </c>
      <c r="C237" s="33" t="s">
        <v>1209</v>
      </c>
      <c r="D237" s="14">
        <v>10283</v>
      </c>
      <c r="E237" s="15">
        <v>24.58</v>
      </c>
      <c r="F237" s="16">
        <v>1.1000000000000001E-3</v>
      </c>
      <c r="G237" s="16"/>
    </row>
    <row r="238" spans="1:7" x14ac:dyDescent="0.25">
      <c r="A238" s="13" t="s">
        <v>1222</v>
      </c>
      <c r="B238" s="33" t="s">
        <v>1223</v>
      </c>
      <c r="C238" s="33" t="s">
        <v>1224</v>
      </c>
      <c r="D238" s="14">
        <v>69</v>
      </c>
      <c r="E238" s="15">
        <v>24.23</v>
      </c>
      <c r="F238" s="16">
        <v>1.1000000000000001E-3</v>
      </c>
      <c r="G238" s="16"/>
    </row>
    <row r="239" spans="1:7" x14ac:dyDescent="0.25">
      <c r="A239" s="13" t="s">
        <v>1225</v>
      </c>
      <c r="B239" s="33" t="s">
        <v>1226</v>
      </c>
      <c r="C239" s="33" t="s">
        <v>1158</v>
      </c>
      <c r="D239" s="14">
        <v>740</v>
      </c>
      <c r="E239" s="15">
        <v>23.7</v>
      </c>
      <c r="F239" s="16">
        <v>1.1000000000000001E-3</v>
      </c>
      <c r="G239" s="16"/>
    </row>
    <row r="240" spans="1:7" x14ac:dyDescent="0.25">
      <c r="A240" s="13" t="s">
        <v>1270</v>
      </c>
      <c r="B240" s="33" t="s">
        <v>1271</v>
      </c>
      <c r="C240" s="33" t="s">
        <v>1164</v>
      </c>
      <c r="D240" s="14">
        <v>23719</v>
      </c>
      <c r="E240" s="15">
        <v>23.22</v>
      </c>
      <c r="F240" s="16">
        <v>1.1000000000000001E-3</v>
      </c>
      <c r="G240" s="16"/>
    </row>
    <row r="241" spans="1:7" x14ac:dyDescent="0.25">
      <c r="A241" s="13" t="s">
        <v>1476</v>
      </c>
      <c r="B241" s="33" t="s">
        <v>1477</v>
      </c>
      <c r="C241" s="33" t="s">
        <v>1206</v>
      </c>
      <c r="D241" s="14">
        <v>3107</v>
      </c>
      <c r="E241" s="15">
        <v>23.02</v>
      </c>
      <c r="F241" s="16">
        <v>1.1000000000000001E-3</v>
      </c>
      <c r="G241" s="16"/>
    </row>
    <row r="242" spans="1:7" x14ac:dyDescent="0.25">
      <c r="A242" s="13" t="s">
        <v>2187</v>
      </c>
      <c r="B242" s="33" t="s">
        <v>2188</v>
      </c>
      <c r="C242" s="33" t="s">
        <v>1256</v>
      </c>
      <c r="D242" s="14">
        <v>14297</v>
      </c>
      <c r="E242" s="15">
        <v>22.3</v>
      </c>
      <c r="F242" s="16">
        <v>1E-3</v>
      </c>
      <c r="G242" s="16"/>
    </row>
    <row r="243" spans="1:7" x14ac:dyDescent="0.25">
      <c r="A243" s="13" t="s">
        <v>2189</v>
      </c>
      <c r="B243" s="33" t="s">
        <v>2190</v>
      </c>
      <c r="C243" s="33" t="s">
        <v>2164</v>
      </c>
      <c r="D243" s="14">
        <v>2129</v>
      </c>
      <c r="E243" s="15">
        <v>22.11</v>
      </c>
      <c r="F243" s="16">
        <v>1E-3</v>
      </c>
      <c r="G243" s="16"/>
    </row>
    <row r="244" spans="1:7" x14ac:dyDescent="0.25">
      <c r="A244" s="13" t="s">
        <v>2191</v>
      </c>
      <c r="B244" s="33" t="s">
        <v>2192</v>
      </c>
      <c r="C244" s="33" t="s">
        <v>1178</v>
      </c>
      <c r="D244" s="14">
        <v>25198</v>
      </c>
      <c r="E244" s="15">
        <v>20.81</v>
      </c>
      <c r="F244" s="16">
        <v>1E-3</v>
      </c>
      <c r="G244" s="16"/>
    </row>
    <row r="245" spans="1:7" x14ac:dyDescent="0.25">
      <c r="A245" s="13" t="s">
        <v>2193</v>
      </c>
      <c r="B245" s="33" t="s">
        <v>2194</v>
      </c>
      <c r="C245" s="33" t="s">
        <v>1418</v>
      </c>
      <c r="D245" s="14">
        <v>2757</v>
      </c>
      <c r="E245" s="15">
        <v>20.74</v>
      </c>
      <c r="F245" s="16">
        <v>1E-3</v>
      </c>
      <c r="G245" s="16"/>
    </row>
    <row r="246" spans="1:7" x14ac:dyDescent="0.25">
      <c r="A246" s="13" t="s">
        <v>1230</v>
      </c>
      <c r="B246" s="33" t="s">
        <v>1231</v>
      </c>
      <c r="C246" s="33" t="s">
        <v>1158</v>
      </c>
      <c r="D246" s="14">
        <v>2002</v>
      </c>
      <c r="E246" s="15">
        <v>20.05</v>
      </c>
      <c r="F246" s="16">
        <v>8.9999999999999998E-4</v>
      </c>
      <c r="G246" s="16"/>
    </row>
    <row r="247" spans="1:7" x14ac:dyDescent="0.25">
      <c r="A247" s="13" t="s">
        <v>1413</v>
      </c>
      <c r="B247" s="33" t="s">
        <v>1414</v>
      </c>
      <c r="C247" s="33" t="s">
        <v>1415</v>
      </c>
      <c r="D247" s="14">
        <v>2413</v>
      </c>
      <c r="E247" s="15">
        <v>19.82</v>
      </c>
      <c r="F247" s="16">
        <v>8.9999999999999998E-4</v>
      </c>
      <c r="G247" s="16"/>
    </row>
    <row r="248" spans="1:7" x14ac:dyDescent="0.25">
      <c r="A248" s="13" t="s">
        <v>2195</v>
      </c>
      <c r="B248" s="33" t="s">
        <v>2196</v>
      </c>
      <c r="C248" s="33" t="s">
        <v>1164</v>
      </c>
      <c r="D248" s="14">
        <v>15458</v>
      </c>
      <c r="E248" s="15">
        <v>18.11</v>
      </c>
      <c r="F248" s="16">
        <v>8.0000000000000004E-4</v>
      </c>
      <c r="G248" s="16"/>
    </row>
    <row r="249" spans="1:7" x14ac:dyDescent="0.25">
      <c r="A249" s="13" t="s">
        <v>2197</v>
      </c>
      <c r="B249" s="33" t="s">
        <v>2198</v>
      </c>
      <c r="C249" s="33" t="s">
        <v>1221</v>
      </c>
      <c r="D249" s="14">
        <v>5129</v>
      </c>
      <c r="E249" s="15">
        <v>17.75</v>
      </c>
      <c r="F249" s="16">
        <v>8.0000000000000004E-4</v>
      </c>
      <c r="G249" s="16"/>
    </row>
    <row r="250" spans="1:7" x14ac:dyDescent="0.25">
      <c r="A250" s="13" t="s">
        <v>2199</v>
      </c>
      <c r="B250" s="33" t="s">
        <v>2200</v>
      </c>
      <c r="C250" s="33" t="s">
        <v>1387</v>
      </c>
      <c r="D250" s="14">
        <v>2021</v>
      </c>
      <c r="E250" s="15">
        <v>17.41</v>
      </c>
      <c r="F250" s="16">
        <v>8.0000000000000004E-4</v>
      </c>
      <c r="G250" s="16"/>
    </row>
    <row r="251" spans="1:7" x14ac:dyDescent="0.25">
      <c r="A251" s="13" t="s">
        <v>2201</v>
      </c>
      <c r="B251" s="33" t="s">
        <v>2202</v>
      </c>
      <c r="C251" s="33" t="s">
        <v>1206</v>
      </c>
      <c r="D251" s="14">
        <v>1776</v>
      </c>
      <c r="E251" s="15">
        <v>16.39</v>
      </c>
      <c r="F251" s="16">
        <v>8.0000000000000004E-4</v>
      </c>
      <c r="G251" s="16"/>
    </row>
    <row r="252" spans="1:7" x14ac:dyDescent="0.25">
      <c r="A252" s="13" t="s">
        <v>2203</v>
      </c>
      <c r="B252" s="33" t="s">
        <v>2204</v>
      </c>
      <c r="C252" s="33" t="s">
        <v>1410</v>
      </c>
      <c r="D252" s="14">
        <v>2218</v>
      </c>
      <c r="E252" s="15">
        <v>15.93</v>
      </c>
      <c r="F252" s="16">
        <v>6.9999999999999999E-4</v>
      </c>
      <c r="G252" s="16"/>
    </row>
    <row r="253" spans="1:7" x14ac:dyDescent="0.25">
      <c r="A253" s="13" t="s">
        <v>2205</v>
      </c>
      <c r="B253" s="33" t="s">
        <v>2206</v>
      </c>
      <c r="C253" s="33" t="s">
        <v>1206</v>
      </c>
      <c r="D253" s="14">
        <v>7809</v>
      </c>
      <c r="E253" s="15">
        <v>15.3</v>
      </c>
      <c r="F253" s="16">
        <v>6.9999999999999999E-4</v>
      </c>
      <c r="G253" s="16"/>
    </row>
    <row r="254" spans="1:7" x14ac:dyDescent="0.25">
      <c r="A254" s="13" t="s">
        <v>2207</v>
      </c>
      <c r="B254" s="33" t="s">
        <v>2208</v>
      </c>
      <c r="C254" s="33" t="s">
        <v>1164</v>
      </c>
      <c r="D254" s="14">
        <v>18218</v>
      </c>
      <c r="E254" s="15">
        <v>15.22</v>
      </c>
      <c r="F254" s="16">
        <v>6.9999999999999999E-4</v>
      </c>
      <c r="G254" s="16"/>
    </row>
    <row r="255" spans="1:7" x14ac:dyDescent="0.25">
      <c r="A255" s="13" t="s">
        <v>1969</v>
      </c>
      <c r="B255" s="33" t="s">
        <v>1970</v>
      </c>
      <c r="C255" s="33" t="s">
        <v>1203</v>
      </c>
      <c r="D255" s="14">
        <v>1010</v>
      </c>
      <c r="E255" s="15">
        <v>12.12</v>
      </c>
      <c r="F255" s="16">
        <v>5.9999999999999995E-4</v>
      </c>
      <c r="G255" s="16"/>
    </row>
    <row r="256" spans="1:7" x14ac:dyDescent="0.25">
      <c r="A256" s="13" t="s">
        <v>2209</v>
      </c>
      <c r="B256" s="33" t="s">
        <v>2210</v>
      </c>
      <c r="C256" s="33" t="s">
        <v>1164</v>
      </c>
      <c r="D256" s="14">
        <v>22258</v>
      </c>
      <c r="E256" s="15">
        <v>12.12</v>
      </c>
      <c r="F256" s="16">
        <v>5.9999999999999995E-4</v>
      </c>
      <c r="G256" s="16"/>
    </row>
    <row r="257" spans="1:7" x14ac:dyDescent="0.25">
      <c r="A257" s="13" t="s">
        <v>2211</v>
      </c>
      <c r="B257" s="33" t="s">
        <v>2212</v>
      </c>
      <c r="C257" s="33" t="s">
        <v>1189</v>
      </c>
      <c r="D257" s="14">
        <v>5946</v>
      </c>
      <c r="E257" s="15">
        <v>8.7899999999999991</v>
      </c>
      <c r="F257" s="16">
        <v>4.0000000000000002E-4</v>
      </c>
      <c r="G257" s="16"/>
    </row>
    <row r="258" spans="1:7" x14ac:dyDescent="0.25">
      <c r="A258" s="17" t="s">
        <v>130</v>
      </c>
      <c r="B258" s="34"/>
      <c r="C258" s="34"/>
      <c r="D258" s="20"/>
      <c r="E258" s="37">
        <v>21506.68</v>
      </c>
      <c r="F258" s="38">
        <v>1.0044999999999999</v>
      </c>
      <c r="G258" s="23"/>
    </row>
    <row r="259" spans="1:7" x14ac:dyDescent="0.25">
      <c r="A259" s="17" t="s">
        <v>1234</v>
      </c>
      <c r="B259" s="33"/>
      <c r="C259" s="33"/>
      <c r="D259" s="14"/>
      <c r="E259" s="15"/>
      <c r="F259" s="16"/>
      <c r="G259" s="16"/>
    </row>
    <row r="260" spans="1:7" x14ac:dyDescent="0.25">
      <c r="A260" s="17" t="s">
        <v>130</v>
      </c>
      <c r="B260" s="33"/>
      <c r="C260" s="33"/>
      <c r="D260" s="14"/>
      <c r="E260" s="39" t="s">
        <v>127</v>
      </c>
      <c r="F260" s="40" t="s">
        <v>127</v>
      </c>
      <c r="G260" s="16"/>
    </row>
    <row r="261" spans="1:7" x14ac:dyDescent="0.25">
      <c r="A261" s="24" t="s">
        <v>142</v>
      </c>
      <c r="B261" s="35"/>
      <c r="C261" s="35"/>
      <c r="D261" s="25"/>
      <c r="E261" s="30">
        <v>21506.68</v>
      </c>
      <c r="F261" s="31">
        <v>1.0044999999999999</v>
      </c>
      <c r="G261" s="23"/>
    </row>
    <row r="262" spans="1:7" x14ac:dyDescent="0.25">
      <c r="A262" s="13"/>
      <c r="B262" s="33"/>
      <c r="C262" s="33"/>
      <c r="D262" s="14"/>
      <c r="E262" s="15"/>
      <c r="F262" s="16"/>
      <c r="G262" s="16"/>
    </row>
    <row r="263" spans="1:7" x14ac:dyDescent="0.25">
      <c r="A263" s="13"/>
      <c r="B263" s="33"/>
      <c r="C263" s="33"/>
      <c r="D263" s="14"/>
      <c r="E263" s="15"/>
      <c r="F263" s="16"/>
      <c r="G263" s="16"/>
    </row>
    <row r="264" spans="1:7" x14ac:dyDescent="0.25">
      <c r="A264" s="17" t="s">
        <v>220</v>
      </c>
      <c r="B264" s="33"/>
      <c r="C264" s="33"/>
      <c r="D264" s="14"/>
      <c r="E264" s="15"/>
      <c r="F264" s="16"/>
      <c r="G264" s="16"/>
    </row>
    <row r="265" spans="1:7" x14ac:dyDescent="0.25">
      <c r="A265" s="13" t="s">
        <v>221</v>
      </c>
      <c r="B265" s="33"/>
      <c r="C265" s="33"/>
      <c r="D265" s="14"/>
      <c r="E265" s="15">
        <v>99.93</v>
      </c>
      <c r="F265" s="16">
        <v>4.7000000000000002E-3</v>
      </c>
      <c r="G265" s="16">
        <v>6.2909999999999994E-2</v>
      </c>
    </row>
    <row r="266" spans="1:7" x14ac:dyDescent="0.25">
      <c r="A266" s="17" t="s">
        <v>130</v>
      </c>
      <c r="B266" s="34"/>
      <c r="C266" s="34"/>
      <c r="D266" s="20"/>
      <c r="E266" s="37">
        <v>99.93</v>
      </c>
      <c r="F266" s="38">
        <v>4.7000000000000002E-3</v>
      </c>
      <c r="G266" s="23"/>
    </row>
    <row r="267" spans="1:7" x14ac:dyDescent="0.25">
      <c r="A267" s="13"/>
      <c r="B267" s="33"/>
      <c r="C267" s="33"/>
      <c r="D267" s="14"/>
      <c r="E267" s="15"/>
      <c r="F267" s="16"/>
      <c r="G267" s="16"/>
    </row>
    <row r="268" spans="1:7" x14ac:dyDescent="0.25">
      <c r="A268" s="24" t="s">
        <v>142</v>
      </c>
      <c r="B268" s="35"/>
      <c r="C268" s="35"/>
      <c r="D268" s="25"/>
      <c r="E268" s="21">
        <v>99.93</v>
      </c>
      <c r="F268" s="22">
        <v>4.7000000000000002E-3</v>
      </c>
      <c r="G268" s="23"/>
    </row>
    <row r="269" spans="1:7" x14ac:dyDescent="0.25">
      <c r="A269" s="13" t="s">
        <v>222</v>
      </c>
      <c r="B269" s="33"/>
      <c r="C269" s="33"/>
      <c r="D269" s="14"/>
      <c r="E269" s="15">
        <v>1.7223700000000002E-2</v>
      </c>
      <c r="F269" s="16">
        <v>0</v>
      </c>
      <c r="G269" s="16"/>
    </row>
    <row r="270" spans="1:7" x14ac:dyDescent="0.25">
      <c r="A270" s="13" t="s">
        <v>223</v>
      </c>
      <c r="B270" s="33"/>
      <c r="C270" s="33"/>
      <c r="D270" s="14"/>
      <c r="E270" s="26">
        <v>-193.71722370000001</v>
      </c>
      <c r="F270" s="27">
        <v>-9.1999999999999998E-3</v>
      </c>
      <c r="G270" s="16">
        <v>6.2909000000000007E-2</v>
      </c>
    </row>
    <row r="271" spans="1:7" x14ac:dyDescent="0.25">
      <c r="A271" s="28" t="s">
        <v>224</v>
      </c>
      <c r="B271" s="36"/>
      <c r="C271" s="36"/>
      <c r="D271" s="29"/>
      <c r="E271" s="30">
        <v>21412.91</v>
      </c>
      <c r="F271" s="31">
        <v>1</v>
      </c>
      <c r="G271" s="31"/>
    </row>
    <row r="276" spans="1:3" x14ac:dyDescent="0.25">
      <c r="A276" s="1" t="s">
        <v>227</v>
      </c>
    </row>
    <row r="277" spans="1:3" x14ac:dyDescent="0.25">
      <c r="A277" s="48" t="s">
        <v>228</v>
      </c>
      <c r="B277" s="3" t="s">
        <v>127</v>
      </c>
    </row>
    <row r="278" spans="1:3" x14ac:dyDescent="0.25">
      <c r="A278" t="s">
        <v>229</v>
      </c>
    </row>
    <row r="279" spans="1:3" x14ac:dyDescent="0.25">
      <c r="A279" t="s">
        <v>230</v>
      </c>
      <c r="B279" t="s">
        <v>231</v>
      </c>
      <c r="C279" t="s">
        <v>231</v>
      </c>
    </row>
    <row r="280" spans="1:3" x14ac:dyDescent="0.25">
      <c r="B280" s="49">
        <v>45565</v>
      </c>
      <c r="C280" s="49">
        <v>45596</v>
      </c>
    </row>
    <row r="281" spans="1:3" x14ac:dyDescent="0.25">
      <c r="A281" t="s">
        <v>236</v>
      </c>
      <c r="B281">
        <v>17.489000000000001</v>
      </c>
      <c r="C281">
        <v>16.335599999999999</v>
      </c>
    </row>
    <row r="282" spans="1:3" x14ac:dyDescent="0.25">
      <c r="A282" t="s">
        <v>237</v>
      </c>
      <c r="B282">
        <v>17.489100000000001</v>
      </c>
      <c r="C282">
        <v>16.335599999999999</v>
      </c>
    </row>
    <row r="283" spans="1:3" x14ac:dyDescent="0.25">
      <c r="A283" t="s">
        <v>688</v>
      </c>
      <c r="B283">
        <v>17.162299999999998</v>
      </c>
      <c r="C283">
        <v>16.022200000000002</v>
      </c>
    </row>
    <row r="284" spans="1:3" x14ac:dyDescent="0.25">
      <c r="A284" t="s">
        <v>689</v>
      </c>
      <c r="B284">
        <v>17.1615</v>
      </c>
      <c r="C284">
        <v>16.0214</v>
      </c>
    </row>
    <row r="286" spans="1:3" x14ac:dyDescent="0.25">
      <c r="A286" t="s">
        <v>247</v>
      </c>
      <c r="B286" s="3" t="s">
        <v>127</v>
      </c>
    </row>
    <row r="287" spans="1:3" x14ac:dyDescent="0.25">
      <c r="A287" t="s">
        <v>248</v>
      </c>
      <c r="B287" s="3" t="s">
        <v>127</v>
      </c>
    </row>
    <row r="288" spans="1:3" ht="29.1" customHeight="1" x14ac:dyDescent="0.25">
      <c r="A288" s="48" t="s">
        <v>249</v>
      </c>
      <c r="B288" s="3" t="s">
        <v>127</v>
      </c>
    </row>
    <row r="289" spans="1:4" ht="29.1" customHeight="1" x14ac:dyDescent="0.25">
      <c r="A289" s="48" t="s">
        <v>250</v>
      </c>
      <c r="B289" s="3" t="s">
        <v>127</v>
      </c>
    </row>
    <row r="290" spans="1:4" x14ac:dyDescent="0.25">
      <c r="A290" t="s">
        <v>1235</v>
      </c>
      <c r="B290" s="50">
        <v>0.15340000000000001</v>
      </c>
    </row>
    <row r="291" spans="1:4" ht="43.5" customHeight="1" x14ac:dyDescent="0.25">
      <c r="A291" s="48" t="s">
        <v>252</v>
      </c>
      <c r="B291" s="3" t="s">
        <v>127</v>
      </c>
    </row>
    <row r="292" spans="1:4" x14ac:dyDescent="0.25">
      <c r="B292" s="3"/>
    </row>
    <row r="293" spans="1:4" ht="29.1" customHeight="1" x14ac:dyDescent="0.25">
      <c r="A293" s="48" t="s">
        <v>253</v>
      </c>
      <c r="B293" s="3" t="s">
        <v>127</v>
      </c>
    </row>
    <row r="294" spans="1:4" ht="29.1" customHeight="1" x14ac:dyDescent="0.25">
      <c r="A294" s="48" t="s">
        <v>254</v>
      </c>
      <c r="B294" t="s">
        <v>127</v>
      </c>
    </row>
    <row r="295" spans="1:4" ht="29.1" customHeight="1" x14ac:dyDescent="0.25">
      <c r="A295" s="48" t="s">
        <v>255</v>
      </c>
      <c r="B295" s="3" t="s">
        <v>127</v>
      </c>
    </row>
    <row r="296" spans="1:4" ht="29.1" customHeight="1" x14ac:dyDescent="0.25">
      <c r="A296" s="48" t="s">
        <v>256</v>
      </c>
      <c r="B296" s="3" t="s">
        <v>127</v>
      </c>
    </row>
    <row r="298" spans="1:4" ht="69.95" customHeight="1" x14ac:dyDescent="0.25">
      <c r="A298" s="69" t="s">
        <v>266</v>
      </c>
      <c r="B298" s="69" t="s">
        <v>267</v>
      </c>
      <c r="C298" s="69" t="s">
        <v>5</v>
      </c>
      <c r="D298" s="69" t="s">
        <v>6</v>
      </c>
    </row>
    <row r="299" spans="1:4" ht="69.95" customHeight="1" x14ac:dyDescent="0.25">
      <c r="A299" s="69" t="s">
        <v>2213</v>
      </c>
      <c r="B299" s="69"/>
      <c r="C299" s="69" t="s">
        <v>61</v>
      </c>
      <c r="D299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99"/>
  <sheetViews>
    <sheetView showGridLines="0" workbookViewId="0">
      <pane ySplit="4" topLeftCell="A80" activePane="bottomLeft" state="frozen"/>
      <selection activeCell="B30" sqref="B30"/>
      <selection pane="bottomLeft" activeCell="A99" sqref="A99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2214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2215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1850</v>
      </c>
      <c r="B8" s="33" t="s">
        <v>1851</v>
      </c>
      <c r="C8" s="33" t="s">
        <v>1401</v>
      </c>
      <c r="D8" s="14">
        <v>91424</v>
      </c>
      <c r="E8" s="15">
        <v>4082.63</v>
      </c>
      <c r="F8" s="16">
        <v>5.7500000000000002E-2</v>
      </c>
      <c r="G8" s="16"/>
    </row>
    <row r="9" spans="1:8" x14ac:dyDescent="0.25">
      <c r="A9" s="13" t="s">
        <v>1319</v>
      </c>
      <c r="B9" s="33" t="s">
        <v>1320</v>
      </c>
      <c r="C9" s="33" t="s">
        <v>1203</v>
      </c>
      <c r="D9" s="14">
        <v>27180</v>
      </c>
      <c r="E9" s="15">
        <v>3821.94</v>
      </c>
      <c r="F9" s="16">
        <v>5.3900000000000003E-2</v>
      </c>
      <c r="G9" s="16"/>
    </row>
    <row r="10" spans="1:8" x14ac:dyDescent="0.25">
      <c r="A10" s="13" t="s">
        <v>1212</v>
      </c>
      <c r="B10" s="33" t="s">
        <v>1213</v>
      </c>
      <c r="C10" s="33" t="s">
        <v>1214</v>
      </c>
      <c r="D10" s="14">
        <v>87509</v>
      </c>
      <c r="E10" s="15">
        <v>3063.34</v>
      </c>
      <c r="F10" s="16">
        <v>4.3200000000000002E-2</v>
      </c>
      <c r="G10" s="16"/>
    </row>
    <row r="11" spans="1:8" x14ac:dyDescent="0.25">
      <c r="A11" s="13" t="s">
        <v>1165</v>
      </c>
      <c r="B11" s="33" t="s">
        <v>1166</v>
      </c>
      <c r="C11" s="33" t="s">
        <v>1158</v>
      </c>
      <c r="D11" s="14">
        <v>120467</v>
      </c>
      <c r="E11" s="15">
        <v>2634.55</v>
      </c>
      <c r="F11" s="16">
        <v>3.7100000000000001E-2</v>
      </c>
      <c r="G11" s="16"/>
    </row>
    <row r="12" spans="1:8" x14ac:dyDescent="0.25">
      <c r="A12" s="13" t="s">
        <v>1898</v>
      </c>
      <c r="B12" s="33" t="s">
        <v>1899</v>
      </c>
      <c r="C12" s="33" t="s">
        <v>1900</v>
      </c>
      <c r="D12" s="14">
        <v>142007</v>
      </c>
      <c r="E12" s="15">
        <v>2415.75</v>
      </c>
      <c r="F12" s="16">
        <v>3.4099999999999998E-2</v>
      </c>
      <c r="G12" s="16"/>
    </row>
    <row r="13" spans="1:8" x14ac:dyDescent="0.25">
      <c r="A13" s="13" t="s">
        <v>1310</v>
      </c>
      <c r="B13" s="33" t="s">
        <v>1311</v>
      </c>
      <c r="C13" s="33" t="s">
        <v>1209</v>
      </c>
      <c r="D13" s="14">
        <v>987435</v>
      </c>
      <c r="E13" s="15">
        <v>2359.9699999999998</v>
      </c>
      <c r="F13" s="16">
        <v>3.3300000000000003E-2</v>
      </c>
      <c r="G13" s="16"/>
    </row>
    <row r="14" spans="1:8" x14ac:dyDescent="0.25">
      <c r="A14" s="13" t="s">
        <v>1335</v>
      </c>
      <c r="B14" s="33" t="s">
        <v>1336</v>
      </c>
      <c r="C14" s="33" t="s">
        <v>1203</v>
      </c>
      <c r="D14" s="14">
        <v>128393</v>
      </c>
      <c r="E14" s="15">
        <v>2117.84</v>
      </c>
      <c r="F14" s="16">
        <v>2.9899999999999999E-2</v>
      </c>
      <c r="G14" s="16"/>
    </row>
    <row r="15" spans="1:8" x14ac:dyDescent="0.25">
      <c r="A15" s="13" t="s">
        <v>1854</v>
      </c>
      <c r="B15" s="33" t="s">
        <v>1855</v>
      </c>
      <c r="C15" s="33" t="s">
        <v>1229</v>
      </c>
      <c r="D15" s="14">
        <v>420656</v>
      </c>
      <c r="E15" s="15">
        <v>1984.44</v>
      </c>
      <c r="F15" s="16">
        <v>2.8000000000000001E-2</v>
      </c>
      <c r="G15" s="16"/>
    </row>
    <row r="16" spans="1:8" x14ac:dyDescent="0.25">
      <c r="A16" s="13" t="s">
        <v>1399</v>
      </c>
      <c r="B16" s="33" t="s">
        <v>1400</v>
      </c>
      <c r="C16" s="33" t="s">
        <v>1401</v>
      </c>
      <c r="D16" s="14">
        <v>45283</v>
      </c>
      <c r="E16" s="15">
        <v>1946.92</v>
      </c>
      <c r="F16" s="16">
        <v>2.7400000000000001E-2</v>
      </c>
      <c r="G16" s="16"/>
    </row>
    <row r="17" spans="1:7" x14ac:dyDescent="0.25">
      <c r="A17" s="13" t="s">
        <v>1848</v>
      </c>
      <c r="B17" s="33" t="s">
        <v>1849</v>
      </c>
      <c r="C17" s="33" t="s">
        <v>1192</v>
      </c>
      <c r="D17" s="14">
        <v>395310</v>
      </c>
      <c r="E17" s="15">
        <v>1865.07</v>
      </c>
      <c r="F17" s="16">
        <v>2.63E-2</v>
      </c>
      <c r="G17" s="16"/>
    </row>
    <row r="18" spans="1:7" x14ac:dyDescent="0.25">
      <c r="A18" s="13" t="s">
        <v>1298</v>
      </c>
      <c r="B18" s="33" t="s">
        <v>1299</v>
      </c>
      <c r="C18" s="33" t="s">
        <v>1161</v>
      </c>
      <c r="D18" s="14">
        <v>541646</v>
      </c>
      <c r="E18" s="15">
        <v>1844.58</v>
      </c>
      <c r="F18" s="16">
        <v>2.5999999999999999E-2</v>
      </c>
      <c r="G18" s="16"/>
    </row>
    <row r="19" spans="1:7" x14ac:dyDescent="0.25">
      <c r="A19" s="13" t="s">
        <v>1764</v>
      </c>
      <c r="B19" s="33" t="s">
        <v>1765</v>
      </c>
      <c r="C19" s="33" t="s">
        <v>1178</v>
      </c>
      <c r="D19" s="14">
        <v>100827</v>
      </c>
      <c r="E19" s="15">
        <v>1836.82</v>
      </c>
      <c r="F19" s="16">
        <v>2.5899999999999999E-2</v>
      </c>
      <c r="G19" s="16"/>
    </row>
    <row r="20" spans="1:7" x14ac:dyDescent="0.25">
      <c r="A20" s="13" t="s">
        <v>2181</v>
      </c>
      <c r="B20" s="33" t="s">
        <v>2182</v>
      </c>
      <c r="C20" s="33" t="s">
        <v>1294</v>
      </c>
      <c r="D20" s="14">
        <v>151697</v>
      </c>
      <c r="E20" s="15">
        <v>1829.85</v>
      </c>
      <c r="F20" s="16">
        <v>2.58E-2</v>
      </c>
      <c r="G20" s="16"/>
    </row>
    <row r="21" spans="1:7" x14ac:dyDescent="0.25">
      <c r="A21" s="13" t="s">
        <v>1402</v>
      </c>
      <c r="B21" s="33" t="s">
        <v>1403</v>
      </c>
      <c r="C21" s="33" t="s">
        <v>1224</v>
      </c>
      <c r="D21" s="14">
        <v>118516</v>
      </c>
      <c r="E21" s="15">
        <v>1671.25</v>
      </c>
      <c r="F21" s="16">
        <v>2.3599999999999999E-2</v>
      </c>
      <c r="G21" s="16"/>
    </row>
    <row r="22" spans="1:7" x14ac:dyDescent="0.25">
      <c r="A22" s="13" t="s">
        <v>1750</v>
      </c>
      <c r="B22" s="33" t="s">
        <v>1751</v>
      </c>
      <c r="C22" s="33" t="s">
        <v>1209</v>
      </c>
      <c r="D22" s="14">
        <v>234051</v>
      </c>
      <c r="E22" s="15">
        <v>1648.66</v>
      </c>
      <c r="F22" s="16">
        <v>2.3199999999999998E-2</v>
      </c>
      <c r="G22" s="16"/>
    </row>
    <row r="23" spans="1:7" x14ac:dyDescent="0.25">
      <c r="A23" s="13" t="s">
        <v>1846</v>
      </c>
      <c r="B23" s="33" t="s">
        <v>1847</v>
      </c>
      <c r="C23" s="33" t="s">
        <v>1178</v>
      </c>
      <c r="D23" s="14">
        <v>240162</v>
      </c>
      <c r="E23" s="15">
        <v>1631.06</v>
      </c>
      <c r="F23" s="16">
        <v>2.3E-2</v>
      </c>
      <c r="G23" s="16"/>
    </row>
    <row r="24" spans="1:7" x14ac:dyDescent="0.25">
      <c r="A24" s="13" t="s">
        <v>1448</v>
      </c>
      <c r="B24" s="33" t="s">
        <v>1449</v>
      </c>
      <c r="C24" s="33" t="s">
        <v>1189</v>
      </c>
      <c r="D24" s="14">
        <v>423315</v>
      </c>
      <c r="E24" s="15">
        <v>1612.41</v>
      </c>
      <c r="F24" s="16">
        <v>2.2700000000000001E-2</v>
      </c>
      <c r="G24" s="16"/>
    </row>
    <row r="25" spans="1:7" x14ac:dyDescent="0.25">
      <c r="A25" s="13" t="s">
        <v>2191</v>
      </c>
      <c r="B25" s="33" t="s">
        <v>2192</v>
      </c>
      <c r="C25" s="33" t="s">
        <v>1178</v>
      </c>
      <c r="D25" s="14">
        <v>1950698</v>
      </c>
      <c r="E25" s="15">
        <v>1611.28</v>
      </c>
      <c r="F25" s="16">
        <v>2.2700000000000001E-2</v>
      </c>
      <c r="G25" s="16"/>
    </row>
    <row r="26" spans="1:7" x14ac:dyDescent="0.25">
      <c r="A26" s="13" t="s">
        <v>1509</v>
      </c>
      <c r="B26" s="33" t="s">
        <v>1510</v>
      </c>
      <c r="C26" s="33" t="s">
        <v>1294</v>
      </c>
      <c r="D26" s="14">
        <v>54864</v>
      </c>
      <c r="E26" s="15">
        <v>1577.72</v>
      </c>
      <c r="F26" s="16">
        <v>2.2200000000000001E-2</v>
      </c>
      <c r="G26" s="16"/>
    </row>
    <row r="27" spans="1:7" x14ac:dyDescent="0.25">
      <c r="A27" s="13" t="s">
        <v>2102</v>
      </c>
      <c r="B27" s="33" t="s">
        <v>2103</v>
      </c>
      <c r="C27" s="33" t="s">
        <v>1209</v>
      </c>
      <c r="D27" s="14">
        <v>30999</v>
      </c>
      <c r="E27" s="15">
        <v>1526.84</v>
      </c>
      <c r="F27" s="16">
        <v>2.1499999999999998E-2</v>
      </c>
      <c r="G27" s="16"/>
    </row>
    <row r="28" spans="1:7" x14ac:dyDescent="0.25">
      <c r="A28" s="13" t="s">
        <v>1770</v>
      </c>
      <c r="B28" s="33" t="s">
        <v>1771</v>
      </c>
      <c r="C28" s="33" t="s">
        <v>1294</v>
      </c>
      <c r="D28" s="14">
        <v>90362</v>
      </c>
      <c r="E28" s="15">
        <v>1478.73</v>
      </c>
      <c r="F28" s="16">
        <v>2.0799999999999999E-2</v>
      </c>
      <c r="G28" s="16"/>
    </row>
    <row r="29" spans="1:7" x14ac:dyDescent="0.25">
      <c r="A29" s="13" t="s">
        <v>1358</v>
      </c>
      <c r="B29" s="33" t="s">
        <v>1359</v>
      </c>
      <c r="C29" s="33" t="s">
        <v>1249</v>
      </c>
      <c r="D29" s="14">
        <v>13258</v>
      </c>
      <c r="E29" s="15">
        <v>1443.33</v>
      </c>
      <c r="F29" s="16">
        <v>2.0299999999999999E-2</v>
      </c>
      <c r="G29" s="16"/>
    </row>
    <row r="30" spans="1:7" x14ac:dyDescent="0.25">
      <c r="A30" s="13" t="s">
        <v>1312</v>
      </c>
      <c r="B30" s="33" t="s">
        <v>1313</v>
      </c>
      <c r="C30" s="33" t="s">
        <v>1314</v>
      </c>
      <c r="D30" s="14">
        <v>613443</v>
      </c>
      <c r="E30" s="15">
        <v>1361.05</v>
      </c>
      <c r="F30" s="16">
        <v>1.9199999999999998E-2</v>
      </c>
      <c r="G30" s="16"/>
    </row>
    <row r="31" spans="1:7" x14ac:dyDescent="0.25">
      <c r="A31" s="13" t="s">
        <v>1842</v>
      </c>
      <c r="B31" s="33" t="s">
        <v>1843</v>
      </c>
      <c r="C31" s="33" t="s">
        <v>1307</v>
      </c>
      <c r="D31" s="14">
        <v>13232</v>
      </c>
      <c r="E31" s="15">
        <v>1353.63</v>
      </c>
      <c r="F31" s="16">
        <v>1.9099999999999999E-2</v>
      </c>
      <c r="G31" s="16"/>
    </row>
    <row r="32" spans="1:7" x14ac:dyDescent="0.25">
      <c r="A32" s="13" t="s">
        <v>1275</v>
      </c>
      <c r="B32" s="33" t="s">
        <v>1276</v>
      </c>
      <c r="C32" s="33" t="s">
        <v>1158</v>
      </c>
      <c r="D32" s="14">
        <v>93819</v>
      </c>
      <c r="E32" s="15">
        <v>1310.18</v>
      </c>
      <c r="F32" s="16">
        <v>1.8499999999999999E-2</v>
      </c>
      <c r="G32" s="16"/>
    </row>
    <row r="33" spans="1:7" x14ac:dyDescent="0.25">
      <c r="A33" s="13" t="s">
        <v>2098</v>
      </c>
      <c r="B33" s="33" t="s">
        <v>2099</v>
      </c>
      <c r="C33" s="33" t="s">
        <v>1297</v>
      </c>
      <c r="D33" s="14">
        <v>193122</v>
      </c>
      <c r="E33" s="15">
        <v>1304.1500000000001</v>
      </c>
      <c r="F33" s="16">
        <v>1.84E-2</v>
      </c>
      <c r="G33" s="16"/>
    </row>
    <row r="34" spans="1:7" x14ac:dyDescent="0.25">
      <c r="A34" s="13" t="s">
        <v>1915</v>
      </c>
      <c r="B34" s="33" t="s">
        <v>1916</v>
      </c>
      <c r="C34" s="33" t="s">
        <v>1390</v>
      </c>
      <c r="D34" s="14">
        <v>200574</v>
      </c>
      <c r="E34" s="15">
        <v>1252.99</v>
      </c>
      <c r="F34" s="16">
        <v>1.77E-2</v>
      </c>
      <c r="G34" s="16"/>
    </row>
    <row r="35" spans="1:7" x14ac:dyDescent="0.25">
      <c r="A35" s="13" t="s">
        <v>1793</v>
      </c>
      <c r="B35" s="33" t="s">
        <v>1794</v>
      </c>
      <c r="C35" s="33" t="s">
        <v>1203</v>
      </c>
      <c r="D35" s="14">
        <v>179602</v>
      </c>
      <c r="E35" s="15">
        <v>1180.25</v>
      </c>
      <c r="F35" s="16">
        <v>1.66E-2</v>
      </c>
      <c r="G35" s="16"/>
    </row>
    <row r="36" spans="1:7" x14ac:dyDescent="0.25">
      <c r="A36" s="13" t="s">
        <v>1883</v>
      </c>
      <c r="B36" s="33" t="s">
        <v>1884</v>
      </c>
      <c r="C36" s="33" t="s">
        <v>1256</v>
      </c>
      <c r="D36" s="14">
        <v>24471</v>
      </c>
      <c r="E36" s="15">
        <v>1175.6500000000001</v>
      </c>
      <c r="F36" s="16">
        <v>1.66E-2</v>
      </c>
      <c r="G36" s="16"/>
    </row>
    <row r="37" spans="1:7" x14ac:dyDescent="0.25">
      <c r="A37" s="13" t="s">
        <v>1779</v>
      </c>
      <c r="B37" s="33" t="s">
        <v>1780</v>
      </c>
      <c r="C37" s="33" t="s">
        <v>1294</v>
      </c>
      <c r="D37" s="14">
        <v>75801</v>
      </c>
      <c r="E37" s="15">
        <v>1153.8</v>
      </c>
      <c r="F37" s="16">
        <v>1.6299999999999999E-2</v>
      </c>
      <c r="G37" s="16"/>
    </row>
    <row r="38" spans="1:7" x14ac:dyDescent="0.25">
      <c r="A38" s="13" t="s">
        <v>2195</v>
      </c>
      <c r="B38" s="33" t="s">
        <v>2196</v>
      </c>
      <c r="C38" s="33" t="s">
        <v>1164</v>
      </c>
      <c r="D38" s="14">
        <v>952807</v>
      </c>
      <c r="E38" s="15">
        <v>1116.4000000000001</v>
      </c>
      <c r="F38" s="16">
        <v>1.5699999999999999E-2</v>
      </c>
      <c r="G38" s="16"/>
    </row>
    <row r="39" spans="1:7" x14ac:dyDescent="0.25">
      <c r="A39" s="13" t="s">
        <v>2114</v>
      </c>
      <c r="B39" s="33" t="s">
        <v>2115</v>
      </c>
      <c r="C39" s="33" t="s">
        <v>1287</v>
      </c>
      <c r="D39" s="14">
        <v>191059</v>
      </c>
      <c r="E39" s="15">
        <v>1056.94</v>
      </c>
      <c r="F39" s="16">
        <v>1.49E-2</v>
      </c>
      <c r="G39" s="16"/>
    </row>
    <row r="40" spans="1:7" x14ac:dyDescent="0.25">
      <c r="A40" s="13" t="s">
        <v>1283</v>
      </c>
      <c r="B40" s="33" t="s">
        <v>1284</v>
      </c>
      <c r="C40" s="33" t="s">
        <v>1214</v>
      </c>
      <c r="D40" s="14">
        <v>15833</v>
      </c>
      <c r="E40" s="15">
        <v>1026.04</v>
      </c>
      <c r="F40" s="16">
        <v>1.4500000000000001E-2</v>
      </c>
      <c r="G40" s="16"/>
    </row>
    <row r="41" spans="1:7" x14ac:dyDescent="0.25">
      <c r="A41" s="13" t="s">
        <v>1292</v>
      </c>
      <c r="B41" s="33" t="s">
        <v>1293</v>
      </c>
      <c r="C41" s="33" t="s">
        <v>1294</v>
      </c>
      <c r="D41" s="14">
        <v>50644</v>
      </c>
      <c r="E41" s="15">
        <v>996.07</v>
      </c>
      <c r="F41" s="16">
        <v>1.4E-2</v>
      </c>
      <c r="G41" s="16"/>
    </row>
    <row r="42" spans="1:7" x14ac:dyDescent="0.25">
      <c r="A42" s="13" t="s">
        <v>1868</v>
      </c>
      <c r="B42" s="33" t="s">
        <v>1869</v>
      </c>
      <c r="C42" s="33" t="s">
        <v>1214</v>
      </c>
      <c r="D42" s="14">
        <v>23686</v>
      </c>
      <c r="E42" s="15">
        <v>959.7</v>
      </c>
      <c r="F42" s="16">
        <v>1.35E-2</v>
      </c>
      <c r="G42" s="16"/>
    </row>
    <row r="43" spans="1:7" x14ac:dyDescent="0.25">
      <c r="A43" s="13" t="s">
        <v>1760</v>
      </c>
      <c r="B43" s="33" t="s">
        <v>1761</v>
      </c>
      <c r="C43" s="33" t="s">
        <v>1164</v>
      </c>
      <c r="D43" s="14">
        <v>154961</v>
      </c>
      <c r="E43" s="15">
        <v>918.22</v>
      </c>
      <c r="F43" s="16">
        <v>1.29E-2</v>
      </c>
      <c r="G43" s="16"/>
    </row>
    <row r="44" spans="1:7" x14ac:dyDescent="0.25">
      <c r="A44" s="13" t="s">
        <v>1844</v>
      </c>
      <c r="B44" s="33" t="s">
        <v>1845</v>
      </c>
      <c r="C44" s="33" t="s">
        <v>1259</v>
      </c>
      <c r="D44" s="14">
        <v>82324</v>
      </c>
      <c r="E44" s="15">
        <v>893.46</v>
      </c>
      <c r="F44" s="16">
        <v>1.26E-2</v>
      </c>
      <c r="G44" s="16"/>
    </row>
    <row r="45" spans="1:7" x14ac:dyDescent="0.25">
      <c r="A45" s="13" t="s">
        <v>1302</v>
      </c>
      <c r="B45" s="33" t="s">
        <v>1303</v>
      </c>
      <c r="C45" s="33" t="s">
        <v>1304</v>
      </c>
      <c r="D45" s="14">
        <v>1012649</v>
      </c>
      <c r="E45" s="15">
        <v>803.23</v>
      </c>
      <c r="F45" s="16">
        <v>1.1299999999999999E-2</v>
      </c>
      <c r="G45" s="16"/>
    </row>
    <row r="46" spans="1:7" x14ac:dyDescent="0.25">
      <c r="A46" s="13" t="s">
        <v>1295</v>
      </c>
      <c r="B46" s="33" t="s">
        <v>1296</v>
      </c>
      <c r="C46" s="33" t="s">
        <v>1297</v>
      </c>
      <c r="D46" s="14">
        <v>687782</v>
      </c>
      <c r="E46" s="15">
        <v>796.11</v>
      </c>
      <c r="F46" s="16">
        <v>1.12E-2</v>
      </c>
      <c r="G46" s="16"/>
    </row>
    <row r="47" spans="1:7" x14ac:dyDescent="0.25">
      <c r="A47" s="13" t="s">
        <v>2092</v>
      </c>
      <c r="B47" s="33" t="s">
        <v>2093</v>
      </c>
      <c r="C47" s="33" t="s">
        <v>1214</v>
      </c>
      <c r="D47" s="14">
        <v>18474</v>
      </c>
      <c r="E47" s="15">
        <v>793.41</v>
      </c>
      <c r="F47" s="16">
        <v>1.12E-2</v>
      </c>
      <c r="G47" s="16"/>
    </row>
    <row r="48" spans="1:7" x14ac:dyDescent="0.25">
      <c r="A48" s="13" t="s">
        <v>1856</v>
      </c>
      <c r="B48" s="33" t="s">
        <v>1857</v>
      </c>
      <c r="C48" s="33" t="s">
        <v>1776</v>
      </c>
      <c r="D48" s="14">
        <v>19065</v>
      </c>
      <c r="E48" s="15">
        <v>777.79</v>
      </c>
      <c r="F48" s="16">
        <v>1.0999999999999999E-2</v>
      </c>
      <c r="G48" s="16"/>
    </row>
    <row r="49" spans="1:7" x14ac:dyDescent="0.25">
      <c r="A49" s="13" t="s">
        <v>2116</v>
      </c>
      <c r="B49" s="33" t="s">
        <v>2117</v>
      </c>
      <c r="C49" s="33" t="s">
        <v>1307</v>
      </c>
      <c r="D49" s="14">
        <v>9940</v>
      </c>
      <c r="E49" s="15">
        <v>760.87</v>
      </c>
      <c r="F49" s="16">
        <v>1.0699999999999999E-2</v>
      </c>
      <c r="G49" s="16"/>
    </row>
    <row r="50" spans="1:7" x14ac:dyDescent="0.25">
      <c r="A50" s="13" t="s">
        <v>1777</v>
      </c>
      <c r="B50" s="33" t="s">
        <v>1778</v>
      </c>
      <c r="C50" s="33" t="s">
        <v>1158</v>
      </c>
      <c r="D50" s="14">
        <v>23294</v>
      </c>
      <c r="E50" s="15">
        <v>631.79</v>
      </c>
      <c r="F50" s="16">
        <v>8.8999999999999999E-3</v>
      </c>
      <c r="G50" s="16"/>
    </row>
    <row r="51" spans="1:7" x14ac:dyDescent="0.25">
      <c r="A51" s="13" t="s">
        <v>1232</v>
      </c>
      <c r="B51" s="33" t="s">
        <v>1233</v>
      </c>
      <c r="C51" s="33" t="s">
        <v>1224</v>
      </c>
      <c r="D51" s="14">
        <v>511</v>
      </c>
      <c r="E51" s="15">
        <v>626.1</v>
      </c>
      <c r="F51" s="16">
        <v>8.8000000000000005E-3</v>
      </c>
      <c r="G51" s="16"/>
    </row>
    <row r="52" spans="1:7" x14ac:dyDescent="0.25">
      <c r="A52" s="13" t="s">
        <v>1852</v>
      </c>
      <c r="B52" s="33" t="s">
        <v>1853</v>
      </c>
      <c r="C52" s="33" t="s">
        <v>1224</v>
      </c>
      <c r="D52" s="14">
        <v>57631</v>
      </c>
      <c r="E52" s="15">
        <v>566.69000000000005</v>
      </c>
      <c r="F52" s="16">
        <v>8.0000000000000002E-3</v>
      </c>
      <c r="G52" s="16"/>
    </row>
    <row r="53" spans="1:7" x14ac:dyDescent="0.25">
      <c r="A53" s="13" t="s">
        <v>1468</v>
      </c>
      <c r="B53" s="33" t="s">
        <v>1469</v>
      </c>
      <c r="C53" s="33" t="s">
        <v>1158</v>
      </c>
      <c r="D53" s="14">
        <v>32557</v>
      </c>
      <c r="E53" s="15">
        <v>517.27</v>
      </c>
      <c r="F53" s="16">
        <v>7.3000000000000001E-3</v>
      </c>
      <c r="G53" s="16"/>
    </row>
    <row r="54" spans="1:7" x14ac:dyDescent="0.25">
      <c r="A54" s="13" t="s">
        <v>1423</v>
      </c>
      <c r="B54" s="33" t="s">
        <v>1424</v>
      </c>
      <c r="C54" s="33" t="s">
        <v>1425</v>
      </c>
      <c r="D54" s="14">
        <v>12722</v>
      </c>
      <c r="E54" s="15">
        <v>476.45</v>
      </c>
      <c r="F54" s="16">
        <v>6.7000000000000002E-3</v>
      </c>
      <c r="G54" s="16"/>
    </row>
    <row r="55" spans="1:7" x14ac:dyDescent="0.25">
      <c r="A55" s="13" t="s">
        <v>1946</v>
      </c>
      <c r="B55" s="33" t="s">
        <v>1947</v>
      </c>
      <c r="C55" s="33" t="s">
        <v>1158</v>
      </c>
      <c r="D55" s="14">
        <v>15172</v>
      </c>
      <c r="E55" s="15">
        <v>464.98</v>
      </c>
      <c r="F55" s="16">
        <v>6.6E-3</v>
      </c>
      <c r="G55" s="16"/>
    </row>
    <row r="56" spans="1:7" x14ac:dyDescent="0.25">
      <c r="A56" s="13" t="s">
        <v>2185</v>
      </c>
      <c r="B56" s="33" t="s">
        <v>2186</v>
      </c>
      <c r="C56" s="33" t="s">
        <v>1178</v>
      </c>
      <c r="D56" s="14">
        <v>380884</v>
      </c>
      <c r="E56" s="15">
        <v>431.66</v>
      </c>
      <c r="F56" s="16">
        <v>6.1000000000000004E-3</v>
      </c>
      <c r="G56" s="16"/>
    </row>
    <row r="57" spans="1:7" x14ac:dyDescent="0.25">
      <c r="A57" s="13" t="s">
        <v>2173</v>
      </c>
      <c r="B57" s="33" t="s">
        <v>2174</v>
      </c>
      <c r="C57" s="33" t="s">
        <v>1164</v>
      </c>
      <c r="D57" s="14">
        <v>459644</v>
      </c>
      <c r="E57" s="15">
        <v>252.34</v>
      </c>
      <c r="F57" s="16">
        <v>3.5999999999999999E-3</v>
      </c>
      <c r="G57" s="16"/>
    </row>
    <row r="58" spans="1:7" x14ac:dyDescent="0.25">
      <c r="A58" s="17" t="s">
        <v>130</v>
      </c>
      <c r="B58" s="34"/>
      <c r="C58" s="34"/>
      <c r="D58" s="20"/>
      <c r="E58" s="37">
        <v>70962.2</v>
      </c>
      <c r="F58" s="38">
        <v>1.0003</v>
      </c>
      <c r="G58" s="23"/>
    </row>
    <row r="59" spans="1:7" x14ac:dyDescent="0.25">
      <c r="A59" s="17" t="s">
        <v>1234</v>
      </c>
      <c r="B59" s="33"/>
      <c r="C59" s="33"/>
      <c r="D59" s="14"/>
      <c r="E59" s="15"/>
      <c r="F59" s="16"/>
      <c r="G59" s="16"/>
    </row>
    <row r="60" spans="1:7" x14ac:dyDescent="0.25">
      <c r="A60" s="17" t="s">
        <v>130</v>
      </c>
      <c r="B60" s="33"/>
      <c r="C60" s="33"/>
      <c r="D60" s="14"/>
      <c r="E60" s="39" t="s">
        <v>127</v>
      </c>
      <c r="F60" s="40" t="s">
        <v>127</v>
      </c>
      <c r="G60" s="16"/>
    </row>
    <row r="61" spans="1:7" x14ac:dyDescent="0.25">
      <c r="A61" s="24" t="s">
        <v>142</v>
      </c>
      <c r="B61" s="35"/>
      <c r="C61" s="35"/>
      <c r="D61" s="25"/>
      <c r="E61" s="30">
        <v>70962.2</v>
      </c>
      <c r="F61" s="31">
        <v>1.0003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220</v>
      </c>
      <c r="B64" s="33"/>
      <c r="C64" s="33"/>
      <c r="D64" s="14"/>
      <c r="E64" s="15"/>
      <c r="F64" s="16"/>
      <c r="G64" s="16"/>
    </row>
    <row r="65" spans="1:7" x14ac:dyDescent="0.25">
      <c r="A65" s="13" t="s">
        <v>221</v>
      </c>
      <c r="B65" s="33"/>
      <c r="C65" s="33"/>
      <c r="D65" s="14"/>
      <c r="E65" s="15">
        <v>248.83</v>
      </c>
      <c r="F65" s="16">
        <v>3.5000000000000001E-3</v>
      </c>
      <c r="G65" s="16">
        <v>6.2909999999999994E-2</v>
      </c>
    </row>
    <row r="66" spans="1:7" x14ac:dyDescent="0.25">
      <c r="A66" s="17" t="s">
        <v>130</v>
      </c>
      <c r="B66" s="34"/>
      <c r="C66" s="34"/>
      <c r="D66" s="20"/>
      <c r="E66" s="37">
        <v>248.83</v>
      </c>
      <c r="F66" s="38">
        <v>3.5000000000000001E-3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142</v>
      </c>
      <c r="B68" s="35"/>
      <c r="C68" s="35"/>
      <c r="D68" s="25"/>
      <c r="E68" s="21">
        <v>248.83</v>
      </c>
      <c r="F68" s="22">
        <v>3.5000000000000001E-3</v>
      </c>
      <c r="G68" s="23"/>
    </row>
    <row r="69" spans="1:7" x14ac:dyDescent="0.25">
      <c r="A69" s="13" t="s">
        <v>222</v>
      </c>
      <c r="B69" s="33"/>
      <c r="C69" s="33"/>
      <c r="D69" s="14"/>
      <c r="E69" s="15">
        <v>4.2887099999999997E-2</v>
      </c>
      <c r="F69" s="16">
        <v>0</v>
      </c>
      <c r="G69" s="16"/>
    </row>
    <row r="70" spans="1:7" x14ac:dyDescent="0.25">
      <c r="A70" s="13" t="s">
        <v>223</v>
      </c>
      <c r="B70" s="33"/>
      <c r="C70" s="33"/>
      <c r="D70" s="14"/>
      <c r="E70" s="26">
        <v>-268.09288709999998</v>
      </c>
      <c r="F70" s="27">
        <v>-3.8E-3</v>
      </c>
      <c r="G70" s="16">
        <v>6.2909000000000007E-2</v>
      </c>
    </row>
    <row r="71" spans="1:7" x14ac:dyDescent="0.25">
      <c r="A71" s="28" t="s">
        <v>224</v>
      </c>
      <c r="B71" s="36"/>
      <c r="C71" s="36"/>
      <c r="D71" s="29"/>
      <c r="E71" s="30">
        <v>70942.98</v>
      </c>
      <c r="F71" s="31">
        <v>1</v>
      </c>
      <c r="G71" s="31"/>
    </row>
    <row r="76" spans="1:7" x14ac:dyDescent="0.25">
      <c r="A76" s="1" t="s">
        <v>227</v>
      </c>
    </row>
    <row r="77" spans="1:7" x14ac:dyDescent="0.25">
      <c r="A77" s="48" t="s">
        <v>228</v>
      </c>
      <c r="B77" s="3" t="s">
        <v>127</v>
      </c>
    </row>
    <row r="78" spans="1:7" x14ac:dyDescent="0.25">
      <c r="A78" t="s">
        <v>229</v>
      </c>
    </row>
    <row r="79" spans="1:7" x14ac:dyDescent="0.25">
      <c r="A79" t="s">
        <v>230</v>
      </c>
      <c r="B79" t="s">
        <v>231</v>
      </c>
      <c r="C79" t="s">
        <v>231</v>
      </c>
    </row>
    <row r="80" spans="1:7" x14ac:dyDescent="0.25">
      <c r="B80" s="49">
        <v>45565</v>
      </c>
      <c r="C80" s="49">
        <v>45596</v>
      </c>
    </row>
    <row r="81" spans="1:3" x14ac:dyDescent="0.25">
      <c r="A81" t="s">
        <v>724</v>
      </c>
      <c r="B81">
        <v>19.8691</v>
      </c>
      <c r="C81">
        <v>18.675000000000001</v>
      </c>
    </row>
    <row r="82" spans="1:3" x14ac:dyDescent="0.25">
      <c r="A82" t="s">
        <v>237</v>
      </c>
      <c r="B82">
        <v>19.872399999999999</v>
      </c>
      <c r="C82">
        <v>18.678000000000001</v>
      </c>
    </row>
    <row r="83" spans="1:3" x14ac:dyDescent="0.25">
      <c r="A83" t="s">
        <v>725</v>
      </c>
      <c r="B83">
        <v>19.604099999999999</v>
      </c>
      <c r="C83">
        <v>18.415199999999999</v>
      </c>
    </row>
    <row r="84" spans="1:3" x14ac:dyDescent="0.25">
      <c r="A84" t="s">
        <v>689</v>
      </c>
      <c r="B84">
        <v>19.604299999999999</v>
      </c>
      <c r="C84">
        <v>18.415299999999998</v>
      </c>
    </row>
    <row r="86" spans="1:3" x14ac:dyDescent="0.25">
      <c r="A86" t="s">
        <v>247</v>
      </c>
      <c r="B86" s="3" t="s">
        <v>127</v>
      </c>
    </row>
    <row r="87" spans="1:3" x14ac:dyDescent="0.25">
      <c r="A87" t="s">
        <v>248</v>
      </c>
      <c r="B87" s="3" t="s">
        <v>127</v>
      </c>
    </row>
    <row r="88" spans="1:3" ht="29.1" customHeight="1" x14ac:dyDescent="0.25">
      <c r="A88" s="48" t="s">
        <v>249</v>
      </c>
      <c r="B88" s="3" t="s">
        <v>127</v>
      </c>
    </row>
    <row r="89" spans="1:3" ht="29.1" customHeight="1" x14ac:dyDescent="0.25">
      <c r="A89" s="48" t="s">
        <v>250</v>
      </c>
      <c r="B89" s="3" t="s">
        <v>127</v>
      </c>
    </row>
    <row r="90" spans="1:3" x14ac:dyDescent="0.25">
      <c r="A90" t="s">
        <v>1235</v>
      </c>
      <c r="B90" s="50">
        <v>0.94689999999999996</v>
      </c>
    </row>
    <row r="91" spans="1:3" ht="43.5" customHeight="1" x14ac:dyDescent="0.25">
      <c r="A91" s="48" t="s">
        <v>252</v>
      </c>
      <c r="B91" s="3" t="s">
        <v>127</v>
      </c>
    </row>
    <row r="92" spans="1:3" x14ac:dyDescent="0.25">
      <c r="B92" s="3"/>
    </row>
    <row r="93" spans="1:3" ht="29.1" customHeight="1" x14ac:dyDescent="0.25">
      <c r="A93" s="48" t="s">
        <v>253</v>
      </c>
      <c r="B93" s="3" t="s">
        <v>127</v>
      </c>
    </row>
    <row r="94" spans="1:3" ht="29.1" customHeight="1" x14ac:dyDescent="0.25">
      <c r="A94" s="48" t="s">
        <v>254</v>
      </c>
      <c r="B94" t="s">
        <v>127</v>
      </c>
    </row>
    <row r="95" spans="1:3" ht="29.1" customHeight="1" x14ac:dyDescent="0.25">
      <c r="A95" s="48" t="s">
        <v>255</v>
      </c>
      <c r="B95" s="3" t="s">
        <v>127</v>
      </c>
    </row>
    <row r="96" spans="1:3" ht="29.1" customHeight="1" x14ac:dyDescent="0.25">
      <c r="A96" s="48" t="s">
        <v>256</v>
      </c>
      <c r="B96" s="3" t="s">
        <v>127</v>
      </c>
    </row>
    <row r="98" spans="1:4" ht="69.95" customHeight="1" x14ac:dyDescent="0.25">
      <c r="A98" s="69" t="s">
        <v>266</v>
      </c>
      <c r="B98" s="69" t="s">
        <v>267</v>
      </c>
      <c r="C98" s="69" t="s">
        <v>5</v>
      </c>
      <c r="D98" s="69" t="s">
        <v>6</v>
      </c>
    </row>
    <row r="99" spans="1:4" ht="69.95" customHeight="1" x14ac:dyDescent="0.25">
      <c r="A99" s="69" t="s">
        <v>2216</v>
      </c>
      <c r="B99" s="69"/>
      <c r="C99" s="69" t="s">
        <v>73</v>
      </c>
      <c r="D99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228"/>
  <sheetViews>
    <sheetView showGridLines="0" workbookViewId="0">
      <pane ySplit="4" topLeftCell="A175" activePane="bottomLeft" state="frozen"/>
      <selection activeCell="B30" sqref="B30"/>
      <selection pane="bottomLeft" activeCell="B177" sqref="B177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2217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2218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1247</v>
      </c>
      <c r="B8" s="33" t="s">
        <v>1248</v>
      </c>
      <c r="C8" s="33" t="s">
        <v>1249</v>
      </c>
      <c r="D8" s="14">
        <v>93625</v>
      </c>
      <c r="E8" s="15">
        <v>3715.46</v>
      </c>
      <c r="F8" s="16">
        <v>2.7531E-2</v>
      </c>
      <c r="G8" s="16"/>
    </row>
    <row r="9" spans="1:8" x14ac:dyDescent="0.25">
      <c r="A9" s="13" t="s">
        <v>1187</v>
      </c>
      <c r="B9" s="33" t="s">
        <v>1188</v>
      </c>
      <c r="C9" s="33" t="s">
        <v>1189</v>
      </c>
      <c r="D9" s="14">
        <v>227500</v>
      </c>
      <c r="E9" s="15">
        <v>3030.41</v>
      </c>
      <c r="F9" s="16">
        <v>2.2454999999999999E-2</v>
      </c>
      <c r="G9" s="16"/>
    </row>
    <row r="10" spans="1:8" x14ac:dyDescent="0.25">
      <c r="A10" s="13" t="s">
        <v>1239</v>
      </c>
      <c r="B10" s="33" t="s">
        <v>1240</v>
      </c>
      <c r="C10" s="33" t="s">
        <v>1164</v>
      </c>
      <c r="D10" s="14">
        <v>163350</v>
      </c>
      <c r="E10" s="15">
        <v>2835.27</v>
      </c>
      <c r="F10" s="16">
        <v>2.1009E-2</v>
      </c>
      <c r="G10" s="16"/>
    </row>
    <row r="11" spans="1:8" x14ac:dyDescent="0.25">
      <c r="A11" s="13" t="s">
        <v>1257</v>
      </c>
      <c r="B11" s="33" t="s">
        <v>1258</v>
      </c>
      <c r="C11" s="33" t="s">
        <v>1259</v>
      </c>
      <c r="D11" s="14">
        <v>53400</v>
      </c>
      <c r="E11" s="15">
        <v>2267.7399999999998</v>
      </c>
      <c r="F11" s="16">
        <v>1.6802999999999998E-2</v>
      </c>
      <c r="G11" s="16"/>
    </row>
    <row r="12" spans="1:8" x14ac:dyDescent="0.25">
      <c r="A12" s="13" t="s">
        <v>1244</v>
      </c>
      <c r="B12" s="33" t="s">
        <v>1245</v>
      </c>
      <c r="C12" s="33" t="s">
        <v>1246</v>
      </c>
      <c r="D12" s="14">
        <v>73500</v>
      </c>
      <c r="E12" s="15">
        <v>2166.23</v>
      </c>
      <c r="F12" s="16">
        <v>1.6050999999999999E-2</v>
      </c>
      <c r="G12" s="16"/>
    </row>
    <row r="13" spans="1:8" x14ac:dyDescent="0.25">
      <c r="A13" s="13" t="s">
        <v>1332</v>
      </c>
      <c r="B13" s="33" t="s">
        <v>1333</v>
      </c>
      <c r="C13" s="33" t="s">
        <v>1334</v>
      </c>
      <c r="D13" s="14">
        <v>392700</v>
      </c>
      <c r="E13" s="15">
        <v>1775.2</v>
      </c>
      <c r="F13" s="16">
        <v>1.3154000000000001E-2</v>
      </c>
      <c r="G13" s="16"/>
    </row>
    <row r="14" spans="1:8" x14ac:dyDescent="0.25">
      <c r="A14" s="13" t="s">
        <v>1159</v>
      </c>
      <c r="B14" s="33" t="s">
        <v>1160</v>
      </c>
      <c r="C14" s="33" t="s">
        <v>1161</v>
      </c>
      <c r="D14" s="14">
        <v>94050</v>
      </c>
      <c r="E14" s="15">
        <v>1516.65</v>
      </c>
      <c r="F14" s="16">
        <v>1.1238E-2</v>
      </c>
      <c r="G14" s="16"/>
    </row>
    <row r="15" spans="1:8" x14ac:dyDescent="0.25">
      <c r="A15" s="13" t="s">
        <v>1268</v>
      </c>
      <c r="B15" s="33" t="s">
        <v>1269</v>
      </c>
      <c r="C15" s="33" t="s">
        <v>1164</v>
      </c>
      <c r="D15" s="14">
        <v>580000</v>
      </c>
      <c r="E15" s="15">
        <v>1182.68</v>
      </c>
      <c r="F15" s="16">
        <v>8.763E-3</v>
      </c>
      <c r="G15" s="16"/>
    </row>
    <row r="16" spans="1:8" x14ac:dyDescent="0.25">
      <c r="A16" s="13" t="s">
        <v>1317</v>
      </c>
      <c r="B16" s="33" t="s">
        <v>1318</v>
      </c>
      <c r="C16" s="33" t="s">
        <v>1256</v>
      </c>
      <c r="D16" s="14">
        <v>14750</v>
      </c>
      <c r="E16" s="15">
        <v>1016.24</v>
      </c>
      <c r="F16" s="16">
        <v>7.5300000000000002E-3</v>
      </c>
      <c r="G16" s="16"/>
    </row>
    <row r="17" spans="1:7" x14ac:dyDescent="0.25">
      <c r="A17" s="13" t="s">
        <v>1356</v>
      </c>
      <c r="B17" s="33" t="s">
        <v>1357</v>
      </c>
      <c r="C17" s="33" t="s">
        <v>1256</v>
      </c>
      <c r="D17" s="14">
        <v>29400</v>
      </c>
      <c r="E17" s="15">
        <v>922.84</v>
      </c>
      <c r="F17" s="16">
        <v>6.8380000000000003E-3</v>
      </c>
      <c r="G17" s="16"/>
    </row>
    <row r="18" spans="1:7" x14ac:dyDescent="0.25">
      <c r="A18" s="13" t="s">
        <v>1227</v>
      </c>
      <c r="B18" s="33" t="s">
        <v>1228</v>
      </c>
      <c r="C18" s="33" t="s">
        <v>1229</v>
      </c>
      <c r="D18" s="14">
        <v>329175</v>
      </c>
      <c r="E18" s="15">
        <v>876.1</v>
      </c>
      <c r="F18" s="16">
        <v>6.4920000000000004E-3</v>
      </c>
      <c r="G18" s="16"/>
    </row>
    <row r="19" spans="1:7" x14ac:dyDescent="0.25">
      <c r="A19" s="13" t="s">
        <v>1215</v>
      </c>
      <c r="B19" s="33" t="s">
        <v>1216</v>
      </c>
      <c r="C19" s="33" t="s">
        <v>1164</v>
      </c>
      <c r="D19" s="14">
        <v>72500</v>
      </c>
      <c r="E19" s="15">
        <v>840.67</v>
      </c>
      <c r="F19" s="16">
        <v>6.2290000000000002E-3</v>
      </c>
      <c r="G19" s="16"/>
    </row>
    <row r="20" spans="1:7" x14ac:dyDescent="0.25">
      <c r="A20" s="13" t="s">
        <v>1277</v>
      </c>
      <c r="B20" s="33" t="s">
        <v>1278</v>
      </c>
      <c r="C20" s="33" t="s">
        <v>1161</v>
      </c>
      <c r="D20" s="14">
        <v>10240000</v>
      </c>
      <c r="E20" s="15">
        <v>831.49</v>
      </c>
      <c r="F20" s="16">
        <v>6.1609999999999998E-3</v>
      </c>
      <c r="G20" s="16"/>
    </row>
    <row r="21" spans="1:7" x14ac:dyDescent="0.25">
      <c r="A21" s="13" t="s">
        <v>1254</v>
      </c>
      <c r="B21" s="33" t="s">
        <v>1255</v>
      </c>
      <c r="C21" s="33" t="s">
        <v>1256</v>
      </c>
      <c r="D21" s="14">
        <v>152000</v>
      </c>
      <c r="E21" s="15">
        <v>794.35</v>
      </c>
      <c r="F21" s="16">
        <v>5.8859999999999997E-3</v>
      </c>
      <c r="G21" s="16"/>
    </row>
    <row r="22" spans="1:7" x14ac:dyDescent="0.25">
      <c r="A22" s="13" t="s">
        <v>1212</v>
      </c>
      <c r="B22" s="33" t="s">
        <v>1213</v>
      </c>
      <c r="C22" s="33" t="s">
        <v>1214</v>
      </c>
      <c r="D22" s="14">
        <v>21600</v>
      </c>
      <c r="E22" s="15">
        <v>756.13</v>
      </c>
      <c r="F22" s="16">
        <v>5.6030000000000003E-3</v>
      </c>
      <c r="G22" s="16"/>
    </row>
    <row r="23" spans="1:7" x14ac:dyDescent="0.25">
      <c r="A23" s="13" t="s">
        <v>1266</v>
      </c>
      <c r="B23" s="33" t="s">
        <v>1267</v>
      </c>
      <c r="C23" s="33" t="s">
        <v>1172</v>
      </c>
      <c r="D23" s="14">
        <v>25200</v>
      </c>
      <c r="E23" s="15">
        <v>687.59</v>
      </c>
      <c r="F23" s="16">
        <v>5.0949999999999997E-3</v>
      </c>
      <c r="G23" s="16"/>
    </row>
    <row r="24" spans="1:7" x14ac:dyDescent="0.25">
      <c r="A24" s="13" t="s">
        <v>1260</v>
      </c>
      <c r="B24" s="33" t="s">
        <v>1261</v>
      </c>
      <c r="C24" s="33" t="s">
        <v>1164</v>
      </c>
      <c r="D24" s="14">
        <v>39600</v>
      </c>
      <c r="E24" s="15">
        <v>685.52</v>
      </c>
      <c r="F24" s="16">
        <v>5.0800000000000003E-3</v>
      </c>
      <c r="G24" s="16"/>
    </row>
    <row r="25" spans="1:7" x14ac:dyDescent="0.25">
      <c r="A25" s="13" t="s">
        <v>1298</v>
      </c>
      <c r="B25" s="33" t="s">
        <v>1299</v>
      </c>
      <c r="C25" s="33" t="s">
        <v>1161</v>
      </c>
      <c r="D25" s="14">
        <v>200600</v>
      </c>
      <c r="E25" s="15">
        <v>683.14</v>
      </c>
      <c r="F25" s="16">
        <v>5.0619999999999997E-3</v>
      </c>
      <c r="G25" s="16"/>
    </row>
    <row r="26" spans="1:7" x14ac:dyDescent="0.25">
      <c r="A26" s="13" t="s">
        <v>1167</v>
      </c>
      <c r="B26" s="33" t="s">
        <v>1168</v>
      </c>
      <c r="C26" s="33" t="s">
        <v>1169</v>
      </c>
      <c r="D26" s="14">
        <v>139200</v>
      </c>
      <c r="E26" s="15">
        <v>680.41</v>
      </c>
      <c r="F26" s="16">
        <v>5.0419999999999996E-3</v>
      </c>
      <c r="G26" s="16"/>
    </row>
    <row r="27" spans="1:7" x14ac:dyDescent="0.25">
      <c r="A27" s="13" t="s">
        <v>1275</v>
      </c>
      <c r="B27" s="33" t="s">
        <v>1276</v>
      </c>
      <c r="C27" s="33" t="s">
        <v>1158</v>
      </c>
      <c r="D27" s="14">
        <v>48400</v>
      </c>
      <c r="E27" s="15">
        <v>675.91</v>
      </c>
      <c r="F27" s="16">
        <v>5.0080000000000003E-3</v>
      </c>
      <c r="G27" s="16"/>
    </row>
    <row r="28" spans="1:7" x14ac:dyDescent="0.25">
      <c r="A28" s="13" t="s">
        <v>1292</v>
      </c>
      <c r="B28" s="33" t="s">
        <v>1293</v>
      </c>
      <c r="C28" s="33" t="s">
        <v>1294</v>
      </c>
      <c r="D28" s="14">
        <v>34300</v>
      </c>
      <c r="E28" s="15">
        <v>674.61</v>
      </c>
      <c r="F28" s="16">
        <v>4.999E-3</v>
      </c>
      <c r="G28" s="16"/>
    </row>
    <row r="29" spans="1:7" x14ac:dyDescent="0.25">
      <c r="A29" s="13" t="s">
        <v>1156</v>
      </c>
      <c r="B29" s="33" t="s">
        <v>1157</v>
      </c>
      <c r="C29" s="33" t="s">
        <v>1158</v>
      </c>
      <c r="D29" s="14">
        <v>36050</v>
      </c>
      <c r="E29" s="15">
        <v>666.53</v>
      </c>
      <c r="F29" s="16">
        <v>4.9389999999999998E-3</v>
      </c>
      <c r="G29" s="16"/>
    </row>
    <row r="30" spans="1:7" x14ac:dyDescent="0.25">
      <c r="A30" s="13" t="s">
        <v>1270</v>
      </c>
      <c r="B30" s="33" t="s">
        <v>1271</v>
      </c>
      <c r="C30" s="33" t="s">
        <v>1164</v>
      </c>
      <c r="D30" s="14">
        <v>664000</v>
      </c>
      <c r="E30" s="15">
        <v>650.05999999999995</v>
      </c>
      <c r="F30" s="16">
        <v>4.8170000000000001E-3</v>
      </c>
      <c r="G30" s="16"/>
    </row>
    <row r="31" spans="1:7" x14ac:dyDescent="0.25">
      <c r="A31" s="13" t="s">
        <v>1210</v>
      </c>
      <c r="B31" s="33" t="s">
        <v>1211</v>
      </c>
      <c r="C31" s="33" t="s">
        <v>1164</v>
      </c>
      <c r="D31" s="14">
        <v>78000</v>
      </c>
      <c r="E31" s="15">
        <v>639.76</v>
      </c>
      <c r="F31" s="16">
        <v>4.7400000000000003E-3</v>
      </c>
      <c r="G31" s="16"/>
    </row>
    <row r="32" spans="1:7" x14ac:dyDescent="0.25">
      <c r="A32" s="13" t="s">
        <v>1162</v>
      </c>
      <c r="B32" s="33" t="s">
        <v>1163</v>
      </c>
      <c r="C32" s="33" t="s">
        <v>1164</v>
      </c>
      <c r="D32" s="14">
        <v>39900</v>
      </c>
      <c r="E32" s="15">
        <v>515.61</v>
      </c>
      <c r="F32" s="16">
        <v>3.8210000000000002E-3</v>
      </c>
      <c r="G32" s="16"/>
    </row>
    <row r="33" spans="1:7" x14ac:dyDescent="0.25">
      <c r="A33" s="13" t="s">
        <v>1448</v>
      </c>
      <c r="B33" s="33" t="s">
        <v>1449</v>
      </c>
      <c r="C33" s="33" t="s">
        <v>1189</v>
      </c>
      <c r="D33" s="14">
        <v>129600</v>
      </c>
      <c r="E33" s="15">
        <v>493.65</v>
      </c>
      <c r="F33" s="16">
        <v>3.6579999999999998E-3</v>
      </c>
      <c r="G33" s="16"/>
    </row>
    <row r="34" spans="1:7" x14ac:dyDescent="0.25">
      <c r="A34" s="13" t="s">
        <v>1285</v>
      </c>
      <c r="B34" s="33" t="s">
        <v>1286</v>
      </c>
      <c r="C34" s="33" t="s">
        <v>1287</v>
      </c>
      <c r="D34" s="14">
        <v>64400</v>
      </c>
      <c r="E34" s="15">
        <v>441.82</v>
      </c>
      <c r="F34" s="16">
        <v>3.274E-3</v>
      </c>
      <c r="G34" s="16"/>
    </row>
    <row r="35" spans="1:7" x14ac:dyDescent="0.25">
      <c r="A35" s="13" t="s">
        <v>1252</v>
      </c>
      <c r="B35" s="33" t="s">
        <v>1253</v>
      </c>
      <c r="C35" s="33" t="s">
        <v>1249</v>
      </c>
      <c r="D35" s="14">
        <v>5700</v>
      </c>
      <c r="E35" s="15">
        <v>434.57</v>
      </c>
      <c r="F35" s="16">
        <v>3.2200000000000002E-3</v>
      </c>
      <c r="G35" s="16"/>
    </row>
    <row r="36" spans="1:7" x14ac:dyDescent="0.25">
      <c r="A36" s="13" t="s">
        <v>1321</v>
      </c>
      <c r="B36" s="33" t="s">
        <v>1322</v>
      </c>
      <c r="C36" s="33" t="s">
        <v>1323</v>
      </c>
      <c r="D36" s="14">
        <v>140400</v>
      </c>
      <c r="E36" s="15">
        <v>432.64</v>
      </c>
      <c r="F36" s="16">
        <v>3.2060000000000001E-3</v>
      </c>
      <c r="G36" s="16"/>
    </row>
    <row r="37" spans="1:7" x14ac:dyDescent="0.25">
      <c r="A37" s="13" t="s">
        <v>1264</v>
      </c>
      <c r="B37" s="33" t="s">
        <v>1265</v>
      </c>
      <c r="C37" s="33" t="s">
        <v>1164</v>
      </c>
      <c r="D37" s="14">
        <v>40500</v>
      </c>
      <c r="E37" s="15">
        <v>427.52</v>
      </c>
      <c r="F37" s="16">
        <v>3.1679999999999998E-3</v>
      </c>
      <c r="G37" s="16"/>
    </row>
    <row r="38" spans="1:7" x14ac:dyDescent="0.25">
      <c r="A38" s="13" t="s">
        <v>1330</v>
      </c>
      <c r="B38" s="33" t="s">
        <v>1331</v>
      </c>
      <c r="C38" s="33" t="s">
        <v>1169</v>
      </c>
      <c r="D38" s="14">
        <v>16800</v>
      </c>
      <c r="E38" s="15">
        <v>424.75</v>
      </c>
      <c r="F38" s="16">
        <v>3.1470000000000001E-3</v>
      </c>
      <c r="G38" s="16"/>
    </row>
    <row r="39" spans="1:7" x14ac:dyDescent="0.25">
      <c r="A39" s="13" t="s">
        <v>1165</v>
      </c>
      <c r="B39" s="33" t="s">
        <v>1166</v>
      </c>
      <c r="C39" s="33" t="s">
        <v>1158</v>
      </c>
      <c r="D39" s="14">
        <v>17425</v>
      </c>
      <c r="E39" s="15">
        <v>381.08</v>
      </c>
      <c r="F39" s="16">
        <v>2.8240000000000001E-3</v>
      </c>
      <c r="G39" s="16"/>
    </row>
    <row r="40" spans="1:7" x14ac:dyDescent="0.25">
      <c r="A40" s="13" t="s">
        <v>1176</v>
      </c>
      <c r="B40" s="33" t="s">
        <v>1177</v>
      </c>
      <c r="C40" s="33" t="s">
        <v>1178</v>
      </c>
      <c r="D40" s="14">
        <v>87000</v>
      </c>
      <c r="E40" s="15">
        <v>355.09</v>
      </c>
      <c r="F40" s="16">
        <v>2.6310000000000001E-3</v>
      </c>
      <c r="G40" s="16"/>
    </row>
    <row r="41" spans="1:7" x14ac:dyDescent="0.25">
      <c r="A41" s="13" t="s">
        <v>1300</v>
      </c>
      <c r="B41" s="33" t="s">
        <v>1301</v>
      </c>
      <c r="C41" s="33" t="s">
        <v>1256</v>
      </c>
      <c r="D41" s="14">
        <v>66300</v>
      </c>
      <c r="E41" s="15">
        <v>301.63</v>
      </c>
      <c r="F41" s="16">
        <v>2.235E-3</v>
      </c>
      <c r="G41" s="16"/>
    </row>
    <row r="42" spans="1:7" x14ac:dyDescent="0.25">
      <c r="A42" s="13" t="s">
        <v>1478</v>
      </c>
      <c r="B42" s="33" t="s">
        <v>1479</v>
      </c>
      <c r="C42" s="33" t="s">
        <v>1387</v>
      </c>
      <c r="D42" s="14">
        <v>16800</v>
      </c>
      <c r="E42" s="15">
        <v>280.33</v>
      </c>
      <c r="F42" s="16">
        <v>2.0769999999999999E-3</v>
      </c>
      <c r="G42" s="16"/>
    </row>
    <row r="43" spans="1:7" x14ac:dyDescent="0.25">
      <c r="A43" s="13" t="s">
        <v>1413</v>
      </c>
      <c r="B43" s="33" t="s">
        <v>1414</v>
      </c>
      <c r="C43" s="33" t="s">
        <v>1415</v>
      </c>
      <c r="D43" s="14">
        <v>32375</v>
      </c>
      <c r="E43" s="15">
        <v>265.89999999999998</v>
      </c>
      <c r="F43" s="16">
        <v>1.97E-3</v>
      </c>
      <c r="G43" s="16"/>
    </row>
    <row r="44" spans="1:7" x14ac:dyDescent="0.25">
      <c r="A44" s="13" t="s">
        <v>1383</v>
      </c>
      <c r="B44" s="33" t="s">
        <v>1384</v>
      </c>
      <c r="C44" s="33" t="s">
        <v>1158</v>
      </c>
      <c r="D44" s="14">
        <v>82500</v>
      </c>
      <c r="E44" s="15">
        <v>260.77999999999997</v>
      </c>
      <c r="F44" s="16">
        <v>1.9319999999999999E-3</v>
      </c>
      <c r="G44" s="16"/>
    </row>
    <row r="45" spans="1:7" x14ac:dyDescent="0.25">
      <c r="A45" s="13" t="s">
        <v>1375</v>
      </c>
      <c r="B45" s="33" t="s">
        <v>1376</v>
      </c>
      <c r="C45" s="33" t="s">
        <v>1323</v>
      </c>
      <c r="D45" s="14">
        <v>3600</v>
      </c>
      <c r="E45" s="15">
        <v>256.62</v>
      </c>
      <c r="F45" s="16">
        <v>1.9009999999999999E-3</v>
      </c>
      <c r="G45" s="16"/>
    </row>
    <row r="46" spans="1:7" x14ac:dyDescent="0.25">
      <c r="A46" s="13" t="s">
        <v>1281</v>
      </c>
      <c r="B46" s="33" t="s">
        <v>1282</v>
      </c>
      <c r="C46" s="33" t="s">
        <v>1249</v>
      </c>
      <c r="D46" s="14">
        <v>12600</v>
      </c>
      <c r="E46" s="15">
        <v>222.52</v>
      </c>
      <c r="F46" s="16">
        <v>1.6490000000000001E-3</v>
      </c>
      <c r="G46" s="16"/>
    </row>
    <row r="47" spans="1:7" x14ac:dyDescent="0.25">
      <c r="A47" s="13" t="s">
        <v>1250</v>
      </c>
      <c r="B47" s="33" t="s">
        <v>1251</v>
      </c>
      <c r="C47" s="33" t="s">
        <v>1249</v>
      </c>
      <c r="D47" s="14">
        <v>12400</v>
      </c>
      <c r="E47" s="15">
        <v>217.9</v>
      </c>
      <c r="F47" s="16">
        <v>1.6149999999999999E-3</v>
      </c>
      <c r="G47" s="16"/>
    </row>
    <row r="48" spans="1:7" x14ac:dyDescent="0.25">
      <c r="A48" s="13" t="s">
        <v>1197</v>
      </c>
      <c r="B48" s="33" t="s">
        <v>1198</v>
      </c>
      <c r="C48" s="33" t="s">
        <v>1172</v>
      </c>
      <c r="D48" s="14">
        <v>8050</v>
      </c>
      <c r="E48" s="15">
        <v>200.74</v>
      </c>
      <c r="F48" s="16">
        <v>1.487E-3</v>
      </c>
      <c r="G48" s="16"/>
    </row>
    <row r="49" spans="1:7" x14ac:dyDescent="0.25">
      <c r="A49" s="13" t="s">
        <v>1315</v>
      </c>
      <c r="B49" s="33" t="s">
        <v>1316</v>
      </c>
      <c r="C49" s="33" t="s">
        <v>1294</v>
      </c>
      <c r="D49" s="14">
        <v>23100</v>
      </c>
      <c r="E49" s="15">
        <v>189.39</v>
      </c>
      <c r="F49" s="16">
        <v>1.403E-3</v>
      </c>
      <c r="G49" s="16"/>
    </row>
    <row r="50" spans="1:7" x14ac:dyDescent="0.25">
      <c r="A50" s="13" t="s">
        <v>1295</v>
      </c>
      <c r="B50" s="33" t="s">
        <v>1296</v>
      </c>
      <c r="C50" s="33" t="s">
        <v>1297</v>
      </c>
      <c r="D50" s="14">
        <v>140000</v>
      </c>
      <c r="E50" s="15">
        <v>162.05000000000001</v>
      </c>
      <c r="F50" s="16">
        <v>1.201E-3</v>
      </c>
      <c r="G50" s="16"/>
    </row>
    <row r="51" spans="1:7" x14ac:dyDescent="0.25">
      <c r="A51" s="13" t="s">
        <v>1262</v>
      </c>
      <c r="B51" s="33" t="s">
        <v>1263</v>
      </c>
      <c r="C51" s="33" t="s">
        <v>1164</v>
      </c>
      <c r="D51" s="14">
        <v>64350</v>
      </c>
      <c r="E51" s="15">
        <v>161.49</v>
      </c>
      <c r="F51" s="16">
        <v>1.1969999999999999E-3</v>
      </c>
      <c r="G51" s="16"/>
    </row>
    <row r="52" spans="1:7" x14ac:dyDescent="0.25">
      <c r="A52" s="13" t="s">
        <v>1335</v>
      </c>
      <c r="B52" s="33" t="s">
        <v>1336</v>
      </c>
      <c r="C52" s="33" t="s">
        <v>1203</v>
      </c>
      <c r="D52" s="14">
        <v>8400</v>
      </c>
      <c r="E52" s="15">
        <v>138.56</v>
      </c>
      <c r="F52" s="16">
        <v>1.0269999999999999E-3</v>
      </c>
      <c r="G52" s="16"/>
    </row>
    <row r="53" spans="1:7" x14ac:dyDescent="0.25">
      <c r="A53" s="13" t="s">
        <v>1464</v>
      </c>
      <c r="B53" s="33" t="s">
        <v>1465</v>
      </c>
      <c r="C53" s="33" t="s">
        <v>1297</v>
      </c>
      <c r="D53" s="14">
        <v>13500</v>
      </c>
      <c r="E53" s="15">
        <v>130.09</v>
      </c>
      <c r="F53" s="16">
        <v>9.6400000000000001E-4</v>
      </c>
      <c r="G53" s="16"/>
    </row>
    <row r="54" spans="1:7" x14ac:dyDescent="0.25">
      <c r="A54" s="13" t="s">
        <v>1385</v>
      </c>
      <c r="B54" s="33" t="s">
        <v>1386</v>
      </c>
      <c r="C54" s="33" t="s">
        <v>1387</v>
      </c>
      <c r="D54" s="14">
        <v>19500</v>
      </c>
      <c r="E54" s="15">
        <v>107.96</v>
      </c>
      <c r="F54" s="16">
        <v>8.0000000000000004E-4</v>
      </c>
      <c r="G54" s="16"/>
    </row>
    <row r="55" spans="1:7" x14ac:dyDescent="0.25">
      <c r="A55" s="13" t="s">
        <v>1397</v>
      </c>
      <c r="B55" s="33" t="s">
        <v>1398</v>
      </c>
      <c r="C55" s="33" t="s">
        <v>1304</v>
      </c>
      <c r="D55" s="14">
        <v>7600</v>
      </c>
      <c r="E55" s="15">
        <v>104.57</v>
      </c>
      <c r="F55" s="16">
        <v>7.7499999999999997E-4</v>
      </c>
      <c r="G55" s="16"/>
    </row>
    <row r="56" spans="1:7" x14ac:dyDescent="0.25">
      <c r="A56" s="13" t="s">
        <v>1310</v>
      </c>
      <c r="B56" s="33" t="s">
        <v>1311</v>
      </c>
      <c r="C56" s="33" t="s">
        <v>1209</v>
      </c>
      <c r="D56" s="14">
        <v>36750</v>
      </c>
      <c r="E56" s="15">
        <v>87.83</v>
      </c>
      <c r="F56" s="16">
        <v>6.5099999999999999E-4</v>
      </c>
      <c r="G56" s="16"/>
    </row>
    <row r="57" spans="1:7" x14ac:dyDescent="0.25">
      <c r="A57" s="13" t="s">
        <v>1345</v>
      </c>
      <c r="B57" s="33" t="s">
        <v>1346</v>
      </c>
      <c r="C57" s="33" t="s">
        <v>1249</v>
      </c>
      <c r="D57" s="14">
        <v>1400</v>
      </c>
      <c r="E57" s="15">
        <v>75.22</v>
      </c>
      <c r="F57" s="16">
        <v>5.5699999999999999E-4</v>
      </c>
      <c r="G57" s="16"/>
    </row>
    <row r="58" spans="1:7" x14ac:dyDescent="0.25">
      <c r="A58" s="13" t="s">
        <v>1328</v>
      </c>
      <c r="B58" s="33" t="s">
        <v>1329</v>
      </c>
      <c r="C58" s="33" t="s">
        <v>1297</v>
      </c>
      <c r="D58" s="14">
        <v>27500</v>
      </c>
      <c r="E58" s="15">
        <v>40.85</v>
      </c>
      <c r="F58" s="16">
        <v>3.0299999999999999E-4</v>
      </c>
      <c r="G58" s="16"/>
    </row>
    <row r="59" spans="1:7" x14ac:dyDescent="0.25">
      <c r="A59" s="13" t="s">
        <v>1513</v>
      </c>
      <c r="B59" s="33" t="s">
        <v>1514</v>
      </c>
      <c r="C59" s="33" t="s">
        <v>1256</v>
      </c>
      <c r="D59" s="14">
        <v>3750</v>
      </c>
      <c r="E59" s="15">
        <v>39.799999999999997</v>
      </c>
      <c r="F59" s="16">
        <v>2.9500000000000001E-4</v>
      </c>
      <c r="G59" s="16"/>
    </row>
    <row r="60" spans="1:7" x14ac:dyDescent="0.25">
      <c r="A60" s="13" t="s">
        <v>1379</v>
      </c>
      <c r="B60" s="33" t="s">
        <v>1380</v>
      </c>
      <c r="C60" s="33" t="s">
        <v>1256</v>
      </c>
      <c r="D60" s="14">
        <v>3125</v>
      </c>
      <c r="E60" s="15">
        <v>39.770000000000003</v>
      </c>
      <c r="F60" s="16">
        <v>2.9500000000000001E-4</v>
      </c>
      <c r="G60" s="16"/>
    </row>
    <row r="61" spans="1:7" x14ac:dyDescent="0.25">
      <c r="A61" s="13" t="s">
        <v>1343</v>
      </c>
      <c r="B61" s="33" t="s">
        <v>1344</v>
      </c>
      <c r="C61" s="33" t="s">
        <v>1184</v>
      </c>
      <c r="D61" s="14">
        <v>5400</v>
      </c>
      <c r="E61" s="15">
        <v>31.35</v>
      </c>
      <c r="F61" s="16">
        <v>2.32E-4</v>
      </c>
      <c r="G61" s="16"/>
    </row>
    <row r="62" spans="1:7" x14ac:dyDescent="0.25">
      <c r="A62" s="13" t="s">
        <v>1362</v>
      </c>
      <c r="B62" s="33" t="s">
        <v>1363</v>
      </c>
      <c r="C62" s="33" t="s">
        <v>1158</v>
      </c>
      <c r="D62" s="14">
        <v>400</v>
      </c>
      <c r="E62" s="15">
        <v>23.12</v>
      </c>
      <c r="F62" s="16">
        <v>1.7100000000000001E-4</v>
      </c>
      <c r="G62" s="16"/>
    </row>
    <row r="63" spans="1:7" x14ac:dyDescent="0.25">
      <c r="A63" s="13" t="s">
        <v>2067</v>
      </c>
      <c r="B63" s="33" t="s">
        <v>2068</v>
      </c>
      <c r="C63" s="33" t="s">
        <v>1203</v>
      </c>
      <c r="D63" s="14">
        <v>3960</v>
      </c>
      <c r="E63" s="15">
        <v>21.26</v>
      </c>
      <c r="F63" s="16">
        <v>1.5799999999999999E-4</v>
      </c>
      <c r="G63" s="16"/>
    </row>
    <row r="64" spans="1:7" x14ac:dyDescent="0.25">
      <c r="A64" s="13" t="s">
        <v>1241</v>
      </c>
      <c r="B64" s="33" t="s">
        <v>1242</v>
      </c>
      <c r="C64" s="33" t="s">
        <v>1243</v>
      </c>
      <c r="D64" s="14">
        <v>2300</v>
      </c>
      <c r="E64" s="15">
        <v>10.67</v>
      </c>
      <c r="F64" s="16">
        <v>7.8999999999999996E-5</v>
      </c>
      <c r="G64" s="16"/>
    </row>
    <row r="65" spans="1:7" x14ac:dyDescent="0.25">
      <c r="A65" s="17" t="s">
        <v>130</v>
      </c>
      <c r="B65" s="34"/>
      <c r="C65" s="34"/>
      <c r="D65" s="20"/>
      <c r="E65" s="42">
        <f>SUM(E8:E64)</f>
        <v>37848.119999999988</v>
      </c>
      <c r="F65" s="43">
        <f>SUM(F8:F64)</f>
        <v>0.28044799999999998</v>
      </c>
      <c r="G65" s="23"/>
    </row>
    <row r="66" spans="1:7" x14ac:dyDescent="0.25">
      <c r="A66" s="17" t="s">
        <v>1234</v>
      </c>
      <c r="B66" s="33"/>
      <c r="C66" s="33"/>
      <c r="D66" s="14"/>
      <c r="E66" s="15"/>
      <c r="F66" s="16"/>
      <c r="G66" s="16"/>
    </row>
    <row r="67" spans="1:7" x14ac:dyDescent="0.25">
      <c r="A67" s="17" t="s">
        <v>130</v>
      </c>
      <c r="B67" s="33"/>
      <c r="C67" s="33"/>
      <c r="D67" s="14"/>
      <c r="E67" s="39" t="s">
        <v>127</v>
      </c>
      <c r="F67" s="40" t="s">
        <v>127</v>
      </c>
      <c r="G67" s="16"/>
    </row>
    <row r="68" spans="1:7" x14ac:dyDescent="0.25">
      <c r="A68" s="24" t="s">
        <v>142</v>
      </c>
      <c r="B68" s="35"/>
      <c r="C68" s="35"/>
      <c r="D68" s="25"/>
      <c r="E68" s="30">
        <v>37848.120000000003</v>
      </c>
      <c r="F68" s="31">
        <v>0.280445</v>
      </c>
      <c r="G68" s="23"/>
    </row>
    <row r="69" spans="1:7" x14ac:dyDescent="0.25">
      <c r="A69" s="13"/>
      <c r="B69" s="33"/>
      <c r="C69" s="33"/>
      <c r="D69" s="14"/>
      <c r="E69" s="15"/>
      <c r="F69" s="16"/>
      <c r="G69" s="16"/>
    </row>
    <row r="70" spans="1:7" x14ac:dyDescent="0.25">
      <c r="A70" s="17" t="s">
        <v>1531</v>
      </c>
      <c r="B70" s="33"/>
      <c r="C70" s="33"/>
      <c r="D70" s="14"/>
      <c r="E70" s="15"/>
      <c r="F70" s="16"/>
      <c r="G70" s="16"/>
    </row>
    <row r="71" spans="1:7" x14ac:dyDescent="0.25">
      <c r="A71" s="17" t="s">
        <v>1532</v>
      </c>
      <c r="B71" s="33"/>
      <c r="C71" s="33"/>
      <c r="D71" s="14"/>
      <c r="E71" s="15"/>
      <c r="F71" s="16"/>
      <c r="G71" s="16"/>
    </row>
    <row r="72" spans="1:7" x14ac:dyDescent="0.25">
      <c r="A72" s="13" t="s">
        <v>1698</v>
      </c>
      <c r="B72" s="33"/>
      <c r="C72" s="33" t="s">
        <v>1243</v>
      </c>
      <c r="D72" s="41">
        <v>-2300</v>
      </c>
      <c r="E72" s="26">
        <v>-10.73</v>
      </c>
      <c r="F72" s="27">
        <v>-7.8999999999999996E-5</v>
      </c>
      <c r="G72" s="16"/>
    </row>
    <row r="73" spans="1:7" x14ac:dyDescent="0.25">
      <c r="A73" s="13" t="s">
        <v>2071</v>
      </c>
      <c r="B73" s="33"/>
      <c r="C73" s="33" t="s">
        <v>1203</v>
      </c>
      <c r="D73" s="41">
        <v>-3960</v>
      </c>
      <c r="E73" s="26">
        <v>-21.29</v>
      </c>
      <c r="F73" s="27">
        <v>-1.5699999999999999E-4</v>
      </c>
      <c r="G73" s="16"/>
    </row>
    <row r="74" spans="1:7" x14ac:dyDescent="0.25">
      <c r="A74" s="13" t="s">
        <v>1628</v>
      </c>
      <c r="B74" s="33"/>
      <c r="C74" s="33" t="s">
        <v>1158</v>
      </c>
      <c r="D74" s="41">
        <v>-400</v>
      </c>
      <c r="E74" s="26">
        <v>-23.27</v>
      </c>
      <c r="F74" s="27">
        <v>-1.7200000000000001E-4</v>
      </c>
      <c r="G74" s="16"/>
    </row>
    <row r="75" spans="1:7" x14ac:dyDescent="0.25">
      <c r="A75" s="13" t="s">
        <v>1639</v>
      </c>
      <c r="B75" s="33"/>
      <c r="C75" s="33" t="s">
        <v>1184</v>
      </c>
      <c r="D75" s="41">
        <v>-5400</v>
      </c>
      <c r="E75" s="26">
        <v>-31.58</v>
      </c>
      <c r="F75" s="27">
        <v>-2.33E-4</v>
      </c>
      <c r="G75" s="16"/>
    </row>
    <row r="76" spans="1:7" x14ac:dyDescent="0.25">
      <c r="A76" s="13" t="s">
        <v>1544</v>
      </c>
      <c r="B76" s="33"/>
      <c r="C76" s="33" t="s">
        <v>1256</v>
      </c>
      <c r="D76" s="41">
        <v>-3750</v>
      </c>
      <c r="E76" s="26">
        <v>-40.06</v>
      </c>
      <c r="F76" s="27">
        <v>-2.9599999999999998E-4</v>
      </c>
      <c r="G76" s="16"/>
    </row>
    <row r="77" spans="1:7" x14ac:dyDescent="0.25">
      <c r="A77" s="13" t="s">
        <v>1620</v>
      </c>
      <c r="B77" s="33"/>
      <c r="C77" s="33" t="s">
        <v>1256</v>
      </c>
      <c r="D77" s="41">
        <v>-3125</v>
      </c>
      <c r="E77" s="26">
        <v>-40.1</v>
      </c>
      <c r="F77" s="27">
        <v>-2.9700000000000001E-4</v>
      </c>
      <c r="G77" s="16"/>
    </row>
    <row r="78" spans="1:7" x14ac:dyDescent="0.25">
      <c r="A78" s="13" t="s">
        <v>1648</v>
      </c>
      <c r="B78" s="33"/>
      <c r="C78" s="33" t="s">
        <v>1297</v>
      </c>
      <c r="D78" s="41">
        <v>-27500</v>
      </c>
      <c r="E78" s="26">
        <v>-41.13</v>
      </c>
      <c r="F78" s="27">
        <v>-3.0400000000000002E-4</v>
      </c>
      <c r="G78" s="16"/>
    </row>
    <row r="79" spans="1:7" x14ac:dyDescent="0.25">
      <c r="A79" s="13" t="s">
        <v>1638</v>
      </c>
      <c r="B79" s="33"/>
      <c r="C79" s="33" t="s">
        <v>1249</v>
      </c>
      <c r="D79" s="41">
        <v>-1400</v>
      </c>
      <c r="E79" s="26">
        <v>-75.599999999999994</v>
      </c>
      <c r="F79" s="27">
        <v>-5.5999999999999995E-4</v>
      </c>
      <c r="G79" s="16"/>
    </row>
    <row r="80" spans="1:7" x14ac:dyDescent="0.25">
      <c r="A80" s="13" t="s">
        <v>1658</v>
      </c>
      <c r="B80" s="33"/>
      <c r="C80" s="33" t="s">
        <v>1209</v>
      </c>
      <c r="D80" s="41">
        <v>-36750</v>
      </c>
      <c r="E80" s="26">
        <v>-88.29</v>
      </c>
      <c r="F80" s="27">
        <v>-6.5399999999999996E-4</v>
      </c>
      <c r="G80" s="16"/>
    </row>
    <row r="81" spans="1:7" x14ac:dyDescent="0.25">
      <c r="A81" s="13" t="s">
        <v>1610</v>
      </c>
      <c r="B81" s="33"/>
      <c r="C81" s="33" t="s">
        <v>1304</v>
      </c>
      <c r="D81" s="41">
        <v>-7600</v>
      </c>
      <c r="E81" s="26">
        <v>-105.31</v>
      </c>
      <c r="F81" s="27">
        <v>-7.7999999999999999E-4</v>
      </c>
      <c r="G81" s="16"/>
    </row>
    <row r="82" spans="1:7" x14ac:dyDescent="0.25">
      <c r="A82" s="13" t="s">
        <v>1616</v>
      </c>
      <c r="B82" s="33"/>
      <c r="C82" s="33" t="s">
        <v>1387</v>
      </c>
      <c r="D82" s="41">
        <v>-19500</v>
      </c>
      <c r="E82" s="26">
        <v>-108.74</v>
      </c>
      <c r="F82" s="27">
        <v>-8.0500000000000005E-4</v>
      </c>
      <c r="G82" s="16"/>
    </row>
    <row r="83" spans="1:7" x14ac:dyDescent="0.25">
      <c r="A83" s="13" t="s">
        <v>1573</v>
      </c>
      <c r="B83" s="33"/>
      <c r="C83" s="33" t="s">
        <v>1297</v>
      </c>
      <c r="D83" s="41">
        <v>-13500</v>
      </c>
      <c r="E83" s="26">
        <v>-130.78</v>
      </c>
      <c r="F83" s="27">
        <v>-9.6900000000000003E-4</v>
      </c>
      <c r="G83" s="16"/>
    </row>
    <row r="84" spans="1:7" x14ac:dyDescent="0.25">
      <c r="A84" s="13" t="s">
        <v>1645</v>
      </c>
      <c r="B84" s="33"/>
      <c r="C84" s="33" t="s">
        <v>1203</v>
      </c>
      <c r="D84" s="41">
        <v>-8400</v>
      </c>
      <c r="E84" s="26">
        <v>-139.41999999999999</v>
      </c>
      <c r="F84" s="27">
        <v>-1.0330000000000001E-3</v>
      </c>
      <c r="G84" s="16"/>
    </row>
    <row r="85" spans="1:7" x14ac:dyDescent="0.25">
      <c r="A85" s="13" t="s">
        <v>1688</v>
      </c>
      <c r="B85" s="33"/>
      <c r="C85" s="33" t="s">
        <v>1164</v>
      </c>
      <c r="D85" s="41">
        <v>-64350</v>
      </c>
      <c r="E85" s="26">
        <v>-162.44999999999999</v>
      </c>
      <c r="F85" s="27">
        <v>-1.2030000000000001E-3</v>
      </c>
      <c r="G85" s="16"/>
    </row>
    <row r="86" spans="1:7" x14ac:dyDescent="0.25">
      <c r="A86" s="13" t="s">
        <v>1665</v>
      </c>
      <c r="B86" s="33"/>
      <c r="C86" s="33" t="s">
        <v>1297</v>
      </c>
      <c r="D86" s="41">
        <v>-140000</v>
      </c>
      <c r="E86" s="26">
        <v>-163.04</v>
      </c>
      <c r="F86" s="27">
        <v>-1.2080000000000001E-3</v>
      </c>
      <c r="G86" s="16"/>
    </row>
    <row r="87" spans="1:7" x14ac:dyDescent="0.25">
      <c r="A87" s="13" t="s">
        <v>1655</v>
      </c>
      <c r="B87" s="33"/>
      <c r="C87" s="33" t="s">
        <v>1294</v>
      </c>
      <c r="D87" s="41">
        <v>-23100</v>
      </c>
      <c r="E87" s="26">
        <v>-190.64</v>
      </c>
      <c r="F87" s="27">
        <v>-1.4120000000000001E-3</v>
      </c>
      <c r="G87" s="16"/>
    </row>
    <row r="88" spans="1:7" x14ac:dyDescent="0.25">
      <c r="A88" s="13" t="s">
        <v>1663</v>
      </c>
      <c r="B88" s="33"/>
      <c r="C88" s="33" t="s">
        <v>1172</v>
      </c>
      <c r="D88" s="41">
        <v>-8050</v>
      </c>
      <c r="E88" s="26">
        <v>-201.5</v>
      </c>
      <c r="F88" s="27">
        <v>-1.493E-3</v>
      </c>
      <c r="G88" s="16"/>
    </row>
    <row r="89" spans="1:7" x14ac:dyDescent="0.25">
      <c r="A89" s="13" t="s">
        <v>1695</v>
      </c>
      <c r="B89" s="33"/>
      <c r="C89" s="33" t="s">
        <v>1249</v>
      </c>
      <c r="D89" s="41">
        <v>-12400</v>
      </c>
      <c r="E89" s="26">
        <v>-219.44</v>
      </c>
      <c r="F89" s="27">
        <v>-1.6249999999999999E-3</v>
      </c>
      <c r="G89" s="16"/>
    </row>
    <row r="90" spans="1:7" x14ac:dyDescent="0.25">
      <c r="A90" s="13" t="s">
        <v>1675</v>
      </c>
      <c r="B90" s="33"/>
      <c r="C90" s="33" t="s">
        <v>1249</v>
      </c>
      <c r="D90" s="41">
        <v>-12600</v>
      </c>
      <c r="E90" s="26">
        <v>-223.75</v>
      </c>
      <c r="F90" s="27">
        <v>-1.6570000000000001E-3</v>
      </c>
      <c r="G90" s="16"/>
    </row>
    <row r="91" spans="1:7" x14ac:dyDescent="0.25">
      <c r="A91" s="13" t="s">
        <v>1622</v>
      </c>
      <c r="B91" s="33"/>
      <c r="C91" s="33" t="s">
        <v>1323</v>
      </c>
      <c r="D91" s="41">
        <v>-3600</v>
      </c>
      <c r="E91" s="26">
        <v>-258.5</v>
      </c>
      <c r="F91" s="27">
        <v>-1.915E-3</v>
      </c>
      <c r="G91" s="16"/>
    </row>
    <row r="92" spans="1:7" x14ac:dyDescent="0.25">
      <c r="A92" s="13" t="s">
        <v>1617</v>
      </c>
      <c r="B92" s="33"/>
      <c r="C92" s="33" t="s">
        <v>1158</v>
      </c>
      <c r="D92" s="41">
        <v>-82500</v>
      </c>
      <c r="E92" s="26">
        <v>-262.02</v>
      </c>
      <c r="F92" s="27">
        <v>-1.941E-3</v>
      </c>
      <c r="G92" s="16"/>
    </row>
    <row r="93" spans="1:7" x14ac:dyDescent="0.25">
      <c r="A93" s="13" t="s">
        <v>1603</v>
      </c>
      <c r="B93" s="33"/>
      <c r="C93" s="33" t="s">
        <v>1415</v>
      </c>
      <c r="D93" s="41">
        <v>-32375</v>
      </c>
      <c r="E93" s="26">
        <v>-266.64</v>
      </c>
      <c r="F93" s="27">
        <v>-1.9750000000000002E-3</v>
      </c>
      <c r="G93" s="16"/>
    </row>
    <row r="94" spans="1:7" x14ac:dyDescent="0.25">
      <c r="A94" s="13" t="s">
        <v>1566</v>
      </c>
      <c r="B94" s="33"/>
      <c r="C94" s="33" t="s">
        <v>1387</v>
      </c>
      <c r="D94" s="41">
        <v>-16800</v>
      </c>
      <c r="E94" s="26">
        <v>-281.58</v>
      </c>
      <c r="F94" s="27">
        <v>-2.0860000000000002E-3</v>
      </c>
      <c r="G94" s="16"/>
    </row>
    <row r="95" spans="1:7" x14ac:dyDescent="0.25">
      <c r="A95" s="13" t="s">
        <v>1661</v>
      </c>
      <c r="B95" s="33"/>
      <c r="C95" s="33" t="s">
        <v>1256</v>
      </c>
      <c r="D95" s="41">
        <v>-66300</v>
      </c>
      <c r="E95" s="26">
        <v>-301.8</v>
      </c>
      <c r="F95" s="27">
        <v>-2.2360000000000001E-3</v>
      </c>
      <c r="G95" s="16"/>
    </row>
    <row r="96" spans="1:7" x14ac:dyDescent="0.25">
      <c r="A96" s="13" t="s">
        <v>1685</v>
      </c>
      <c r="B96" s="33"/>
      <c r="C96" s="33" t="s">
        <v>1178</v>
      </c>
      <c r="D96" s="41">
        <v>-87000</v>
      </c>
      <c r="E96" s="26">
        <v>-357.09</v>
      </c>
      <c r="F96" s="27">
        <v>-2.6450000000000002E-3</v>
      </c>
      <c r="G96" s="16"/>
    </row>
    <row r="97" spans="1:7" x14ac:dyDescent="0.25">
      <c r="A97" s="13" t="s">
        <v>1657</v>
      </c>
      <c r="B97" s="33"/>
      <c r="C97" s="33" t="s">
        <v>1158</v>
      </c>
      <c r="D97" s="41">
        <v>-17425</v>
      </c>
      <c r="E97" s="26">
        <v>-383.78</v>
      </c>
      <c r="F97" s="27">
        <v>-2.843E-3</v>
      </c>
      <c r="G97" s="16"/>
    </row>
    <row r="98" spans="1:7" x14ac:dyDescent="0.25">
      <c r="A98" s="13" t="s">
        <v>1646</v>
      </c>
      <c r="B98" s="33"/>
      <c r="C98" s="33" t="s">
        <v>1169</v>
      </c>
      <c r="D98" s="41">
        <v>-16800</v>
      </c>
      <c r="E98" s="26">
        <v>-422.91</v>
      </c>
      <c r="F98" s="27">
        <v>-3.1329999999999999E-3</v>
      </c>
      <c r="G98" s="16"/>
    </row>
    <row r="99" spans="1:7" x14ac:dyDescent="0.25">
      <c r="A99" s="13" t="s">
        <v>1686</v>
      </c>
      <c r="B99" s="33"/>
      <c r="C99" s="33" t="s">
        <v>1164</v>
      </c>
      <c r="D99" s="41">
        <v>-40500</v>
      </c>
      <c r="E99" s="26">
        <v>-430.6</v>
      </c>
      <c r="F99" s="27">
        <v>-3.1900000000000001E-3</v>
      </c>
      <c r="G99" s="16"/>
    </row>
    <row r="100" spans="1:7" x14ac:dyDescent="0.25">
      <c r="A100" s="13" t="s">
        <v>1653</v>
      </c>
      <c r="B100" s="33"/>
      <c r="C100" s="33" t="s">
        <v>1323</v>
      </c>
      <c r="D100" s="41">
        <v>-140400</v>
      </c>
      <c r="E100" s="26">
        <v>-435.59</v>
      </c>
      <c r="F100" s="27">
        <v>-3.2269999999999998E-3</v>
      </c>
      <c r="G100" s="16"/>
    </row>
    <row r="101" spans="1:7" x14ac:dyDescent="0.25">
      <c r="A101" s="13" t="s">
        <v>1693</v>
      </c>
      <c r="B101" s="33"/>
      <c r="C101" s="33" t="s">
        <v>1249</v>
      </c>
      <c r="D101" s="41">
        <v>-5700</v>
      </c>
      <c r="E101" s="26">
        <v>-436.94</v>
      </c>
      <c r="F101" s="27">
        <v>-3.2369999999999999E-3</v>
      </c>
      <c r="G101" s="16"/>
    </row>
    <row r="102" spans="1:7" x14ac:dyDescent="0.25">
      <c r="A102" s="13" t="s">
        <v>1673</v>
      </c>
      <c r="B102" s="33"/>
      <c r="C102" s="33" t="s">
        <v>1287</v>
      </c>
      <c r="D102" s="41">
        <v>-64400</v>
      </c>
      <c r="E102" s="26">
        <v>-444.71</v>
      </c>
      <c r="F102" s="27">
        <v>-3.2950000000000002E-3</v>
      </c>
      <c r="G102" s="16"/>
    </row>
    <row r="103" spans="1:7" x14ac:dyDescent="0.25">
      <c r="A103" s="13" t="s">
        <v>1581</v>
      </c>
      <c r="B103" s="33"/>
      <c r="C103" s="33" t="s">
        <v>1189</v>
      </c>
      <c r="D103" s="41">
        <v>-129600</v>
      </c>
      <c r="E103" s="26">
        <v>-496.89</v>
      </c>
      <c r="F103" s="27">
        <v>-3.6809999999999998E-3</v>
      </c>
      <c r="G103" s="16"/>
    </row>
    <row r="104" spans="1:7" x14ac:dyDescent="0.25">
      <c r="A104" s="13" t="s">
        <v>1683</v>
      </c>
      <c r="B104" s="33"/>
      <c r="C104" s="33" t="s">
        <v>1164</v>
      </c>
      <c r="D104" s="41">
        <v>-39900</v>
      </c>
      <c r="E104" s="26">
        <v>-519.32000000000005</v>
      </c>
      <c r="F104" s="27">
        <v>-3.8479999999999999E-3</v>
      </c>
      <c r="G104" s="16"/>
    </row>
    <row r="105" spans="1:7" x14ac:dyDescent="0.25">
      <c r="A105" s="13" t="s">
        <v>1681</v>
      </c>
      <c r="B105" s="33"/>
      <c r="C105" s="33" t="s">
        <v>1164</v>
      </c>
      <c r="D105" s="41">
        <v>-78000</v>
      </c>
      <c r="E105" s="26">
        <v>-644.4</v>
      </c>
      <c r="F105" s="27">
        <v>-4.7739999999999996E-3</v>
      </c>
      <c r="G105" s="16"/>
    </row>
    <row r="106" spans="1:7" x14ac:dyDescent="0.25">
      <c r="A106" s="13" t="s">
        <v>1682</v>
      </c>
      <c r="B106" s="33"/>
      <c r="C106" s="33" t="s">
        <v>1164</v>
      </c>
      <c r="D106" s="41">
        <v>-664000</v>
      </c>
      <c r="E106" s="26">
        <v>-657.56</v>
      </c>
      <c r="F106" s="27">
        <v>-4.8719999999999996E-3</v>
      </c>
      <c r="G106" s="16"/>
    </row>
    <row r="107" spans="1:7" x14ac:dyDescent="0.25">
      <c r="A107" s="13" t="s">
        <v>1689</v>
      </c>
      <c r="B107" s="33"/>
      <c r="C107" s="33" t="s">
        <v>1158</v>
      </c>
      <c r="D107" s="41">
        <v>-36050</v>
      </c>
      <c r="E107" s="26">
        <v>-670.62</v>
      </c>
      <c r="F107" s="27">
        <v>-4.9690000000000003E-3</v>
      </c>
      <c r="G107" s="16"/>
    </row>
    <row r="108" spans="1:7" x14ac:dyDescent="0.25">
      <c r="A108" s="13" t="s">
        <v>1667</v>
      </c>
      <c r="B108" s="33"/>
      <c r="C108" s="33" t="s">
        <v>1294</v>
      </c>
      <c r="D108" s="41">
        <v>-34300</v>
      </c>
      <c r="E108" s="26">
        <v>-675.66</v>
      </c>
      <c r="F108" s="27">
        <v>-5.006E-3</v>
      </c>
      <c r="G108" s="16"/>
    </row>
    <row r="109" spans="1:7" x14ac:dyDescent="0.25">
      <c r="A109" s="13" t="s">
        <v>1679</v>
      </c>
      <c r="B109" s="33"/>
      <c r="C109" s="33" t="s">
        <v>1158</v>
      </c>
      <c r="D109" s="41">
        <v>-48400</v>
      </c>
      <c r="E109" s="26">
        <v>-680.24</v>
      </c>
      <c r="F109" s="27">
        <v>-5.0400000000000002E-3</v>
      </c>
      <c r="G109" s="16"/>
    </row>
    <row r="110" spans="1:7" x14ac:dyDescent="0.25">
      <c r="A110" s="13" t="s">
        <v>1676</v>
      </c>
      <c r="B110" s="33"/>
      <c r="C110" s="33" t="s">
        <v>1169</v>
      </c>
      <c r="D110" s="41">
        <v>-139200</v>
      </c>
      <c r="E110" s="26">
        <v>-683.4</v>
      </c>
      <c r="F110" s="27">
        <v>-5.0629999999999998E-3</v>
      </c>
      <c r="G110" s="16"/>
    </row>
    <row r="111" spans="1:7" x14ac:dyDescent="0.25">
      <c r="A111" s="13" t="s">
        <v>1664</v>
      </c>
      <c r="B111" s="33"/>
      <c r="C111" s="33" t="s">
        <v>1161</v>
      </c>
      <c r="D111" s="41">
        <v>-200600</v>
      </c>
      <c r="E111" s="26">
        <v>-688.26</v>
      </c>
      <c r="F111" s="27">
        <v>-5.0990000000000002E-3</v>
      </c>
      <c r="G111" s="16"/>
    </row>
    <row r="112" spans="1:7" x14ac:dyDescent="0.25">
      <c r="A112" s="13" t="s">
        <v>1690</v>
      </c>
      <c r="B112" s="33"/>
      <c r="C112" s="33" t="s">
        <v>1164</v>
      </c>
      <c r="D112" s="41">
        <v>-39600</v>
      </c>
      <c r="E112" s="26">
        <v>-690.47</v>
      </c>
      <c r="F112" s="27">
        <v>-5.1159999999999999E-3</v>
      </c>
      <c r="G112" s="16"/>
    </row>
    <row r="113" spans="1:7" x14ac:dyDescent="0.25">
      <c r="A113" s="13" t="s">
        <v>1687</v>
      </c>
      <c r="B113" s="33"/>
      <c r="C113" s="33" t="s">
        <v>1172</v>
      </c>
      <c r="D113" s="41">
        <v>-25200</v>
      </c>
      <c r="E113" s="26">
        <v>-693.2</v>
      </c>
      <c r="F113" s="27">
        <v>-5.1359999999999999E-3</v>
      </c>
      <c r="G113" s="16"/>
    </row>
    <row r="114" spans="1:7" x14ac:dyDescent="0.25">
      <c r="A114" s="13" t="s">
        <v>1649</v>
      </c>
      <c r="B114" s="33"/>
      <c r="C114" s="33" t="s">
        <v>1214</v>
      </c>
      <c r="D114" s="41">
        <v>-21600</v>
      </c>
      <c r="E114" s="26">
        <v>-761.95</v>
      </c>
      <c r="F114" s="27">
        <v>-5.6449999999999998E-3</v>
      </c>
      <c r="G114" s="16"/>
    </row>
    <row r="115" spans="1:7" x14ac:dyDescent="0.25">
      <c r="A115" s="13" t="s">
        <v>1692</v>
      </c>
      <c r="B115" s="33"/>
      <c r="C115" s="33" t="s">
        <v>1256</v>
      </c>
      <c r="D115" s="41">
        <v>-152000</v>
      </c>
      <c r="E115" s="26">
        <v>-794.05</v>
      </c>
      <c r="F115" s="27">
        <v>-5.8830000000000002E-3</v>
      </c>
      <c r="G115" s="16"/>
    </row>
    <row r="116" spans="1:7" x14ac:dyDescent="0.25">
      <c r="A116" s="13" t="s">
        <v>1678</v>
      </c>
      <c r="B116" s="33"/>
      <c r="C116" s="33" t="s">
        <v>1161</v>
      </c>
      <c r="D116" s="41">
        <v>-10240000</v>
      </c>
      <c r="E116" s="26">
        <v>-834.56</v>
      </c>
      <c r="F116" s="27">
        <v>-6.1830000000000001E-3</v>
      </c>
      <c r="G116" s="16"/>
    </row>
    <row r="117" spans="1:7" x14ac:dyDescent="0.25">
      <c r="A117" s="13" t="s">
        <v>1672</v>
      </c>
      <c r="B117" s="33"/>
      <c r="C117" s="33" t="s">
        <v>1164</v>
      </c>
      <c r="D117" s="41">
        <v>-72500</v>
      </c>
      <c r="E117" s="26">
        <v>-847.27</v>
      </c>
      <c r="F117" s="27">
        <v>-6.2779999999999997E-3</v>
      </c>
      <c r="G117" s="16"/>
    </row>
    <row r="118" spans="1:7" x14ac:dyDescent="0.25">
      <c r="A118" s="13" t="s">
        <v>1670</v>
      </c>
      <c r="B118" s="33"/>
      <c r="C118" s="33" t="s">
        <v>1229</v>
      </c>
      <c r="D118" s="41">
        <v>-329175</v>
      </c>
      <c r="E118" s="26">
        <v>-878.4</v>
      </c>
      <c r="F118" s="27">
        <v>-6.5079999999999999E-3</v>
      </c>
      <c r="G118" s="16"/>
    </row>
    <row r="119" spans="1:7" x14ac:dyDescent="0.25">
      <c r="A119" s="13" t="s">
        <v>1630</v>
      </c>
      <c r="B119" s="33"/>
      <c r="C119" s="33" t="s">
        <v>1256</v>
      </c>
      <c r="D119" s="41">
        <v>-29400</v>
      </c>
      <c r="E119" s="26">
        <v>-922.69</v>
      </c>
      <c r="F119" s="27">
        <v>-6.8360000000000001E-3</v>
      </c>
      <c r="G119" s="16"/>
    </row>
    <row r="120" spans="1:7" x14ac:dyDescent="0.25">
      <c r="A120" s="13" t="s">
        <v>1654</v>
      </c>
      <c r="B120" s="33"/>
      <c r="C120" s="33" t="s">
        <v>1256</v>
      </c>
      <c r="D120" s="41">
        <v>-14750</v>
      </c>
      <c r="E120" s="26">
        <v>-1022.66</v>
      </c>
      <c r="F120" s="27">
        <v>-7.5770000000000004E-3</v>
      </c>
      <c r="G120" s="16"/>
    </row>
    <row r="121" spans="1:7" x14ac:dyDescent="0.25">
      <c r="A121" s="13" t="s">
        <v>1684</v>
      </c>
      <c r="B121" s="33"/>
      <c r="C121" s="33" t="s">
        <v>1164</v>
      </c>
      <c r="D121" s="41">
        <v>-580000</v>
      </c>
      <c r="E121" s="26">
        <v>-1187.78</v>
      </c>
      <c r="F121" s="27">
        <v>-8.8009999999999998E-3</v>
      </c>
      <c r="G121" s="16"/>
    </row>
    <row r="122" spans="1:7" x14ac:dyDescent="0.25">
      <c r="A122" s="13" t="s">
        <v>1699</v>
      </c>
      <c r="B122" s="33"/>
      <c r="C122" s="33" t="s">
        <v>1161</v>
      </c>
      <c r="D122" s="41">
        <v>-94050</v>
      </c>
      <c r="E122" s="26">
        <v>-1526.85</v>
      </c>
      <c r="F122" s="27">
        <v>-1.1313E-2</v>
      </c>
      <c r="G122" s="16"/>
    </row>
    <row r="123" spans="1:7" x14ac:dyDescent="0.25">
      <c r="A123" s="13" t="s">
        <v>1647</v>
      </c>
      <c r="B123" s="33"/>
      <c r="C123" s="33" t="s">
        <v>1334</v>
      </c>
      <c r="D123" s="41">
        <v>-392700</v>
      </c>
      <c r="E123" s="26">
        <v>-1784.23</v>
      </c>
      <c r="F123" s="27">
        <v>-1.3220000000000001E-2</v>
      </c>
      <c r="G123" s="16"/>
    </row>
    <row r="124" spans="1:7" x14ac:dyDescent="0.25">
      <c r="A124" s="13" t="s">
        <v>1697</v>
      </c>
      <c r="B124" s="33"/>
      <c r="C124" s="33" t="s">
        <v>1246</v>
      </c>
      <c r="D124" s="41">
        <v>-73500</v>
      </c>
      <c r="E124" s="26">
        <v>-2177.4699999999998</v>
      </c>
      <c r="F124" s="27">
        <v>-1.6133999999999999E-2</v>
      </c>
      <c r="G124" s="16"/>
    </row>
    <row r="125" spans="1:7" x14ac:dyDescent="0.25">
      <c r="A125" s="13" t="s">
        <v>1691</v>
      </c>
      <c r="B125" s="33"/>
      <c r="C125" s="33" t="s">
        <v>1259</v>
      </c>
      <c r="D125" s="41">
        <v>-53400</v>
      </c>
      <c r="E125" s="26">
        <v>-2282.4499999999998</v>
      </c>
      <c r="F125" s="27">
        <v>-1.6912E-2</v>
      </c>
      <c r="G125" s="16"/>
    </row>
    <row r="126" spans="1:7" x14ac:dyDescent="0.25">
      <c r="A126" s="13" t="s">
        <v>1700</v>
      </c>
      <c r="B126" s="33"/>
      <c r="C126" s="33" t="s">
        <v>1164</v>
      </c>
      <c r="D126" s="41">
        <v>-163350</v>
      </c>
      <c r="E126" s="26">
        <v>-2855.03</v>
      </c>
      <c r="F126" s="27">
        <v>-2.1155E-2</v>
      </c>
      <c r="G126" s="16"/>
    </row>
    <row r="127" spans="1:7" x14ac:dyDescent="0.25">
      <c r="A127" s="13" t="s">
        <v>1701</v>
      </c>
      <c r="B127" s="33"/>
      <c r="C127" s="33" t="s">
        <v>1189</v>
      </c>
      <c r="D127" s="41">
        <v>-227500</v>
      </c>
      <c r="E127" s="26">
        <v>-3045.66</v>
      </c>
      <c r="F127" s="27">
        <v>-2.2567E-2</v>
      </c>
      <c r="G127" s="16"/>
    </row>
    <row r="128" spans="1:7" x14ac:dyDescent="0.25">
      <c r="A128" s="13" t="s">
        <v>1696</v>
      </c>
      <c r="B128" s="33"/>
      <c r="C128" s="33" t="s">
        <v>1249</v>
      </c>
      <c r="D128" s="41">
        <v>-93625</v>
      </c>
      <c r="E128" s="26">
        <v>-3739.24</v>
      </c>
      <c r="F128" s="27">
        <v>-2.7706000000000001E-2</v>
      </c>
      <c r="G128" s="16"/>
    </row>
    <row r="129" spans="1:7" x14ac:dyDescent="0.25">
      <c r="A129" s="17" t="s">
        <v>130</v>
      </c>
      <c r="B129" s="34"/>
      <c r="C129" s="34"/>
      <c r="D129" s="20"/>
      <c r="E129" s="42">
        <v>-38059.589999999997</v>
      </c>
      <c r="F129" s="43">
        <v>-0.28198200000000001</v>
      </c>
      <c r="G129" s="23"/>
    </row>
    <row r="130" spans="1:7" x14ac:dyDescent="0.25">
      <c r="A130" s="17"/>
      <c r="B130" s="34"/>
      <c r="C130" s="34"/>
      <c r="D130" s="20"/>
      <c r="E130" s="66"/>
      <c r="F130" s="67"/>
      <c r="G130" s="23"/>
    </row>
    <row r="131" spans="1:7" x14ac:dyDescent="0.25">
      <c r="A131" s="17" t="s">
        <v>2219</v>
      </c>
      <c r="B131" s="33"/>
      <c r="C131" s="33"/>
      <c r="D131" s="14"/>
      <c r="E131" s="15"/>
      <c r="F131" s="16"/>
      <c r="G131" s="16"/>
    </row>
    <row r="132" spans="1:7" x14ac:dyDescent="0.25">
      <c r="A132" s="13" t="s">
        <v>2220</v>
      </c>
      <c r="B132" s="33">
        <v>6000027</v>
      </c>
      <c r="C132" s="33"/>
      <c r="D132" s="41">
        <v>-7710</v>
      </c>
      <c r="E132" s="26">
        <v>-7472.15</v>
      </c>
      <c r="F132" s="27">
        <v>-5.5367E-2</v>
      </c>
      <c r="G132" s="16"/>
    </row>
    <row r="133" spans="1:7" x14ac:dyDescent="0.25">
      <c r="A133" s="13" t="s">
        <v>2221</v>
      </c>
      <c r="B133" s="33">
        <v>6000029</v>
      </c>
      <c r="C133" s="33"/>
      <c r="D133" s="41">
        <v>-5250</v>
      </c>
      <c r="E133" s="26">
        <v>-5079.0600000000004</v>
      </c>
      <c r="F133" s="27">
        <v>-3.7635000000000002E-2</v>
      </c>
      <c r="G133" s="16"/>
    </row>
    <row r="134" spans="1:7" x14ac:dyDescent="0.25">
      <c r="A134" s="13" t="s">
        <v>2222</v>
      </c>
      <c r="B134" s="33">
        <v>6000030</v>
      </c>
      <c r="C134" s="33"/>
      <c r="D134" s="41">
        <v>-3500</v>
      </c>
      <c r="E134" s="26">
        <v>-2781.84</v>
      </c>
      <c r="F134" s="27">
        <v>-2.0612999999999999E-2</v>
      </c>
      <c r="G134" s="16"/>
    </row>
    <row r="135" spans="1:7" x14ac:dyDescent="0.25">
      <c r="A135" s="17" t="s">
        <v>130</v>
      </c>
      <c r="B135" s="34"/>
      <c r="C135" s="34"/>
      <c r="D135" s="20"/>
      <c r="E135" s="37">
        <f>SUM(E132:E134)</f>
        <v>-15333.05</v>
      </c>
      <c r="F135" s="38">
        <f>SUM(F132:F134)</f>
        <v>-0.11361499999999999</v>
      </c>
      <c r="G135" s="23"/>
    </row>
    <row r="136" spans="1:7" x14ac:dyDescent="0.25">
      <c r="A136" s="13"/>
      <c r="B136" s="33"/>
      <c r="C136" s="33"/>
      <c r="D136" s="14"/>
      <c r="E136" s="15"/>
      <c r="F136" s="16"/>
      <c r="G136" s="16"/>
    </row>
    <row r="137" spans="1:7" x14ac:dyDescent="0.25">
      <c r="A137" s="24" t="s">
        <v>142</v>
      </c>
      <c r="B137" s="35"/>
      <c r="C137" s="35"/>
      <c r="D137" s="25"/>
      <c r="E137" s="44">
        <f>+E129+E135</f>
        <v>-53392.639999999999</v>
      </c>
      <c r="F137" s="45">
        <f>+F129+F135</f>
        <v>-0.39559699999999998</v>
      </c>
      <c r="G137" s="23"/>
    </row>
    <row r="138" spans="1:7" x14ac:dyDescent="0.25">
      <c r="A138" s="13"/>
      <c r="B138" s="33"/>
      <c r="C138" s="33"/>
      <c r="D138" s="14"/>
      <c r="E138" s="15"/>
      <c r="F138" s="16"/>
      <c r="G138" s="16"/>
    </row>
    <row r="139" spans="1:7" x14ac:dyDescent="0.25">
      <c r="A139" s="17" t="s">
        <v>128</v>
      </c>
      <c r="B139" s="33"/>
      <c r="C139" s="33"/>
      <c r="D139" s="14"/>
      <c r="E139" s="15"/>
      <c r="F139" s="16"/>
      <c r="G139" s="16"/>
    </row>
    <row r="140" spans="1:7" x14ac:dyDescent="0.25">
      <c r="A140" s="17" t="s">
        <v>270</v>
      </c>
      <c r="B140" s="33"/>
      <c r="C140" s="33"/>
      <c r="D140" s="14"/>
      <c r="E140" s="15"/>
      <c r="F140" s="16"/>
      <c r="G140" s="16"/>
    </row>
    <row r="141" spans="1:7" x14ac:dyDescent="0.25">
      <c r="A141" s="13" t="s">
        <v>2223</v>
      </c>
      <c r="B141" s="33" t="s">
        <v>2224</v>
      </c>
      <c r="C141" s="33" t="s">
        <v>276</v>
      </c>
      <c r="D141" s="14">
        <v>7500000</v>
      </c>
      <c r="E141" s="15">
        <v>7556.85</v>
      </c>
      <c r="F141" s="16">
        <v>5.5994000000000002E-2</v>
      </c>
      <c r="G141" s="16">
        <v>7.9924999999999996E-2</v>
      </c>
    </row>
    <row r="142" spans="1:7" x14ac:dyDescent="0.25">
      <c r="A142" s="13" t="s">
        <v>2225</v>
      </c>
      <c r="B142" s="33" t="s">
        <v>2226</v>
      </c>
      <c r="C142" s="33" t="s">
        <v>276</v>
      </c>
      <c r="D142" s="14">
        <v>7500000</v>
      </c>
      <c r="E142" s="15">
        <v>7550.78</v>
      </c>
      <c r="F142" s="16">
        <v>5.5948999999999999E-2</v>
      </c>
      <c r="G142" s="16">
        <v>7.4200000000000002E-2</v>
      </c>
    </row>
    <row r="143" spans="1:7" x14ac:dyDescent="0.25">
      <c r="A143" s="13" t="s">
        <v>2227</v>
      </c>
      <c r="B143" s="33" t="s">
        <v>2228</v>
      </c>
      <c r="C143" s="33" t="s">
        <v>276</v>
      </c>
      <c r="D143" s="14">
        <v>5000000</v>
      </c>
      <c r="E143" s="15">
        <v>4998.32</v>
      </c>
      <c r="F143" s="16">
        <v>3.7035999999999999E-2</v>
      </c>
      <c r="G143" s="16">
        <v>7.7329999999999996E-2</v>
      </c>
    </row>
    <row r="144" spans="1:7" x14ac:dyDescent="0.25">
      <c r="A144" s="13" t="s">
        <v>2229</v>
      </c>
      <c r="B144" s="33" t="s">
        <v>2230</v>
      </c>
      <c r="C144" s="33" t="s">
        <v>276</v>
      </c>
      <c r="D144" s="14">
        <v>4500000</v>
      </c>
      <c r="E144" s="15">
        <v>4414.46</v>
      </c>
      <c r="F144" s="16">
        <v>3.2710000000000003E-2</v>
      </c>
      <c r="G144" s="16">
        <v>7.8350000000000003E-2</v>
      </c>
    </row>
    <row r="145" spans="1:7" x14ac:dyDescent="0.25">
      <c r="A145" s="13" t="s">
        <v>2231</v>
      </c>
      <c r="B145" s="33" t="s">
        <v>2232</v>
      </c>
      <c r="C145" s="33" t="s">
        <v>276</v>
      </c>
      <c r="D145" s="14">
        <v>4000000</v>
      </c>
      <c r="E145" s="15">
        <v>4012.75</v>
      </c>
      <c r="F145" s="16">
        <v>2.9732999999999999E-2</v>
      </c>
      <c r="G145" s="16">
        <v>7.8399999999999997E-2</v>
      </c>
    </row>
    <row r="146" spans="1:7" x14ac:dyDescent="0.25">
      <c r="A146" s="13" t="s">
        <v>2233</v>
      </c>
      <c r="B146" s="33" t="s">
        <v>2234</v>
      </c>
      <c r="C146" s="33" t="s">
        <v>276</v>
      </c>
      <c r="D146" s="14">
        <v>3000000</v>
      </c>
      <c r="E146" s="15">
        <v>2997.27</v>
      </c>
      <c r="F146" s="16">
        <v>2.2209E-2</v>
      </c>
      <c r="G146" s="16">
        <v>7.6399999999999996E-2</v>
      </c>
    </row>
    <row r="147" spans="1:7" x14ac:dyDescent="0.25">
      <c r="A147" s="13" t="s">
        <v>1829</v>
      </c>
      <c r="B147" s="33" t="s">
        <v>1830</v>
      </c>
      <c r="C147" s="33" t="s">
        <v>287</v>
      </c>
      <c r="D147" s="14">
        <v>2500000</v>
      </c>
      <c r="E147" s="15">
        <v>2520.0100000000002</v>
      </c>
      <c r="F147" s="16">
        <v>1.8672999999999999E-2</v>
      </c>
      <c r="G147" s="16">
        <v>7.8261999999999998E-2</v>
      </c>
    </row>
    <row r="148" spans="1:7" x14ac:dyDescent="0.25">
      <c r="A148" s="13" t="s">
        <v>2235</v>
      </c>
      <c r="B148" s="33" t="s">
        <v>2236</v>
      </c>
      <c r="C148" s="33" t="s">
        <v>276</v>
      </c>
      <c r="D148" s="14">
        <v>1500000</v>
      </c>
      <c r="E148" s="15">
        <v>1497.44</v>
      </c>
      <c r="F148" s="16">
        <v>1.1096E-2</v>
      </c>
      <c r="G148" s="16">
        <v>7.5800000000000006E-2</v>
      </c>
    </row>
    <row r="149" spans="1:7" x14ac:dyDescent="0.25">
      <c r="A149" s="13" t="s">
        <v>2237</v>
      </c>
      <c r="B149" s="33" t="s">
        <v>2238</v>
      </c>
      <c r="C149" s="33" t="s">
        <v>276</v>
      </c>
      <c r="D149" s="14">
        <v>500000</v>
      </c>
      <c r="E149" s="15">
        <v>501.11</v>
      </c>
      <c r="F149" s="16">
        <v>3.7130000000000002E-3</v>
      </c>
      <c r="G149" s="16">
        <v>7.6999999999999999E-2</v>
      </c>
    </row>
    <row r="150" spans="1:7" x14ac:dyDescent="0.25">
      <c r="A150" s="13" t="s">
        <v>2239</v>
      </c>
      <c r="B150" s="33" t="s">
        <v>2240</v>
      </c>
      <c r="C150" s="33" t="s">
        <v>276</v>
      </c>
      <c r="D150" s="14">
        <v>500000</v>
      </c>
      <c r="E150" s="15">
        <v>501.1</v>
      </c>
      <c r="F150" s="16">
        <v>3.7130000000000002E-3</v>
      </c>
      <c r="G150" s="16">
        <v>7.6999999999999999E-2</v>
      </c>
    </row>
    <row r="151" spans="1:7" x14ac:dyDescent="0.25">
      <c r="A151" s="13" t="s">
        <v>2241</v>
      </c>
      <c r="B151" s="33" t="s">
        <v>2242</v>
      </c>
      <c r="C151" s="33" t="s">
        <v>276</v>
      </c>
      <c r="D151" s="14">
        <v>500000</v>
      </c>
      <c r="E151" s="15">
        <v>500.4</v>
      </c>
      <c r="F151" s="16">
        <v>3.7079999999999999E-3</v>
      </c>
      <c r="G151" s="16">
        <v>7.8049999999999994E-2</v>
      </c>
    </row>
    <row r="152" spans="1:7" x14ac:dyDescent="0.25">
      <c r="A152" s="13" t="s">
        <v>983</v>
      </c>
      <c r="B152" s="33" t="s">
        <v>984</v>
      </c>
      <c r="C152" s="33" t="s">
        <v>276</v>
      </c>
      <c r="D152" s="14">
        <v>500000</v>
      </c>
      <c r="E152" s="15">
        <v>498.5</v>
      </c>
      <c r="F152" s="16">
        <v>3.6939999999999998E-3</v>
      </c>
      <c r="G152" s="16">
        <v>7.6175000000000007E-2</v>
      </c>
    </row>
    <row r="153" spans="1:7" x14ac:dyDescent="0.25">
      <c r="A153" s="13" t="s">
        <v>2243</v>
      </c>
      <c r="B153" s="33" t="s">
        <v>2244</v>
      </c>
      <c r="C153" s="33" t="s">
        <v>276</v>
      </c>
      <c r="D153" s="14">
        <v>500000</v>
      </c>
      <c r="E153" s="15">
        <v>486.27</v>
      </c>
      <c r="F153" s="16">
        <v>3.6029999999999999E-3</v>
      </c>
      <c r="G153" s="16">
        <v>7.9799999999999996E-2</v>
      </c>
    </row>
    <row r="154" spans="1:7" x14ac:dyDescent="0.25">
      <c r="A154" s="17" t="s">
        <v>130</v>
      </c>
      <c r="B154" s="34"/>
      <c r="C154" s="34"/>
      <c r="D154" s="20"/>
      <c r="E154" s="37">
        <v>38035.26</v>
      </c>
      <c r="F154" s="38">
        <v>0.28182699999999999</v>
      </c>
      <c r="G154" s="23"/>
    </row>
    <row r="155" spans="1:7" x14ac:dyDescent="0.25">
      <c r="A155" s="13"/>
      <c r="B155" s="33"/>
      <c r="C155" s="33"/>
      <c r="D155" s="14"/>
      <c r="E155" s="15"/>
      <c r="F155" s="16"/>
      <c r="G155" s="16"/>
    </row>
    <row r="156" spans="1:7" x14ac:dyDescent="0.25">
      <c r="A156" s="17" t="s">
        <v>131</v>
      </c>
      <c r="B156" s="33"/>
      <c r="C156" s="33"/>
      <c r="D156" s="14"/>
      <c r="E156" s="15"/>
      <c r="F156" s="16"/>
      <c r="G156" s="16"/>
    </row>
    <row r="157" spans="1:7" x14ac:dyDescent="0.25">
      <c r="A157" s="13" t="s">
        <v>670</v>
      </c>
      <c r="B157" s="33" t="s">
        <v>671</v>
      </c>
      <c r="C157" s="33" t="s">
        <v>134</v>
      </c>
      <c r="D157" s="14">
        <v>16000000</v>
      </c>
      <c r="E157" s="15">
        <v>16392.86</v>
      </c>
      <c r="F157" s="16">
        <v>0.12146700000000001</v>
      </c>
      <c r="G157" s="16">
        <v>6.9810999999999998E-2</v>
      </c>
    </row>
    <row r="158" spans="1:7" x14ac:dyDescent="0.25">
      <c r="A158" s="13" t="s">
        <v>631</v>
      </c>
      <c r="B158" s="33" t="s">
        <v>632</v>
      </c>
      <c r="C158" s="33" t="s">
        <v>134</v>
      </c>
      <c r="D158" s="14">
        <v>7500000</v>
      </c>
      <c r="E158" s="15">
        <v>7380.22</v>
      </c>
      <c r="F158" s="16">
        <v>5.4685999999999998E-2</v>
      </c>
      <c r="G158" s="16">
        <v>6.9379999999999997E-2</v>
      </c>
    </row>
    <row r="159" spans="1:7" x14ac:dyDescent="0.25">
      <c r="A159" s="13" t="s">
        <v>710</v>
      </c>
      <c r="B159" s="33" t="s">
        <v>711</v>
      </c>
      <c r="C159" s="33" t="s">
        <v>134</v>
      </c>
      <c r="D159" s="14">
        <v>6500000</v>
      </c>
      <c r="E159" s="15">
        <v>6597.76</v>
      </c>
      <c r="F159" s="16">
        <v>4.8888000000000001E-2</v>
      </c>
      <c r="G159" s="16">
        <v>6.8562999999999999E-2</v>
      </c>
    </row>
    <row r="160" spans="1:7" x14ac:dyDescent="0.25">
      <c r="A160" s="13" t="s">
        <v>731</v>
      </c>
      <c r="B160" s="33" t="s">
        <v>732</v>
      </c>
      <c r="C160" s="33" t="s">
        <v>134</v>
      </c>
      <c r="D160" s="14">
        <v>4000000</v>
      </c>
      <c r="E160" s="15">
        <v>4036.82</v>
      </c>
      <c r="F160" s="16">
        <v>2.9912000000000001E-2</v>
      </c>
      <c r="G160" s="16">
        <v>6.8678000000000003E-2</v>
      </c>
    </row>
    <row r="161" spans="1:7" x14ac:dyDescent="0.25">
      <c r="A161" s="17" t="s">
        <v>130</v>
      </c>
      <c r="B161" s="34"/>
      <c r="C161" s="34"/>
      <c r="D161" s="20"/>
      <c r="E161" s="37">
        <v>34407.660000000003</v>
      </c>
      <c r="F161" s="38">
        <v>0.25495200000000001</v>
      </c>
      <c r="G161" s="23"/>
    </row>
    <row r="162" spans="1:7" x14ac:dyDescent="0.25">
      <c r="A162" s="13"/>
      <c r="B162" s="33"/>
      <c r="C162" s="33"/>
      <c r="D162" s="14"/>
      <c r="E162" s="15"/>
      <c r="F162" s="16"/>
      <c r="G162" s="16"/>
    </row>
    <row r="163" spans="1:7" x14ac:dyDescent="0.25">
      <c r="A163" s="17" t="s">
        <v>140</v>
      </c>
      <c r="B163" s="33"/>
      <c r="C163" s="33"/>
      <c r="D163" s="14"/>
      <c r="E163" s="15"/>
      <c r="F163" s="16"/>
      <c r="G163" s="16"/>
    </row>
    <row r="164" spans="1:7" x14ac:dyDescent="0.25">
      <c r="A164" s="17" t="s">
        <v>130</v>
      </c>
      <c r="B164" s="33"/>
      <c r="C164" s="33"/>
      <c r="D164" s="14"/>
      <c r="E164" s="39" t="s">
        <v>127</v>
      </c>
      <c r="F164" s="40" t="s">
        <v>127</v>
      </c>
      <c r="G164" s="16"/>
    </row>
    <row r="165" spans="1:7" x14ac:dyDescent="0.25">
      <c r="A165" s="13"/>
      <c r="B165" s="33"/>
      <c r="C165" s="33"/>
      <c r="D165" s="14"/>
      <c r="E165" s="15"/>
      <c r="F165" s="16"/>
      <c r="G165" s="16"/>
    </row>
    <row r="166" spans="1:7" x14ac:dyDescent="0.25">
      <c r="A166" s="17" t="s">
        <v>141</v>
      </c>
      <c r="B166" s="33"/>
      <c r="C166" s="33"/>
      <c r="D166" s="14"/>
      <c r="E166" s="15"/>
      <c r="F166" s="16"/>
      <c r="G166" s="16"/>
    </row>
    <row r="167" spans="1:7" x14ac:dyDescent="0.25">
      <c r="A167" s="17" t="s">
        <v>130</v>
      </c>
      <c r="B167" s="33"/>
      <c r="C167" s="33"/>
      <c r="D167" s="14"/>
      <c r="E167" s="39" t="s">
        <v>127</v>
      </c>
      <c r="F167" s="40" t="s">
        <v>127</v>
      </c>
      <c r="G167" s="16"/>
    </row>
    <row r="168" spans="1:7" x14ac:dyDescent="0.25">
      <c r="A168" s="13"/>
      <c r="B168" s="33"/>
      <c r="C168" s="33"/>
      <c r="D168" s="14"/>
      <c r="E168" s="15"/>
      <c r="F168" s="16"/>
      <c r="G168" s="16"/>
    </row>
    <row r="169" spans="1:7" x14ac:dyDescent="0.25">
      <c r="A169" s="24" t="s">
        <v>142</v>
      </c>
      <c r="B169" s="35"/>
      <c r="C169" s="35"/>
      <c r="D169" s="25"/>
      <c r="E169" s="21">
        <v>72442.92</v>
      </c>
      <c r="F169" s="22">
        <v>0.53678400000000004</v>
      </c>
      <c r="G169" s="23"/>
    </row>
    <row r="170" spans="1:7" x14ac:dyDescent="0.25">
      <c r="A170" s="17"/>
      <c r="B170" s="34"/>
      <c r="C170" s="34"/>
      <c r="D170" s="20"/>
      <c r="E170" s="46"/>
      <c r="F170" s="23"/>
      <c r="G170" s="23"/>
    </row>
    <row r="171" spans="1:7" x14ac:dyDescent="0.25">
      <c r="A171" s="17" t="s">
        <v>2245</v>
      </c>
      <c r="B171" s="34"/>
      <c r="C171" s="34"/>
      <c r="D171" s="20"/>
      <c r="E171" s="46"/>
      <c r="F171" s="23"/>
      <c r="G171" s="16"/>
    </row>
    <row r="172" spans="1:7" x14ac:dyDescent="0.25">
      <c r="A172" s="17" t="s">
        <v>2246</v>
      </c>
      <c r="B172" s="34"/>
      <c r="C172" s="34"/>
      <c r="D172" s="20"/>
      <c r="E172" s="46"/>
      <c r="F172" s="23"/>
      <c r="G172" s="16"/>
    </row>
    <row r="173" spans="1:7" x14ac:dyDescent="0.25">
      <c r="A173" s="62" t="s">
        <v>2247</v>
      </c>
      <c r="B173" s="33" t="s">
        <v>2248</v>
      </c>
      <c r="C173" s="33"/>
      <c r="D173" s="14">
        <v>12960</v>
      </c>
      <c r="E173" s="15">
        <v>12512.620800000001</v>
      </c>
      <c r="F173" s="16">
        <f>E173/E189</f>
        <v>9.2715487979224229E-2</v>
      </c>
      <c r="G173" s="16"/>
    </row>
    <row r="174" spans="1:7" x14ac:dyDescent="0.25">
      <c r="A174" s="17" t="s">
        <v>130</v>
      </c>
      <c r="B174" s="34"/>
      <c r="C174" s="34"/>
      <c r="D174" s="20"/>
      <c r="E174" s="37">
        <f>SUM(E173)</f>
        <v>12512.620800000001</v>
      </c>
      <c r="F174" s="38">
        <f>SUM(F173)</f>
        <v>9.2715487979224229E-2</v>
      </c>
      <c r="G174" s="16"/>
    </row>
    <row r="175" spans="1:7" x14ac:dyDescent="0.25">
      <c r="A175" s="17"/>
      <c r="B175" s="34"/>
      <c r="C175" s="34"/>
      <c r="D175" s="20"/>
      <c r="E175" s="46"/>
      <c r="F175" s="23"/>
      <c r="G175" s="16"/>
    </row>
    <row r="176" spans="1:7" x14ac:dyDescent="0.25">
      <c r="A176" s="17" t="s">
        <v>2249</v>
      </c>
      <c r="B176" s="34"/>
      <c r="C176" s="34"/>
      <c r="D176" s="20"/>
      <c r="E176" s="46"/>
      <c r="F176" s="23"/>
      <c r="G176" s="16"/>
    </row>
    <row r="177" spans="1:7" x14ac:dyDescent="0.25">
      <c r="A177" s="13" t="s">
        <v>2250</v>
      </c>
      <c r="B177" s="33" t="s">
        <v>2251</v>
      </c>
      <c r="C177" s="34"/>
      <c r="D177" s="14">
        <v>3500</v>
      </c>
      <c r="E177" s="15">
        <v>2771.335</v>
      </c>
      <c r="F177" s="16">
        <f>E177/E189</f>
        <v>2.0534920780057794E-2</v>
      </c>
      <c r="G177" s="16"/>
    </row>
    <row r="178" spans="1:7" x14ac:dyDescent="0.25">
      <c r="A178" s="17" t="s">
        <v>130</v>
      </c>
      <c r="B178" s="34"/>
      <c r="C178" s="34"/>
      <c r="D178" s="20"/>
      <c r="E178" s="37">
        <f>SUM(E177)</f>
        <v>2771.335</v>
      </c>
      <c r="F178" s="38">
        <f>SUM(F177)</f>
        <v>2.0534920780057794E-2</v>
      </c>
      <c r="G178" s="16"/>
    </row>
    <row r="179" spans="1:7" x14ac:dyDescent="0.25">
      <c r="A179" s="17"/>
      <c r="B179" s="34"/>
      <c r="C179" s="34"/>
      <c r="D179" s="20"/>
      <c r="E179" s="46"/>
      <c r="F179" s="23"/>
      <c r="G179" s="16"/>
    </row>
    <row r="180" spans="1:7" x14ac:dyDescent="0.25">
      <c r="A180" s="59" t="s">
        <v>142</v>
      </c>
      <c r="B180" s="60"/>
      <c r="C180" s="60"/>
      <c r="D180" s="61"/>
      <c r="E180" s="37">
        <f>E174+E178</f>
        <v>15283.9558</v>
      </c>
      <c r="F180" s="38">
        <f>F178+F174</f>
        <v>0.11325040875928202</v>
      </c>
      <c r="G180" s="16"/>
    </row>
    <row r="181" spans="1:7" x14ac:dyDescent="0.25">
      <c r="A181" s="13"/>
      <c r="B181" s="33"/>
      <c r="C181" s="33"/>
      <c r="D181" s="14"/>
      <c r="E181" s="15"/>
      <c r="F181" s="16"/>
      <c r="G181" s="16"/>
    </row>
    <row r="182" spans="1:7" x14ac:dyDescent="0.25">
      <c r="A182" s="17" t="s">
        <v>220</v>
      </c>
      <c r="B182" s="33"/>
      <c r="C182" s="33"/>
      <c r="D182" s="14"/>
      <c r="E182" s="15"/>
      <c r="F182" s="16"/>
      <c r="G182" s="16"/>
    </row>
    <row r="183" spans="1:7" x14ac:dyDescent="0.25">
      <c r="A183" s="13" t="s">
        <v>221</v>
      </c>
      <c r="B183" s="33"/>
      <c r="C183" s="33"/>
      <c r="D183" s="14"/>
      <c r="E183" s="15">
        <v>6870.26</v>
      </c>
      <c r="F183" s="16">
        <v>5.0907000000000001E-2</v>
      </c>
      <c r="G183" s="16">
        <v>6.2909999999999994E-2</v>
      </c>
    </row>
    <row r="184" spans="1:7" x14ac:dyDescent="0.25">
      <c r="A184" s="17" t="s">
        <v>130</v>
      </c>
      <c r="B184" s="34"/>
      <c r="C184" s="34"/>
      <c r="D184" s="20"/>
      <c r="E184" s="37">
        <v>6870.26</v>
      </c>
      <c r="F184" s="38">
        <v>5.0906E-2</v>
      </c>
      <c r="G184" s="23"/>
    </row>
    <row r="185" spans="1:7" x14ac:dyDescent="0.25">
      <c r="A185" s="13"/>
      <c r="B185" s="33"/>
      <c r="C185" s="33"/>
      <c r="D185" s="14"/>
      <c r="E185" s="15"/>
      <c r="F185" s="16"/>
      <c r="G185" s="16"/>
    </row>
    <row r="186" spans="1:7" x14ac:dyDescent="0.25">
      <c r="A186" s="24" t="s">
        <v>142</v>
      </c>
      <c r="B186" s="35"/>
      <c r="C186" s="35"/>
      <c r="D186" s="25"/>
      <c r="E186" s="21">
        <v>6870.26</v>
      </c>
      <c r="F186" s="22">
        <v>5.0907000000000001E-2</v>
      </c>
      <c r="G186" s="23"/>
    </row>
    <row r="187" spans="1:7" x14ac:dyDescent="0.25">
      <c r="A187" s="13" t="s">
        <v>222</v>
      </c>
      <c r="B187" s="33"/>
      <c r="C187" s="33"/>
      <c r="D187" s="14"/>
      <c r="E187" s="15">
        <v>1882.0751306</v>
      </c>
      <c r="F187" s="16">
        <v>1.3945000000000001E-2</v>
      </c>
      <c r="G187" s="16"/>
    </row>
    <row r="188" spans="1:7" x14ac:dyDescent="0.25">
      <c r="A188" s="13" t="s">
        <v>223</v>
      </c>
      <c r="B188" s="33"/>
      <c r="C188" s="33"/>
      <c r="D188" s="14"/>
      <c r="E188" s="15">
        <f>+E189-E187-E186-E180-E169-E68</f>
        <v>629.84906940001383</v>
      </c>
      <c r="F188" s="16">
        <f>+F189-F187-F186-F180-F169-F68</f>
        <v>4.6685912407178898E-3</v>
      </c>
      <c r="G188" s="16">
        <v>6.2909999999999994E-2</v>
      </c>
    </row>
    <row r="189" spans="1:7" x14ac:dyDescent="0.25">
      <c r="A189" s="28" t="s">
        <v>224</v>
      </c>
      <c r="B189" s="36"/>
      <c r="C189" s="36"/>
      <c r="D189" s="29"/>
      <c r="E189" s="30">
        <v>134957.18</v>
      </c>
      <c r="F189" s="31">
        <v>1</v>
      </c>
      <c r="G189" s="31"/>
    </row>
    <row r="191" spans="1:7" x14ac:dyDescent="0.25">
      <c r="A191" s="1" t="s">
        <v>1738</v>
      </c>
      <c r="E191" s="64"/>
      <c r="F191" s="64"/>
    </row>
    <row r="192" spans="1:7" x14ac:dyDescent="0.25">
      <c r="A192" s="1" t="s">
        <v>226</v>
      </c>
      <c r="E192" s="64"/>
      <c r="F192" s="64"/>
    </row>
    <row r="194" spans="1:3" x14ac:dyDescent="0.25">
      <c r="A194" s="1" t="s">
        <v>227</v>
      </c>
    </row>
    <row r="195" spans="1:3" x14ac:dyDescent="0.25">
      <c r="A195" s="48" t="s">
        <v>228</v>
      </c>
      <c r="B195" s="3" t="s">
        <v>127</v>
      </c>
    </row>
    <row r="196" spans="1:3" x14ac:dyDescent="0.25">
      <c r="A196" t="s">
        <v>229</v>
      </c>
    </row>
    <row r="197" spans="1:3" x14ac:dyDescent="0.25">
      <c r="A197" t="s">
        <v>230</v>
      </c>
      <c r="B197" t="s">
        <v>231</v>
      </c>
      <c r="C197" t="s">
        <v>231</v>
      </c>
    </row>
    <row r="198" spans="1:3" x14ac:dyDescent="0.25">
      <c r="B198" s="49">
        <v>45565</v>
      </c>
      <c r="C198" s="49">
        <v>45596</v>
      </c>
    </row>
    <row r="199" spans="1:3" x14ac:dyDescent="0.25">
      <c r="A199" t="s">
        <v>724</v>
      </c>
      <c r="B199">
        <v>11.041600000000001</v>
      </c>
      <c r="C199">
        <v>11.1065</v>
      </c>
    </row>
    <row r="200" spans="1:3" x14ac:dyDescent="0.25">
      <c r="A200" t="s">
        <v>237</v>
      </c>
      <c r="B200">
        <v>11.041600000000001</v>
      </c>
      <c r="C200">
        <v>11.1065</v>
      </c>
    </row>
    <row r="201" spans="1:3" x14ac:dyDescent="0.25">
      <c r="A201" t="s">
        <v>725</v>
      </c>
      <c r="B201">
        <v>10.9971</v>
      </c>
      <c r="C201">
        <v>11.0589</v>
      </c>
    </row>
    <row r="202" spans="1:3" x14ac:dyDescent="0.25">
      <c r="A202" t="s">
        <v>689</v>
      </c>
      <c r="B202">
        <v>10.9971</v>
      </c>
      <c r="C202">
        <v>11.0589</v>
      </c>
    </row>
    <row r="204" spans="1:3" x14ac:dyDescent="0.25">
      <c r="A204" t="s">
        <v>247</v>
      </c>
      <c r="B204" s="3" t="s">
        <v>127</v>
      </c>
    </row>
    <row r="205" spans="1:3" x14ac:dyDescent="0.25">
      <c r="A205" t="s">
        <v>248</v>
      </c>
      <c r="B205" s="3" t="s">
        <v>127</v>
      </c>
    </row>
    <row r="206" spans="1:3" ht="29.1" customHeight="1" x14ac:dyDescent="0.25">
      <c r="A206" s="48" t="s">
        <v>249</v>
      </c>
      <c r="B206" s="3" t="s">
        <v>127</v>
      </c>
    </row>
    <row r="207" spans="1:3" ht="29.1" customHeight="1" x14ac:dyDescent="0.25">
      <c r="A207" s="48" t="s">
        <v>250</v>
      </c>
      <c r="B207" s="3" t="s">
        <v>127</v>
      </c>
    </row>
    <row r="208" spans="1:3" x14ac:dyDescent="0.25">
      <c r="A208" t="s">
        <v>1235</v>
      </c>
      <c r="B208" s="50">
        <v>6.7347000000000001</v>
      </c>
    </row>
    <row r="209" spans="1:2" ht="43.5" customHeight="1" x14ac:dyDescent="0.25">
      <c r="A209" s="48" t="s">
        <v>252</v>
      </c>
      <c r="B209" s="3">
        <v>0</v>
      </c>
    </row>
    <row r="210" spans="1:2" x14ac:dyDescent="0.25">
      <c r="B210" s="3"/>
    </row>
    <row r="211" spans="1:2" ht="29.1" customHeight="1" x14ac:dyDescent="0.25">
      <c r="A211" s="48" t="s">
        <v>253</v>
      </c>
      <c r="B211" s="3" t="s">
        <v>127</v>
      </c>
    </row>
    <row r="212" spans="1:2" ht="29.1" customHeight="1" x14ac:dyDescent="0.25">
      <c r="A212" s="48" t="s">
        <v>254</v>
      </c>
      <c r="B212" t="s">
        <v>127</v>
      </c>
    </row>
    <row r="213" spans="1:2" ht="29.1" customHeight="1" x14ac:dyDescent="0.25">
      <c r="A213" s="48" t="s">
        <v>255</v>
      </c>
      <c r="B213" s="3" t="s">
        <v>127</v>
      </c>
    </row>
    <row r="214" spans="1:2" ht="29.1" customHeight="1" x14ac:dyDescent="0.25">
      <c r="A214" s="48" t="s">
        <v>256</v>
      </c>
      <c r="B214" s="3" t="s">
        <v>127</v>
      </c>
    </row>
    <row r="216" spans="1:2" x14ac:dyDescent="0.25">
      <c r="A216" t="s">
        <v>257</v>
      </c>
    </row>
    <row r="217" spans="1:2" ht="43.5" customHeight="1" x14ac:dyDescent="0.25">
      <c r="A217" s="52" t="s">
        <v>258</v>
      </c>
      <c r="B217" s="53" t="s">
        <v>2252</v>
      </c>
    </row>
    <row r="218" spans="1:2" ht="29.1" customHeight="1" x14ac:dyDescent="0.25">
      <c r="A218" s="52" t="s">
        <v>260</v>
      </c>
      <c r="B218" s="53" t="s">
        <v>2253</v>
      </c>
    </row>
    <row r="219" spans="1:2" x14ac:dyDescent="0.25">
      <c r="A219" s="52"/>
      <c r="B219" s="52"/>
    </row>
    <row r="220" spans="1:2" x14ac:dyDescent="0.25">
      <c r="A220" s="52" t="s">
        <v>262</v>
      </c>
      <c r="B220" s="54">
        <v>7.2699296757701566</v>
      </c>
    </row>
    <row r="221" spans="1:2" x14ac:dyDescent="0.25">
      <c r="A221" s="52"/>
      <c r="B221" s="52"/>
    </row>
    <row r="222" spans="1:2" x14ac:dyDescent="0.25">
      <c r="A222" s="52" t="s">
        <v>263</v>
      </c>
      <c r="B222" s="55">
        <v>3.3462000000000001</v>
      </c>
    </row>
    <row r="223" spans="1:2" x14ac:dyDescent="0.25">
      <c r="A223" s="52" t="s">
        <v>264</v>
      </c>
      <c r="B223" s="55">
        <v>4.0559864628488196</v>
      </c>
    </row>
    <row r="224" spans="1:2" x14ac:dyDescent="0.25">
      <c r="A224" s="52"/>
      <c r="B224" s="52"/>
    </row>
    <row r="225" spans="1:4" x14ac:dyDescent="0.25">
      <c r="A225" s="52" t="s">
        <v>265</v>
      </c>
      <c r="B225" s="56">
        <v>45596</v>
      </c>
    </row>
    <row r="227" spans="1:4" ht="69.95" customHeight="1" x14ac:dyDescent="0.25">
      <c r="A227" s="69" t="s">
        <v>266</v>
      </c>
      <c r="B227" s="69" t="s">
        <v>267</v>
      </c>
      <c r="C227" s="69" t="s">
        <v>5</v>
      </c>
      <c r="D227" s="69" t="s">
        <v>6</v>
      </c>
    </row>
    <row r="228" spans="1:4" ht="69.95" customHeight="1" x14ac:dyDescent="0.25">
      <c r="A228" s="69" t="s">
        <v>2252</v>
      </c>
      <c r="B228" s="69"/>
      <c r="C228" s="69" t="s">
        <v>75</v>
      </c>
      <c r="D228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153"/>
  <sheetViews>
    <sheetView showGridLines="0" workbookViewId="0">
      <pane ySplit="4" topLeftCell="A130" activePane="bottomLeft" state="frozen"/>
      <selection activeCell="B30" sqref="B30"/>
      <selection pane="bottomLeft" activeCell="A131" sqref="A131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2254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2255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1239</v>
      </c>
      <c r="B8" s="33" t="s">
        <v>1240</v>
      </c>
      <c r="C8" s="33" t="s">
        <v>1164</v>
      </c>
      <c r="D8" s="14">
        <v>504157</v>
      </c>
      <c r="E8" s="15">
        <v>8750.65</v>
      </c>
      <c r="F8" s="16">
        <v>3.5400000000000001E-2</v>
      </c>
      <c r="G8" s="16"/>
    </row>
    <row r="9" spans="1:8" x14ac:dyDescent="0.25">
      <c r="A9" s="13" t="s">
        <v>1162</v>
      </c>
      <c r="B9" s="33" t="s">
        <v>1163</v>
      </c>
      <c r="C9" s="33" t="s">
        <v>1164</v>
      </c>
      <c r="D9" s="14">
        <v>585404</v>
      </c>
      <c r="E9" s="15">
        <v>7564.88</v>
      </c>
      <c r="F9" s="16">
        <v>3.0599999999999999E-2</v>
      </c>
      <c r="G9" s="16"/>
    </row>
    <row r="10" spans="1:8" x14ac:dyDescent="0.25">
      <c r="A10" s="13" t="s">
        <v>1250</v>
      </c>
      <c r="B10" s="33" t="s">
        <v>1251</v>
      </c>
      <c r="C10" s="33" t="s">
        <v>1249</v>
      </c>
      <c r="D10" s="14">
        <v>423746</v>
      </c>
      <c r="E10" s="15">
        <v>7446.28</v>
      </c>
      <c r="F10" s="16">
        <v>3.0099999999999998E-2</v>
      </c>
      <c r="G10" s="16"/>
    </row>
    <row r="11" spans="1:8" x14ac:dyDescent="0.25">
      <c r="A11" s="13" t="s">
        <v>1190</v>
      </c>
      <c r="B11" s="33" t="s">
        <v>1191</v>
      </c>
      <c r="C11" s="33" t="s">
        <v>1192</v>
      </c>
      <c r="D11" s="14">
        <v>144890</v>
      </c>
      <c r="E11" s="15">
        <v>5248.35</v>
      </c>
      <c r="F11" s="16">
        <v>2.12E-2</v>
      </c>
      <c r="G11" s="16"/>
    </row>
    <row r="12" spans="1:8" x14ac:dyDescent="0.25">
      <c r="A12" s="13" t="s">
        <v>1903</v>
      </c>
      <c r="B12" s="33" t="s">
        <v>1904</v>
      </c>
      <c r="C12" s="33" t="s">
        <v>1353</v>
      </c>
      <c r="D12" s="14">
        <v>210438</v>
      </c>
      <c r="E12" s="15">
        <v>5006.32</v>
      </c>
      <c r="F12" s="16">
        <v>2.0199999999999999E-2</v>
      </c>
      <c r="G12" s="16"/>
    </row>
    <row r="13" spans="1:8" x14ac:dyDescent="0.25">
      <c r="A13" s="13" t="s">
        <v>1375</v>
      </c>
      <c r="B13" s="33" t="s">
        <v>1376</v>
      </c>
      <c r="C13" s="33" t="s">
        <v>1323</v>
      </c>
      <c r="D13" s="14">
        <v>65738</v>
      </c>
      <c r="E13" s="15">
        <v>4686.03</v>
      </c>
      <c r="F13" s="16">
        <v>1.89E-2</v>
      </c>
      <c r="G13" s="16"/>
    </row>
    <row r="14" spans="1:8" x14ac:dyDescent="0.25">
      <c r="A14" s="13" t="s">
        <v>1176</v>
      </c>
      <c r="B14" s="33" t="s">
        <v>1177</v>
      </c>
      <c r="C14" s="33" t="s">
        <v>1178</v>
      </c>
      <c r="D14" s="14">
        <v>1113565</v>
      </c>
      <c r="E14" s="15">
        <v>4545.0200000000004</v>
      </c>
      <c r="F14" s="16">
        <v>1.84E-2</v>
      </c>
      <c r="G14" s="16"/>
    </row>
    <row r="15" spans="1:8" x14ac:dyDescent="0.25">
      <c r="A15" s="13" t="s">
        <v>1444</v>
      </c>
      <c r="B15" s="33" t="s">
        <v>1445</v>
      </c>
      <c r="C15" s="33" t="s">
        <v>1209</v>
      </c>
      <c r="D15" s="14">
        <v>57801</v>
      </c>
      <c r="E15" s="15">
        <v>4294.3</v>
      </c>
      <c r="F15" s="16">
        <v>1.7399999999999999E-2</v>
      </c>
      <c r="G15" s="16"/>
    </row>
    <row r="16" spans="1:8" x14ac:dyDescent="0.25">
      <c r="A16" s="13" t="s">
        <v>1854</v>
      </c>
      <c r="B16" s="33" t="s">
        <v>1855</v>
      </c>
      <c r="C16" s="33" t="s">
        <v>1229</v>
      </c>
      <c r="D16" s="14">
        <v>895291</v>
      </c>
      <c r="E16" s="15">
        <v>4223.54</v>
      </c>
      <c r="F16" s="16">
        <v>1.7100000000000001E-2</v>
      </c>
      <c r="G16" s="16"/>
    </row>
    <row r="17" spans="1:7" x14ac:dyDescent="0.25">
      <c r="A17" s="13" t="s">
        <v>1319</v>
      </c>
      <c r="B17" s="33" t="s">
        <v>1320</v>
      </c>
      <c r="C17" s="33" t="s">
        <v>1203</v>
      </c>
      <c r="D17" s="14">
        <v>29258</v>
      </c>
      <c r="E17" s="15">
        <v>4114.1400000000003</v>
      </c>
      <c r="F17" s="16">
        <v>1.66E-2</v>
      </c>
      <c r="G17" s="16"/>
    </row>
    <row r="18" spans="1:7" x14ac:dyDescent="0.25">
      <c r="A18" s="13" t="s">
        <v>1252</v>
      </c>
      <c r="B18" s="33" t="s">
        <v>1253</v>
      </c>
      <c r="C18" s="33" t="s">
        <v>1249</v>
      </c>
      <c r="D18" s="14">
        <v>52933</v>
      </c>
      <c r="E18" s="15">
        <v>4035.66</v>
      </c>
      <c r="F18" s="16">
        <v>1.6299999999999999E-2</v>
      </c>
      <c r="G18" s="16"/>
    </row>
    <row r="19" spans="1:7" x14ac:dyDescent="0.25">
      <c r="A19" s="13" t="s">
        <v>1404</v>
      </c>
      <c r="B19" s="33" t="s">
        <v>1405</v>
      </c>
      <c r="C19" s="33" t="s">
        <v>1401</v>
      </c>
      <c r="D19" s="14">
        <v>58096</v>
      </c>
      <c r="E19" s="15">
        <v>3785.48</v>
      </c>
      <c r="F19" s="16">
        <v>1.5299999999999999E-2</v>
      </c>
      <c r="G19" s="16"/>
    </row>
    <row r="20" spans="1:7" x14ac:dyDescent="0.25">
      <c r="A20" s="13" t="s">
        <v>1901</v>
      </c>
      <c r="B20" s="33" t="s">
        <v>1902</v>
      </c>
      <c r="C20" s="33" t="s">
        <v>1175</v>
      </c>
      <c r="D20" s="14">
        <v>433546</v>
      </c>
      <c r="E20" s="15">
        <v>3684.71</v>
      </c>
      <c r="F20" s="16">
        <v>1.49E-2</v>
      </c>
      <c r="G20" s="16"/>
    </row>
    <row r="21" spans="1:7" x14ac:dyDescent="0.25">
      <c r="A21" s="13" t="s">
        <v>1345</v>
      </c>
      <c r="B21" s="33" t="s">
        <v>1346</v>
      </c>
      <c r="C21" s="33" t="s">
        <v>1249</v>
      </c>
      <c r="D21" s="14">
        <v>65929</v>
      </c>
      <c r="E21" s="15">
        <v>3542.04</v>
      </c>
      <c r="F21" s="16">
        <v>1.43E-2</v>
      </c>
      <c r="G21" s="16"/>
    </row>
    <row r="22" spans="1:7" x14ac:dyDescent="0.25">
      <c r="A22" s="13" t="s">
        <v>1266</v>
      </c>
      <c r="B22" s="33" t="s">
        <v>1267</v>
      </c>
      <c r="C22" s="33" t="s">
        <v>1172</v>
      </c>
      <c r="D22" s="14">
        <v>122442</v>
      </c>
      <c r="E22" s="15">
        <v>3340.89</v>
      </c>
      <c r="F22" s="16">
        <v>1.35E-2</v>
      </c>
      <c r="G22" s="16"/>
    </row>
    <row r="23" spans="1:7" x14ac:dyDescent="0.25">
      <c r="A23" s="13" t="s">
        <v>1159</v>
      </c>
      <c r="B23" s="33" t="s">
        <v>1160</v>
      </c>
      <c r="C23" s="33" t="s">
        <v>1161</v>
      </c>
      <c r="D23" s="14">
        <v>205596</v>
      </c>
      <c r="E23" s="15">
        <v>3315.44</v>
      </c>
      <c r="F23" s="16">
        <v>1.34E-2</v>
      </c>
      <c r="G23" s="16"/>
    </row>
    <row r="24" spans="1:7" x14ac:dyDescent="0.25">
      <c r="A24" s="13" t="s">
        <v>1883</v>
      </c>
      <c r="B24" s="33" t="s">
        <v>1884</v>
      </c>
      <c r="C24" s="33" t="s">
        <v>1256</v>
      </c>
      <c r="D24" s="14">
        <v>67027</v>
      </c>
      <c r="E24" s="15">
        <v>3220.14</v>
      </c>
      <c r="F24" s="16">
        <v>1.2999999999999999E-2</v>
      </c>
      <c r="G24" s="16"/>
    </row>
    <row r="25" spans="1:7" x14ac:dyDescent="0.25">
      <c r="A25" s="13" t="s">
        <v>1938</v>
      </c>
      <c r="B25" s="33" t="s">
        <v>1939</v>
      </c>
      <c r="C25" s="33" t="s">
        <v>1776</v>
      </c>
      <c r="D25" s="14">
        <v>58764</v>
      </c>
      <c r="E25" s="15">
        <v>3196.79</v>
      </c>
      <c r="F25" s="16">
        <v>1.29E-2</v>
      </c>
      <c r="G25" s="16"/>
    </row>
    <row r="26" spans="1:7" x14ac:dyDescent="0.25">
      <c r="A26" s="13" t="s">
        <v>1210</v>
      </c>
      <c r="B26" s="33" t="s">
        <v>1211</v>
      </c>
      <c r="C26" s="33" t="s">
        <v>1164</v>
      </c>
      <c r="D26" s="14">
        <v>383438</v>
      </c>
      <c r="E26" s="15">
        <v>3144.96</v>
      </c>
      <c r="F26" s="16">
        <v>1.2699999999999999E-2</v>
      </c>
      <c r="G26" s="16"/>
    </row>
    <row r="27" spans="1:7" x14ac:dyDescent="0.25">
      <c r="A27" s="13" t="s">
        <v>1907</v>
      </c>
      <c r="B27" s="33" t="s">
        <v>1908</v>
      </c>
      <c r="C27" s="33" t="s">
        <v>1158</v>
      </c>
      <c r="D27" s="14">
        <v>277727</v>
      </c>
      <c r="E27" s="15">
        <v>3135.12</v>
      </c>
      <c r="F27" s="16">
        <v>1.2699999999999999E-2</v>
      </c>
      <c r="G27" s="16"/>
    </row>
    <row r="28" spans="1:7" x14ac:dyDescent="0.25">
      <c r="A28" s="13" t="s">
        <v>1356</v>
      </c>
      <c r="B28" s="33" t="s">
        <v>1357</v>
      </c>
      <c r="C28" s="33" t="s">
        <v>1256</v>
      </c>
      <c r="D28" s="14">
        <v>95201</v>
      </c>
      <c r="E28" s="15">
        <v>2988.26</v>
      </c>
      <c r="F28" s="16">
        <v>1.21E-2</v>
      </c>
      <c r="G28" s="16"/>
    </row>
    <row r="29" spans="1:7" x14ac:dyDescent="0.25">
      <c r="A29" s="13" t="s">
        <v>1281</v>
      </c>
      <c r="B29" s="33" t="s">
        <v>1282</v>
      </c>
      <c r="C29" s="33" t="s">
        <v>1249</v>
      </c>
      <c r="D29" s="14">
        <v>165441</v>
      </c>
      <c r="E29" s="15">
        <v>2921.77</v>
      </c>
      <c r="F29" s="16">
        <v>1.18E-2</v>
      </c>
      <c r="G29" s="16"/>
    </row>
    <row r="30" spans="1:7" x14ac:dyDescent="0.25">
      <c r="A30" s="13" t="s">
        <v>1339</v>
      </c>
      <c r="B30" s="33" t="s">
        <v>1340</v>
      </c>
      <c r="C30" s="33" t="s">
        <v>1249</v>
      </c>
      <c r="D30" s="14">
        <v>177378</v>
      </c>
      <c r="E30" s="15">
        <v>2853.39</v>
      </c>
      <c r="F30" s="16">
        <v>1.15E-2</v>
      </c>
      <c r="G30" s="16"/>
    </row>
    <row r="31" spans="1:7" x14ac:dyDescent="0.25">
      <c r="A31" s="13" t="s">
        <v>1756</v>
      </c>
      <c r="B31" s="33" t="s">
        <v>1757</v>
      </c>
      <c r="C31" s="33" t="s">
        <v>1323</v>
      </c>
      <c r="D31" s="14">
        <v>1122950</v>
      </c>
      <c r="E31" s="15">
        <v>2714.73</v>
      </c>
      <c r="F31" s="16">
        <v>1.0999999999999999E-2</v>
      </c>
      <c r="G31" s="16"/>
    </row>
    <row r="32" spans="1:7" x14ac:dyDescent="0.25">
      <c r="A32" s="13" t="s">
        <v>1898</v>
      </c>
      <c r="B32" s="33" t="s">
        <v>1899</v>
      </c>
      <c r="C32" s="33" t="s">
        <v>1900</v>
      </c>
      <c r="D32" s="14">
        <v>158618</v>
      </c>
      <c r="E32" s="15">
        <v>2698.33</v>
      </c>
      <c r="F32" s="16">
        <v>1.09E-2</v>
      </c>
      <c r="G32" s="16"/>
    </row>
    <row r="33" spans="1:7" x14ac:dyDescent="0.25">
      <c r="A33" s="13" t="s">
        <v>1430</v>
      </c>
      <c r="B33" s="33" t="s">
        <v>1431</v>
      </c>
      <c r="C33" s="33" t="s">
        <v>1224</v>
      </c>
      <c r="D33" s="14">
        <v>1475201</v>
      </c>
      <c r="E33" s="15">
        <v>2669.38</v>
      </c>
      <c r="F33" s="16">
        <v>1.0800000000000001E-2</v>
      </c>
      <c r="G33" s="16"/>
    </row>
    <row r="34" spans="1:7" x14ac:dyDescent="0.25">
      <c r="A34" s="13" t="s">
        <v>1946</v>
      </c>
      <c r="B34" s="33" t="s">
        <v>1947</v>
      </c>
      <c r="C34" s="33" t="s">
        <v>1158</v>
      </c>
      <c r="D34" s="14">
        <v>86455</v>
      </c>
      <c r="E34" s="15">
        <v>2649.59</v>
      </c>
      <c r="F34" s="16">
        <v>1.0699999999999999E-2</v>
      </c>
      <c r="G34" s="16"/>
    </row>
    <row r="35" spans="1:7" x14ac:dyDescent="0.25">
      <c r="A35" s="13" t="s">
        <v>1165</v>
      </c>
      <c r="B35" s="33" t="s">
        <v>1166</v>
      </c>
      <c r="C35" s="33" t="s">
        <v>1158</v>
      </c>
      <c r="D35" s="14">
        <v>119113</v>
      </c>
      <c r="E35" s="15">
        <v>2604.94</v>
      </c>
      <c r="F35" s="16">
        <v>1.0500000000000001E-2</v>
      </c>
      <c r="G35" s="16"/>
    </row>
    <row r="36" spans="1:7" x14ac:dyDescent="0.25">
      <c r="A36" s="13" t="s">
        <v>1332</v>
      </c>
      <c r="B36" s="33" t="s">
        <v>1333</v>
      </c>
      <c r="C36" s="33" t="s">
        <v>1334</v>
      </c>
      <c r="D36" s="14">
        <v>571989</v>
      </c>
      <c r="E36" s="15">
        <v>2585.6799999999998</v>
      </c>
      <c r="F36" s="16">
        <v>1.0500000000000001E-2</v>
      </c>
      <c r="G36" s="16"/>
    </row>
    <row r="37" spans="1:7" x14ac:dyDescent="0.25">
      <c r="A37" s="13" t="s">
        <v>2256</v>
      </c>
      <c r="B37" s="33" t="s">
        <v>2257</v>
      </c>
      <c r="C37" s="33" t="s">
        <v>1401</v>
      </c>
      <c r="D37" s="14">
        <v>167145</v>
      </c>
      <c r="E37" s="15">
        <v>2583.73</v>
      </c>
      <c r="F37" s="16">
        <v>1.04E-2</v>
      </c>
      <c r="G37" s="16"/>
    </row>
    <row r="38" spans="1:7" x14ac:dyDescent="0.25">
      <c r="A38" s="13" t="s">
        <v>1868</v>
      </c>
      <c r="B38" s="33" t="s">
        <v>1869</v>
      </c>
      <c r="C38" s="33" t="s">
        <v>1214</v>
      </c>
      <c r="D38" s="14">
        <v>61469</v>
      </c>
      <c r="E38" s="15">
        <v>2490.5700000000002</v>
      </c>
      <c r="F38" s="16">
        <v>1.01E-2</v>
      </c>
      <c r="G38" s="16"/>
    </row>
    <row r="39" spans="1:7" x14ac:dyDescent="0.25">
      <c r="A39" s="13" t="s">
        <v>1986</v>
      </c>
      <c r="B39" s="33" t="s">
        <v>1987</v>
      </c>
      <c r="C39" s="33" t="s">
        <v>1390</v>
      </c>
      <c r="D39" s="14">
        <v>455535</v>
      </c>
      <c r="E39" s="15">
        <v>2482.21</v>
      </c>
      <c r="F39" s="16">
        <v>0.01</v>
      </c>
      <c r="G39" s="16"/>
    </row>
    <row r="40" spans="1:7" x14ac:dyDescent="0.25">
      <c r="A40" s="13" t="s">
        <v>1268</v>
      </c>
      <c r="B40" s="33" t="s">
        <v>1269</v>
      </c>
      <c r="C40" s="33" t="s">
        <v>1164</v>
      </c>
      <c r="D40" s="14">
        <v>1214957</v>
      </c>
      <c r="E40" s="15">
        <v>2477.42</v>
      </c>
      <c r="F40" s="16">
        <v>0.01</v>
      </c>
      <c r="G40" s="16"/>
    </row>
    <row r="41" spans="1:7" x14ac:dyDescent="0.25">
      <c r="A41" s="13" t="s">
        <v>1197</v>
      </c>
      <c r="B41" s="33" t="s">
        <v>1198</v>
      </c>
      <c r="C41" s="33" t="s">
        <v>1172</v>
      </c>
      <c r="D41" s="14">
        <v>99245</v>
      </c>
      <c r="E41" s="15">
        <v>2474.87</v>
      </c>
      <c r="F41" s="16">
        <v>0.01</v>
      </c>
      <c r="G41" s="16"/>
    </row>
    <row r="42" spans="1:7" x14ac:dyDescent="0.25">
      <c r="A42" s="13" t="s">
        <v>1905</v>
      </c>
      <c r="B42" s="33" t="s">
        <v>1906</v>
      </c>
      <c r="C42" s="33" t="s">
        <v>1256</v>
      </c>
      <c r="D42" s="14">
        <v>206664</v>
      </c>
      <c r="E42" s="15">
        <v>2438.2199999999998</v>
      </c>
      <c r="F42" s="16">
        <v>9.9000000000000008E-3</v>
      </c>
      <c r="G42" s="16"/>
    </row>
    <row r="43" spans="1:7" x14ac:dyDescent="0.25">
      <c r="A43" s="13" t="s">
        <v>2002</v>
      </c>
      <c r="B43" s="33" t="s">
        <v>2003</v>
      </c>
      <c r="C43" s="33" t="s">
        <v>1209</v>
      </c>
      <c r="D43" s="14">
        <v>20776</v>
      </c>
      <c r="E43" s="15">
        <v>2410.4</v>
      </c>
      <c r="F43" s="16">
        <v>9.7000000000000003E-3</v>
      </c>
      <c r="G43" s="16"/>
    </row>
    <row r="44" spans="1:7" x14ac:dyDescent="0.25">
      <c r="A44" s="13" t="s">
        <v>1519</v>
      </c>
      <c r="B44" s="33" t="s">
        <v>1520</v>
      </c>
      <c r="C44" s="33" t="s">
        <v>1323</v>
      </c>
      <c r="D44" s="14">
        <v>32365</v>
      </c>
      <c r="E44" s="15">
        <v>2408.2600000000002</v>
      </c>
      <c r="F44" s="16">
        <v>9.7000000000000003E-3</v>
      </c>
      <c r="G44" s="16"/>
    </row>
    <row r="45" spans="1:7" x14ac:dyDescent="0.25">
      <c r="A45" s="13" t="s">
        <v>1337</v>
      </c>
      <c r="B45" s="33" t="s">
        <v>1338</v>
      </c>
      <c r="C45" s="33" t="s">
        <v>1249</v>
      </c>
      <c r="D45" s="14">
        <v>81430</v>
      </c>
      <c r="E45" s="15">
        <v>2344.8200000000002</v>
      </c>
      <c r="F45" s="16">
        <v>9.4999999999999998E-3</v>
      </c>
      <c r="G45" s="16"/>
    </row>
    <row r="46" spans="1:7" x14ac:dyDescent="0.25">
      <c r="A46" s="13" t="s">
        <v>1911</v>
      </c>
      <c r="B46" s="33" t="s">
        <v>1912</v>
      </c>
      <c r="C46" s="33" t="s">
        <v>1164</v>
      </c>
      <c r="D46" s="14">
        <v>1031218</v>
      </c>
      <c r="E46" s="15">
        <v>2330.35</v>
      </c>
      <c r="F46" s="16">
        <v>9.4000000000000004E-3</v>
      </c>
      <c r="G46" s="16"/>
    </row>
    <row r="47" spans="1:7" x14ac:dyDescent="0.25">
      <c r="A47" s="13" t="s">
        <v>1317</v>
      </c>
      <c r="B47" s="33" t="s">
        <v>1318</v>
      </c>
      <c r="C47" s="33" t="s">
        <v>1256</v>
      </c>
      <c r="D47" s="14">
        <v>33278</v>
      </c>
      <c r="E47" s="15">
        <v>2292.77</v>
      </c>
      <c r="F47" s="16">
        <v>9.2999999999999992E-3</v>
      </c>
      <c r="G47" s="16"/>
    </row>
    <row r="48" spans="1:7" x14ac:dyDescent="0.25">
      <c r="A48" s="13" t="s">
        <v>1774</v>
      </c>
      <c r="B48" s="33" t="s">
        <v>1775</v>
      </c>
      <c r="C48" s="33" t="s">
        <v>1776</v>
      </c>
      <c r="D48" s="14">
        <v>211860</v>
      </c>
      <c r="E48" s="15">
        <v>2221.0300000000002</v>
      </c>
      <c r="F48" s="16">
        <v>8.9999999999999993E-3</v>
      </c>
      <c r="G48" s="16"/>
    </row>
    <row r="49" spans="1:7" x14ac:dyDescent="0.25">
      <c r="A49" s="13" t="s">
        <v>1885</v>
      </c>
      <c r="B49" s="33" t="s">
        <v>1886</v>
      </c>
      <c r="C49" s="33" t="s">
        <v>1256</v>
      </c>
      <c r="D49" s="14">
        <v>1649472</v>
      </c>
      <c r="E49" s="15">
        <v>2212.11</v>
      </c>
      <c r="F49" s="16">
        <v>8.8999999999999999E-3</v>
      </c>
      <c r="G49" s="16"/>
    </row>
    <row r="50" spans="1:7" x14ac:dyDescent="0.25">
      <c r="A50" s="13" t="s">
        <v>1215</v>
      </c>
      <c r="B50" s="33" t="s">
        <v>1216</v>
      </c>
      <c r="C50" s="33" t="s">
        <v>1164</v>
      </c>
      <c r="D50" s="14">
        <v>188968</v>
      </c>
      <c r="E50" s="15">
        <v>2191.1799999999998</v>
      </c>
      <c r="F50" s="16">
        <v>8.8999999999999999E-3</v>
      </c>
      <c r="G50" s="16"/>
    </row>
    <row r="51" spans="1:7" x14ac:dyDescent="0.25">
      <c r="A51" s="13" t="s">
        <v>1156</v>
      </c>
      <c r="B51" s="33" t="s">
        <v>1157</v>
      </c>
      <c r="C51" s="33" t="s">
        <v>1158</v>
      </c>
      <c r="D51" s="14">
        <v>118054</v>
      </c>
      <c r="E51" s="15">
        <v>2182.6999999999998</v>
      </c>
      <c r="F51" s="16">
        <v>8.8000000000000005E-3</v>
      </c>
      <c r="G51" s="16"/>
    </row>
    <row r="52" spans="1:7" x14ac:dyDescent="0.25">
      <c r="A52" s="13" t="s">
        <v>1999</v>
      </c>
      <c r="B52" s="33" t="s">
        <v>2000</v>
      </c>
      <c r="C52" s="33" t="s">
        <v>2001</v>
      </c>
      <c r="D52" s="14">
        <v>161761</v>
      </c>
      <c r="E52" s="15">
        <v>2170.59</v>
      </c>
      <c r="F52" s="16">
        <v>8.8000000000000005E-3</v>
      </c>
      <c r="G52" s="16"/>
    </row>
    <row r="53" spans="1:7" x14ac:dyDescent="0.25">
      <c r="A53" s="13" t="s">
        <v>1913</v>
      </c>
      <c r="B53" s="33" t="s">
        <v>1914</v>
      </c>
      <c r="C53" s="33" t="s">
        <v>1203</v>
      </c>
      <c r="D53" s="14">
        <v>108926</v>
      </c>
      <c r="E53" s="15">
        <v>2166.86</v>
      </c>
      <c r="F53" s="16">
        <v>8.8000000000000005E-3</v>
      </c>
      <c r="G53" s="16"/>
    </row>
    <row r="54" spans="1:7" x14ac:dyDescent="0.25">
      <c r="A54" s="13" t="s">
        <v>1170</v>
      </c>
      <c r="B54" s="33" t="s">
        <v>1171</v>
      </c>
      <c r="C54" s="33" t="s">
        <v>1172</v>
      </c>
      <c r="D54" s="14">
        <v>21979</v>
      </c>
      <c r="E54" s="15">
        <v>2161.92</v>
      </c>
      <c r="F54" s="16">
        <v>8.6999999999999994E-3</v>
      </c>
      <c r="G54" s="16"/>
    </row>
    <row r="55" spans="1:7" x14ac:dyDescent="0.25">
      <c r="A55" s="13" t="s">
        <v>1874</v>
      </c>
      <c r="B55" s="33" t="s">
        <v>1875</v>
      </c>
      <c r="C55" s="33" t="s">
        <v>1776</v>
      </c>
      <c r="D55" s="14">
        <v>174112</v>
      </c>
      <c r="E55" s="15">
        <v>2127.04</v>
      </c>
      <c r="F55" s="16">
        <v>8.6E-3</v>
      </c>
      <c r="G55" s="16"/>
    </row>
    <row r="56" spans="1:7" x14ac:dyDescent="0.25">
      <c r="A56" s="13" t="s">
        <v>1930</v>
      </c>
      <c r="B56" s="33" t="s">
        <v>1931</v>
      </c>
      <c r="C56" s="33" t="s">
        <v>1158</v>
      </c>
      <c r="D56" s="14">
        <v>108227</v>
      </c>
      <c r="E56" s="15">
        <v>2122.39</v>
      </c>
      <c r="F56" s="16">
        <v>8.6E-3</v>
      </c>
      <c r="G56" s="16"/>
    </row>
    <row r="57" spans="1:7" x14ac:dyDescent="0.25">
      <c r="A57" s="13" t="s">
        <v>1330</v>
      </c>
      <c r="B57" s="33" t="s">
        <v>1331</v>
      </c>
      <c r="C57" s="33" t="s">
        <v>1169</v>
      </c>
      <c r="D57" s="14">
        <v>83499</v>
      </c>
      <c r="E57" s="15">
        <v>2111.06</v>
      </c>
      <c r="F57" s="16">
        <v>8.5000000000000006E-3</v>
      </c>
      <c r="G57" s="16"/>
    </row>
    <row r="58" spans="1:7" x14ac:dyDescent="0.25">
      <c r="A58" s="13" t="s">
        <v>2258</v>
      </c>
      <c r="B58" s="33" t="s">
        <v>2259</v>
      </c>
      <c r="C58" s="33" t="s">
        <v>1415</v>
      </c>
      <c r="D58" s="14">
        <v>242340</v>
      </c>
      <c r="E58" s="15">
        <v>2110.54</v>
      </c>
      <c r="F58" s="16">
        <v>8.5000000000000006E-3</v>
      </c>
      <c r="G58" s="16"/>
    </row>
    <row r="59" spans="1:7" x14ac:dyDescent="0.25">
      <c r="A59" s="13" t="s">
        <v>1760</v>
      </c>
      <c r="B59" s="33" t="s">
        <v>1761</v>
      </c>
      <c r="C59" s="33" t="s">
        <v>1164</v>
      </c>
      <c r="D59" s="14">
        <v>354136</v>
      </c>
      <c r="E59" s="15">
        <v>2098.4299999999998</v>
      </c>
      <c r="F59" s="16">
        <v>8.5000000000000006E-3</v>
      </c>
      <c r="G59" s="16"/>
    </row>
    <row r="60" spans="1:7" x14ac:dyDescent="0.25">
      <c r="A60" s="13" t="s">
        <v>1977</v>
      </c>
      <c r="B60" s="33" t="s">
        <v>1978</v>
      </c>
      <c r="C60" s="33" t="s">
        <v>1415</v>
      </c>
      <c r="D60" s="14">
        <v>128335</v>
      </c>
      <c r="E60" s="15">
        <v>2083.0100000000002</v>
      </c>
      <c r="F60" s="16">
        <v>8.3999999999999995E-3</v>
      </c>
      <c r="G60" s="16"/>
    </row>
    <row r="61" spans="1:7" x14ac:dyDescent="0.25">
      <c r="A61" s="13" t="s">
        <v>1187</v>
      </c>
      <c r="B61" s="33" t="s">
        <v>1188</v>
      </c>
      <c r="C61" s="33" t="s">
        <v>1189</v>
      </c>
      <c r="D61" s="14">
        <v>155796</v>
      </c>
      <c r="E61" s="15">
        <v>2075.2800000000002</v>
      </c>
      <c r="F61" s="16">
        <v>8.3999999999999995E-3</v>
      </c>
      <c r="G61" s="16"/>
    </row>
    <row r="62" spans="1:7" x14ac:dyDescent="0.25">
      <c r="A62" s="13" t="s">
        <v>1182</v>
      </c>
      <c r="B62" s="33" t="s">
        <v>1183</v>
      </c>
      <c r="C62" s="33" t="s">
        <v>1184</v>
      </c>
      <c r="D62" s="14">
        <v>18638</v>
      </c>
      <c r="E62" s="15">
        <v>2062.42</v>
      </c>
      <c r="F62" s="16">
        <v>8.3000000000000001E-3</v>
      </c>
      <c r="G62" s="16"/>
    </row>
    <row r="63" spans="1:7" x14ac:dyDescent="0.25">
      <c r="A63" s="13" t="s">
        <v>1505</v>
      </c>
      <c r="B63" s="33" t="s">
        <v>1506</v>
      </c>
      <c r="C63" s="33" t="s">
        <v>1415</v>
      </c>
      <c r="D63" s="14">
        <v>299738</v>
      </c>
      <c r="E63" s="15">
        <v>2028.33</v>
      </c>
      <c r="F63" s="16">
        <v>8.2000000000000007E-3</v>
      </c>
      <c r="G63" s="16"/>
    </row>
    <row r="64" spans="1:7" x14ac:dyDescent="0.25">
      <c r="A64" s="13" t="s">
        <v>1501</v>
      </c>
      <c r="B64" s="33" t="s">
        <v>1502</v>
      </c>
      <c r="C64" s="33" t="s">
        <v>1206</v>
      </c>
      <c r="D64" s="14">
        <v>157885</v>
      </c>
      <c r="E64" s="15">
        <v>2025.66</v>
      </c>
      <c r="F64" s="16">
        <v>8.2000000000000007E-3</v>
      </c>
      <c r="G64" s="16"/>
    </row>
    <row r="65" spans="1:7" x14ac:dyDescent="0.25">
      <c r="A65" s="13" t="s">
        <v>1379</v>
      </c>
      <c r="B65" s="33" t="s">
        <v>1380</v>
      </c>
      <c r="C65" s="33" t="s">
        <v>1256</v>
      </c>
      <c r="D65" s="14">
        <v>159103</v>
      </c>
      <c r="E65" s="15">
        <v>2024.98</v>
      </c>
      <c r="F65" s="16">
        <v>8.2000000000000007E-3</v>
      </c>
      <c r="G65" s="16"/>
    </row>
    <row r="66" spans="1:7" x14ac:dyDescent="0.25">
      <c r="A66" s="13" t="s">
        <v>1468</v>
      </c>
      <c r="B66" s="33" t="s">
        <v>1469</v>
      </c>
      <c r="C66" s="33" t="s">
        <v>1158</v>
      </c>
      <c r="D66" s="14">
        <v>126975</v>
      </c>
      <c r="E66" s="15">
        <v>2017.38</v>
      </c>
      <c r="F66" s="16">
        <v>8.2000000000000007E-3</v>
      </c>
      <c r="G66" s="16"/>
    </row>
    <row r="67" spans="1:7" x14ac:dyDescent="0.25">
      <c r="A67" s="13" t="s">
        <v>1279</v>
      </c>
      <c r="B67" s="33" t="s">
        <v>1280</v>
      </c>
      <c r="C67" s="33" t="s">
        <v>1259</v>
      </c>
      <c r="D67" s="14">
        <v>695819</v>
      </c>
      <c r="E67" s="15">
        <v>1982.39</v>
      </c>
      <c r="F67" s="16">
        <v>8.0000000000000002E-3</v>
      </c>
      <c r="G67" s="16"/>
    </row>
    <row r="68" spans="1:7" x14ac:dyDescent="0.25">
      <c r="A68" s="13" t="s">
        <v>1746</v>
      </c>
      <c r="B68" s="33" t="s">
        <v>1747</v>
      </c>
      <c r="C68" s="33" t="s">
        <v>1294</v>
      </c>
      <c r="D68" s="14">
        <v>167973</v>
      </c>
      <c r="E68" s="15">
        <v>1980.07</v>
      </c>
      <c r="F68" s="16">
        <v>8.0000000000000002E-3</v>
      </c>
      <c r="G68" s="16"/>
    </row>
    <row r="69" spans="1:7" x14ac:dyDescent="0.25">
      <c r="A69" s="13" t="s">
        <v>1842</v>
      </c>
      <c r="B69" s="33" t="s">
        <v>1843</v>
      </c>
      <c r="C69" s="33" t="s">
        <v>1307</v>
      </c>
      <c r="D69" s="14">
        <v>19202</v>
      </c>
      <c r="E69" s="15">
        <v>1964.36</v>
      </c>
      <c r="F69" s="16">
        <v>7.9000000000000008E-3</v>
      </c>
      <c r="G69" s="16"/>
    </row>
    <row r="70" spans="1:7" x14ac:dyDescent="0.25">
      <c r="A70" s="13" t="s">
        <v>1509</v>
      </c>
      <c r="B70" s="33" t="s">
        <v>1510</v>
      </c>
      <c r="C70" s="33" t="s">
        <v>1294</v>
      </c>
      <c r="D70" s="14">
        <v>67302</v>
      </c>
      <c r="E70" s="15">
        <v>1935.4</v>
      </c>
      <c r="F70" s="16">
        <v>7.7999999999999996E-3</v>
      </c>
      <c r="G70" s="16"/>
    </row>
    <row r="71" spans="1:7" x14ac:dyDescent="0.25">
      <c r="A71" s="13" t="s">
        <v>1300</v>
      </c>
      <c r="B71" s="33" t="s">
        <v>1301</v>
      </c>
      <c r="C71" s="33" t="s">
        <v>1256</v>
      </c>
      <c r="D71" s="14">
        <v>424948</v>
      </c>
      <c r="E71" s="15">
        <v>1933.3</v>
      </c>
      <c r="F71" s="16">
        <v>7.7999999999999996E-3</v>
      </c>
      <c r="G71" s="16"/>
    </row>
    <row r="72" spans="1:7" x14ac:dyDescent="0.25">
      <c r="A72" s="13" t="s">
        <v>1846</v>
      </c>
      <c r="B72" s="33" t="s">
        <v>1847</v>
      </c>
      <c r="C72" s="33" t="s">
        <v>1178</v>
      </c>
      <c r="D72" s="14">
        <v>283391</v>
      </c>
      <c r="E72" s="15">
        <v>1924.65</v>
      </c>
      <c r="F72" s="16">
        <v>7.7999999999999996E-3</v>
      </c>
      <c r="G72" s="16"/>
    </row>
    <row r="73" spans="1:7" x14ac:dyDescent="0.25">
      <c r="A73" s="13" t="s">
        <v>1312</v>
      </c>
      <c r="B73" s="33" t="s">
        <v>1313</v>
      </c>
      <c r="C73" s="33" t="s">
        <v>1314</v>
      </c>
      <c r="D73" s="14">
        <v>862065</v>
      </c>
      <c r="E73" s="15">
        <v>1912.66</v>
      </c>
      <c r="F73" s="16">
        <v>7.7000000000000002E-3</v>
      </c>
      <c r="G73" s="16"/>
    </row>
    <row r="74" spans="1:7" x14ac:dyDescent="0.25">
      <c r="A74" s="13" t="s">
        <v>1973</v>
      </c>
      <c r="B74" s="33" t="s">
        <v>1974</v>
      </c>
      <c r="C74" s="33" t="s">
        <v>1158</v>
      </c>
      <c r="D74" s="14">
        <v>141814</v>
      </c>
      <c r="E74" s="15">
        <v>1862.59</v>
      </c>
      <c r="F74" s="16">
        <v>7.4999999999999997E-3</v>
      </c>
      <c r="G74" s="16"/>
    </row>
    <row r="75" spans="1:7" x14ac:dyDescent="0.25">
      <c r="A75" s="13" t="s">
        <v>1850</v>
      </c>
      <c r="B75" s="33" t="s">
        <v>1851</v>
      </c>
      <c r="C75" s="33" t="s">
        <v>1401</v>
      </c>
      <c r="D75" s="14">
        <v>41518</v>
      </c>
      <c r="E75" s="15">
        <v>1854.03</v>
      </c>
      <c r="F75" s="16">
        <v>7.4999999999999997E-3</v>
      </c>
      <c r="G75" s="16"/>
    </row>
    <row r="76" spans="1:7" x14ac:dyDescent="0.25">
      <c r="A76" s="13" t="s">
        <v>1750</v>
      </c>
      <c r="B76" s="33" t="s">
        <v>1751</v>
      </c>
      <c r="C76" s="33" t="s">
        <v>1209</v>
      </c>
      <c r="D76" s="14">
        <v>257456</v>
      </c>
      <c r="E76" s="15">
        <v>1813.52</v>
      </c>
      <c r="F76" s="16">
        <v>7.3000000000000001E-3</v>
      </c>
      <c r="G76" s="16"/>
    </row>
    <row r="77" spans="1:7" x14ac:dyDescent="0.25">
      <c r="A77" s="13" t="s">
        <v>1779</v>
      </c>
      <c r="B77" s="33" t="s">
        <v>1780</v>
      </c>
      <c r="C77" s="33" t="s">
        <v>1294</v>
      </c>
      <c r="D77" s="14">
        <v>118968</v>
      </c>
      <c r="E77" s="15">
        <v>1810.87</v>
      </c>
      <c r="F77" s="16">
        <v>7.3000000000000001E-3</v>
      </c>
      <c r="G77" s="16"/>
    </row>
    <row r="78" spans="1:7" x14ac:dyDescent="0.25">
      <c r="A78" s="13" t="s">
        <v>1952</v>
      </c>
      <c r="B78" s="33" t="s">
        <v>1953</v>
      </c>
      <c r="C78" s="33" t="s">
        <v>1209</v>
      </c>
      <c r="D78" s="14">
        <v>190977</v>
      </c>
      <c r="E78" s="15">
        <v>1768.73</v>
      </c>
      <c r="F78" s="16">
        <v>7.1999999999999998E-3</v>
      </c>
      <c r="G78" s="16"/>
    </row>
    <row r="79" spans="1:7" x14ac:dyDescent="0.25">
      <c r="A79" s="13" t="s">
        <v>1310</v>
      </c>
      <c r="B79" s="33" t="s">
        <v>1311</v>
      </c>
      <c r="C79" s="33" t="s">
        <v>1209</v>
      </c>
      <c r="D79" s="14">
        <v>708232</v>
      </c>
      <c r="E79" s="15">
        <v>1692.67</v>
      </c>
      <c r="F79" s="16">
        <v>6.7999999999999996E-3</v>
      </c>
      <c r="G79" s="16"/>
    </row>
    <row r="80" spans="1:7" x14ac:dyDescent="0.25">
      <c r="A80" s="13" t="s">
        <v>1950</v>
      </c>
      <c r="B80" s="33" t="s">
        <v>1951</v>
      </c>
      <c r="C80" s="33" t="s">
        <v>1256</v>
      </c>
      <c r="D80" s="14">
        <v>191066</v>
      </c>
      <c r="E80" s="15">
        <v>1658.36</v>
      </c>
      <c r="F80" s="16">
        <v>6.7000000000000002E-3</v>
      </c>
      <c r="G80" s="16"/>
    </row>
    <row r="81" spans="1:7" x14ac:dyDescent="0.25">
      <c r="A81" s="13" t="s">
        <v>1426</v>
      </c>
      <c r="B81" s="33" t="s">
        <v>1427</v>
      </c>
      <c r="C81" s="33" t="s">
        <v>1158</v>
      </c>
      <c r="D81" s="14">
        <v>105532</v>
      </c>
      <c r="E81" s="15">
        <v>1637.59</v>
      </c>
      <c r="F81" s="16">
        <v>6.6E-3</v>
      </c>
      <c r="G81" s="16"/>
    </row>
    <row r="82" spans="1:7" x14ac:dyDescent="0.25">
      <c r="A82" s="13" t="s">
        <v>1201</v>
      </c>
      <c r="B82" s="33" t="s">
        <v>1202</v>
      </c>
      <c r="C82" s="33" t="s">
        <v>1203</v>
      </c>
      <c r="D82" s="14">
        <v>49591</v>
      </c>
      <c r="E82" s="15">
        <v>1620.16</v>
      </c>
      <c r="F82" s="16">
        <v>6.6E-3</v>
      </c>
      <c r="G82" s="16"/>
    </row>
    <row r="83" spans="1:7" x14ac:dyDescent="0.25">
      <c r="A83" s="13" t="s">
        <v>1515</v>
      </c>
      <c r="B83" s="33" t="s">
        <v>1516</v>
      </c>
      <c r="C83" s="33" t="s">
        <v>1181</v>
      </c>
      <c r="D83" s="14">
        <v>297648</v>
      </c>
      <c r="E83" s="15">
        <v>1607.3</v>
      </c>
      <c r="F83" s="16">
        <v>6.4999999999999997E-3</v>
      </c>
      <c r="G83" s="16"/>
    </row>
    <row r="84" spans="1:7" x14ac:dyDescent="0.25">
      <c r="A84" s="13" t="s">
        <v>1173</v>
      </c>
      <c r="B84" s="33" t="s">
        <v>1174</v>
      </c>
      <c r="C84" s="33" t="s">
        <v>1175</v>
      </c>
      <c r="D84" s="14">
        <v>27417</v>
      </c>
      <c r="E84" s="15">
        <v>1570.14</v>
      </c>
      <c r="F84" s="16">
        <v>6.3E-3</v>
      </c>
      <c r="G84" s="16"/>
    </row>
    <row r="85" spans="1:7" x14ac:dyDescent="0.25">
      <c r="A85" s="13" t="s">
        <v>1423</v>
      </c>
      <c r="B85" s="33" t="s">
        <v>1424</v>
      </c>
      <c r="C85" s="33" t="s">
        <v>1425</v>
      </c>
      <c r="D85" s="14">
        <v>41837</v>
      </c>
      <c r="E85" s="15">
        <v>1566.84</v>
      </c>
      <c r="F85" s="16">
        <v>6.3E-3</v>
      </c>
      <c r="G85" s="16"/>
    </row>
    <row r="86" spans="1:7" x14ac:dyDescent="0.25">
      <c r="A86" s="13" t="s">
        <v>1919</v>
      </c>
      <c r="B86" s="33" t="s">
        <v>1920</v>
      </c>
      <c r="C86" s="33" t="s">
        <v>1224</v>
      </c>
      <c r="D86" s="14">
        <v>63376</v>
      </c>
      <c r="E86" s="15">
        <v>1504.96</v>
      </c>
      <c r="F86" s="16">
        <v>6.1000000000000004E-3</v>
      </c>
      <c r="G86" s="16"/>
    </row>
    <row r="87" spans="1:7" x14ac:dyDescent="0.25">
      <c r="A87" s="13" t="s">
        <v>2260</v>
      </c>
      <c r="B87" s="33" t="s">
        <v>2261</v>
      </c>
      <c r="C87" s="33" t="s">
        <v>1184</v>
      </c>
      <c r="D87" s="14">
        <v>126390</v>
      </c>
      <c r="E87" s="15">
        <v>1476.3</v>
      </c>
      <c r="F87" s="16">
        <v>6.0000000000000001E-3</v>
      </c>
      <c r="G87" s="16"/>
    </row>
    <row r="88" spans="1:7" x14ac:dyDescent="0.25">
      <c r="A88" s="13" t="s">
        <v>1844</v>
      </c>
      <c r="B88" s="33" t="s">
        <v>1845</v>
      </c>
      <c r="C88" s="33" t="s">
        <v>1259</v>
      </c>
      <c r="D88" s="14">
        <v>135674</v>
      </c>
      <c r="E88" s="15">
        <v>1472.47</v>
      </c>
      <c r="F88" s="16">
        <v>6.0000000000000001E-3</v>
      </c>
      <c r="G88" s="16"/>
    </row>
    <row r="89" spans="1:7" x14ac:dyDescent="0.25">
      <c r="A89" s="13" t="s">
        <v>1797</v>
      </c>
      <c r="B89" s="33" t="s">
        <v>1798</v>
      </c>
      <c r="C89" s="33" t="s">
        <v>1203</v>
      </c>
      <c r="D89" s="14">
        <v>201154</v>
      </c>
      <c r="E89" s="15">
        <v>1439.46</v>
      </c>
      <c r="F89" s="16">
        <v>5.7999999999999996E-3</v>
      </c>
      <c r="G89" s="16"/>
    </row>
    <row r="90" spans="1:7" x14ac:dyDescent="0.25">
      <c r="A90" s="13" t="s">
        <v>1971</v>
      </c>
      <c r="B90" s="33" t="s">
        <v>1972</v>
      </c>
      <c r="C90" s="33" t="s">
        <v>1209</v>
      </c>
      <c r="D90" s="14">
        <v>200592</v>
      </c>
      <c r="E90" s="15">
        <v>1387.9</v>
      </c>
      <c r="F90" s="16">
        <v>5.5999999999999999E-3</v>
      </c>
      <c r="G90" s="16"/>
    </row>
    <row r="91" spans="1:7" x14ac:dyDescent="0.25">
      <c r="A91" s="13" t="s">
        <v>2262</v>
      </c>
      <c r="B91" s="33" t="s">
        <v>2263</v>
      </c>
      <c r="C91" s="33" t="s">
        <v>1323</v>
      </c>
      <c r="D91" s="14">
        <v>96417</v>
      </c>
      <c r="E91" s="15">
        <v>1351.43</v>
      </c>
      <c r="F91" s="16">
        <v>5.4999999999999997E-3</v>
      </c>
      <c r="G91" s="16"/>
    </row>
    <row r="92" spans="1:7" x14ac:dyDescent="0.25">
      <c r="A92" s="13" t="s">
        <v>1748</v>
      </c>
      <c r="B92" s="33" t="s">
        <v>1749</v>
      </c>
      <c r="C92" s="33" t="s">
        <v>1256</v>
      </c>
      <c r="D92" s="14">
        <v>76321</v>
      </c>
      <c r="E92" s="15">
        <v>1309.17</v>
      </c>
      <c r="F92" s="16">
        <v>5.3E-3</v>
      </c>
      <c r="G92" s="16"/>
    </row>
    <row r="93" spans="1:7" x14ac:dyDescent="0.25">
      <c r="A93" s="13" t="s">
        <v>1909</v>
      </c>
      <c r="B93" s="33" t="s">
        <v>1910</v>
      </c>
      <c r="C93" s="33" t="s">
        <v>1203</v>
      </c>
      <c r="D93" s="14">
        <v>101557</v>
      </c>
      <c r="E93" s="15">
        <v>1219.3399999999999</v>
      </c>
      <c r="F93" s="16">
        <v>4.8999999999999998E-3</v>
      </c>
      <c r="G93" s="16"/>
    </row>
    <row r="94" spans="1:7" x14ac:dyDescent="0.25">
      <c r="A94" s="13" t="s">
        <v>1388</v>
      </c>
      <c r="B94" s="33" t="s">
        <v>1389</v>
      </c>
      <c r="C94" s="33" t="s">
        <v>1390</v>
      </c>
      <c r="D94" s="14">
        <v>17241</v>
      </c>
      <c r="E94" s="15">
        <v>1210.78</v>
      </c>
      <c r="F94" s="16">
        <v>4.8999999999999998E-3</v>
      </c>
      <c r="G94" s="16"/>
    </row>
    <row r="95" spans="1:7" x14ac:dyDescent="0.25">
      <c r="A95" s="13" t="s">
        <v>1399</v>
      </c>
      <c r="B95" s="33" t="s">
        <v>1400</v>
      </c>
      <c r="C95" s="33" t="s">
        <v>1401</v>
      </c>
      <c r="D95" s="14">
        <v>27262</v>
      </c>
      <c r="E95" s="15">
        <v>1172.1199999999999</v>
      </c>
      <c r="F95" s="16">
        <v>4.7000000000000002E-3</v>
      </c>
      <c r="G95" s="16"/>
    </row>
    <row r="96" spans="1:7" x14ac:dyDescent="0.25">
      <c r="A96" s="13" t="s">
        <v>1305</v>
      </c>
      <c r="B96" s="33" t="s">
        <v>1306</v>
      </c>
      <c r="C96" s="33" t="s">
        <v>1307</v>
      </c>
      <c r="D96" s="14">
        <v>14710</v>
      </c>
      <c r="E96" s="15">
        <v>1153.54</v>
      </c>
      <c r="F96" s="16">
        <v>4.7000000000000002E-3</v>
      </c>
      <c r="G96" s="16"/>
    </row>
    <row r="97" spans="1:7" x14ac:dyDescent="0.25">
      <c r="A97" s="13" t="s">
        <v>1428</v>
      </c>
      <c r="B97" s="33" t="s">
        <v>1429</v>
      </c>
      <c r="C97" s="33" t="s">
        <v>1297</v>
      </c>
      <c r="D97" s="14">
        <v>124586</v>
      </c>
      <c r="E97" s="15">
        <v>1146.81</v>
      </c>
      <c r="F97" s="16">
        <v>4.5999999999999999E-3</v>
      </c>
      <c r="G97" s="16"/>
    </row>
    <row r="98" spans="1:7" x14ac:dyDescent="0.25">
      <c r="A98" s="13" t="s">
        <v>1207</v>
      </c>
      <c r="B98" s="33" t="s">
        <v>1208</v>
      </c>
      <c r="C98" s="33" t="s">
        <v>1209</v>
      </c>
      <c r="D98" s="14">
        <v>15933</v>
      </c>
      <c r="E98" s="15">
        <v>1111.53</v>
      </c>
      <c r="F98" s="16">
        <v>4.4999999999999997E-3</v>
      </c>
      <c r="G98" s="16"/>
    </row>
    <row r="99" spans="1:7" x14ac:dyDescent="0.25">
      <c r="A99" s="13" t="s">
        <v>1217</v>
      </c>
      <c r="B99" s="33" t="s">
        <v>1218</v>
      </c>
      <c r="C99" s="33" t="s">
        <v>1172</v>
      </c>
      <c r="D99" s="14">
        <v>132310</v>
      </c>
      <c r="E99" s="15">
        <v>1103.53</v>
      </c>
      <c r="F99" s="16">
        <v>4.4999999999999997E-3</v>
      </c>
      <c r="G99" s="16"/>
    </row>
    <row r="100" spans="1:7" x14ac:dyDescent="0.25">
      <c r="A100" s="13" t="s">
        <v>1406</v>
      </c>
      <c r="B100" s="33" t="s">
        <v>1407</v>
      </c>
      <c r="C100" s="33" t="s">
        <v>1206</v>
      </c>
      <c r="D100" s="14">
        <v>67029</v>
      </c>
      <c r="E100" s="15">
        <v>1087.31</v>
      </c>
      <c r="F100" s="16">
        <v>4.4000000000000003E-3</v>
      </c>
      <c r="G100" s="16"/>
    </row>
    <row r="101" spans="1:7" x14ac:dyDescent="0.25">
      <c r="A101" s="13" t="s">
        <v>1285</v>
      </c>
      <c r="B101" s="33" t="s">
        <v>1286</v>
      </c>
      <c r="C101" s="33" t="s">
        <v>1287</v>
      </c>
      <c r="D101" s="14">
        <v>154343</v>
      </c>
      <c r="E101" s="15">
        <v>1058.8699999999999</v>
      </c>
      <c r="F101" s="16">
        <v>4.3E-3</v>
      </c>
      <c r="G101" s="16"/>
    </row>
    <row r="102" spans="1:7" x14ac:dyDescent="0.25">
      <c r="A102" s="13" t="s">
        <v>1195</v>
      </c>
      <c r="B102" s="33" t="s">
        <v>1196</v>
      </c>
      <c r="C102" s="33" t="s">
        <v>1172</v>
      </c>
      <c r="D102" s="14">
        <v>8005</v>
      </c>
      <c r="E102" s="15">
        <v>886.67</v>
      </c>
      <c r="F102" s="16">
        <v>3.5999999999999999E-3</v>
      </c>
      <c r="G102" s="16"/>
    </row>
    <row r="103" spans="1:7" x14ac:dyDescent="0.25">
      <c r="A103" s="13" t="s">
        <v>1199</v>
      </c>
      <c r="B103" s="33" t="s">
        <v>1200</v>
      </c>
      <c r="C103" s="33" t="s">
        <v>1175</v>
      </c>
      <c r="D103" s="14">
        <v>38681</v>
      </c>
      <c r="E103" s="15">
        <v>875.33</v>
      </c>
      <c r="F103" s="16">
        <v>3.5000000000000001E-3</v>
      </c>
      <c r="G103" s="16"/>
    </row>
    <row r="104" spans="1:7" x14ac:dyDescent="0.25">
      <c r="A104" s="13" t="s">
        <v>1994</v>
      </c>
      <c r="B104" s="33" t="s">
        <v>1995</v>
      </c>
      <c r="C104" s="33" t="s">
        <v>1996</v>
      </c>
      <c r="D104" s="14">
        <v>31338</v>
      </c>
      <c r="E104" s="15">
        <v>875.05</v>
      </c>
      <c r="F104" s="16">
        <v>3.5000000000000001E-3</v>
      </c>
      <c r="G104" s="16"/>
    </row>
    <row r="105" spans="1:7" x14ac:dyDescent="0.25">
      <c r="A105" s="13" t="s">
        <v>1298</v>
      </c>
      <c r="B105" s="33" t="s">
        <v>1299</v>
      </c>
      <c r="C105" s="33" t="s">
        <v>1161</v>
      </c>
      <c r="D105" s="14">
        <v>232567</v>
      </c>
      <c r="E105" s="15">
        <v>792.01</v>
      </c>
      <c r="F105" s="16">
        <v>3.2000000000000002E-3</v>
      </c>
      <c r="G105" s="16"/>
    </row>
    <row r="106" spans="1:7" x14ac:dyDescent="0.25">
      <c r="A106" s="13" t="s">
        <v>1212</v>
      </c>
      <c r="B106" s="33" t="s">
        <v>1213</v>
      </c>
      <c r="C106" s="33" t="s">
        <v>1214</v>
      </c>
      <c r="D106" s="14">
        <v>17507</v>
      </c>
      <c r="E106" s="15">
        <v>612.85</v>
      </c>
      <c r="F106" s="16">
        <v>2.5000000000000001E-3</v>
      </c>
      <c r="G106" s="16"/>
    </row>
    <row r="107" spans="1:7" x14ac:dyDescent="0.25">
      <c r="A107" s="17" t="s">
        <v>130</v>
      </c>
      <c r="B107" s="34"/>
      <c r="C107" s="34"/>
      <c r="D107" s="20"/>
      <c r="E107" s="37">
        <v>240236.4</v>
      </c>
      <c r="F107" s="38">
        <v>0.97089999999999999</v>
      </c>
      <c r="G107" s="23"/>
    </row>
    <row r="108" spans="1:7" x14ac:dyDescent="0.25">
      <c r="A108" s="17" t="s">
        <v>1234</v>
      </c>
      <c r="B108" s="33"/>
      <c r="C108" s="33"/>
      <c r="D108" s="14"/>
      <c r="E108" s="15"/>
      <c r="F108" s="16"/>
      <c r="G108" s="16"/>
    </row>
    <row r="109" spans="1:7" x14ac:dyDescent="0.25">
      <c r="A109" s="17" t="s">
        <v>130</v>
      </c>
      <c r="B109" s="33"/>
      <c r="C109" s="33"/>
      <c r="D109" s="14"/>
      <c r="E109" s="39" t="s">
        <v>127</v>
      </c>
      <c r="F109" s="40" t="s">
        <v>127</v>
      </c>
      <c r="G109" s="16"/>
    </row>
    <row r="110" spans="1:7" x14ac:dyDescent="0.25">
      <c r="A110" s="24" t="s">
        <v>142</v>
      </c>
      <c r="B110" s="35"/>
      <c r="C110" s="35"/>
      <c r="D110" s="25"/>
      <c r="E110" s="30">
        <v>240236.4</v>
      </c>
      <c r="F110" s="31">
        <v>0.97089999999999999</v>
      </c>
      <c r="G110" s="23"/>
    </row>
    <row r="111" spans="1:7" x14ac:dyDescent="0.25">
      <c r="A111" s="13"/>
      <c r="B111" s="33"/>
      <c r="C111" s="33"/>
      <c r="D111" s="14"/>
      <c r="E111" s="15"/>
      <c r="F111" s="16"/>
      <c r="G111" s="16"/>
    </row>
    <row r="112" spans="1:7" x14ac:dyDescent="0.25">
      <c r="A112" s="13"/>
      <c r="B112" s="33"/>
      <c r="C112" s="33"/>
      <c r="D112" s="14"/>
      <c r="E112" s="15"/>
      <c r="F112" s="16"/>
      <c r="G112" s="16"/>
    </row>
    <row r="113" spans="1:7" x14ac:dyDescent="0.25">
      <c r="A113" s="17" t="s">
        <v>871</v>
      </c>
      <c r="B113" s="33"/>
      <c r="C113" s="33"/>
      <c r="D113" s="14"/>
      <c r="E113" s="15"/>
      <c r="F113" s="16"/>
      <c r="G113" s="16"/>
    </row>
    <row r="114" spans="1:7" x14ac:dyDescent="0.25">
      <c r="A114" s="13" t="s">
        <v>1732</v>
      </c>
      <c r="B114" s="33" t="s">
        <v>1733</v>
      </c>
      <c r="C114" s="33"/>
      <c r="D114" s="14">
        <v>5.0000000000000001E-4</v>
      </c>
      <c r="E114" s="15">
        <v>0</v>
      </c>
      <c r="F114" s="16">
        <v>0</v>
      </c>
      <c r="G114" s="16"/>
    </row>
    <row r="115" spans="1:7" x14ac:dyDescent="0.25">
      <c r="A115" s="13"/>
      <c r="B115" s="33"/>
      <c r="C115" s="33"/>
      <c r="D115" s="14"/>
      <c r="E115" s="15"/>
      <c r="F115" s="16"/>
      <c r="G115" s="16"/>
    </row>
    <row r="116" spans="1:7" x14ac:dyDescent="0.25">
      <c r="A116" s="24" t="s">
        <v>142</v>
      </c>
      <c r="B116" s="35"/>
      <c r="C116" s="35"/>
      <c r="D116" s="25"/>
      <c r="E116" s="21">
        <v>0</v>
      </c>
      <c r="F116" s="22">
        <v>0</v>
      </c>
      <c r="G116" s="23"/>
    </row>
    <row r="117" spans="1:7" x14ac:dyDescent="0.25">
      <c r="A117" s="13"/>
      <c r="B117" s="33"/>
      <c r="C117" s="33"/>
      <c r="D117" s="14"/>
      <c r="E117" s="15"/>
      <c r="F117" s="16"/>
      <c r="G117" s="16"/>
    </row>
    <row r="118" spans="1:7" x14ac:dyDescent="0.25">
      <c r="A118" s="17" t="s">
        <v>220</v>
      </c>
      <c r="B118" s="33"/>
      <c r="C118" s="33"/>
      <c r="D118" s="14"/>
      <c r="E118" s="15"/>
      <c r="F118" s="16"/>
      <c r="G118" s="16"/>
    </row>
    <row r="119" spans="1:7" x14ac:dyDescent="0.25">
      <c r="A119" s="13" t="s">
        <v>221</v>
      </c>
      <c r="B119" s="33"/>
      <c r="C119" s="33"/>
      <c r="D119" s="14"/>
      <c r="E119" s="15">
        <v>8310.27</v>
      </c>
      <c r="F119" s="16">
        <v>3.3599999999999998E-2</v>
      </c>
      <c r="G119" s="16">
        <v>6.2909999999999994E-2</v>
      </c>
    </row>
    <row r="120" spans="1:7" x14ac:dyDescent="0.25">
      <c r="A120" s="17" t="s">
        <v>130</v>
      </c>
      <c r="B120" s="34"/>
      <c r="C120" s="34"/>
      <c r="D120" s="20"/>
      <c r="E120" s="37">
        <v>8310.27</v>
      </c>
      <c r="F120" s="38">
        <v>3.3599999999999998E-2</v>
      </c>
      <c r="G120" s="23"/>
    </row>
    <row r="121" spans="1:7" x14ac:dyDescent="0.25">
      <c r="A121" s="13"/>
      <c r="B121" s="33"/>
      <c r="C121" s="33"/>
      <c r="D121" s="14"/>
      <c r="E121" s="15"/>
      <c r="F121" s="16"/>
      <c r="G121" s="16"/>
    </row>
    <row r="122" spans="1:7" x14ac:dyDescent="0.25">
      <c r="A122" s="24" t="s">
        <v>142</v>
      </c>
      <c r="B122" s="35"/>
      <c r="C122" s="35"/>
      <c r="D122" s="25"/>
      <c r="E122" s="21">
        <v>8310.27</v>
      </c>
      <c r="F122" s="22">
        <v>3.3599999999999998E-2</v>
      </c>
      <c r="G122" s="23"/>
    </row>
    <row r="123" spans="1:7" x14ac:dyDescent="0.25">
      <c r="A123" s="13" t="s">
        <v>222</v>
      </c>
      <c r="B123" s="33"/>
      <c r="C123" s="33"/>
      <c r="D123" s="14"/>
      <c r="E123" s="15">
        <v>1.4323264</v>
      </c>
      <c r="F123" s="16">
        <v>5.0000000000000004E-6</v>
      </c>
      <c r="G123" s="16"/>
    </row>
    <row r="124" spans="1:7" x14ac:dyDescent="0.25">
      <c r="A124" s="13" t="s">
        <v>223</v>
      </c>
      <c r="B124" s="33"/>
      <c r="C124" s="33"/>
      <c r="D124" s="14"/>
      <c r="E124" s="26">
        <v>-1262.7823264000001</v>
      </c>
      <c r="F124" s="27">
        <v>-4.5050000000000003E-3</v>
      </c>
      <c r="G124" s="16">
        <v>6.2909999999999994E-2</v>
      </c>
    </row>
    <row r="125" spans="1:7" x14ac:dyDescent="0.25">
      <c r="A125" s="28" t="s">
        <v>224</v>
      </c>
      <c r="B125" s="36"/>
      <c r="C125" s="36"/>
      <c r="D125" s="29"/>
      <c r="E125" s="30">
        <v>247285.32</v>
      </c>
      <c r="F125" s="31">
        <v>1</v>
      </c>
      <c r="G125" s="31"/>
    </row>
    <row r="130" spans="1:3" x14ac:dyDescent="0.25">
      <c r="A130" s="1" t="s">
        <v>227</v>
      </c>
    </row>
    <row r="131" spans="1:3" x14ac:dyDescent="0.25">
      <c r="A131" s="48" t="s">
        <v>228</v>
      </c>
      <c r="B131" s="3" t="s">
        <v>127</v>
      </c>
    </row>
    <row r="132" spans="1:3" x14ac:dyDescent="0.25">
      <c r="A132" t="s">
        <v>229</v>
      </c>
    </row>
    <row r="133" spans="1:3" x14ac:dyDescent="0.25">
      <c r="A133" t="s">
        <v>230</v>
      </c>
      <c r="B133" t="s">
        <v>231</v>
      </c>
      <c r="C133" t="s">
        <v>231</v>
      </c>
    </row>
    <row r="134" spans="1:3" x14ac:dyDescent="0.25">
      <c r="B134" s="49">
        <v>45565</v>
      </c>
      <c r="C134" s="49">
        <v>45596</v>
      </c>
    </row>
    <row r="135" spans="1:3" x14ac:dyDescent="0.25">
      <c r="A135" t="s">
        <v>724</v>
      </c>
      <c r="B135">
        <v>16.076899999999998</v>
      </c>
      <c r="C135">
        <v>15.317600000000001</v>
      </c>
    </row>
    <row r="136" spans="1:3" x14ac:dyDescent="0.25">
      <c r="A136" t="s">
        <v>237</v>
      </c>
      <c r="B136">
        <v>16.076899999999998</v>
      </c>
      <c r="C136">
        <v>15.317600000000001</v>
      </c>
    </row>
    <row r="137" spans="1:3" x14ac:dyDescent="0.25">
      <c r="A137" t="s">
        <v>725</v>
      </c>
      <c r="B137">
        <v>15.8329</v>
      </c>
      <c r="C137">
        <v>15.0639</v>
      </c>
    </row>
    <row r="138" spans="1:3" x14ac:dyDescent="0.25">
      <c r="A138" t="s">
        <v>689</v>
      </c>
      <c r="B138">
        <v>15.8329</v>
      </c>
      <c r="C138">
        <v>15.0639</v>
      </c>
    </row>
    <row r="140" spans="1:3" x14ac:dyDescent="0.25">
      <c r="A140" t="s">
        <v>247</v>
      </c>
      <c r="B140" s="3" t="s">
        <v>127</v>
      </c>
    </row>
    <row r="141" spans="1:3" x14ac:dyDescent="0.25">
      <c r="A141" t="s">
        <v>248</v>
      </c>
      <c r="B141" s="3" t="s">
        <v>127</v>
      </c>
    </row>
    <row r="142" spans="1:3" ht="29.1" customHeight="1" x14ac:dyDescent="0.25">
      <c r="A142" s="48" t="s">
        <v>249</v>
      </c>
      <c r="B142" s="3" t="s">
        <v>127</v>
      </c>
    </row>
    <row r="143" spans="1:3" ht="29.1" customHeight="1" x14ac:dyDescent="0.25">
      <c r="A143" s="48" t="s">
        <v>250</v>
      </c>
      <c r="B143" s="3" t="s">
        <v>127</v>
      </c>
    </row>
    <row r="144" spans="1:3" x14ac:dyDescent="0.25">
      <c r="A144" t="s">
        <v>1235</v>
      </c>
      <c r="B144" s="50">
        <v>0.32340000000000002</v>
      </c>
    </row>
    <row r="145" spans="1:4" ht="43.5" customHeight="1" x14ac:dyDescent="0.25">
      <c r="A145" s="48" t="s">
        <v>252</v>
      </c>
      <c r="B145" s="3" t="s">
        <v>127</v>
      </c>
    </row>
    <row r="146" spans="1:4" x14ac:dyDescent="0.25">
      <c r="B146" s="3"/>
    </row>
    <row r="147" spans="1:4" ht="29.1" customHeight="1" x14ac:dyDescent="0.25">
      <c r="A147" s="48" t="s">
        <v>253</v>
      </c>
      <c r="B147" s="3" t="s">
        <v>127</v>
      </c>
    </row>
    <row r="148" spans="1:4" ht="29.1" customHeight="1" x14ac:dyDescent="0.25">
      <c r="A148" s="48" t="s">
        <v>254</v>
      </c>
      <c r="B148" t="s">
        <v>127</v>
      </c>
    </row>
    <row r="149" spans="1:4" ht="29.1" customHeight="1" x14ac:dyDescent="0.25">
      <c r="A149" s="48" t="s">
        <v>255</v>
      </c>
      <c r="B149" s="3" t="s">
        <v>127</v>
      </c>
    </row>
    <row r="150" spans="1:4" ht="29.1" customHeight="1" x14ac:dyDescent="0.25">
      <c r="A150" s="48" t="s">
        <v>256</v>
      </c>
      <c r="B150" s="3" t="s">
        <v>127</v>
      </c>
    </row>
    <row r="152" spans="1:4" ht="69.95" customHeight="1" x14ac:dyDescent="0.25">
      <c r="A152" s="69" t="s">
        <v>266</v>
      </c>
      <c r="B152" s="69" t="s">
        <v>267</v>
      </c>
      <c r="C152" s="69" t="s">
        <v>5</v>
      </c>
      <c r="D152" s="69" t="s">
        <v>6</v>
      </c>
    </row>
    <row r="153" spans="1:4" ht="69.95" customHeight="1" x14ac:dyDescent="0.25">
      <c r="A153" s="69" t="s">
        <v>2264</v>
      </c>
      <c r="B153" s="69"/>
      <c r="C153" s="69" t="s">
        <v>2265</v>
      </c>
      <c r="D153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7"/>
  <sheetViews>
    <sheetView showGridLines="0" workbookViewId="0">
      <pane ySplit="4" topLeftCell="A126" activePane="bottomLeft" state="frozen"/>
      <selection activeCell="B30" sqref="B30"/>
      <selection pane="bottomLeft" activeCell="B131" sqref="B131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342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343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126</v>
      </c>
      <c r="B7" s="33"/>
      <c r="C7" s="33"/>
      <c r="D7" s="14"/>
      <c r="E7" s="15" t="s">
        <v>127</v>
      </c>
      <c r="F7" s="16" t="s">
        <v>127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128</v>
      </c>
      <c r="B9" s="33"/>
      <c r="C9" s="33"/>
      <c r="D9" s="14"/>
      <c r="E9" s="15"/>
      <c r="F9" s="16"/>
      <c r="G9" s="16"/>
    </row>
    <row r="10" spans="1:8" x14ac:dyDescent="0.25">
      <c r="A10" s="17" t="s">
        <v>270</v>
      </c>
      <c r="B10" s="33"/>
      <c r="C10" s="33"/>
      <c r="D10" s="14"/>
      <c r="E10" s="15"/>
      <c r="F10" s="16"/>
      <c r="G10" s="16"/>
    </row>
    <row r="11" spans="1:8" x14ac:dyDescent="0.25">
      <c r="A11" s="13" t="s">
        <v>344</v>
      </c>
      <c r="B11" s="33" t="s">
        <v>345</v>
      </c>
      <c r="C11" s="33" t="s">
        <v>276</v>
      </c>
      <c r="D11" s="14">
        <v>127500000</v>
      </c>
      <c r="E11" s="15">
        <v>130539.09</v>
      </c>
      <c r="F11" s="16">
        <v>7.1099999999999997E-2</v>
      </c>
      <c r="G11" s="16">
        <v>7.3249999999999996E-2</v>
      </c>
    </row>
    <row r="12" spans="1:8" x14ac:dyDescent="0.25">
      <c r="A12" s="13" t="s">
        <v>346</v>
      </c>
      <c r="B12" s="33" t="s">
        <v>347</v>
      </c>
      <c r="C12" s="33" t="s">
        <v>276</v>
      </c>
      <c r="D12" s="14">
        <v>117500000</v>
      </c>
      <c r="E12" s="15">
        <v>120254.55</v>
      </c>
      <c r="F12" s="16">
        <v>6.5500000000000003E-2</v>
      </c>
      <c r="G12" s="16">
        <v>7.3200000000000001E-2</v>
      </c>
    </row>
    <row r="13" spans="1:8" x14ac:dyDescent="0.25">
      <c r="A13" s="13" t="s">
        <v>348</v>
      </c>
      <c r="B13" s="33" t="s">
        <v>349</v>
      </c>
      <c r="C13" s="33" t="s">
        <v>276</v>
      </c>
      <c r="D13" s="14">
        <v>97500000</v>
      </c>
      <c r="E13" s="15">
        <v>97012.7</v>
      </c>
      <c r="F13" s="16">
        <v>5.2900000000000003E-2</v>
      </c>
      <c r="G13" s="16">
        <v>7.1348999999999996E-2</v>
      </c>
    </row>
    <row r="14" spans="1:8" x14ac:dyDescent="0.25">
      <c r="A14" s="13" t="s">
        <v>350</v>
      </c>
      <c r="B14" s="33" t="s">
        <v>351</v>
      </c>
      <c r="C14" s="33" t="s">
        <v>276</v>
      </c>
      <c r="D14" s="14">
        <v>90000000</v>
      </c>
      <c r="E14" s="15">
        <v>90295.29</v>
      </c>
      <c r="F14" s="16">
        <v>4.9200000000000001E-2</v>
      </c>
      <c r="G14" s="16">
        <v>7.3200000000000001E-2</v>
      </c>
    </row>
    <row r="15" spans="1:8" x14ac:dyDescent="0.25">
      <c r="A15" s="13" t="s">
        <v>352</v>
      </c>
      <c r="B15" s="33" t="s">
        <v>353</v>
      </c>
      <c r="C15" s="33" t="s">
        <v>287</v>
      </c>
      <c r="D15" s="14">
        <v>83000000</v>
      </c>
      <c r="E15" s="15">
        <v>83419.399999999994</v>
      </c>
      <c r="F15" s="16">
        <v>4.5400000000000003E-2</v>
      </c>
      <c r="G15" s="16">
        <v>7.2098999999999996E-2</v>
      </c>
    </row>
    <row r="16" spans="1:8" x14ac:dyDescent="0.25">
      <c r="A16" s="13" t="s">
        <v>354</v>
      </c>
      <c r="B16" s="33" t="s">
        <v>355</v>
      </c>
      <c r="C16" s="33" t="s">
        <v>276</v>
      </c>
      <c r="D16" s="14">
        <v>81000000</v>
      </c>
      <c r="E16" s="15">
        <v>82277.61</v>
      </c>
      <c r="F16" s="16">
        <v>4.48E-2</v>
      </c>
      <c r="G16" s="16">
        <v>7.1972999999999995E-2</v>
      </c>
    </row>
    <row r="17" spans="1:7" x14ac:dyDescent="0.25">
      <c r="A17" s="13" t="s">
        <v>356</v>
      </c>
      <c r="B17" s="33" t="s">
        <v>357</v>
      </c>
      <c r="C17" s="33" t="s">
        <v>276</v>
      </c>
      <c r="D17" s="14">
        <v>76737000</v>
      </c>
      <c r="E17" s="15">
        <v>76998.37</v>
      </c>
      <c r="F17" s="16">
        <v>4.19E-2</v>
      </c>
      <c r="G17" s="16">
        <v>7.1249999999999994E-2</v>
      </c>
    </row>
    <row r="18" spans="1:7" x14ac:dyDescent="0.25">
      <c r="A18" s="13" t="s">
        <v>358</v>
      </c>
      <c r="B18" s="33" t="s">
        <v>359</v>
      </c>
      <c r="C18" s="33" t="s">
        <v>276</v>
      </c>
      <c r="D18" s="14">
        <v>73000000</v>
      </c>
      <c r="E18" s="15">
        <v>74032.95</v>
      </c>
      <c r="F18" s="16">
        <v>4.0300000000000002E-2</v>
      </c>
      <c r="G18" s="16">
        <v>7.1948999999999999E-2</v>
      </c>
    </row>
    <row r="19" spans="1:7" x14ac:dyDescent="0.25">
      <c r="A19" s="13" t="s">
        <v>360</v>
      </c>
      <c r="B19" s="33" t="s">
        <v>361</v>
      </c>
      <c r="C19" s="33" t="s">
        <v>276</v>
      </c>
      <c r="D19" s="14">
        <v>65700000</v>
      </c>
      <c r="E19" s="15">
        <v>67042.509999999995</v>
      </c>
      <c r="F19" s="16">
        <v>3.6499999999999998E-2</v>
      </c>
      <c r="G19" s="16">
        <v>7.1800000000000003E-2</v>
      </c>
    </row>
    <row r="20" spans="1:7" x14ac:dyDescent="0.25">
      <c r="A20" s="13" t="s">
        <v>362</v>
      </c>
      <c r="B20" s="33" t="s">
        <v>363</v>
      </c>
      <c r="C20" s="33" t="s">
        <v>276</v>
      </c>
      <c r="D20" s="14">
        <v>61500000</v>
      </c>
      <c r="E20" s="15">
        <v>61813.71</v>
      </c>
      <c r="F20" s="16">
        <v>3.3700000000000001E-2</v>
      </c>
      <c r="G20" s="16">
        <v>7.1749999999999994E-2</v>
      </c>
    </row>
    <row r="21" spans="1:7" x14ac:dyDescent="0.25">
      <c r="A21" s="13" t="s">
        <v>364</v>
      </c>
      <c r="B21" s="33" t="s">
        <v>365</v>
      </c>
      <c r="C21" s="33" t="s">
        <v>276</v>
      </c>
      <c r="D21" s="14">
        <v>61500000</v>
      </c>
      <c r="E21" s="15">
        <v>61628.66</v>
      </c>
      <c r="F21" s="16">
        <v>3.3599999999999998E-2</v>
      </c>
      <c r="G21" s="16">
        <v>7.3497999999999994E-2</v>
      </c>
    </row>
    <row r="22" spans="1:7" x14ac:dyDescent="0.25">
      <c r="A22" s="13" t="s">
        <v>366</v>
      </c>
      <c r="B22" s="33" t="s">
        <v>367</v>
      </c>
      <c r="C22" s="33" t="s">
        <v>276</v>
      </c>
      <c r="D22" s="14">
        <v>53700000</v>
      </c>
      <c r="E22" s="15">
        <v>54071.12</v>
      </c>
      <c r="F22" s="16">
        <v>2.9499999999999998E-2</v>
      </c>
      <c r="G22" s="16">
        <v>7.3249999999999996E-2</v>
      </c>
    </row>
    <row r="23" spans="1:7" x14ac:dyDescent="0.25">
      <c r="A23" s="13" t="s">
        <v>368</v>
      </c>
      <c r="B23" s="33" t="s">
        <v>369</v>
      </c>
      <c r="C23" s="33" t="s">
        <v>370</v>
      </c>
      <c r="D23" s="14">
        <v>53000000</v>
      </c>
      <c r="E23" s="15">
        <v>53692.45</v>
      </c>
      <c r="F23" s="16">
        <v>2.93E-2</v>
      </c>
      <c r="G23" s="16">
        <v>7.0874999999999994E-2</v>
      </c>
    </row>
    <row r="24" spans="1:7" x14ac:dyDescent="0.25">
      <c r="A24" s="13" t="s">
        <v>371</v>
      </c>
      <c r="B24" s="33" t="s">
        <v>372</v>
      </c>
      <c r="C24" s="33" t="s">
        <v>276</v>
      </c>
      <c r="D24" s="14">
        <v>45000000</v>
      </c>
      <c r="E24" s="15">
        <v>44786.16</v>
      </c>
      <c r="F24" s="16">
        <v>2.4400000000000002E-2</v>
      </c>
      <c r="G24" s="16">
        <v>7.1971999999999994E-2</v>
      </c>
    </row>
    <row r="25" spans="1:7" x14ac:dyDescent="0.25">
      <c r="A25" s="13" t="s">
        <v>373</v>
      </c>
      <c r="B25" s="33" t="s">
        <v>374</v>
      </c>
      <c r="C25" s="33" t="s">
        <v>276</v>
      </c>
      <c r="D25" s="14">
        <v>43200000</v>
      </c>
      <c r="E25" s="15">
        <v>43702.29</v>
      </c>
      <c r="F25" s="16">
        <v>2.3800000000000002E-2</v>
      </c>
      <c r="G25" s="16">
        <v>7.1799000000000002E-2</v>
      </c>
    </row>
    <row r="26" spans="1:7" x14ac:dyDescent="0.25">
      <c r="A26" s="13" t="s">
        <v>375</v>
      </c>
      <c r="B26" s="33" t="s">
        <v>376</v>
      </c>
      <c r="C26" s="33" t="s">
        <v>276</v>
      </c>
      <c r="D26" s="14">
        <v>38500000</v>
      </c>
      <c r="E26" s="15">
        <v>39131.4</v>
      </c>
      <c r="F26" s="16">
        <v>2.1299999999999999E-2</v>
      </c>
      <c r="G26" s="16">
        <v>7.3497999999999994E-2</v>
      </c>
    </row>
    <row r="27" spans="1:7" x14ac:dyDescent="0.25">
      <c r="A27" s="13" t="s">
        <v>377</v>
      </c>
      <c r="B27" s="33" t="s">
        <v>378</v>
      </c>
      <c r="C27" s="33" t="s">
        <v>276</v>
      </c>
      <c r="D27" s="14">
        <v>37500000</v>
      </c>
      <c r="E27" s="15">
        <v>37752.04</v>
      </c>
      <c r="F27" s="16">
        <v>2.06E-2</v>
      </c>
      <c r="G27" s="16">
        <v>7.2249999999999995E-2</v>
      </c>
    </row>
    <row r="28" spans="1:7" x14ac:dyDescent="0.25">
      <c r="A28" s="13" t="s">
        <v>379</v>
      </c>
      <c r="B28" s="33" t="s">
        <v>380</v>
      </c>
      <c r="C28" s="33" t="s">
        <v>276</v>
      </c>
      <c r="D28" s="14">
        <v>37000000</v>
      </c>
      <c r="E28" s="15">
        <v>37502.61</v>
      </c>
      <c r="F28" s="16">
        <v>2.0400000000000001E-2</v>
      </c>
      <c r="G28" s="16">
        <v>7.2172E-2</v>
      </c>
    </row>
    <row r="29" spans="1:7" x14ac:dyDescent="0.25">
      <c r="A29" s="13" t="s">
        <v>381</v>
      </c>
      <c r="B29" s="33" t="s">
        <v>382</v>
      </c>
      <c r="C29" s="33" t="s">
        <v>276</v>
      </c>
      <c r="D29" s="14">
        <v>34000000</v>
      </c>
      <c r="E29" s="15">
        <v>34342.720000000001</v>
      </c>
      <c r="F29" s="16">
        <v>1.8700000000000001E-2</v>
      </c>
      <c r="G29" s="16">
        <v>7.2173000000000001E-2</v>
      </c>
    </row>
    <row r="30" spans="1:7" x14ac:dyDescent="0.25">
      <c r="A30" s="13" t="s">
        <v>383</v>
      </c>
      <c r="B30" s="33" t="s">
        <v>384</v>
      </c>
      <c r="C30" s="33" t="s">
        <v>273</v>
      </c>
      <c r="D30" s="14">
        <v>29500000</v>
      </c>
      <c r="E30" s="15">
        <v>30617.7</v>
      </c>
      <c r="F30" s="16">
        <v>1.67E-2</v>
      </c>
      <c r="G30" s="16">
        <v>7.2302000000000005E-2</v>
      </c>
    </row>
    <row r="31" spans="1:7" x14ac:dyDescent="0.25">
      <c r="A31" s="13" t="s">
        <v>385</v>
      </c>
      <c r="B31" s="33" t="s">
        <v>386</v>
      </c>
      <c r="C31" s="33" t="s">
        <v>276</v>
      </c>
      <c r="D31" s="14">
        <v>27500000</v>
      </c>
      <c r="E31" s="15">
        <v>27746.13</v>
      </c>
      <c r="F31" s="16">
        <v>1.5100000000000001E-2</v>
      </c>
      <c r="G31" s="16">
        <v>7.4200000000000002E-2</v>
      </c>
    </row>
    <row r="32" spans="1:7" x14ac:dyDescent="0.25">
      <c r="A32" s="13" t="s">
        <v>387</v>
      </c>
      <c r="B32" s="33" t="s">
        <v>388</v>
      </c>
      <c r="C32" s="33" t="s">
        <v>276</v>
      </c>
      <c r="D32" s="14">
        <v>25000000</v>
      </c>
      <c r="E32" s="15">
        <v>25522.43</v>
      </c>
      <c r="F32" s="16">
        <v>1.3899999999999999E-2</v>
      </c>
      <c r="G32" s="16">
        <v>7.3200000000000001E-2</v>
      </c>
    </row>
    <row r="33" spans="1:7" x14ac:dyDescent="0.25">
      <c r="A33" s="13" t="s">
        <v>389</v>
      </c>
      <c r="B33" s="33" t="s">
        <v>390</v>
      </c>
      <c r="C33" s="33" t="s">
        <v>276</v>
      </c>
      <c r="D33" s="14">
        <v>24500000</v>
      </c>
      <c r="E33" s="15">
        <v>24770.28</v>
      </c>
      <c r="F33" s="16">
        <v>1.35E-2</v>
      </c>
      <c r="G33" s="16">
        <v>7.2172E-2</v>
      </c>
    </row>
    <row r="34" spans="1:7" x14ac:dyDescent="0.25">
      <c r="A34" s="13" t="s">
        <v>391</v>
      </c>
      <c r="B34" s="33" t="s">
        <v>392</v>
      </c>
      <c r="C34" s="33" t="s">
        <v>287</v>
      </c>
      <c r="D34" s="14">
        <v>20000000</v>
      </c>
      <c r="E34" s="15">
        <v>20127.64</v>
      </c>
      <c r="F34" s="16">
        <v>1.0999999999999999E-2</v>
      </c>
      <c r="G34" s="16">
        <v>7.4062000000000003E-2</v>
      </c>
    </row>
    <row r="35" spans="1:7" x14ac:dyDescent="0.25">
      <c r="A35" s="13" t="s">
        <v>393</v>
      </c>
      <c r="B35" s="33" t="s">
        <v>394</v>
      </c>
      <c r="C35" s="33" t="s">
        <v>276</v>
      </c>
      <c r="D35" s="14">
        <v>18000000</v>
      </c>
      <c r="E35" s="15">
        <v>19010.48</v>
      </c>
      <c r="F35" s="16">
        <v>1.04E-2</v>
      </c>
      <c r="G35" s="16">
        <v>7.3075000000000001E-2</v>
      </c>
    </row>
    <row r="36" spans="1:7" x14ac:dyDescent="0.25">
      <c r="A36" s="13" t="s">
        <v>395</v>
      </c>
      <c r="B36" s="33" t="s">
        <v>396</v>
      </c>
      <c r="C36" s="33" t="s">
        <v>276</v>
      </c>
      <c r="D36" s="14">
        <v>17500000</v>
      </c>
      <c r="E36" s="15">
        <v>18265.36</v>
      </c>
      <c r="F36" s="16">
        <v>0.01</v>
      </c>
      <c r="G36" s="16">
        <v>7.1800000000000003E-2</v>
      </c>
    </row>
    <row r="37" spans="1:7" x14ac:dyDescent="0.25">
      <c r="A37" s="13" t="s">
        <v>397</v>
      </c>
      <c r="B37" s="33" t="s">
        <v>398</v>
      </c>
      <c r="C37" s="33" t="s">
        <v>276</v>
      </c>
      <c r="D37" s="14">
        <v>17500000</v>
      </c>
      <c r="E37" s="15">
        <v>17794.04</v>
      </c>
      <c r="F37" s="16">
        <v>9.7000000000000003E-3</v>
      </c>
      <c r="G37" s="16">
        <v>7.1349999999999997E-2</v>
      </c>
    </row>
    <row r="38" spans="1:7" x14ac:dyDescent="0.25">
      <c r="A38" s="13" t="s">
        <v>399</v>
      </c>
      <c r="B38" s="33" t="s">
        <v>400</v>
      </c>
      <c r="C38" s="33" t="s">
        <v>401</v>
      </c>
      <c r="D38" s="14">
        <v>17500000</v>
      </c>
      <c r="E38" s="15">
        <v>17735.39</v>
      </c>
      <c r="F38" s="16">
        <v>9.7000000000000003E-3</v>
      </c>
      <c r="G38" s="16">
        <v>7.3088E-2</v>
      </c>
    </row>
    <row r="39" spans="1:7" x14ac:dyDescent="0.25">
      <c r="A39" s="13" t="s">
        <v>402</v>
      </c>
      <c r="B39" s="33" t="s">
        <v>403</v>
      </c>
      <c r="C39" s="33" t="s">
        <v>276</v>
      </c>
      <c r="D39" s="14">
        <v>16500000</v>
      </c>
      <c r="E39" s="15">
        <v>17115.22</v>
      </c>
      <c r="F39" s="16">
        <v>9.2999999999999992E-3</v>
      </c>
      <c r="G39" s="16">
        <v>7.3075000000000001E-2</v>
      </c>
    </row>
    <row r="40" spans="1:7" x14ac:dyDescent="0.25">
      <c r="A40" s="13" t="s">
        <v>404</v>
      </c>
      <c r="B40" s="33" t="s">
        <v>405</v>
      </c>
      <c r="C40" s="33" t="s">
        <v>276</v>
      </c>
      <c r="D40" s="14">
        <v>15000000</v>
      </c>
      <c r="E40" s="15">
        <v>15150.99</v>
      </c>
      <c r="F40" s="16">
        <v>8.3000000000000001E-3</v>
      </c>
      <c r="G40" s="16">
        <v>7.0874999999999994E-2</v>
      </c>
    </row>
    <row r="41" spans="1:7" x14ac:dyDescent="0.25">
      <c r="A41" s="13" t="s">
        <v>406</v>
      </c>
      <c r="B41" s="33" t="s">
        <v>407</v>
      </c>
      <c r="C41" s="33" t="s">
        <v>276</v>
      </c>
      <c r="D41" s="14">
        <v>14000000</v>
      </c>
      <c r="E41" s="15">
        <v>14649.19</v>
      </c>
      <c r="F41" s="16">
        <v>8.0000000000000002E-3</v>
      </c>
      <c r="G41" s="16">
        <v>7.3314000000000004E-2</v>
      </c>
    </row>
    <row r="42" spans="1:7" x14ac:dyDescent="0.25">
      <c r="A42" s="13" t="s">
        <v>408</v>
      </c>
      <c r="B42" s="33" t="s">
        <v>409</v>
      </c>
      <c r="C42" s="33" t="s">
        <v>276</v>
      </c>
      <c r="D42" s="14">
        <v>12500000</v>
      </c>
      <c r="E42" s="15">
        <v>12810.91</v>
      </c>
      <c r="F42" s="16">
        <v>7.0000000000000001E-3</v>
      </c>
      <c r="G42" s="16">
        <v>7.3249999999999996E-2</v>
      </c>
    </row>
    <row r="43" spans="1:7" x14ac:dyDescent="0.25">
      <c r="A43" s="13" t="s">
        <v>410</v>
      </c>
      <c r="B43" s="33" t="s">
        <v>411</v>
      </c>
      <c r="C43" s="33" t="s">
        <v>276</v>
      </c>
      <c r="D43" s="14">
        <v>11950000</v>
      </c>
      <c r="E43" s="15">
        <v>12478.9</v>
      </c>
      <c r="F43" s="16">
        <v>6.7999999999999996E-3</v>
      </c>
      <c r="G43" s="16">
        <v>7.1398000000000003E-2</v>
      </c>
    </row>
    <row r="44" spans="1:7" x14ac:dyDescent="0.25">
      <c r="A44" s="13" t="s">
        <v>412</v>
      </c>
      <c r="B44" s="33" t="s">
        <v>413</v>
      </c>
      <c r="C44" s="33" t="s">
        <v>287</v>
      </c>
      <c r="D44" s="14">
        <v>11500000</v>
      </c>
      <c r="E44" s="15">
        <v>11821.48</v>
      </c>
      <c r="F44" s="16">
        <v>6.4000000000000003E-3</v>
      </c>
      <c r="G44" s="16">
        <v>7.3300000000000004E-2</v>
      </c>
    </row>
    <row r="45" spans="1:7" x14ac:dyDescent="0.25">
      <c r="A45" s="13" t="s">
        <v>414</v>
      </c>
      <c r="B45" s="33" t="s">
        <v>415</v>
      </c>
      <c r="C45" s="33" t="s">
        <v>276</v>
      </c>
      <c r="D45" s="14">
        <v>10500000</v>
      </c>
      <c r="E45" s="15">
        <v>10631.91</v>
      </c>
      <c r="F45" s="16">
        <v>5.7999999999999996E-3</v>
      </c>
      <c r="G45" s="16">
        <v>7.1799000000000002E-2</v>
      </c>
    </row>
    <row r="46" spans="1:7" x14ac:dyDescent="0.25">
      <c r="A46" s="13" t="s">
        <v>416</v>
      </c>
      <c r="B46" s="33" t="s">
        <v>417</v>
      </c>
      <c r="C46" s="33" t="s">
        <v>276</v>
      </c>
      <c r="D46" s="14">
        <v>10300000</v>
      </c>
      <c r="E46" s="15">
        <v>10558.88</v>
      </c>
      <c r="F46" s="16">
        <v>5.7999999999999996E-3</v>
      </c>
      <c r="G46" s="16">
        <v>7.3249999999999996E-2</v>
      </c>
    </row>
    <row r="47" spans="1:7" x14ac:dyDescent="0.25">
      <c r="A47" s="13" t="s">
        <v>418</v>
      </c>
      <c r="B47" s="33" t="s">
        <v>419</v>
      </c>
      <c r="C47" s="33" t="s">
        <v>276</v>
      </c>
      <c r="D47" s="14">
        <v>10000000</v>
      </c>
      <c r="E47" s="15">
        <v>10374.91</v>
      </c>
      <c r="F47" s="16">
        <v>5.7000000000000002E-3</v>
      </c>
      <c r="G47" s="16">
        <v>7.2172E-2</v>
      </c>
    </row>
    <row r="48" spans="1:7" x14ac:dyDescent="0.25">
      <c r="A48" s="13" t="s">
        <v>420</v>
      </c>
      <c r="B48" s="33" t="s">
        <v>421</v>
      </c>
      <c r="C48" s="33" t="s">
        <v>287</v>
      </c>
      <c r="D48" s="14">
        <v>10000000</v>
      </c>
      <c r="E48" s="15">
        <v>10090.94</v>
      </c>
      <c r="F48" s="16">
        <v>5.4999999999999997E-3</v>
      </c>
      <c r="G48" s="16">
        <v>7.4200000000000002E-2</v>
      </c>
    </row>
    <row r="49" spans="1:7" x14ac:dyDescent="0.25">
      <c r="A49" s="13" t="s">
        <v>422</v>
      </c>
      <c r="B49" s="33" t="s">
        <v>423</v>
      </c>
      <c r="C49" s="33" t="s">
        <v>276</v>
      </c>
      <c r="D49" s="14">
        <v>7500000</v>
      </c>
      <c r="E49" s="15">
        <v>7794.38</v>
      </c>
      <c r="F49" s="16">
        <v>4.1999999999999997E-3</v>
      </c>
      <c r="G49" s="16">
        <v>7.1799000000000002E-2</v>
      </c>
    </row>
    <row r="50" spans="1:7" x14ac:dyDescent="0.25">
      <c r="A50" s="13" t="s">
        <v>424</v>
      </c>
      <c r="B50" s="33" t="s">
        <v>425</v>
      </c>
      <c r="C50" s="33" t="s">
        <v>276</v>
      </c>
      <c r="D50" s="14">
        <v>7000000</v>
      </c>
      <c r="E50" s="15">
        <v>7274.12</v>
      </c>
      <c r="F50" s="16">
        <v>4.0000000000000001E-3</v>
      </c>
      <c r="G50" s="16">
        <v>7.1749999999999994E-2</v>
      </c>
    </row>
    <row r="51" spans="1:7" x14ac:dyDescent="0.25">
      <c r="A51" s="13" t="s">
        <v>426</v>
      </c>
      <c r="B51" s="33" t="s">
        <v>427</v>
      </c>
      <c r="C51" s="33" t="s">
        <v>276</v>
      </c>
      <c r="D51" s="14">
        <v>7000000</v>
      </c>
      <c r="E51" s="15">
        <v>6953.16</v>
      </c>
      <c r="F51" s="16">
        <v>3.8E-3</v>
      </c>
      <c r="G51" s="16">
        <v>7.4149999999999994E-2</v>
      </c>
    </row>
    <row r="52" spans="1:7" x14ac:dyDescent="0.25">
      <c r="A52" s="13" t="s">
        <v>428</v>
      </c>
      <c r="B52" s="33" t="s">
        <v>429</v>
      </c>
      <c r="C52" s="33" t="s">
        <v>276</v>
      </c>
      <c r="D52" s="14">
        <v>6500000</v>
      </c>
      <c r="E52" s="15">
        <v>6868.11</v>
      </c>
      <c r="F52" s="16">
        <v>3.7000000000000002E-3</v>
      </c>
      <c r="G52" s="16">
        <v>7.3249999999999996E-2</v>
      </c>
    </row>
    <row r="53" spans="1:7" x14ac:dyDescent="0.25">
      <c r="A53" s="13" t="s">
        <v>430</v>
      </c>
      <c r="B53" s="33" t="s">
        <v>431</v>
      </c>
      <c r="C53" s="33" t="s">
        <v>370</v>
      </c>
      <c r="D53" s="14">
        <v>6500000</v>
      </c>
      <c r="E53" s="15">
        <v>6570.28</v>
      </c>
      <c r="F53" s="16">
        <v>3.5999999999999999E-3</v>
      </c>
      <c r="G53" s="16">
        <v>7.2275000000000006E-2</v>
      </c>
    </row>
    <row r="54" spans="1:7" x14ac:dyDescent="0.25">
      <c r="A54" s="13" t="s">
        <v>432</v>
      </c>
      <c r="B54" s="33" t="s">
        <v>433</v>
      </c>
      <c r="C54" s="33" t="s">
        <v>276</v>
      </c>
      <c r="D54" s="14">
        <v>5500000</v>
      </c>
      <c r="E54" s="15">
        <v>5803.06</v>
      </c>
      <c r="F54" s="16">
        <v>3.2000000000000002E-3</v>
      </c>
      <c r="G54" s="16">
        <v>7.3075000000000001E-2</v>
      </c>
    </row>
    <row r="55" spans="1:7" x14ac:dyDescent="0.25">
      <c r="A55" s="13" t="s">
        <v>434</v>
      </c>
      <c r="B55" s="33" t="s">
        <v>435</v>
      </c>
      <c r="C55" s="33" t="s">
        <v>276</v>
      </c>
      <c r="D55" s="14">
        <v>5500000</v>
      </c>
      <c r="E55" s="15">
        <v>5728.46</v>
      </c>
      <c r="F55" s="16">
        <v>3.0999999999999999E-3</v>
      </c>
      <c r="G55" s="16">
        <v>7.1800000000000003E-2</v>
      </c>
    </row>
    <row r="56" spans="1:7" x14ac:dyDescent="0.25">
      <c r="A56" s="13" t="s">
        <v>436</v>
      </c>
      <c r="B56" s="33" t="s">
        <v>437</v>
      </c>
      <c r="C56" s="33" t="s">
        <v>276</v>
      </c>
      <c r="D56" s="14">
        <v>5500000</v>
      </c>
      <c r="E56" s="15">
        <v>5535.65</v>
      </c>
      <c r="F56" s="16">
        <v>3.0000000000000001E-3</v>
      </c>
      <c r="G56" s="16">
        <v>7.2198999999999999E-2</v>
      </c>
    </row>
    <row r="57" spans="1:7" x14ac:dyDescent="0.25">
      <c r="A57" s="13" t="s">
        <v>438</v>
      </c>
      <c r="B57" s="33" t="s">
        <v>439</v>
      </c>
      <c r="C57" s="33" t="s">
        <v>273</v>
      </c>
      <c r="D57" s="14">
        <v>5100000</v>
      </c>
      <c r="E57" s="15">
        <v>5068.1000000000004</v>
      </c>
      <c r="F57" s="16">
        <v>2.8E-3</v>
      </c>
      <c r="G57" s="16">
        <v>7.2650000000000006E-2</v>
      </c>
    </row>
    <row r="58" spans="1:7" x14ac:dyDescent="0.25">
      <c r="A58" s="13" t="s">
        <v>440</v>
      </c>
      <c r="B58" s="33" t="s">
        <v>441</v>
      </c>
      <c r="C58" s="33" t="s">
        <v>287</v>
      </c>
      <c r="D58" s="14">
        <v>5000000</v>
      </c>
      <c r="E58" s="15">
        <v>4960.92</v>
      </c>
      <c r="F58" s="16">
        <v>2.7000000000000001E-3</v>
      </c>
      <c r="G58" s="16">
        <v>7.4099999999999999E-2</v>
      </c>
    </row>
    <row r="59" spans="1:7" x14ac:dyDescent="0.25">
      <c r="A59" s="13" t="s">
        <v>442</v>
      </c>
      <c r="B59" s="33" t="s">
        <v>443</v>
      </c>
      <c r="C59" s="33" t="s">
        <v>276</v>
      </c>
      <c r="D59" s="14">
        <v>4000000</v>
      </c>
      <c r="E59" s="15">
        <v>4181.57</v>
      </c>
      <c r="F59" s="16">
        <v>2.3E-3</v>
      </c>
      <c r="G59" s="16">
        <v>7.1800000000000003E-2</v>
      </c>
    </row>
    <row r="60" spans="1:7" x14ac:dyDescent="0.25">
      <c r="A60" s="13" t="s">
        <v>444</v>
      </c>
      <c r="B60" s="33" t="s">
        <v>445</v>
      </c>
      <c r="C60" s="33" t="s">
        <v>287</v>
      </c>
      <c r="D60" s="14">
        <v>3800000</v>
      </c>
      <c r="E60" s="15">
        <v>3816.89</v>
      </c>
      <c r="F60" s="16">
        <v>2.0999999999999999E-3</v>
      </c>
      <c r="G60" s="16">
        <v>7.2650000000000006E-2</v>
      </c>
    </row>
    <row r="61" spans="1:7" x14ac:dyDescent="0.25">
      <c r="A61" s="13" t="s">
        <v>446</v>
      </c>
      <c r="B61" s="33" t="s">
        <v>447</v>
      </c>
      <c r="C61" s="33" t="s">
        <v>276</v>
      </c>
      <c r="D61" s="14">
        <v>3500000</v>
      </c>
      <c r="E61" s="15">
        <v>3637.32</v>
      </c>
      <c r="F61" s="16">
        <v>2E-3</v>
      </c>
      <c r="G61" s="16">
        <v>7.2249999999999995E-2</v>
      </c>
    </row>
    <row r="62" spans="1:7" x14ac:dyDescent="0.25">
      <c r="A62" s="13" t="s">
        <v>448</v>
      </c>
      <c r="B62" s="33" t="s">
        <v>449</v>
      </c>
      <c r="C62" s="33" t="s">
        <v>276</v>
      </c>
      <c r="D62" s="14">
        <v>3500000</v>
      </c>
      <c r="E62" s="15">
        <v>3519.86</v>
      </c>
      <c r="F62" s="16">
        <v>1.9E-3</v>
      </c>
      <c r="G62" s="16">
        <v>7.1799000000000002E-2</v>
      </c>
    </row>
    <row r="63" spans="1:7" x14ac:dyDescent="0.25">
      <c r="A63" s="13" t="s">
        <v>450</v>
      </c>
      <c r="B63" s="33" t="s">
        <v>451</v>
      </c>
      <c r="C63" s="33" t="s">
        <v>276</v>
      </c>
      <c r="D63" s="14">
        <v>3000000</v>
      </c>
      <c r="E63" s="15">
        <v>3139.64</v>
      </c>
      <c r="F63" s="16">
        <v>1.6999999999999999E-3</v>
      </c>
      <c r="G63" s="16">
        <v>7.2098999999999996E-2</v>
      </c>
    </row>
    <row r="64" spans="1:7" x14ac:dyDescent="0.25">
      <c r="A64" s="13" t="s">
        <v>452</v>
      </c>
      <c r="B64" s="33" t="s">
        <v>453</v>
      </c>
      <c r="C64" s="33" t="s">
        <v>276</v>
      </c>
      <c r="D64" s="14">
        <v>3000000</v>
      </c>
      <c r="E64" s="15">
        <v>3128.83</v>
      </c>
      <c r="F64" s="16">
        <v>1.6999999999999999E-3</v>
      </c>
      <c r="G64" s="16">
        <v>7.1249999999999994E-2</v>
      </c>
    </row>
    <row r="65" spans="1:7" x14ac:dyDescent="0.25">
      <c r="A65" s="13" t="s">
        <v>454</v>
      </c>
      <c r="B65" s="33" t="s">
        <v>455</v>
      </c>
      <c r="C65" s="33" t="s">
        <v>276</v>
      </c>
      <c r="D65" s="14">
        <v>2500000</v>
      </c>
      <c r="E65" s="15">
        <v>2709.42</v>
      </c>
      <c r="F65" s="16">
        <v>1.5E-3</v>
      </c>
      <c r="G65" s="16">
        <v>7.1800000000000003E-2</v>
      </c>
    </row>
    <row r="66" spans="1:7" x14ac:dyDescent="0.25">
      <c r="A66" s="13" t="s">
        <v>456</v>
      </c>
      <c r="B66" s="33" t="s">
        <v>457</v>
      </c>
      <c r="C66" s="33" t="s">
        <v>276</v>
      </c>
      <c r="D66" s="14">
        <v>2500000</v>
      </c>
      <c r="E66" s="15">
        <v>2615.42</v>
      </c>
      <c r="F66" s="16">
        <v>1.4E-3</v>
      </c>
      <c r="G66" s="16">
        <v>7.2100999999999998E-2</v>
      </c>
    </row>
    <row r="67" spans="1:7" x14ac:dyDescent="0.25">
      <c r="A67" s="13" t="s">
        <v>458</v>
      </c>
      <c r="B67" s="33" t="s">
        <v>459</v>
      </c>
      <c r="C67" s="33" t="s">
        <v>276</v>
      </c>
      <c r="D67" s="14">
        <v>2000000</v>
      </c>
      <c r="E67" s="15">
        <v>2054.96</v>
      </c>
      <c r="F67" s="16">
        <v>1.1000000000000001E-3</v>
      </c>
      <c r="G67" s="16">
        <v>7.2172E-2</v>
      </c>
    </row>
    <row r="68" spans="1:7" x14ac:dyDescent="0.25">
      <c r="A68" s="13" t="s">
        <v>460</v>
      </c>
      <c r="B68" s="33" t="s">
        <v>461</v>
      </c>
      <c r="C68" s="33" t="s">
        <v>276</v>
      </c>
      <c r="D68" s="14">
        <v>1500000</v>
      </c>
      <c r="E68" s="15">
        <v>1561.09</v>
      </c>
      <c r="F68" s="16">
        <v>8.9999999999999998E-4</v>
      </c>
      <c r="G68" s="16">
        <v>7.2249999999999995E-2</v>
      </c>
    </row>
    <row r="69" spans="1:7" x14ac:dyDescent="0.25">
      <c r="A69" s="13" t="s">
        <v>462</v>
      </c>
      <c r="B69" s="33" t="s">
        <v>463</v>
      </c>
      <c r="C69" s="33" t="s">
        <v>370</v>
      </c>
      <c r="D69" s="14">
        <v>1500000</v>
      </c>
      <c r="E69" s="15">
        <v>1498.61</v>
      </c>
      <c r="F69" s="16">
        <v>8.0000000000000004E-4</v>
      </c>
      <c r="G69" s="16">
        <v>7.4200000000000002E-2</v>
      </c>
    </row>
    <row r="70" spans="1:7" x14ac:dyDescent="0.25">
      <c r="A70" s="13" t="s">
        <v>464</v>
      </c>
      <c r="B70" s="33" t="s">
        <v>465</v>
      </c>
      <c r="C70" s="33" t="s">
        <v>276</v>
      </c>
      <c r="D70" s="14">
        <v>1000000</v>
      </c>
      <c r="E70" s="15">
        <v>1074.6300000000001</v>
      </c>
      <c r="F70" s="16">
        <v>5.9999999999999995E-4</v>
      </c>
      <c r="G70" s="16">
        <v>7.2256000000000001E-2</v>
      </c>
    </row>
    <row r="71" spans="1:7" x14ac:dyDescent="0.25">
      <c r="A71" s="13" t="s">
        <v>466</v>
      </c>
      <c r="B71" s="33" t="s">
        <v>467</v>
      </c>
      <c r="C71" s="33" t="s">
        <v>276</v>
      </c>
      <c r="D71" s="14">
        <v>1000000</v>
      </c>
      <c r="E71" s="15">
        <v>1071.44</v>
      </c>
      <c r="F71" s="16">
        <v>5.9999999999999995E-4</v>
      </c>
      <c r="G71" s="16">
        <v>7.1199999999999999E-2</v>
      </c>
    </row>
    <row r="72" spans="1:7" x14ac:dyDescent="0.25">
      <c r="A72" s="13" t="s">
        <v>468</v>
      </c>
      <c r="B72" s="33" t="s">
        <v>469</v>
      </c>
      <c r="C72" s="33" t="s">
        <v>276</v>
      </c>
      <c r="D72" s="14">
        <v>1000000</v>
      </c>
      <c r="E72" s="15">
        <v>1054.76</v>
      </c>
      <c r="F72" s="16">
        <v>5.9999999999999995E-4</v>
      </c>
      <c r="G72" s="16">
        <v>7.2198999999999999E-2</v>
      </c>
    </row>
    <row r="73" spans="1:7" x14ac:dyDescent="0.25">
      <c r="A73" s="13" t="s">
        <v>470</v>
      </c>
      <c r="B73" s="33" t="s">
        <v>471</v>
      </c>
      <c r="C73" s="33" t="s">
        <v>287</v>
      </c>
      <c r="D73" s="14">
        <v>1000000</v>
      </c>
      <c r="E73" s="15">
        <v>1001.01</v>
      </c>
      <c r="F73" s="16">
        <v>5.0000000000000001E-4</v>
      </c>
      <c r="G73" s="16">
        <v>7.3249999999999996E-2</v>
      </c>
    </row>
    <row r="74" spans="1:7" x14ac:dyDescent="0.25">
      <c r="A74" s="13" t="s">
        <v>472</v>
      </c>
      <c r="B74" s="33" t="s">
        <v>473</v>
      </c>
      <c r="C74" s="33" t="s">
        <v>276</v>
      </c>
      <c r="D74" s="14">
        <v>500000</v>
      </c>
      <c r="E74" s="15">
        <v>529.48</v>
      </c>
      <c r="F74" s="16">
        <v>2.9999999999999997E-4</v>
      </c>
      <c r="G74" s="16">
        <v>7.2224999999999998E-2</v>
      </c>
    </row>
    <row r="75" spans="1:7" x14ac:dyDescent="0.25">
      <c r="A75" s="13" t="s">
        <v>474</v>
      </c>
      <c r="B75" s="33" t="s">
        <v>475</v>
      </c>
      <c r="C75" s="33" t="s">
        <v>276</v>
      </c>
      <c r="D75" s="14">
        <v>500000</v>
      </c>
      <c r="E75" s="15">
        <v>522.66999999999996</v>
      </c>
      <c r="F75" s="16">
        <v>2.9999999999999997E-4</v>
      </c>
      <c r="G75" s="16">
        <v>7.2400000000000006E-2</v>
      </c>
    </row>
    <row r="76" spans="1:7" x14ac:dyDescent="0.25">
      <c r="A76" s="13" t="s">
        <v>476</v>
      </c>
      <c r="B76" s="33" t="s">
        <v>477</v>
      </c>
      <c r="C76" s="33" t="s">
        <v>276</v>
      </c>
      <c r="D76" s="14">
        <v>500000</v>
      </c>
      <c r="E76" s="15">
        <v>517.30999999999995</v>
      </c>
      <c r="F76" s="16">
        <v>2.9999999999999997E-4</v>
      </c>
      <c r="G76" s="16">
        <v>7.1800000000000003E-2</v>
      </c>
    </row>
    <row r="77" spans="1:7" x14ac:dyDescent="0.25">
      <c r="A77" s="13" t="s">
        <v>478</v>
      </c>
      <c r="B77" s="33" t="s">
        <v>479</v>
      </c>
      <c r="C77" s="33" t="s">
        <v>370</v>
      </c>
      <c r="D77" s="14">
        <v>500000</v>
      </c>
      <c r="E77" s="15">
        <v>511.59</v>
      </c>
      <c r="F77" s="16">
        <v>2.9999999999999997E-4</v>
      </c>
      <c r="G77" s="16">
        <v>7.1799000000000002E-2</v>
      </c>
    </row>
    <row r="78" spans="1:7" x14ac:dyDescent="0.25">
      <c r="A78" s="13" t="s">
        <v>480</v>
      </c>
      <c r="B78" s="33" t="s">
        <v>481</v>
      </c>
      <c r="C78" s="33" t="s">
        <v>276</v>
      </c>
      <c r="D78" s="14">
        <v>400000</v>
      </c>
      <c r="E78" s="15">
        <v>427.97</v>
      </c>
      <c r="F78" s="16">
        <v>2.0000000000000001E-4</v>
      </c>
      <c r="G78" s="16">
        <v>7.1199999999999999E-2</v>
      </c>
    </row>
    <row r="79" spans="1:7" x14ac:dyDescent="0.25">
      <c r="A79" s="17" t="s">
        <v>130</v>
      </c>
      <c r="B79" s="34"/>
      <c r="C79" s="34"/>
      <c r="D79" s="20"/>
      <c r="E79" s="21">
        <v>1718699.12</v>
      </c>
      <c r="F79" s="22">
        <v>0.93669999999999998</v>
      </c>
      <c r="G79" s="23"/>
    </row>
    <row r="80" spans="1:7" x14ac:dyDescent="0.25">
      <c r="A80" s="13"/>
      <c r="B80" s="33"/>
      <c r="C80" s="33"/>
      <c r="D80" s="14"/>
      <c r="E80" s="15"/>
      <c r="F80" s="16"/>
      <c r="G80" s="16"/>
    </row>
    <row r="81" spans="1:7" x14ac:dyDescent="0.25">
      <c r="A81" s="17" t="s">
        <v>131</v>
      </c>
      <c r="B81" s="33"/>
      <c r="C81" s="33"/>
      <c r="D81" s="14"/>
      <c r="E81" s="15"/>
      <c r="F81" s="16"/>
      <c r="G81" s="16"/>
    </row>
    <row r="82" spans="1:7" x14ac:dyDescent="0.25">
      <c r="A82" s="13" t="s">
        <v>482</v>
      </c>
      <c r="B82" s="33" t="s">
        <v>483</v>
      </c>
      <c r="C82" s="33" t="s">
        <v>134</v>
      </c>
      <c r="D82" s="14">
        <v>53000000</v>
      </c>
      <c r="E82" s="15">
        <v>53644.9</v>
      </c>
      <c r="F82" s="16">
        <v>2.92E-2</v>
      </c>
      <c r="G82" s="16">
        <v>6.8933999999999995E-2</v>
      </c>
    </row>
    <row r="83" spans="1:7" x14ac:dyDescent="0.25">
      <c r="A83" s="17" t="s">
        <v>130</v>
      </c>
      <c r="B83" s="34"/>
      <c r="C83" s="34"/>
      <c r="D83" s="20"/>
      <c r="E83" s="21">
        <v>53644.9</v>
      </c>
      <c r="F83" s="22">
        <v>2.92E-2</v>
      </c>
      <c r="G83" s="23"/>
    </row>
    <row r="84" spans="1:7" x14ac:dyDescent="0.25">
      <c r="A84" s="13"/>
      <c r="B84" s="33"/>
      <c r="C84" s="33"/>
      <c r="D84" s="14"/>
      <c r="E84" s="15"/>
      <c r="F84" s="16"/>
      <c r="G84" s="16"/>
    </row>
    <row r="85" spans="1:7" x14ac:dyDescent="0.25">
      <c r="A85" s="17" t="s">
        <v>140</v>
      </c>
      <c r="B85" s="33"/>
      <c r="C85" s="33"/>
      <c r="D85" s="14"/>
      <c r="E85" s="15"/>
      <c r="F85" s="16"/>
      <c r="G85" s="16"/>
    </row>
    <row r="86" spans="1:7" x14ac:dyDescent="0.25">
      <c r="A86" s="17" t="s">
        <v>130</v>
      </c>
      <c r="B86" s="33"/>
      <c r="C86" s="33"/>
      <c r="D86" s="14"/>
      <c r="E86" s="18" t="s">
        <v>127</v>
      </c>
      <c r="F86" s="19" t="s">
        <v>127</v>
      </c>
      <c r="G86" s="16"/>
    </row>
    <row r="87" spans="1:7" x14ac:dyDescent="0.25">
      <c r="A87" s="13"/>
      <c r="B87" s="33"/>
      <c r="C87" s="33"/>
      <c r="D87" s="14"/>
      <c r="E87" s="15"/>
      <c r="F87" s="16"/>
      <c r="G87" s="16"/>
    </row>
    <row r="88" spans="1:7" x14ac:dyDescent="0.25">
      <c r="A88" s="17" t="s">
        <v>141</v>
      </c>
      <c r="B88" s="33"/>
      <c r="C88" s="33"/>
      <c r="D88" s="14"/>
      <c r="E88" s="15"/>
      <c r="F88" s="16"/>
      <c r="G88" s="16"/>
    </row>
    <row r="89" spans="1:7" x14ac:dyDescent="0.25">
      <c r="A89" s="17" t="s">
        <v>130</v>
      </c>
      <c r="B89" s="33"/>
      <c r="C89" s="33"/>
      <c r="D89" s="14"/>
      <c r="E89" s="18" t="s">
        <v>127</v>
      </c>
      <c r="F89" s="19" t="s">
        <v>127</v>
      </c>
      <c r="G89" s="16"/>
    </row>
    <row r="90" spans="1:7" x14ac:dyDescent="0.25">
      <c r="A90" s="13"/>
      <c r="B90" s="33"/>
      <c r="C90" s="33"/>
      <c r="D90" s="14"/>
      <c r="E90" s="15"/>
      <c r="F90" s="16"/>
      <c r="G90" s="16"/>
    </row>
    <row r="91" spans="1:7" x14ac:dyDescent="0.25">
      <c r="A91" s="24" t="s">
        <v>142</v>
      </c>
      <c r="B91" s="35"/>
      <c r="C91" s="35"/>
      <c r="D91" s="25"/>
      <c r="E91" s="21">
        <v>1772344.02</v>
      </c>
      <c r="F91" s="22">
        <v>0.96589999999999998</v>
      </c>
      <c r="G91" s="23"/>
    </row>
    <row r="92" spans="1:7" x14ac:dyDescent="0.25">
      <c r="A92" s="13"/>
      <c r="B92" s="33"/>
      <c r="C92" s="33"/>
      <c r="D92" s="14"/>
      <c r="E92" s="15"/>
      <c r="F92" s="16"/>
      <c r="G92" s="16"/>
    </row>
    <row r="93" spans="1:7" x14ac:dyDescent="0.25">
      <c r="A93" s="13"/>
      <c r="B93" s="33"/>
      <c r="C93" s="33"/>
      <c r="D93" s="14"/>
      <c r="E93" s="15"/>
      <c r="F93" s="16"/>
      <c r="G93" s="16"/>
    </row>
    <row r="94" spans="1:7" x14ac:dyDescent="0.25">
      <c r="A94" s="17" t="s">
        <v>220</v>
      </c>
      <c r="B94" s="33"/>
      <c r="C94" s="33"/>
      <c r="D94" s="14"/>
      <c r="E94" s="15"/>
      <c r="F94" s="16"/>
      <c r="G94" s="16"/>
    </row>
    <row r="95" spans="1:7" x14ac:dyDescent="0.25">
      <c r="A95" s="13" t="s">
        <v>221</v>
      </c>
      <c r="B95" s="33"/>
      <c r="C95" s="33"/>
      <c r="D95" s="14"/>
      <c r="E95" s="15">
        <v>362.75</v>
      </c>
      <c r="F95" s="16">
        <v>2.0000000000000001E-4</v>
      </c>
      <c r="G95" s="16">
        <v>6.2909999999999994E-2</v>
      </c>
    </row>
    <row r="96" spans="1:7" x14ac:dyDescent="0.25">
      <c r="A96" s="17" t="s">
        <v>130</v>
      </c>
      <c r="B96" s="34"/>
      <c r="C96" s="34"/>
      <c r="D96" s="20"/>
      <c r="E96" s="21">
        <v>362.75</v>
      </c>
      <c r="F96" s="22">
        <v>2.0000000000000001E-4</v>
      </c>
      <c r="G96" s="23"/>
    </row>
    <row r="97" spans="1:7" x14ac:dyDescent="0.25">
      <c r="A97" s="13"/>
      <c r="B97" s="33"/>
      <c r="C97" s="33"/>
      <c r="D97" s="14"/>
      <c r="E97" s="15"/>
      <c r="F97" s="16"/>
      <c r="G97" s="16"/>
    </row>
    <row r="98" spans="1:7" x14ac:dyDescent="0.25">
      <c r="A98" s="24" t="s">
        <v>142</v>
      </c>
      <c r="B98" s="35"/>
      <c r="C98" s="35"/>
      <c r="D98" s="25"/>
      <c r="E98" s="21">
        <v>362.75</v>
      </c>
      <c r="F98" s="22">
        <v>2.0000000000000001E-4</v>
      </c>
      <c r="G98" s="23"/>
    </row>
    <row r="99" spans="1:7" x14ac:dyDescent="0.25">
      <c r="A99" s="13" t="s">
        <v>222</v>
      </c>
      <c r="B99" s="33"/>
      <c r="C99" s="33"/>
      <c r="D99" s="14"/>
      <c r="E99" s="15">
        <v>62806.023594300001</v>
      </c>
      <c r="F99" s="16">
        <v>3.4216000000000003E-2</v>
      </c>
      <c r="G99" s="16"/>
    </row>
    <row r="100" spans="1:7" x14ac:dyDescent="0.25">
      <c r="A100" s="13" t="s">
        <v>223</v>
      </c>
      <c r="B100" s="33"/>
      <c r="C100" s="33"/>
      <c r="D100" s="14"/>
      <c r="E100" s="15">
        <v>16.6064057</v>
      </c>
      <c r="F100" s="27">
        <v>-3.1599999999999998E-4</v>
      </c>
      <c r="G100" s="16">
        <v>6.2909999999999994E-2</v>
      </c>
    </row>
    <row r="101" spans="1:7" x14ac:dyDescent="0.25">
      <c r="A101" s="28" t="s">
        <v>224</v>
      </c>
      <c r="B101" s="36"/>
      <c r="C101" s="36"/>
      <c r="D101" s="29"/>
      <c r="E101" s="30">
        <v>1835529.4</v>
      </c>
      <c r="F101" s="31">
        <v>1</v>
      </c>
      <c r="G101" s="31"/>
    </row>
    <row r="103" spans="1:7" x14ac:dyDescent="0.25">
      <c r="A103" s="1" t="s">
        <v>226</v>
      </c>
    </row>
    <row r="106" spans="1:7" x14ac:dyDescent="0.25">
      <c r="A106" s="1" t="s">
        <v>227</v>
      </c>
    </row>
    <row r="107" spans="1:7" x14ac:dyDescent="0.25">
      <c r="A107" s="48" t="s">
        <v>228</v>
      </c>
      <c r="B107" s="3" t="s">
        <v>127</v>
      </c>
    </row>
    <row r="108" spans="1:7" x14ac:dyDescent="0.25">
      <c r="A108" t="s">
        <v>229</v>
      </c>
    </row>
    <row r="109" spans="1:7" x14ac:dyDescent="0.25">
      <c r="A109" t="s">
        <v>338</v>
      </c>
      <c r="B109" t="s">
        <v>231</v>
      </c>
      <c r="C109" t="s">
        <v>231</v>
      </c>
    </row>
    <row r="110" spans="1:7" x14ac:dyDescent="0.25">
      <c r="B110" s="49">
        <v>45565</v>
      </c>
      <c r="C110" s="49">
        <v>45596</v>
      </c>
    </row>
    <row r="111" spans="1:7" x14ac:dyDescent="0.25">
      <c r="A111" t="s">
        <v>339</v>
      </c>
      <c r="B111">
        <v>1419.0518999999999</v>
      </c>
      <c r="C111">
        <v>1426.2336</v>
      </c>
    </row>
    <row r="113" spans="1:2" x14ac:dyDescent="0.25">
      <c r="A113" t="s">
        <v>247</v>
      </c>
      <c r="B113" s="3" t="s">
        <v>127</v>
      </c>
    </row>
    <row r="114" spans="1:2" x14ac:dyDescent="0.25">
      <c r="A114" t="s">
        <v>248</v>
      </c>
      <c r="B114" s="3" t="s">
        <v>127</v>
      </c>
    </row>
    <row r="115" spans="1:2" ht="29.1" customHeight="1" x14ac:dyDescent="0.25">
      <c r="A115" s="48" t="s">
        <v>249</v>
      </c>
      <c r="B115" s="3" t="s">
        <v>127</v>
      </c>
    </row>
    <row r="116" spans="1:2" ht="29.1" customHeight="1" x14ac:dyDescent="0.25">
      <c r="A116" s="48" t="s">
        <v>250</v>
      </c>
      <c r="B116" s="3" t="s">
        <v>127</v>
      </c>
    </row>
    <row r="117" spans="1:2" x14ac:dyDescent="0.25">
      <c r="A117" t="s">
        <v>251</v>
      </c>
      <c r="B117" s="50">
        <f>+B132</f>
        <v>5.0858914377853832</v>
      </c>
    </row>
    <row r="118" spans="1:2" ht="43.5" customHeight="1" x14ac:dyDescent="0.25">
      <c r="A118" s="48" t="s">
        <v>252</v>
      </c>
      <c r="B118" s="3" t="s">
        <v>127</v>
      </c>
    </row>
    <row r="119" spans="1:2" x14ac:dyDescent="0.25">
      <c r="B119" s="3"/>
    </row>
    <row r="120" spans="1:2" ht="29.1" customHeight="1" x14ac:dyDescent="0.25">
      <c r="A120" s="48" t="s">
        <v>253</v>
      </c>
      <c r="B120" s="3" t="s">
        <v>127</v>
      </c>
    </row>
    <row r="121" spans="1:2" ht="29.1" customHeight="1" x14ac:dyDescent="0.25">
      <c r="A121" s="48" t="s">
        <v>254</v>
      </c>
      <c r="B121">
        <v>682189.25999999989</v>
      </c>
    </row>
    <row r="122" spans="1:2" ht="29.1" customHeight="1" x14ac:dyDescent="0.25">
      <c r="A122" s="48" t="s">
        <v>255</v>
      </c>
      <c r="B122" s="3" t="s">
        <v>127</v>
      </c>
    </row>
    <row r="123" spans="1:2" ht="29.1" customHeight="1" x14ac:dyDescent="0.25">
      <c r="A123" s="48" t="s">
        <v>256</v>
      </c>
      <c r="B123" s="3" t="s">
        <v>127</v>
      </c>
    </row>
    <row r="125" spans="1:2" x14ac:dyDescent="0.25">
      <c r="A125" t="s">
        <v>257</v>
      </c>
    </row>
    <row r="126" spans="1:2" ht="29.1" customHeight="1" x14ac:dyDescent="0.25">
      <c r="A126" s="52" t="s">
        <v>258</v>
      </c>
      <c r="B126" s="53" t="s">
        <v>484</v>
      </c>
    </row>
    <row r="127" spans="1:2" x14ac:dyDescent="0.25">
      <c r="A127" s="52" t="s">
        <v>260</v>
      </c>
      <c r="B127" s="52" t="s">
        <v>341</v>
      </c>
    </row>
    <row r="128" spans="1:2" x14ac:dyDescent="0.25">
      <c r="A128" s="52"/>
      <c r="B128" s="52"/>
    </row>
    <row r="129" spans="1:4" x14ac:dyDescent="0.25">
      <c r="A129" s="52" t="s">
        <v>262</v>
      </c>
      <c r="B129" s="54">
        <v>7.2330399405528558</v>
      </c>
      <c r="D129" s="68"/>
    </row>
    <row r="130" spans="1:4" x14ac:dyDescent="0.25">
      <c r="A130" s="52"/>
      <c r="B130" s="52"/>
    </row>
    <row r="131" spans="1:4" x14ac:dyDescent="0.25">
      <c r="A131" s="52" t="s">
        <v>263</v>
      </c>
      <c r="B131" s="55">
        <v>4.2511999999999999</v>
      </c>
    </row>
    <row r="132" spans="1:4" x14ac:dyDescent="0.25">
      <c r="A132" s="52" t="s">
        <v>264</v>
      </c>
      <c r="B132" s="55">
        <v>5.0858914377853832</v>
      </c>
    </row>
    <row r="133" spans="1:4" x14ac:dyDescent="0.25">
      <c r="A133" s="52"/>
      <c r="B133" s="52"/>
    </row>
    <row r="134" spans="1:4" x14ac:dyDescent="0.25">
      <c r="A134" s="52" t="s">
        <v>265</v>
      </c>
      <c r="B134" s="56">
        <v>45596</v>
      </c>
    </row>
    <row r="136" spans="1:4" ht="69.95" customHeight="1" x14ac:dyDescent="0.25">
      <c r="A136" s="69" t="s">
        <v>266</v>
      </c>
      <c r="B136" s="69" t="s">
        <v>267</v>
      </c>
      <c r="C136" s="69" t="s">
        <v>5</v>
      </c>
      <c r="D136" s="69" t="s">
        <v>6</v>
      </c>
    </row>
    <row r="137" spans="1:4" ht="69.95" customHeight="1" x14ac:dyDescent="0.25">
      <c r="A137" s="69" t="s">
        <v>484</v>
      </c>
      <c r="B137" s="69"/>
      <c r="C137" s="69" t="s">
        <v>14</v>
      </c>
      <c r="D137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96"/>
  <sheetViews>
    <sheetView showGridLines="0" workbookViewId="0">
      <pane ySplit="4" topLeftCell="A75" activePane="bottomLeft" state="frozen"/>
      <selection activeCell="B30" sqref="B30"/>
      <selection pane="bottomLeft" activeCell="C81" sqref="C81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2266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2267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1254</v>
      </c>
      <c r="B8" s="33" t="s">
        <v>1255</v>
      </c>
      <c r="C8" s="33" t="s">
        <v>1256</v>
      </c>
      <c r="D8" s="14">
        <v>7949</v>
      </c>
      <c r="E8" s="15">
        <v>41.54</v>
      </c>
      <c r="F8" s="16">
        <v>5.0900000000000001E-2</v>
      </c>
      <c r="G8" s="16"/>
    </row>
    <row r="9" spans="1:8" x14ac:dyDescent="0.25">
      <c r="A9" s="13" t="s">
        <v>1170</v>
      </c>
      <c r="B9" s="33" t="s">
        <v>1171</v>
      </c>
      <c r="C9" s="33" t="s">
        <v>1172</v>
      </c>
      <c r="D9" s="14">
        <v>418</v>
      </c>
      <c r="E9" s="15">
        <v>41.12</v>
      </c>
      <c r="F9" s="16">
        <v>5.0299999999999997E-2</v>
      </c>
      <c r="G9" s="16"/>
    </row>
    <row r="10" spans="1:8" x14ac:dyDescent="0.25">
      <c r="A10" s="13" t="s">
        <v>1332</v>
      </c>
      <c r="B10" s="33" t="s">
        <v>1333</v>
      </c>
      <c r="C10" s="33" t="s">
        <v>1334</v>
      </c>
      <c r="D10" s="14">
        <v>8932</v>
      </c>
      <c r="E10" s="15">
        <v>40.380000000000003</v>
      </c>
      <c r="F10" s="16">
        <v>4.9399999999999999E-2</v>
      </c>
      <c r="G10" s="16"/>
    </row>
    <row r="11" spans="1:8" x14ac:dyDescent="0.25">
      <c r="A11" s="13" t="s">
        <v>1300</v>
      </c>
      <c r="B11" s="33" t="s">
        <v>1301</v>
      </c>
      <c r="C11" s="33" t="s">
        <v>1256</v>
      </c>
      <c r="D11" s="14">
        <v>8696</v>
      </c>
      <c r="E11" s="15">
        <v>39.56</v>
      </c>
      <c r="F11" s="16">
        <v>4.8399999999999999E-2</v>
      </c>
      <c r="G11" s="16"/>
    </row>
    <row r="12" spans="1:8" x14ac:dyDescent="0.25">
      <c r="A12" s="13" t="s">
        <v>1319</v>
      </c>
      <c r="B12" s="33" t="s">
        <v>1320</v>
      </c>
      <c r="C12" s="33" t="s">
        <v>1203</v>
      </c>
      <c r="D12" s="14">
        <v>279</v>
      </c>
      <c r="E12" s="15">
        <v>39.229999999999997</v>
      </c>
      <c r="F12" s="16">
        <v>4.8000000000000001E-2</v>
      </c>
      <c r="G12" s="16"/>
    </row>
    <row r="13" spans="1:8" x14ac:dyDescent="0.25">
      <c r="A13" s="13" t="s">
        <v>1185</v>
      </c>
      <c r="B13" s="33" t="s">
        <v>1186</v>
      </c>
      <c r="C13" s="33" t="s">
        <v>1158</v>
      </c>
      <c r="D13" s="14">
        <v>3066</v>
      </c>
      <c r="E13" s="15">
        <v>39.07</v>
      </c>
      <c r="F13" s="16">
        <v>4.7800000000000002E-2</v>
      </c>
      <c r="G13" s="16"/>
    </row>
    <row r="14" spans="1:8" x14ac:dyDescent="0.25">
      <c r="A14" s="13" t="s">
        <v>1279</v>
      </c>
      <c r="B14" s="33" t="s">
        <v>1280</v>
      </c>
      <c r="C14" s="33" t="s">
        <v>1259</v>
      </c>
      <c r="D14" s="14">
        <v>13701</v>
      </c>
      <c r="E14" s="15">
        <v>39.03</v>
      </c>
      <c r="F14" s="16">
        <v>4.7800000000000002E-2</v>
      </c>
      <c r="G14" s="16"/>
    </row>
    <row r="15" spans="1:8" x14ac:dyDescent="0.25">
      <c r="A15" s="13" t="s">
        <v>1752</v>
      </c>
      <c r="B15" s="33" t="s">
        <v>1753</v>
      </c>
      <c r="C15" s="33" t="s">
        <v>1353</v>
      </c>
      <c r="D15" s="14">
        <v>6362</v>
      </c>
      <c r="E15" s="15">
        <v>38.03</v>
      </c>
      <c r="F15" s="16">
        <v>4.6600000000000003E-2</v>
      </c>
      <c r="G15" s="16"/>
    </row>
    <row r="16" spans="1:8" x14ac:dyDescent="0.25">
      <c r="A16" s="13" t="s">
        <v>1324</v>
      </c>
      <c r="B16" s="33" t="s">
        <v>1325</v>
      </c>
      <c r="C16" s="33" t="s">
        <v>1172</v>
      </c>
      <c r="D16" s="14">
        <v>761</v>
      </c>
      <c r="E16" s="15">
        <v>37.97</v>
      </c>
      <c r="F16" s="16">
        <v>4.65E-2</v>
      </c>
      <c r="G16" s="16"/>
    </row>
    <row r="17" spans="1:7" x14ac:dyDescent="0.25">
      <c r="A17" s="13" t="s">
        <v>1212</v>
      </c>
      <c r="B17" s="33" t="s">
        <v>1213</v>
      </c>
      <c r="C17" s="33" t="s">
        <v>1214</v>
      </c>
      <c r="D17" s="14">
        <v>1016</v>
      </c>
      <c r="E17" s="15">
        <v>35.57</v>
      </c>
      <c r="F17" s="16">
        <v>4.3499999999999997E-2</v>
      </c>
      <c r="G17" s="16"/>
    </row>
    <row r="18" spans="1:7" x14ac:dyDescent="0.25">
      <c r="A18" s="13" t="s">
        <v>1257</v>
      </c>
      <c r="B18" s="33" t="s">
        <v>1258</v>
      </c>
      <c r="C18" s="33" t="s">
        <v>1259</v>
      </c>
      <c r="D18" s="14">
        <v>790</v>
      </c>
      <c r="E18" s="15">
        <v>33.549999999999997</v>
      </c>
      <c r="F18" s="16">
        <v>4.1099999999999998E-2</v>
      </c>
      <c r="G18" s="16"/>
    </row>
    <row r="19" spans="1:7" x14ac:dyDescent="0.25">
      <c r="A19" s="13" t="s">
        <v>1750</v>
      </c>
      <c r="B19" s="33" t="s">
        <v>1751</v>
      </c>
      <c r="C19" s="33" t="s">
        <v>1209</v>
      </c>
      <c r="D19" s="14">
        <v>4235</v>
      </c>
      <c r="E19" s="15">
        <v>29.83</v>
      </c>
      <c r="F19" s="16">
        <v>3.6499999999999998E-2</v>
      </c>
      <c r="G19" s="16"/>
    </row>
    <row r="20" spans="1:7" x14ac:dyDescent="0.25">
      <c r="A20" s="13" t="s">
        <v>1399</v>
      </c>
      <c r="B20" s="33" t="s">
        <v>1400</v>
      </c>
      <c r="C20" s="33" t="s">
        <v>1401</v>
      </c>
      <c r="D20" s="14">
        <v>671</v>
      </c>
      <c r="E20" s="15">
        <v>28.85</v>
      </c>
      <c r="F20" s="16">
        <v>3.5299999999999998E-2</v>
      </c>
      <c r="G20" s="16"/>
    </row>
    <row r="21" spans="1:7" x14ac:dyDescent="0.25">
      <c r="A21" s="13" t="s">
        <v>1444</v>
      </c>
      <c r="B21" s="33" t="s">
        <v>1445</v>
      </c>
      <c r="C21" s="33" t="s">
        <v>1209</v>
      </c>
      <c r="D21" s="14">
        <v>337</v>
      </c>
      <c r="E21" s="15">
        <v>25.04</v>
      </c>
      <c r="F21" s="16">
        <v>3.0700000000000002E-2</v>
      </c>
      <c r="G21" s="16"/>
    </row>
    <row r="22" spans="1:7" x14ac:dyDescent="0.25">
      <c r="A22" s="13" t="s">
        <v>1854</v>
      </c>
      <c r="B22" s="33" t="s">
        <v>1855</v>
      </c>
      <c r="C22" s="33" t="s">
        <v>1229</v>
      </c>
      <c r="D22" s="14">
        <v>4009</v>
      </c>
      <c r="E22" s="15">
        <v>18.91</v>
      </c>
      <c r="F22" s="16">
        <v>2.3199999999999998E-2</v>
      </c>
      <c r="G22" s="16"/>
    </row>
    <row r="23" spans="1:7" x14ac:dyDescent="0.25">
      <c r="A23" s="13" t="s">
        <v>2256</v>
      </c>
      <c r="B23" s="33" t="s">
        <v>2257</v>
      </c>
      <c r="C23" s="33" t="s">
        <v>1401</v>
      </c>
      <c r="D23" s="14">
        <v>1215</v>
      </c>
      <c r="E23" s="15">
        <v>18.78</v>
      </c>
      <c r="F23" s="16">
        <v>2.3E-2</v>
      </c>
      <c r="G23" s="16"/>
    </row>
    <row r="24" spans="1:7" x14ac:dyDescent="0.25">
      <c r="A24" s="13" t="s">
        <v>1842</v>
      </c>
      <c r="B24" s="33" t="s">
        <v>1843</v>
      </c>
      <c r="C24" s="33" t="s">
        <v>1307</v>
      </c>
      <c r="D24" s="14">
        <v>180</v>
      </c>
      <c r="E24" s="15">
        <v>18.41</v>
      </c>
      <c r="F24" s="16">
        <v>2.2499999999999999E-2</v>
      </c>
      <c r="G24" s="16"/>
    </row>
    <row r="25" spans="1:7" x14ac:dyDescent="0.25">
      <c r="A25" s="13" t="s">
        <v>1312</v>
      </c>
      <c r="B25" s="33" t="s">
        <v>1313</v>
      </c>
      <c r="C25" s="33" t="s">
        <v>1314</v>
      </c>
      <c r="D25" s="14">
        <v>8249</v>
      </c>
      <c r="E25" s="15">
        <v>18.3</v>
      </c>
      <c r="F25" s="16">
        <v>2.24E-2</v>
      </c>
      <c r="G25" s="16"/>
    </row>
    <row r="26" spans="1:7" x14ac:dyDescent="0.25">
      <c r="A26" s="13" t="s">
        <v>1283</v>
      </c>
      <c r="B26" s="33" t="s">
        <v>1284</v>
      </c>
      <c r="C26" s="33" t="s">
        <v>1214</v>
      </c>
      <c r="D26" s="14">
        <v>273</v>
      </c>
      <c r="E26" s="15">
        <v>17.690000000000001</v>
      </c>
      <c r="F26" s="16">
        <v>2.1700000000000001E-2</v>
      </c>
      <c r="G26" s="16"/>
    </row>
    <row r="27" spans="1:7" x14ac:dyDescent="0.25">
      <c r="A27" s="13" t="s">
        <v>1358</v>
      </c>
      <c r="B27" s="33" t="s">
        <v>1359</v>
      </c>
      <c r="C27" s="33" t="s">
        <v>1249</v>
      </c>
      <c r="D27" s="14">
        <v>152</v>
      </c>
      <c r="E27" s="15">
        <v>16.55</v>
      </c>
      <c r="F27" s="16">
        <v>2.0299999999999999E-2</v>
      </c>
      <c r="G27" s="16"/>
    </row>
    <row r="28" spans="1:7" x14ac:dyDescent="0.25">
      <c r="A28" s="13" t="s">
        <v>2092</v>
      </c>
      <c r="B28" s="33" t="s">
        <v>2093</v>
      </c>
      <c r="C28" s="33" t="s">
        <v>1214</v>
      </c>
      <c r="D28" s="14">
        <v>365</v>
      </c>
      <c r="E28" s="15">
        <v>15.68</v>
      </c>
      <c r="F28" s="16">
        <v>1.9199999999999998E-2</v>
      </c>
      <c r="G28" s="16"/>
    </row>
    <row r="29" spans="1:7" x14ac:dyDescent="0.25">
      <c r="A29" s="13" t="s">
        <v>2268</v>
      </c>
      <c r="B29" s="33" t="s">
        <v>2269</v>
      </c>
      <c r="C29" s="33" t="s">
        <v>1209</v>
      </c>
      <c r="D29" s="14">
        <v>143</v>
      </c>
      <c r="E29" s="15">
        <v>14.39</v>
      </c>
      <c r="F29" s="16">
        <v>1.7600000000000001E-2</v>
      </c>
      <c r="G29" s="16"/>
    </row>
    <row r="30" spans="1:7" x14ac:dyDescent="0.25">
      <c r="A30" s="13" t="s">
        <v>1868</v>
      </c>
      <c r="B30" s="33" t="s">
        <v>1869</v>
      </c>
      <c r="C30" s="33" t="s">
        <v>1214</v>
      </c>
      <c r="D30" s="14">
        <v>338</v>
      </c>
      <c r="E30" s="15">
        <v>13.69</v>
      </c>
      <c r="F30" s="16">
        <v>1.6799999999999999E-2</v>
      </c>
      <c r="G30" s="16"/>
    </row>
    <row r="31" spans="1:7" x14ac:dyDescent="0.25">
      <c r="A31" s="13" t="s">
        <v>2270</v>
      </c>
      <c r="B31" s="33" t="s">
        <v>2271</v>
      </c>
      <c r="C31" s="33" t="s">
        <v>1224</v>
      </c>
      <c r="D31" s="14">
        <v>788</v>
      </c>
      <c r="E31" s="15">
        <v>10.96</v>
      </c>
      <c r="F31" s="16">
        <v>1.34E-2</v>
      </c>
      <c r="G31" s="16"/>
    </row>
    <row r="32" spans="1:7" x14ac:dyDescent="0.25">
      <c r="A32" s="13" t="s">
        <v>2272</v>
      </c>
      <c r="B32" s="33" t="s">
        <v>2273</v>
      </c>
      <c r="C32" s="33" t="s">
        <v>1401</v>
      </c>
      <c r="D32" s="14">
        <v>1112</v>
      </c>
      <c r="E32" s="15">
        <v>10.42</v>
      </c>
      <c r="F32" s="16">
        <v>1.2800000000000001E-2</v>
      </c>
      <c r="G32" s="16"/>
    </row>
    <row r="33" spans="1:7" x14ac:dyDescent="0.25">
      <c r="A33" s="13" t="s">
        <v>2150</v>
      </c>
      <c r="B33" s="33" t="s">
        <v>2151</v>
      </c>
      <c r="C33" s="33" t="s">
        <v>1256</v>
      </c>
      <c r="D33" s="14">
        <v>4423</v>
      </c>
      <c r="E33" s="15">
        <v>9.61</v>
      </c>
      <c r="F33" s="16">
        <v>1.18E-2</v>
      </c>
      <c r="G33" s="16"/>
    </row>
    <row r="34" spans="1:7" x14ac:dyDescent="0.25">
      <c r="A34" s="13" t="s">
        <v>2116</v>
      </c>
      <c r="B34" s="33" t="s">
        <v>2117</v>
      </c>
      <c r="C34" s="33" t="s">
        <v>1307</v>
      </c>
      <c r="D34" s="14">
        <v>125</v>
      </c>
      <c r="E34" s="15">
        <v>9.57</v>
      </c>
      <c r="F34" s="16">
        <v>1.17E-2</v>
      </c>
      <c r="G34" s="16"/>
    </row>
    <row r="35" spans="1:7" x14ac:dyDescent="0.25">
      <c r="A35" s="13" t="s">
        <v>1862</v>
      </c>
      <c r="B35" s="33" t="s">
        <v>1863</v>
      </c>
      <c r="C35" s="33" t="s">
        <v>1401</v>
      </c>
      <c r="D35" s="14">
        <v>1302</v>
      </c>
      <c r="E35" s="15">
        <v>9.2200000000000006</v>
      </c>
      <c r="F35" s="16">
        <v>1.1299999999999999E-2</v>
      </c>
      <c r="G35" s="16"/>
    </row>
    <row r="36" spans="1:7" x14ac:dyDescent="0.25">
      <c r="A36" s="13" t="s">
        <v>2274</v>
      </c>
      <c r="B36" s="33" t="s">
        <v>2275</v>
      </c>
      <c r="C36" s="33" t="s">
        <v>1401</v>
      </c>
      <c r="D36" s="14">
        <v>770</v>
      </c>
      <c r="E36" s="15">
        <v>8.4</v>
      </c>
      <c r="F36" s="16">
        <v>1.03E-2</v>
      </c>
      <c r="G36" s="16"/>
    </row>
    <row r="37" spans="1:7" x14ac:dyDescent="0.25">
      <c r="A37" s="13" t="s">
        <v>1777</v>
      </c>
      <c r="B37" s="33" t="s">
        <v>1778</v>
      </c>
      <c r="C37" s="33" t="s">
        <v>1158</v>
      </c>
      <c r="D37" s="14">
        <v>285</v>
      </c>
      <c r="E37" s="15">
        <v>7.73</v>
      </c>
      <c r="F37" s="16">
        <v>9.4999999999999998E-3</v>
      </c>
      <c r="G37" s="16"/>
    </row>
    <row r="38" spans="1:7" x14ac:dyDescent="0.25">
      <c r="A38" s="13" t="s">
        <v>1844</v>
      </c>
      <c r="B38" s="33" t="s">
        <v>1845</v>
      </c>
      <c r="C38" s="33" t="s">
        <v>1259</v>
      </c>
      <c r="D38" s="14">
        <v>688</v>
      </c>
      <c r="E38" s="15">
        <v>7.47</v>
      </c>
      <c r="F38" s="16">
        <v>9.1000000000000004E-3</v>
      </c>
      <c r="G38" s="16"/>
    </row>
    <row r="39" spans="1:7" x14ac:dyDescent="0.25">
      <c r="A39" s="13" t="s">
        <v>2276</v>
      </c>
      <c r="B39" s="33" t="s">
        <v>2277</v>
      </c>
      <c r="C39" s="33" t="s">
        <v>1192</v>
      </c>
      <c r="D39" s="14">
        <v>6846</v>
      </c>
      <c r="E39" s="15">
        <v>6.65</v>
      </c>
      <c r="F39" s="16">
        <v>8.0999999999999996E-3</v>
      </c>
      <c r="G39" s="16"/>
    </row>
    <row r="40" spans="1:7" x14ac:dyDescent="0.25">
      <c r="A40" s="13" t="s">
        <v>2278</v>
      </c>
      <c r="B40" s="33" t="s">
        <v>2279</v>
      </c>
      <c r="C40" s="33" t="s">
        <v>1189</v>
      </c>
      <c r="D40" s="14">
        <v>3026</v>
      </c>
      <c r="E40" s="15">
        <v>6.36</v>
      </c>
      <c r="F40" s="16">
        <v>7.7999999999999996E-3</v>
      </c>
      <c r="G40" s="16"/>
    </row>
    <row r="41" spans="1:7" x14ac:dyDescent="0.25">
      <c r="A41" s="13" t="s">
        <v>2280</v>
      </c>
      <c r="B41" s="33" t="s">
        <v>2281</v>
      </c>
      <c r="C41" s="33" t="s">
        <v>2282</v>
      </c>
      <c r="D41" s="14">
        <v>85</v>
      </c>
      <c r="E41" s="15">
        <v>5.63</v>
      </c>
      <c r="F41" s="16">
        <v>6.8999999999999999E-3</v>
      </c>
      <c r="G41" s="16"/>
    </row>
    <row r="42" spans="1:7" x14ac:dyDescent="0.25">
      <c r="A42" s="13" t="s">
        <v>1488</v>
      </c>
      <c r="B42" s="33" t="s">
        <v>1489</v>
      </c>
      <c r="C42" s="33" t="s">
        <v>1249</v>
      </c>
      <c r="D42" s="14">
        <v>1018</v>
      </c>
      <c r="E42" s="15">
        <v>5.6</v>
      </c>
      <c r="F42" s="16">
        <v>6.8999999999999999E-3</v>
      </c>
      <c r="G42" s="16"/>
    </row>
    <row r="43" spans="1:7" x14ac:dyDescent="0.25">
      <c r="A43" s="13" t="s">
        <v>1876</v>
      </c>
      <c r="B43" s="33" t="s">
        <v>1877</v>
      </c>
      <c r="C43" s="33" t="s">
        <v>1192</v>
      </c>
      <c r="D43" s="14">
        <v>2164</v>
      </c>
      <c r="E43" s="15">
        <v>4.71</v>
      </c>
      <c r="F43" s="16">
        <v>5.7999999999999996E-3</v>
      </c>
      <c r="G43" s="16"/>
    </row>
    <row r="44" spans="1:7" x14ac:dyDescent="0.25">
      <c r="A44" s="13" t="s">
        <v>2283</v>
      </c>
      <c r="B44" s="33" t="s">
        <v>2284</v>
      </c>
      <c r="C44" s="33" t="s">
        <v>1401</v>
      </c>
      <c r="D44" s="14">
        <v>523</v>
      </c>
      <c r="E44" s="15">
        <v>4.54</v>
      </c>
      <c r="F44" s="16">
        <v>5.5999999999999999E-3</v>
      </c>
      <c r="G44" s="16"/>
    </row>
    <row r="45" spans="1:7" x14ac:dyDescent="0.25">
      <c r="A45" s="13" t="s">
        <v>2285</v>
      </c>
      <c r="B45" s="33" t="s">
        <v>2286</v>
      </c>
      <c r="C45" s="33" t="s">
        <v>2287</v>
      </c>
      <c r="D45" s="14">
        <v>824</v>
      </c>
      <c r="E45" s="15">
        <v>4.28</v>
      </c>
      <c r="F45" s="16">
        <v>5.1999999999999998E-3</v>
      </c>
      <c r="G45" s="16"/>
    </row>
    <row r="46" spans="1:7" x14ac:dyDescent="0.25">
      <c r="A46" s="13" t="s">
        <v>2288</v>
      </c>
      <c r="B46" s="33" t="s">
        <v>2289</v>
      </c>
      <c r="C46" s="33" t="s">
        <v>1390</v>
      </c>
      <c r="D46" s="14">
        <v>332</v>
      </c>
      <c r="E46" s="15">
        <v>4.2300000000000004</v>
      </c>
      <c r="F46" s="16">
        <v>5.1999999999999998E-3</v>
      </c>
      <c r="G46" s="16"/>
    </row>
    <row r="47" spans="1:7" x14ac:dyDescent="0.25">
      <c r="A47" s="13" t="s">
        <v>2290</v>
      </c>
      <c r="B47" s="33" t="s">
        <v>2291</v>
      </c>
      <c r="C47" s="33" t="s">
        <v>1214</v>
      </c>
      <c r="D47" s="14">
        <v>2030</v>
      </c>
      <c r="E47" s="15">
        <v>3.97</v>
      </c>
      <c r="F47" s="16">
        <v>4.8999999999999998E-3</v>
      </c>
      <c r="G47" s="16"/>
    </row>
    <row r="48" spans="1:7" x14ac:dyDescent="0.25">
      <c r="A48" s="13" t="s">
        <v>2024</v>
      </c>
      <c r="B48" s="33" t="s">
        <v>2025</v>
      </c>
      <c r="C48" s="33" t="s">
        <v>1425</v>
      </c>
      <c r="D48" s="14">
        <v>270</v>
      </c>
      <c r="E48" s="15">
        <v>3.64</v>
      </c>
      <c r="F48" s="16">
        <v>4.4999999999999997E-3</v>
      </c>
      <c r="G48" s="16"/>
    </row>
    <row r="49" spans="1:7" x14ac:dyDescent="0.25">
      <c r="A49" s="13" t="s">
        <v>1870</v>
      </c>
      <c r="B49" s="33" t="s">
        <v>1871</v>
      </c>
      <c r="C49" s="33" t="s">
        <v>1259</v>
      </c>
      <c r="D49" s="14">
        <v>198</v>
      </c>
      <c r="E49" s="15">
        <v>3.2</v>
      </c>
      <c r="F49" s="16">
        <v>3.8999999999999998E-3</v>
      </c>
      <c r="G49" s="16"/>
    </row>
    <row r="50" spans="1:7" x14ac:dyDescent="0.25">
      <c r="A50" s="13" t="s">
        <v>2292</v>
      </c>
      <c r="B50" s="33" t="s">
        <v>2293</v>
      </c>
      <c r="C50" s="33" t="s">
        <v>1192</v>
      </c>
      <c r="D50" s="14">
        <v>1570</v>
      </c>
      <c r="E50" s="15">
        <v>3.06</v>
      </c>
      <c r="F50" s="16">
        <v>3.7000000000000002E-3</v>
      </c>
      <c r="G50" s="16"/>
    </row>
    <row r="51" spans="1:7" x14ac:dyDescent="0.25">
      <c r="A51" s="13" t="s">
        <v>2294</v>
      </c>
      <c r="B51" s="33" t="s">
        <v>2295</v>
      </c>
      <c r="C51" s="33" t="s">
        <v>1214</v>
      </c>
      <c r="D51" s="14">
        <v>335</v>
      </c>
      <c r="E51" s="15">
        <v>2.68</v>
      </c>
      <c r="F51" s="16">
        <v>3.3E-3</v>
      </c>
      <c r="G51" s="16"/>
    </row>
    <row r="52" spans="1:7" x14ac:dyDescent="0.25">
      <c r="A52" s="13" t="s">
        <v>2296</v>
      </c>
      <c r="B52" s="33" t="s">
        <v>2297</v>
      </c>
      <c r="C52" s="33" t="s">
        <v>1415</v>
      </c>
      <c r="D52" s="14">
        <v>613</v>
      </c>
      <c r="E52" s="15">
        <v>2.44</v>
      </c>
      <c r="F52" s="16">
        <v>3.0000000000000001E-3</v>
      </c>
      <c r="G52" s="16"/>
    </row>
    <row r="53" spans="1:7" x14ac:dyDescent="0.25">
      <c r="A53" s="13" t="s">
        <v>2298</v>
      </c>
      <c r="B53" s="33" t="s">
        <v>2299</v>
      </c>
      <c r="C53" s="33" t="s">
        <v>1158</v>
      </c>
      <c r="D53" s="14">
        <v>116</v>
      </c>
      <c r="E53" s="15">
        <v>2.36</v>
      </c>
      <c r="F53" s="16">
        <v>2.8999999999999998E-3</v>
      </c>
      <c r="G53" s="16"/>
    </row>
    <row r="54" spans="1:7" x14ac:dyDescent="0.25">
      <c r="A54" s="13" t="s">
        <v>2300</v>
      </c>
      <c r="B54" s="33" t="s">
        <v>2301</v>
      </c>
      <c r="C54" s="33" t="s">
        <v>1189</v>
      </c>
      <c r="D54" s="14">
        <v>346</v>
      </c>
      <c r="E54" s="15">
        <v>2.21</v>
      </c>
      <c r="F54" s="16">
        <v>2.7000000000000001E-3</v>
      </c>
      <c r="G54" s="16"/>
    </row>
    <row r="55" spans="1:7" x14ac:dyDescent="0.25">
      <c r="A55" s="13" t="s">
        <v>2302</v>
      </c>
      <c r="B55" s="33" t="s">
        <v>2303</v>
      </c>
      <c r="C55" s="33" t="s">
        <v>1192</v>
      </c>
      <c r="D55" s="14">
        <v>699</v>
      </c>
      <c r="E55" s="15">
        <v>2.1</v>
      </c>
      <c r="F55" s="16">
        <v>2.5999999999999999E-3</v>
      </c>
      <c r="G55" s="16"/>
    </row>
    <row r="56" spans="1:7" x14ac:dyDescent="0.25">
      <c r="A56" s="13" t="s">
        <v>2304</v>
      </c>
      <c r="B56" s="33" t="s">
        <v>2305</v>
      </c>
      <c r="C56" s="33" t="s">
        <v>1314</v>
      </c>
      <c r="D56" s="14">
        <v>514</v>
      </c>
      <c r="E56" s="15">
        <v>1.9</v>
      </c>
      <c r="F56" s="16">
        <v>2.3E-3</v>
      </c>
      <c r="G56" s="16"/>
    </row>
    <row r="57" spans="1:7" x14ac:dyDescent="0.25">
      <c r="A57" s="13" t="s">
        <v>2306</v>
      </c>
      <c r="B57" s="33" t="s">
        <v>2307</v>
      </c>
      <c r="C57" s="33" t="s">
        <v>1996</v>
      </c>
      <c r="D57" s="14">
        <v>1478</v>
      </c>
      <c r="E57" s="15">
        <v>1.1599999999999999</v>
      </c>
      <c r="F57" s="16">
        <v>1.4E-3</v>
      </c>
      <c r="G57" s="16"/>
    </row>
    <row r="58" spans="1:7" x14ac:dyDescent="0.25">
      <c r="A58" s="17" t="s">
        <v>130</v>
      </c>
      <c r="B58" s="34"/>
      <c r="C58" s="34"/>
      <c r="D58" s="20"/>
      <c r="E58" s="37">
        <v>805.27</v>
      </c>
      <c r="F58" s="38">
        <v>0.98609999999999998</v>
      </c>
      <c r="G58" s="23"/>
    </row>
    <row r="59" spans="1:7" x14ac:dyDescent="0.25">
      <c r="A59" s="17" t="s">
        <v>1234</v>
      </c>
      <c r="B59" s="33"/>
      <c r="C59" s="33"/>
      <c r="D59" s="14"/>
      <c r="E59" s="15"/>
      <c r="F59" s="16"/>
      <c r="G59" s="16"/>
    </row>
    <row r="60" spans="1:7" x14ac:dyDescent="0.25">
      <c r="A60" s="17" t="s">
        <v>130</v>
      </c>
      <c r="B60" s="33"/>
      <c r="C60" s="33"/>
      <c r="D60" s="14"/>
      <c r="E60" s="39" t="s">
        <v>127</v>
      </c>
      <c r="F60" s="40" t="s">
        <v>127</v>
      </c>
      <c r="G60" s="16"/>
    </row>
    <row r="61" spans="1:7" x14ac:dyDescent="0.25">
      <c r="A61" s="24" t="s">
        <v>142</v>
      </c>
      <c r="B61" s="35"/>
      <c r="C61" s="35"/>
      <c r="D61" s="25"/>
      <c r="E61" s="30">
        <v>805.27</v>
      </c>
      <c r="F61" s="31">
        <v>0.98609999999999998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220</v>
      </c>
      <c r="B64" s="33"/>
      <c r="C64" s="33"/>
      <c r="D64" s="14"/>
      <c r="E64" s="15"/>
      <c r="F64" s="16"/>
      <c r="G64" s="16"/>
    </row>
    <row r="65" spans="1:7" x14ac:dyDescent="0.25">
      <c r="A65" s="13" t="s">
        <v>221</v>
      </c>
      <c r="B65" s="33"/>
      <c r="C65" s="33"/>
      <c r="D65" s="14"/>
      <c r="E65" s="15">
        <v>816.44</v>
      </c>
      <c r="F65" s="16">
        <v>0.99950000000000006</v>
      </c>
      <c r="G65" s="16">
        <v>6.2909999999999994E-2</v>
      </c>
    </row>
    <row r="66" spans="1:7" x14ac:dyDescent="0.25">
      <c r="A66" s="17" t="s">
        <v>130</v>
      </c>
      <c r="B66" s="34"/>
      <c r="C66" s="34"/>
      <c r="D66" s="20"/>
      <c r="E66" s="37">
        <v>816.44</v>
      </c>
      <c r="F66" s="38">
        <v>0.99950000000000006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142</v>
      </c>
      <c r="B68" s="35"/>
      <c r="C68" s="35"/>
      <c r="D68" s="25"/>
      <c r="E68" s="21">
        <v>816.44</v>
      </c>
      <c r="F68" s="22">
        <v>0.99950000000000006</v>
      </c>
      <c r="G68" s="23"/>
    </row>
    <row r="69" spans="1:7" x14ac:dyDescent="0.25">
      <c r="A69" s="13" t="s">
        <v>222</v>
      </c>
      <c r="B69" s="33"/>
      <c r="C69" s="33"/>
      <c r="D69" s="14"/>
      <c r="E69" s="15">
        <v>0.14071800000000001</v>
      </c>
      <c r="F69" s="16">
        <v>1.7200000000000001E-4</v>
      </c>
      <c r="G69" s="16"/>
    </row>
    <row r="70" spans="1:7" x14ac:dyDescent="0.25">
      <c r="A70" s="13" t="s">
        <v>223</v>
      </c>
      <c r="B70" s="33"/>
      <c r="C70" s="33"/>
      <c r="D70" s="14"/>
      <c r="E70" s="26">
        <v>-805.02071799999999</v>
      </c>
      <c r="F70" s="27">
        <v>-0.98577199999999998</v>
      </c>
      <c r="G70" s="16">
        <v>6.2909000000000007E-2</v>
      </c>
    </row>
    <row r="71" spans="1:7" x14ac:dyDescent="0.25">
      <c r="A71" s="28" t="s">
        <v>224</v>
      </c>
      <c r="B71" s="36"/>
      <c r="C71" s="36"/>
      <c r="D71" s="29"/>
      <c r="E71" s="30">
        <v>816.83</v>
      </c>
      <c r="F71" s="31">
        <v>1</v>
      </c>
      <c r="G71" s="31"/>
    </row>
    <row r="76" spans="1:7" x14ac:dyDescent="0.25">
      <c r="A76" s="1" t="s">
        <v>227</v>
      </c>
    </row>
    <row r="77" spans="1:7" x14ac:dyDescent="0.25">
      <c r="A77" s="48" t="s">
        <v>228</v>
      </c>
      <c r="B77" s="3" t="s">
        <v>127</v>
      </c>
    </row>
    <row r="78" spans="1:7" x14ac:dyDescent="0.25">
      <c r="A78" t="s">
        <v>229</v>
      </c>
    </row>
    <row r="79" spans="1:7" x14ac:dyDescent="0.25">
      <c r="A79" t="s">
        <v>230</v>
      </c>
      <c r="B79" t="s">
        <v>231</v>
      </c>
      <c r="C79" t="s">
        <v>231</v>
      </c>
    </row>
    <row r="80" spans="1:7" x14ac:dyDescent="0.25">
      <c r="B80" s="49">
        <v>45565</v>
      </c>
      <c r="C80" s="49">
        <v>45596</v>
      </c>
    </row>
    <row r="81" spans="1:4" x14ac:dyDescent="0.25">
      <c r="A81" t="s">
        <v>725</v>
      </c>
      <c r="B81" t="s">
        <v>2308</v>
      </c>
      <c r="C81" t="s">
        <v>2308</v>
      </c>
    </row>
    <row r="83" spans="1:4" x14ac:dyDescent="0.25">
      <c r="A83" t="s">
        <v>247</v>
      </c>
      <c r="B83" s="3" t="s">
        <v>127</v>
      </c>
    </row>
    <row r="84" spans="1:4" x14ac:dyDescent="0.25">
      <c r="A84" t="s">
        <v>248</v>
      </c>
      <c r="B84" s="3" t="s">
        <v>127</v>
      </c>
    </row>
    <row r="85" spans="1:4" ht="29.1" customHeight="1" x14ac:dyDescent="0.25">
      <c r="A85" s="48" t="s">
        <v>249</v>
      </c>
      <c r="B85" s="3" t="s">
        <v>127</v>
      </c>
    </row>
    <row r="86" spans="1:4" ht="29.1" customHeight="1" x14ac:dyDescent="0.25">
      <c r="A86" s="48" t="s">
        <v>250</v>
      </c>
      <c r="B86" s="3" t="s">
        <v>127</v>
      </c>
    </row>
    <row r="87" spans="1:4" x14ac:dyDescent="0.25">
      <c r="A87" t="s">
        <v>1235</v>
      </c>
      <c r="B87" s="50" t="s">
        <v>127</v>
      </c>
    </row>
    <row r="88" spans="1:4" ht="43.5" customHeight="1" x14ac:dyDescent="0.25">
      <c r="A88" s="48" t="s">
        <v>252</v>
      </c>
      <c r="B88" s="3" t="s">
        <v>127</v>
      </c>
    </row>
    <row r="89" spans="1:4" x14ac:dyDescent="0.25">
      <c r="B89" s="3"/>
    </row>
    <row r="90" spans="1:4" ht="29.1" customHeight="1" x14ac:dyDescent="0.25">
      <c r="A90" s="48" t="s">
        <v>253</v>
      </c>
      <c r="B90" s="3" t="s">
        <v>127</v>
      </c>
    </row>
    <row r="91" spans="1:4" ht="29.1" customHeight="1" x14ac:dyDescent="0.25">
      <c r="A91" s="48" t="s">
        <v>254</v>
      </c>
      <c r="B91" t="s">
        <v>127</v>
      </c>
    </row>
    <row r="92" spans="1:4" ht="29.1" customHeight="1" x14ac:dyDescent="0.25">
      <c r="A92" s="48" t="s">
        <v>255</v>
      </c>
      <c r="B92" s="3" t="s">
        <v>127</v>
      </c>
    </row>
    <row r="93" spans="1:4" ht="29.1" customHeight="1" x14ac:dyDescent="0.25">
      <c r="A93" s="48" t="s">
        <v>256</v>
      </c>
      <c r="B93" s="3" t="s">
        <v>127</v>
      </c>
    </row>
    <row r="95" spans="1:4" ht="69.95" customHeight="1" x14ac:dyDescent="0.25">
      <c r="A95" s="69" t="s">
        <v>266</v>
      </c>
      <c r="B95" s="69" t="s">
        <v>267</v>
      </c>
      <c r="C95" s="69" t="s">
        <v>5</v>
      </c>
      <c r="D95" s="69" t="s">
        <v>6</v>
      </c>
    </row>
    <row r="96" spans="1:4" ht="69.95" customHeight="1" x14ac:dyDescent="0.25">
      <c r="A96" s="69" t="s">
        <v>2309</v>
      </c>
      <c r="B96" s="69"/>
      <c r="C96" s="69" t="s">
        <v>79</v>
      </c>
      <c r="D96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99"/>
  <sheetViews>
    <sheetView showGridLines="0" workbookViewId="0">
      <pane ySplit="4" topLeftCell="A73" activePane="bottomLeft" state="frozen"/>
      <selection activeCell="B30" sqref="B30"/>
      <selection pane="bottomLeft" activeCell="C81" sqref="C81:C8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2310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2311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1170</v>
      </c>
      <c r="B8" s="33" t="s">
        <v>1171</v>
      </c>
      <c r="C8" s="33" t="s">
        <v>1172</v>
      </c>
      <c r="D8" s="14">
        <v>7181</v>
      </c>
      <c r="E8" s="15">
        <v>706.34</v>
      </c>
      <c r="F8" s="16">
        <v>5.3400000000000003E-2</v>
      </c>
      <c r="G8" s="16"/>
    </row>
    <row r="9" spans="1:8" x14ac:dyDescent="0.25">
      <c r="A9" s="13" t="s">
        <v>1254</v>
      </c>
      <c r="B9" s="33" t="s">
        <v>1255</v>
      </c>
      <c r="C9" s="33" t="s">
        <v>1256</v>
      </c>
      <c r="D9" s="14">
        <v>128843</v>
      </c>
      <c r="E9" s="15">
        <v>673.33</v>
      </c>
      <c r="F9" s="16">
        <v>5.0900000000000001E-2</v>
      </c>
      <c r="G9" s="16"/>
    </row>
    <row r="10" spans="1:8" x14ac:dyDescent="0.25">
      <c r="A10" s="13" t="s">
        <v>1332</v>
      </c>
      <c r="B10" s="33" t="s">
        <v>1333</v>
      </c>
      <c r="C10" s="33" t="s">
        <v>1334</v>
      </c>
      <c r="D10" s="14">
        <v>144788</v>
      </c>
      <c r="E10" s="15">
        <v>654.51</v>
      </c>
      <c r="F10" s="16">
        <v>4.9500000000000002E-2</v>
      </c>
      <c r="G10" s="16"/>
    </row>
    <row r="11" spans="1:8" x14ac:dyDescent="0.25">
      <c r="A11" s="13" t="s">
        <v>1300</v>
      </c>
      <c r="B11" s="33" t="s">
        <v>1301</v>
      </c>
      <c r="C11" s="33" t="s">
        <v>1256</v>
      </c>
      <c r="D11" s="14">
        <v>140955</v>
      </c>
      <c r="E11" s="15">
        <v>641.27</v>
      </c>
      <c r="F11" s="16">
        <v>4.8500000000000001E-2</v>
      </c>
      <c r="G11" s="16"/>
    </row>
    <row r="12" spans="1:8" x14ac:dyDescent="0.25">
      <c r="A12" s="13" t="s">
        <v>1319</v>
      </c>
      <c r="B12" s="33" t="s">
        <v>1320</v>
      </c>
      <c r="C12" s="33" t="s">
        <v>1203</v>
      </c>
      <c r="D12" s="14">
        <v>4519</v>
      </c>
      <c r="E12" s="15">
        <v>635.44000000000005</v>
      </c>
      <c r="F12" s="16">
        <v>4.8000000000000001E-2</v>
      </c>
      <c r="G12" s="16"/>
    </row>
    <row r="13" spans="1:8" x14ac:dyDescent="0.25">
      <c r="A13" s="13" t="s">
        <v>1185</v>
      </c>
      <c r="B13" s="33" t="s">
        <v>1186</v>
      </c>
      <c r="C13" s="33" t="s">
        <v>1158</v>
      </c>
      <c r="D13" s="14">
        <v>49702</v>
      </c>
      <c r="E13" s="15">
        <v>633.29999999999995</v>
      </c>
      <c r="F13" s="16">
        <v>4.7899999999999998E-2</v>
      </c>
      <c r="G13" s="16"/>
    </row>
    <row r="14" spans="1:8" x14ac:dyDescent="0.25">
      <c r="A14" s="13" t="s">
        <v>1279</v>
      </c>
      <c r="B14" s="33" t="s">
        <v>1280</v>
      </c>
      <c r="C14" s="33" t="s">
        <v>1259</v>
      </c>
      <c r="D14" s="14">
        <v>222079</v>
      </c>
      <c r="E14" s="15">
        <v>632.70000000000005</v>
      </c>
      <c r="F14" s="16">
        <v>4.7800000000000002E-2</v>
      </c>
      <c r="G14" s="16"/>
    </row>
    <row r="15" spans="1:8" x14ac:dyDescent="0.25">
      <c r="A15" s="13" t="s">
        <v>1752</v>
      </c>
      <c r="B15" s="33" t="s">
        <v>1753</v>
      </c>
      <c r="C15" s="33" t="s">
        <v>1353</v>
      </c>
      <c r="D15" s="14">
        <v>103118</v>
      </c>
      <c r="E15" s="15">
        <v>616.39</v>
      </c>
      <c r="F15" s="16">
        <v>4.6600000000000003E-2</v>
      </c>
      <c r="G15" s="16"/>
    </row>
    <row r="16" spans="1:8" x14ac:dyDescent="0.25">
      <c r="A16" s="13" t="s">
        <v>1212</v>
      </c>
      <c r="B16" s="33" t="s">
        <v>1213</v>
      </c>
      <c r="C16" s="33" t="s">
        <v>1214</v>
      </c>
      <c r="D16" s="14">
        <v>16477</v>
      </c>
      <c r="E16" s="15">
        <v>576.79</v>
      </c>
      <c r="F16" s="16">
        <v>4.36E-2</v>
      </c>
      <c r="G16" s="16"/>
    </row>
    <row r="17" spans="1:7" x14ac:dyDescent="0.25">
      <c r="A17" s="13" t="s">
        <v>1324</v>
      </c>
      <c r="B17" s="33" t="s">
        <v>1325</v>
      </c>
      <c r="C17" s="33" t="s">
        <v>1172</v>
      </c>
      <c r="D17" s="14">
        <v>11428</v>
      </c>
      <c r="E17" s="15">
        <v>570.21</v>
      </c>
      <c r="F17" s="16">
        <v>4.3099999999999999E-2</v>
      </c>
      <c r="G17" s="16"/>
    </row>
    <row r="18" spans="1:7" x14ac:dyDescent="0.25">
      <c r="A18" s="13" t="s">
        <v>1257</v>
      </c>
      <c r="B18" s="33" t="s">
        <v>1258</v>
      </c>
      <c r="C18" s="33" t="s">
        <v>1259</v>
      </c>
      <c r="D18" s="14">
        <v>12804</v>
      </c>
      <c r="E18" s="15">
        <v>543.75</v>
      </c>
      <c r="F18" s="16">
        <v>4.1099999999999998E-2</v>
      </c>
      <c r="G18" s="16"/>
    </row>
    <row r="19" spans="1:7" x14ac:dyDescent="0.25">
      <c r="A19" s="13" t="s">
        <v>1750</v>
      </c>
      <c r="B19" s="33" t="s">
        <v>1751</v>
      </c>
      <c r="C19" s="33" t="s">
        <v>1209</v>
      </c>
      <c r="D19" s="14">
        <v>68655</v>
      </c>
      <c r="E19" s="15">
        <v>483.61</v>
      </c>
      <c r="F19" s="16">
        <v>3.6600000000000001E-2</v>
      </c>
      <c r="G19" s="16"/>
    </row>
    <row r="20" spans="1:7" x14ac:dyDescent="0.25">
      <c r="A20" s="13" t="s">
        <v>1399</v>
      </c>
      <c r="B20" s="33" t="s">
        <v>1400</v>
      </c>
      <c r="C20" s="33" t="s">
        <v>1401</v>
      </c>
      <c r="D20" s="14">
        <v>10875</v>
      </c>
      <c r="E20" s="15">
        <v>467.57</v>
      </c>
      <c r="F20" s="16">
        <v>3.5299999999999998E-2</v>
      </c>
      <c r="G20" s="16"/>
    </row>
    <row r="21" spans="1:7" x14ac:dyDescent="0.25">
      <c r="A21" s="13" t="s">
        <v>1444</v>
      </c>
      <c r="B21" s="33" t="s">
        <v>1445</v>
      </c>
      <c r="C21" s="33" t="s">
        <v>1209</v>
      </c>
      <c r="D21" s="14">
        <v>5459</v>
      </c>
      <c r="E21" s="15">
        <v>405.57</v>
      </c>
      <c r="F21" s="16">
        <v>3.0700000000000002E-2</v>
      </c>
      <c r="G21" s="16"/>
    </row>
    <row r="22" spans="1:7" x14ac:dyDescent="0.25">
      <c r="A22" s="13" t="s">
        <v>1854</v>
      </c>
      <c r="B22" s="33" t="s">
        <v>1855</v>
      </c>
      <c r="C22" s="33" t="s">
        <v>1229</v>
      </c>
      <c r="D22" s="14">
        <v>64977</v>
      </c>
      <c r="E22" s="15">
        <v>306.52999999999997</v>
      </c>
      <c r="F22" s="16">
        <v>2.3199999999999998E-2</v>
      </c>
      <c r="G22" s="16"/>
    </row>
    <row r="23" spans="1:7" x14ac:dyDescent="0.25">
      <c r="A23" s="13" t="s">
        <v>2256</v>
      </c>
      <c r="B23" s="33" t="s">
        <v>2257</v>
      </c>
      <c r="C23" s="33" t="s">
        <v>1401</v>
      </c>
      <c r="D23" s="14">
        <v>19694</v>
      </c>
      <c r="E23" s="15">
        <v>304.43</v>
      </c>
      <c r="F23" s="16">
        <v>2.3E-2</v>
      </c>
      <c r="G23" s="16"/>
    </row>
    <row r="24" spans="1:7" x14ac:dyDescent="0.25">
      <c r="A24" s="13" t="s">
        <v>1842</v>
      </c>
      <c r="B24" s="33" t="s">
        <v>1843</v>
      </c>
      <c r="C24" s="33" t="s">
        <v>1307</v>
      </c>
      <c r="D24" s="14">
        <v>2925</v>
      </c>
      <c r="E24" s="15">
        <v>299.23</v>
      </c>
      <c r="F24" s="16">
        <v>2.2599999999999999E-2</v>
      </c>
      <c r="G24" s="16"/>
    </row>
    <row r="25" spans="1:7" x14ac:dyDescent="0.25">
      <c r="A25" s="13" t="s">
        <v>1312</v>
      </c>
      <c r="B25" s="33" t="s">
        <v>1313</v>
      </c>
      <c r="C25" s="33" t="s">
        <v>1314</v>
      </c>
      <c r="D25" s="14">
        <v>133716</v>
      </c>
      <c r="E25" s="15">
        <v>296.68</v>
      </c>
      <c r="F25" s="16">
        <v>2.24E-2</v>
      </c>
      <c r="G25" s="16"/>
    </row>
    <row r="26" spans="1:7" x14ac:dyDescent="0.25">
      <c r="A26" s="13" t="s">
        <v>1283</v>
      </c>
      <c r="B26" s="33" t="s">
        <v>1284</v>
      </c>
      <c r="C26" s="33" t="s">
        <v>1214</v>
      </c>
      <c r="D26" s="14">
        <v>4423</v>
      </c>
      <c r="E26" s="15">
        <v>286.63</v>
      </c>
      <c r="F26" s="16">
        <v>2.1700000000000001E-2</v>
      </c>
      <c r="G26" s="16"/>
    </row>
    <row r="27" spans="1:7" x14ac:dyDescent="0.25">
      <c r="A27" s="13" t="s">
        <v>1358</v>
      </c>
      <c r="B27" s="33" t="s">
        <v>1359</v>
      </c>
      <c r="C27" s="33" t="s">
        <v>1249</v>
      </c>
      <c r="D27" s="14">
        <v>2465</v>
      </c>
      <c r="E27" s="15">
        <v>268.35000000000002</v>
      </c>
      <c r="F27" s="16">
        <v>2.0299999999999999E-2</v>
      </c>
      <c r="G27" s="16"/>
    </row>
    <row r="28" spans="1:7" x14ac:dyDescent="0.25">
      <c r="A28" s="13" t="s">
        <v>2092</v>
      </c>
      <c r="B28" s="33" t="s">
        <v>2093</v>
      </c>
      <c r="C28" s="33" t="s">
        <v>1214</v>
      </c>
      <c r="D28" s="14">
        <v>5924</v>
      </c>
      <c r="E28" s="15">
        <v>254.42</v>
      </c>
      <c r="F28" s="16">
        <v>1.9199999999999998E-2</v>
      </c>
      <c r="G28" s="16"/>
    </row>
    <row r="29" spans="1:7" x14ac:dyDescent="0.25">
      <c r="A29" s="13" t="s">
        <v>2268</v>
      </c>
      <c r="B29" s="33" t="s">
        <v>2269</v>
      </c>
      <c r="C29" s="33" t="s">
        <v>1209</v>
      </c>
      <c r="D29" s="14">
        <v>2311</v>
      </c>
      <c r="E29" s="15">
        <v>232.54</v>
      </c>
      <c r="F29" s="16">
        <v>1.7600000000000001E-2</v>
      </c>
      <c r="G29" s="16"/>
    </row>
    <row r="30" spans="1:7" x14ac:dyDescent="0.25">
      <c r="A30" s="13" t="s">
        <v>1868</v>
      </c>
      <c r="B30" s="33" t="s">
        <v>1869</v>
      </c>
      <c r="C30" s="33" t="s">
        <v>1214</v>
      </c>
      <c r="D30" s="14">
        <v>5474</v>
      </c>
      <c r="E30" s="15">
        <v>221.79</v>
      </c>
      <c r="F30" s="16">
        <v>1.6799999999999999E-2</v>
      </c>
      <c r="G30" s="16"/>
    </row>
    <row r="31" spans="1:7" x14ac:dyDescent="0.25">
      <c r="A31" s="13" t="s">
        <v>2270</v>
      </c>
      <c r="B31" s="33" t="s">
        <v>2271</v>
      </c>
      <c r="C31" s="33" t="s">
        <v>1224</v>
      </c>
      <c r="D31" s="14">
        <v>12768</v>
      </c>
      <c r="E31" s="15">
        <v>177.55</v>
      </c>
      <c r="F31" s="16">
        <v>1.34E-2</v>
      </c>
      <c r="G31" s="16"/>
    </row>
    <row r="32" spans="1:7" x14ac:dyDescent="0.25">
      <c r="A32" s="13" t="s">
        <v>2272</v>
      </c>
      <c r="B32" s="33" t="s">
        <v>2273</v>
      </c>
      <c r="C32" s="33" t="s">
        <v>1401</v>
      </c>
      <c r="D32" s="14">
        <v>18025</v>
      </c>
      <c r="E32" s="15">
        <v>168.95</v>
      </c>
      <c r="F32" s="16">
        <v>1.2800000000000001E-2</v>
      </c>
      <c r="G32" s="16"/>
    </row>
    <row r="33" spans="1:7" x14ac:dyDescent="0.25">
      <c r="A33" s="13" t="s">
        <v>2150</v>
      </c>
      <c r="B33" s="33" t="s">
        <v>2151</v>
      </c>
      <c r="C33" s="33" t="s">
        <v>1256</v>
      </c>
      <c r="D33" s="14">
        <v>71692</v>
      </c>
      <c r="E33" s="15">
        <v>155.74</v>
      </c>
      <c r="F33" s="16">
        <v>1.18E-2</v>
      </c>
      <c r="G33" s="16"/>
    </row>
    <row r="34" spans="1:7" x14ac:dyDescent="0.25">
      <c r="A34" s="13" t="s">
        <v>2116</v>
      </c>
      <c r="B34" s="33" t="s">
        <v>2117</v>
      </c>
      <c r="C34" s="33" t="s">
        <v>1307</v>
      </c>
      <c r="D34" s="14">
        <v>2033</v>
      </c>
      <c r="E34" s="15">
        <v>155.62</v>
      </c>
      <c r="F34" s="16">
        <v>1.18E-2</v>
      </c>
      <c r="G34" s="16"/>
    </row>
    <row r="35" spans="1:7" x14ac:dyDescent="0.25">
      <c r="A35" s="13" t="s">
        <v>1862</v>
      </c>
      <c r="B35" s="33" t="s">
        <v>1863</v>
      </c>
      <c r="C35" s="33" t="s">
        <v>1401</v>
      </c>
      <c r="D35" s="14">
        <v>21100</v>
      </c>
      <c r="E35" s="15">
        <v>149.43</v>
      </c>
      <c r="F35" s="16">
        <v>1.1299999999999999E-2</v>
      </c>
      <c r="G35" s="16"/>
    </row>
    <row r="36" spans="1:7" x14ac:dyDescent="0.25">
      <c r="A36" s="13" t="s">
        <v>2274</v>
      </c>
      <c r="B36" s="33" t="s">
        <v>2275</v>
      </c>
      <c r="C36" s="33" t="s">
        <v>1401</v>
      </c>
      <c r="D36" s="14">
        <v>12488</v>
      </c>
      <c r="E36" s="15">
        <v>136.18</v>
      </c>
      <c r="F36" s="16">
        <v>1.03E-2</v>
      </c>
      <c r="G36" s="16"/>
    </row>
    <row r="37" spans="1:7" x14ac:dyDescent="0.25">
      <c r="A37" s="13" t="s">
        <v>1777</v>
      </c>
      <c r="B37" s="33" t="s">
        <v>1778</v>
      </c>
      <c r="C37" s="33" t="s">
        <v>1158</v>
      </c>
      <c r="D37" s="14">
        <v>4620</v>
      </c>
      <c r="E37" s="15">
        <v>125.31</v>
      </c>
      <c r="F37" s="16">
        <v>9.4999999999999998E-3</v>
      </c>
      <c r="G37" s="16"/>
    </row>
    <row r="38" spans="1:7" x14ac:dyDescent="0.25">
      <c r="A38" s="13" t="s">
        <v>1844</v>
      </c>
      <c r="B38" s="33" t="s">
        <v>1845</v>
      </c>
      <c r="C38" s="33" t="s">
        <v>1259</v>
      </c>
      <c r="D38" s="14">
        <v>11147</v>
      </c>
      <c r="E38" s="15">
        <v>120.98</v>
      </c>
      <c r="F38" s="16">
        <v>9.1000000000000004E-3</v>
      </c>
      <c r="G38" s="16"/>
    </row>
    <row r="39" spans="1:7" x14ac:dyDescent="0.25">
      <c r="A39" s="13" t="s">
        <v>2276</v>
      </c>
      <c r="B39" s="33" t="s">
        <v>2277</v>
      </c>
      <c r="C39" s="33" t="s">
        <v>1192</v>
      </c>
      <c r="D39" s="14">
        <v>110965</v>
      </c>
      <c r="E39" s="15">
        <v>107.85</v>
      </c>
      <c r="F39" s="16">
        <v>8.2000000000000007E-3</v>
      </c>
      <c r="G39" s="16"/>
    </row>
    <row r="40" spans="1:7" x14ac:dyDescent="0.25">
      <c r="A40" s="13" t="s">
        <v>2278</v>
      </c>
      <c r="B40" s="33" t="s">
        <v>2279</v>
      </c>
      <c r="C40" s="33" t="s">
        <v>1189</v>
      </c>
      <c r="D40" s="14">
        <v>49047</v>
      </c>
      <c r="E40" s="15">
        <v>103.16</v>
      </c>
      <c r="F40" s="16">
        <v>7.7999999999999996E-3</v>
      </c>
      <c r="G40" s="16"/>
    </row>
    <row r="41" spans="1:7" x14ac:dyDescent="0.25">
      <c r="A41" s="13" t="s">
        <v>2280</v>
      </c>
      <c r="B41" s="33" t="s">
        <v>2281</v>
      </c>
      <c r="C41" s="33" t="s">
        <v>2282</v>
      </c>
      <c r="D41" s="14">
        <v>1375</v>
      </c>
      <c r="E41" s="15">
        <v>91.1</v>
      </c>
      <c r="F41" s="16">
        <v>6.8999999999999999E-3</v>
      </c>
      <c r="G41" s="16"/>
    </row>
    <row r="42" spans="1:7" x14ac:dyDescent="0.25">
      <c r="A42" s="13" t="s">
        <v>1488</v>
      </c>
      <c r="B42" s="33" t="s">
        <v>1489</v>
      </c>
      <c r="C42" s="33" t="s">
        <v>1249</v>
      </c>
      <c r="D42" s="14">
        <v>16505</v>
      </c>
      <c r="E42" s="15">
        <v>90.79</v>
      </c>
      <c r="F42" s="16">
        <v>6.8999999999999999E-3</v>
      </c>
      <c r="G42" s="16"/>
    </row>
    <row r="43" spans="1:7" x14ac:dyDescent="0.25">
      <c r="A43" s="13" t="s">
        <v>1876</v>
      </c>
      <c r="B43" s="33" t="s">
        <v>1877</v>
      </c>
      <c r="C43" s="33" t="s">
        <v>1192</v>
      </c>
      <c r="D43" s="14">
        <v>35078</v>
      </c>
      <c r="E43" s="15">
        <v>76.34</v>
      </c>
      <c r="F43" s="16">
        <v>5.7999999999999996E-3</v>
      </c>
      <c r="G43" s="16"/>
    </row>
    <row r="44" spans="1:7" x14ac:dyDescent="0.25">
      <c r="A44" s="13" t="s">
        <v>2283</v>
      </c>
      <c r="B44" s="33" t="s">
        <v>2284</v>
      </c>
      <c r="C44" s="33" t="s">
        <v>1401</v>
      </c>
      <c r="D44" s="14">
        <v>8478</v>
      </c>
      <c r="E44" s="15">
        <v>73.56</v>
      </c>
      <c r="F44" s="16">
        <v>5.5999999999999999E-3</v>
      </c>
      <c r="G44" s="16"/>
    </row>
    <row r="45" spans="1:7" x14ac:dyDescent="0.25">
      <c r="A45" s="13" t="s">
        <v>2285</v>
      </c>
      <c r="B45" s="33" t="s">
        <v>2286</v>
      </c>
      <c r="C45" s="33" t="s">
        <v>2287</v>
      </c>
      <c r="D45" s="14">
        <v>13361</v>
      </c>
      <c r="E45" s="15">
        <v>69.36</v>
      </c>
      <c r="F45" s="16">
        <v>5.1999999999999998E-3</v>
      </c>
      <c r="G45" s="16"/>
    </row>
    <row r="46" spans="1:7" x14ac:dyDescent="0.25">
      <c r="A46" s="13" t="s">
        <v>2288</v>
      </c>
      <c r="B46" s="33" t="s">
        <v>2289</v>
      </c>
      <c r="C46" s="33" t="s">
        <v>1390</v>
      </c>
      <c r="D46" s="14">
        <v>5380</v>
      </c>
      <c r="E46" s="15">
        <v>68.48</v>
      </c>
      <c r="F46" s="16">
        <v>5.1999999999999998E-3</v>
      </c>
      <c r="G46" s="16"/>
    </row>
    <row r="47" spans="1:7" x14ac:dyDescent="0.25">
      <c r="A47" s="13" t="s">
        <v>2290</v>
      </c>
      <c r="B47" s="33" t="s">
        <v>2291</v>
      </c>
      <c r="C47" s="33" t="s">
        <v>1214</v>
      </c>
      <c r="D47" s="14">
        <v>32901</v>
      </c>
      <c r="E47" s="15">
        <v>64.37</v>
      </c>
      <c r="F47" s="16">
        <v>4.8999999999999998E-3</v>
      </c>
      <c r="G47" s="16"/>
    </row>
    <row r="48" spans="1:7" x14ac:dyDescent="0.25">
      <c r="A48" s="13" t="s">
        <v>2024</v>
      </c>
      <c r="B48" s="33" t="s">
        <v>2025</v>
      </c>
      <c r="C48" s="33" t="s">
        <v>1425</v>
      </c>
      <c r="D48" s="14">
        <v>4376</v>
      </c>
      <c r="E48" s="15">
        <v>58.95</v>
      </c>
      <c r="F48" s="16">
        <v>4.4999999999999997E-3</v>
      </c>
      <c r="G48" s="16"/>
    </row>
    <row r="49" spans="1:7" x14ac:dyDescent="0.25">
      <c r="A49" s="13" t="s">
        <v>1870</v>
      </c>
      <c r="B49" s="33" t="s">
        <v>1871</v>
      </c>
      <c r="C49" s="33" t="s">
        <v>1259</v>
      </c>
      <c r="D49" s="14">
        <v>3202</v>
      </c>
      <c r="E49" s="15">
        <v>51.7</v>
      </c>
      <c r="F49" s="16">
        <v>3.8999999999999998E-3</v>
      </c>
      <c r="G49" s="16"/>
    </row>
    <row r="50" spans="1:7" x14ac:dyDescent="0.25">
      <c r="A50" s="13" t="s">
        <v>2292</v>
      </c>
      <c r="B50" s="33" t="s">
        <v>2293</v>
      </c>
      <c r="C50" s="33" t="s">
        <v>1192</v>
      </c>
      <c r="D50" s="14">
        <v>25442</v>
      </c>
      <c r="E50" s="15">
        <v>49.55</v>
      </c>
      <c r="F50" s="16">
        <v>3.7000000000000002E-3</v>
      </c>
      <c r="G50" s="16"/>
    </row>
    <row r="51" spans="1:7" x14ac:dyDescent="0.25">
      <c r="A51" s="13" t="s">
        <v>2294</v>
      </c>
      <c r="B51" s="33" t="s">
        <v>2295</v>
      </c>
      <c r="C51" s="33" t="s">
        <v>1214</v>
      </c>
      <c r="D51" s="14">
        <v>5431</v>
      </c>
      <c r="E51" s="15">
        <v>43.48</v>
      </c>
      <c r="F51" s="16">
        <v>3.3E-3</v>
      </c>
      <c r="G51" s="16"/>
    </row>
    <row r="52" spans="1:7" x14ac:dyDescent="0.25">
      <c r="A52" s="13" t="s">
        <v>2296</v>
      </c>
      <c r="B52" s="33" t="s">
        <v>2297</v>
      </c>
      <c r="C52" s="33" t="s">
        <v>1415</v>
      </c>
      <c r="D52" s="14">
        <v>9934</v>
      </c>
      <c r="E52" s="15">
        <v>39.520000000000003</v>
      </c>
      <c r="F52" s="16">
        <v>3.0000000000000001E-3</v>
      </c>
      <c r="G52" s="16"/>
    </row>
    <row r="53" spans="1:7" x14ac:dyDescent="0.25">
      <c r="A53" s="13" t="s">
        <v>2298</v>
      </c>
      <c r="B53" s="33" t="s">
        <v>2299</v>
      </c>
      <c r="C53" s="33" t="s">
        <v>1158</v>
      </c>
      <c r="D53" s="14">
        <v>1880</v>
      </c>
      <c r="E53" s="15">
        <v>38.270000000000003</v>
      </c>
      <c r="F53" s="16">
        <v>2.8999999999999998E-3</v>
      </c>
      <c r="G53" s="16"/>
    </row>
    <row r="54" spans="1:7" x14ac:dyDescent="0.25">
      <c r="A54" s="13" t="s">
        <v>2300</v>
      </c>
      <c r="B54" s="33" t="s">
        <v>2301</v>
      </c>
      <c r="C54" s="33" t="s">
        <v>1189</v>
      </c>
      <c r="D54" s="14">
        <v>5611</v>
      </c>
      <c r="E54" s="15">
        <v>35.89</v>
      </c>
      <c r="F54" s="16">
        <v>2.7000000000000001E-3</v>
      </c>
      <c r="G54" s="16"/>
    </row>
    <row r="55" spans="1:7" x14ac:dyDescent="0.25">
      <c r="A55" s="13" t="s">
        <v>2302</v>
      </c>
      <c r="B55" s="33" t="s">
        <v>2303</v>
      </c>
      <c r="C55" s="33" t="s">
        <v>1192</v>
      </c>
      <c r="D55" s="14">
        <v>11329</v>
      </c>
      <c r="E55" s="15">
        <v>34.06</v>
      </c>
      <c r="F55" s="16">
        <v>2.5999999999999999E-3</v>
      </c>
      <c r="G55" s="16"/>
    </row>
    <row r="56" spans="1:7" x14ac:dyDescent="0.25">
      <c r="A56" s="13" t="s">
        <v>2304</v>
      </c>
      <c r="B56" s="33" t="s">
        <v>2305</v>
      </c>
      <c r="C56" s="33" t="s">
        <v>1314</v>
      </c>
      <c r="D56" s="14">
        <v>8325</v>
      </c>
      <c r="E56" s="15">
        <v>30.84</v>
      </c>
      <c r="F56" s="16">
        <v>2.3E-3</v>
      </c>
      <c r="G56" s="16"/>
    </row>
    <row r="57" spans="1:7" x14ac:dyDescent="0.25">
      <c r="A57" s="13" t="s">
        <v>2306</v>
      </c>
      <c r="B57" s="33" t="s">
        <v>2307</v>
      </c>
      <c r="C57" s="33" t="s">
        <v>1996</v>
      </c>
      <c r="D57" s="14">
        <v>23960</v>
      </c>
      <c r="E57" s="15">
        <v>18.88</v>
      </c>
      <c r="F57" s="16">
        <v>1.4E-3</v>
      </c>
      <c r="G57" s="16"/>
    </row>
    <row r="58" spans="1:7" x14ac:dyDescent="0.25">
      <c r="A58" s="17" t="s">
        <v>130</v>
      </c>
      <c r="B58" s="34"/>
      <c r="C58" s="34"/>
      <c r="D58" s="20"/>
      <c r="E58" s="37">
        <v>13047.29</v>
      </c>
      <c r="F58" s="38">
        <v>0.98660000000000003</v>
      </c>
      <c r="G58" s="23"/>
    </row>
    <row r="59" spans="1:7" x14ac:dyDescent="0.25">
      <c r="A59" s="17" t="s">
        <v>1234</v>
      </c>
      <c r="B59" s="33"/>
      <c r="C59" s="33"/>
      <c r="D59" s="14"/>
      <c r="E59" s="15"/>
      <c r="F59" s="16"/>
      <c r="G59" s="16"/>
    </row>
    <row r="60" spans="1:7" x14ac:dyDescent="0.25">
      <c r="A60" s="17" t="s">
        <v>130</v>
      </c>
      <c r="B60" s="33"/>
      <c r="C60" s="33"/>
      <c r="D60" s="14"/>
      <c r="E60" s="39" t="s">
        <v>127</v>
      </c>
      <c r="F60" s="40" t="s">
        <v>127</v>
      </c>
      <c r="G60" s="16"/>
    </row>
    <row r="61" spans="1:7" x14ac:dyDescent="0.25">
      <c r="A61" s="24" t="s">
        <v>142</v>
      </c>
      <c r="B61" s="35"/>
      <c r="C61" s="35"/>
      <c r="D61" s="25"/>
      <c r="E61" s="30">
        <v>13047.29</v>
      </c>
      <c r="F61" s="31">
        <v>0.98660000000000003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220</v>
      </c>
      <c r="B64" s="33"/>
      <c r="C64" s="33"/>
      <c r="D64" s="14"/>
      <c r="E64" s="15"/>
      <c r="F64" s="16"/>
      <c r="G64" s="16"/>
    </row>
    <row r="65" spans="1:7" x14ac:dyDescent="0.25">
      <c r="A65" s="13" t="s">
        <v>221</v>
      </c>
      <c r="B65" s="33"/>
      <c r="C65" s="33"/>
      <c r="D65" s="14"/>
      <c r="E65" s="15">
        <v>13181.91</v>
      </c>
      <c r="F65" s="16">
        <v>0.99650000000000005</v>
      </c>
      <c r="G65" s="16">
        <v>6.2909999999999994E-2</v>
      </c>
    </row>
    <row r="66" spans="1:7" x14ac:dyDescent="0.25">
      <c r="A66" s="17" t="s">
        <v>130</v>
      </c>
      <c r="B66" s="34"/>
      <c r="C66" s="34"/>
      <c r="D66" s="20"/>
      <c r="E66" s="37">
        <v>13181.91</v>
      </c>
      <c r="F66" s="38">
        <v>0.99650000000000005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142</v>
      </c>
      <c r="B68" s="35"/>
      <c r="C68" s="35"/>
      <c r="D68" s="25"/>
      <c r="E68" s="21">
        <v>13181.91</v>
      </c>
      <c r="F68" s="22">
        <v>0.99650000000000005</v>
      </c>
      <c r="G68" s="23"/>
    </row>
    <row r="69" spans="1:7" x14ac:dyDescent="0.25">
      <c r="A69" s="13" t="s">
        <v>222</v>
      </c>
      <c r="B69" s="33"/>
      <c r="C69" s="33"/>
      <c r="D69" s="14"/>
      <c r="E69" s="15">
        <v>2.2719838000000001</v>
      </c>
      <c r="F69" s="16">
        <v>1.7100000000000001E-4</v>
      </c>
      <c r="G69" s="16"/>
    </row>
    <row r="70" spans="1:7" x14ac:dyDescent="0.25">
      <c r="A70" s="13" t="s">
        <v>223</v>
      </c>
      <c r="B70" s="33"/>
      <c r="C70" s="33"/>
      <c r="D70" s="14"/>
      <c r="E70" s="26">
        <v>-13003.661983800001</v>
      </c>
      <c r="F70" s="27">
        <v>-0.98327100000000001</v>
      </c>
      <c r="G70" s="16">
        <v>6.2909000000000007E-2</v>
      </c>
    </row>
    <row r="71" spans="1:7" x14ac:dyDescent="0.25">
      <c r="A71" s="28" t="s">
        <v>224</v>
      </c>
      <c r="B71" s="36"/>
      <c r="C71" s="36"/>
      <c r="D71" s="29"/>
      <c r="E71" s="30">
        <v>13227.81</v>
      </c>
      <c r="F71" s="31">
        <v>1</v>
      </c>
      <c r="G71" s="31"/>
    </row>
    <row r="76" spans="1:7" x14ac:dyDescent="0.25">
      <c r="A76" s="1" t="s">
        <v>227</v>
      </c>
    </row>
    <row r="77" spans="1:7" x14ac:dyDescent="0.25">
      <c r="A77" s="48" t="s">
        <v>228</v>
      </c>
      <c r="B77" s="3" t="s">
        <v>127</v>
      </c>
    </row>
    <row r="78" spans="1:7" x14ac:dyDescent="0.25">
      <c r="A78" t="s">
        <v>229</v>
      </c>
    </row>
    <row r="79" spans="1:7" x14ac:dyDescent="0.25">
      <c r="A79" t="s">
        <v>230</v>
      </c>
      <c r="B79" t="s">
        <v>231</v>
      </c>
      <c r="C79" t="s">
        <v>231</v>
      </c>
    </row>
    <row r="80" spans="1:7" x14ac:dyDescent="0.25">
      <c r="B80" s="49">
        <v>45565</v>
      </c>
      <c r="C80" s="49">
        <v>45596</v>
      </c>
    </row>
    <row r="81" spans="1:3" x14ac:dyDescent="0.25">
      <c r="A81" t="s">
        <v>724</v>
      </c>
      <c r="B81" t="s">
        <v>2308</v>
      </c>
      <c r="C81" t="s">
        <v>2308</v>
      </c>
    </row>
    <row r="82" spans="1:3" x14ac:dyDescent="0.25">
      <c r="A82" t="s">
        <v>237</v>
      </c>
      <c r="B82" t="s">
        <v>2308</v>
      </c>
      <c r="C82" t="s">
        <v>2308</v>
      </c>
    </row>
    <row r="83" spans="1:3" x14ac:dyDescent="0.25">
      <c r="A83" t="s">
        <v>725</v>
      </c>
      <c r="B83" t="s">
        <v>2308</v>
      </c>
      <c r="C83" t="s">
        <v>2308</v>
      </c>
    </row>
    <row r="84" spans="1:3" x14ac:dyDescent="0.25">
      <c r="A84" t="s">
        <v>689</v>
      </c>
      <c r="B84" t="s">
        <v>2308</v>
      </c>
      <c r="C84" t="s">
        <v>2308</v>
      </c>
    </row>
    <row r="86" spans="1:3" x14ac:dyDescent="0.25">
      <c r="A86" t="s">
        <v>247</v>
      </c>
      <c r="B86" s="3" t="s">
        <v>127</v>
      </c>
    </row>
    <row r="87" spans="1:3" x14ac:dyDescent="0.25">
      <c r="A87" t="s">
        <v>248</v>
      </c>
      <c r="B87" s="3" t="s">
        <v>127</v>
      </c>
    </row>
    <row r="88" spans="1:3" ht="29.1" customHeight="1" x14ac:dyDescent="0.25">
      <c r="A88" s="48" t="s">
        <v>249</v>
      </c>
      <c r="B88" s="3" t="s">
        <v>127</v>
      </c>
    </row>
    <row r="89" spans="1:3" ht="29.1" customHeight="1" x14ac:dyDescent="0.25">
      <c r="A89" s="48" t="s">
        <v>250</v>
      </c>
      <c r="B89" s="3" t="s">
        <v>127</v>
      </c>
    </row>
    <row r="90" spans="1:3" x14ac:dyDescent="0.25">
      <c r="A90" t="s">
        <v>1235</v>
      </c>
      <c r="B90" s="50" t="s">
        <v>127</v>
      </c>
    </row>
    <row r="91" spans="1:3" ht="43.5" customHeight="1" x14ac:dyDescent="0.25">
      <c r="A91" s="48" t="s">
        <v>252</v>
      </c>
      <c r="B91" s="3" t="s">
        <v>127</v>
      </c>
    </row>
    <row r="92" spans="1:3" x14ac:dyDescent="0.25">
      <c r="B92" s="3"/>
    </row>
    <row r="93" spans="1:3" ht="29.1" customHeight="1" x14ac:dyDescent="0.25">
      <c r="A93" s="48" t="s">
        <v>253</v>
      </c>
      <c r="B93" s="3" t="s">
        <v>127</v>
      </c>
    </row>
    <row r="94" spans="1:3" ht="29.1" customHeight="1" x14ac:dyDescent="0.25">
      <c r="A94" s="48" t="s">
        <v>254</v>
      </c>
      <c r="B94" t="s">
        <v>127</v>
      </c>
    </row>
    <row r="95" spans="1:3" ht="29.1" customHeight="1" x14ac:dyDescent="0.25">
      <c r="A95" s="48" t="s">
        <v>255</v>
      </c>
      <c r="B95" s="3" t="s">
        <v>127</v>
      </c>
    </row>
    <row r="96" spans="1:3" ht="29.1" customHeight="1" x14ac:dyDescent="0.25">
      <c r="A96" s="48" t="s">
        <v>256</v>
      </c>
      <c r="B96" s="3" t="s">
        <v>127</v>
      </c>
    </row>
    <row r="98" spans="1:4" ht="69.95" customHeight="1" x14ac:dyDescent="0.25">
      <c r="A98" s="69" t="s">
        <v>266</v>
      </c>
      <c r="B98" s="69" t="s">
        <v>267</v>
      </c>
      <c r="C98" s="69" t="s">
        <v>5</v>
      </c>
      <c r="D98" s="69" t="s">
        <v>6</v>
      </c>
    </row>
    <row r="99" spans="1:4" ht="69.95" customHeight="1" x14ac:dyDescent="0.25">
      <c r="A99" s="69" t="s">
        <v>2312</v>
      </c>
      <c r="B99" s="69"/>
      <c r="C99" s="69" t="s">
        <v>79</v>
      </c>
      <c r="D99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121"/>
  <sheetViews>
    <sheetView showGridLines="0" workbookViewId="0">
      <pane ySplit="4" topLeftCell="A103" activePane="bottomLeft" state="frozen"/>
      <selection activeCell="B30" sqref="B30"/>
      <selection pane="bottomLeft" activeCell="A122" sqref="A122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2313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2314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2179</v>
      </c>
      <c r="B8" s="33" t="s">
        <v>2180</v>
      </c>
      <c r="C8" s="33" t="s">
        <v>1304</v>
      </c>
      <c r="D8" s="14">
        <v>1210829</v>
      </c>
      <c r="E8" s="15">
        <v>3812.9</v>
      </c>
      <c r="F8" s="16">
        <v>4.07E-2</v>
      </c>
      <c r="G8" s="16"/>
    </row>
    <row r="9" spans="1:8" x14ac:dyDescent="0.25">
      <c r="A9" s="13" t="s">
        <v>1774</v>
      </c>
      <c r="B9" s="33" t="s">
        <v>1775</v>
      </c>
      <c r="C9" s="33" t="s">
        <v>1776</v>
      </c>
      <c r="D9" s="14">
        <v>360000</v>
      </c>
      <c r="E9" s="15">
        <v>3774.06</v>
      </c>
      <c r="F9" s="16">
        <v>4.0300000000000002E-2</v>
      </c>
      <c r="G9" s="16"/>
    </row>
    <row r="10" spans="1:8" x14ac:dyDescent="0.25">
      <c r="A10" s="13" t="s">
        <v>2183</v>
      </c>
      <c r="B10" s="33" t="s">
        <v>2184</v>
      </c>
      <c r="C10" s="33" t="s">
        <v>1161</v>
      </c>
      <c r="D10" s="14">
        <v>252478</v>
      </c>
      <c r="E10" s="15">
        <v>3559.43</v>
      </c>
      <c r="F10" s="16">
        <v>3.7999999999999999E-2</v>
      </c>
      <c r="G10" s="16"/>
    </row>
    <row r="11" spans="1:8" x14ac:dyDescent="0.25">
      <c r="A11" s="13" t="s">
        <v>2315</v>
      </c>
      <c r="B11" s="33" t="s">
        <v>2316</v>
      </c>
      <c r="C11" s="33" t="s">
        <v>1224</v>
      </c>
      <c r="D11" s="14">
        <v>732000</v>
      </c>
      <c r="E11" s="15">
        <v>3230.32</v>
      </c>
      <c r="F11" s="16">
        <v>3.4500000000000003E-2</v>
      </c>
      <c r="G11" s="16"/>
    </row>
    <row r="12" spans="1:8" x14ac:dyDescent="0.25">
      <c r="A12" s="13" t="s">
        <v>2317</v>
      </c>
      <c r="B12" s="33" t="s">
        <v>2318</v>
      </c>
      <c r="C12" s="33" t="s">
        <v>1214</v>
      </c>
      <c r="D12" s="14">
        <v>280409</v>
      </c>
      <c r="E12" s="15">
        <v>3016.22</v>
      </c>
      <c r="F12" s="16">
        <v>3.2199999999999999E-2</v>
      </c>
      <c r="G12" s="16"/>
    </row>
    <row r="13" spans="1:8" x14ac:dyDescent="0.25">
      <c r="A13" s="13" t="s">
        <v>1977</v>
      </c>
      <c r="B13" s="33" t="s">
        <v>1978</v>
      </c>
      <c r="C13" s="33" t="s">
        <v>1415</v>
      </c>
      <c r="D13" s="14">
        <v>182809</v>
      </c>
      <c r="E13" s="15">
        <v>2967.17</v>
      </c>
      <c r="F13" s="16">
        <v>3.1699999999999999E-2</v>
      </c>
      <c r="G13" s="16"/>
    </row>
    <row r="14" spans="1:8" x14ac:dyDescent="0.25">
      <c r="A14" s="13" t="s">
        <v>1885</v>
      </c>
      <c r="B14" s="33" t="s">
        <v>1886</v>
      </c>
      <c r="C14" s="33" t="s">
        <v>1256</v>
      </c>
      <c r="D14" s="14">
        <v>2175000</v>
      </c>
      <c r="E14" s="15">
        <v>2916.89</v>
      </c>
      <c r="F14" s="16">
        <v>3.1099999999999999E-2</v>
      </c>
      <c r="G14" s="16"/>
    </row>
    <row r="15" spans="1:8" x14ac:dyDescent="0.25">
      <c r="A15" s="13" t="s">
        <v>2319</v>
      </c>
      <c r="B15" s="33" t="s">
        <v>2320</v>
      </c>
      <c r="C15" s="33" t="s">
        <v>2287</v>
      </c>
      <c r="D15" s="14">
        <v>99815</v>
      </c>
      <c r="E15" s="15">
        <v>2779.95</v>
      </c>
      <c r="F15" s="16">
        <v>2.9700000000000001E-2</v>
      </c>
      <c r="G15" s="16"/>
    </row>
    <row r="16" spans="1:8" x14ac:dyDescent="0.25">
      <c r="A16" s="13" t="s">
        <v>2321</v>
      </c>
      <c r="B16" s="33" t="s">
        <v>2322</v>
      </c>
      <c r="C16" s="33" t="s">
        <v>1158</v>
      </c>
      <c r="D16" s="14">
        <v>325000</v>
      </c>
      <c r="E16" s="15">
        <v>2527.1999999999998</v>
      </c>
      <c r="F16" s="16">
        <v>2.7E-2</v>
      </c>
      <c r="G16" s="16"/>
    </row>
    <row r="17" spans="1:7" x14ac:dyDescent="0.25">
      <c r="A17" s="13" t="s">
        <v>1928</v>
      </c>
      <c r="B17" s="33" t="s">
        <v>1929</v>
      </c>
      <c r="C17" s="33" t="s">
        <v>1256</v>
      </c>
      <c r="D17" s="14">
        <v>359787</v>
      </c>
      <c r="E17" s="15">
        <v>2441.33</v>
      </c>
      <c r="F17" s="16">
        <v>2.6100000000000002E-2</v>
      </c>
      <c r="G17" s="16"/>
    </row>
    <row r="18" spans="1:7" x14ac:dyDescent="0.25">
      <c r="A18" s="13" t="s">
        <v>1901</v>
      </c>
      <c r="B18" s="33" t="s">
        <v>1902</v>
      </c>
      <c r="C18" s="33" t="s">
        <v>1175</v>
      </c>
      <c r="D18" s="14">
        <v>280000</v>
      </c>
      <c r="E18" s="15">
        <v>2379.7199999999998</v>
      </c>
      <c r="F18" s="16">
        <v>2.5399999999999999E-2</v>
      </c>
      <c r="G18" s="16"/>
    </row>
    <row r="19" spans="1:7" x14ac:dyDescent="0.25">
      <c r="A19" s="13" t="s">
        <v>1979</v>
      </c>
      <c r="B19" s="33" t="s">
        <v>1980</v>
      </c>
      <c r="C19" s="33" t="s">
        <v>1370</v>
      </c>
      <c r="D19" s="14">
        <v>235000</v>
      </c>
      <c r="E19" s="15">
        <v>2364.81</v>
      </c>
      <c r="F19" s="16">
        <v>2.52E-2</v>
      </c>
      <c r="G19" s="16"/>
    </row>
    <row r="20" spans="1:7" x14ac:dyDescent="0.25">
      <c r="A20" s="13" t="s">
        <v>2323</v>
      </c>
      <c r="B20" s="33" t="s">
        <v>2324</v>
      </c>
      <c r="C20" s="33" t="s">
        <v>1214</v>
      </c>
      <c r="D20" s="14">
        <v>200000</v>
      </c>
      <c r="E20" s="15">
        <v>2274.6999999999998</v>
      </c>
      <c r="F20" s="16">
        <v>2.4299999999999999E-2</v>
      </c>
      <c r="G20" s="16"/>
    </row>
    <row r="21" spans="1:7" x14ac:dyDescent="0.25">
      <c r="A21" s="13" t="s">
        <v>2053</v>
      </c>
      <c r="B21" s="33" t="s">
        <v>2054</v>
      </c>
      <c r="C21" s="33" t="s">
        <v>1209</v>
      </c>
      <c r="D21" s="14">
        <v>220000</v>
      </c>
      <c r="E21" s="15">
        <v>2246.64</v>
      </c>
      <c r="F21" s="16">
        <v>2.4E-2</v>
      </c>
      <c r="G21" s="16"/>
    </row>
    <row r="22" spans="1:7" x14ac:dyDescent="0.25">
      <c r="A22" s="13" t="s">
        <v>1938</v>
      </c>
      <c r="B22" s="33" t="s">
        <v>1939</v>
      </c>
      <c r="C22" s="33" t="s">
        <v>1776</v>
      </c>
      <c r="D22" s="14">
        <v>40000</v>
      </c>
      <c r="E22" s="15">
        <v>2176.02</v>
      </c>
      <c r="F22" s="16">
        <v>2.3199999999999998E-2</v>
      </c>
      <c r="G22" s="16"/>
    </row>
    <row r="23" spans="1:7" x14ac:dyDescent="0.25">
      <c r="A23" s="13" t="s">
        <v>2325</v>
      </c>
      <c r="B23" s="33" t="s">
        <v>2326</v>
      </c>
      <c r="C23" s="33" t="s">
        <v>1209</v>
      </c>
      <c r="D23" s="14">
        <v>150000</v>
      </c>
      <c r="E23" s="15">
        <v>2167.2800000000002</v>
      </c>
      <c r="F23" s="16">
        <v>2.3099999999999999E-2</v>
      </c>
      <c r="G23" s="16"/>
    </row>
    <row r="24" spans="1:7" x14ac:dyDescent="0.25">
      <c r="A24" s="13" t="s">
        <v>2327</v>
      </c>
      <c r="B24" s="33" t="s">
        <v>2328</v>
      </c>
      <c r="C24" s="33" t="s">
        <v>1256</v>
      </c>
      <c r="D24" s="14">
        <v>465000</v>
      </c>
      <c r="E24" s="15">
        <v>2043.68</v>
      </c>
      <c r="F24" s="16">
        <v>2.18E-2</v>
      </c>
      <c r="G24" s="16"/>
    </row>
    <row r="25" spans="1:7" x14ac:dyDescent="0.25">
      <c r="A25" s="13" t="s">
        <v>2329</v>
      </c>
      <c r="B25" s="33" t="s">
        <v>2330</v>
      </c>
      <c r="C25" s="33" t="s">
        <v>1415</v>
      </c>
      <c r="D25" s="14">
        <v>1070000</v>
      </c>
      <c r="E25" s="15">
        <v>1956.17</v>
      </c>
      <c r="F25" s="16">
        <v>2.0899999999999998E-2</v>
      </c>
      <c r="G25" s="16"/>
    </row>
    <row r="26" spans="1:7" x14ac:dyDescent="0.25">
      <c r="A26" s="13" t="s">
        <v>2063</v>
      </c>
      <c r="B26" s="33" t="s">
        <v>2064</v>
      </c>
      <c r="C26" s="33" t="s">
        <v>1996</v>
      </c>
      <c r="D26" s="14">
        <v>280000</v>
      </c>
      <c r="E26" s="15">
        <v>1902.46</v>
      </c>
      <c r="F26" s="16">
        <v>2.0299999999999999E-2</v>
      </c>
      <c r="G26" s="16"/>
    </row>
    <row r="27" spans="1:7" x14ac:dyDescent="0.25">
      <c r="A27" s="13" t="s">
        <v>2096</v>
      </c>
      <c r="B27" s="33" t="s">
        <v>2097</v>
      </c>
      <c r="C27" s="33" t="s">
        <v>1158</v>
      </c>
      <c r="D27" s="14">
        <v>70000</v>
      </c>
      <c r="E27" s="15">
        <v>1867.15</v>
      </c>
      <c r="F27" s="16">
        <v>1.9900000000000001E-2</v>
      </c>
      <c r="G27" s="16"/>
    </row>
    <row r="28" spans="1:7" x14ac:dyDescent="0.25">
      <c r="A28" s="13" t="s">
        <v>2331</v>
      </c>
      <c r="B28" s="33" t="s">
        <v>2332</v>
      </c>
      <c r="C28" s="33" t="s">
        <v>1996</v>
      </c>
      <c r="D28" s="14">
        <v>445001</v>
      </c>
      <c r="E28" s="15">
        <v>1820.94</v>
      </c>
      <c r="F28" s="16">
        <v>1.9400000000000001E-2</v>
      </c>
      <c r="G28" s="16"/>
    </row>
    <row r="29" spans="1:7" x14ac:dyDescent="0.25">
      <c r="A29" s="13" t="s">
        <v>2333</v>
      </c>
      <c r="B29" s="33" t="s">
        <v>2334</v>
      </c>
      <c r="C29" s="33" t="s">
        <v>1172</v>
      </c>
      <c r="D29" s="14">
        <v>92509</v>
      </c>
      <c r="E29" s="15">
        <v>1686.02</v>
      </c>
      <c r="F29" s="16">
        <v>1.7999999999999999E-2</v>
      </c>
      <c r="G29" s="16"/>
    </row>
    <row r="30" spans="1:7" x14ac:dyDescent="0.25">
      <c r="A30" s="13" t="s">
        <v>1924</v>
      </c>
      <c r="B30" s="33" t="s">
        <v>1925</v>
      </c>
      <c r="C30" s="33" t="s">
        <v>1158</v>
      </c>
      <c r="D30" s="14">
        <v>90000</v>
      </c>
      <c r="E30" s="15">
        <v>1647.27</v>
      </c>
      <c r="F30" s="16">
        <v>1.7600000000000001E-2</v>
      </c>
      <c r="G30" s="16"/>
    </row>
    <row r="31" spans="1:7" x14ac:dyDescent="0.25">
      <c r="A31" s="13" t="s">
        <v>2335</v>
      </c>
      <c r="B31" s="33" t="s">
        <v>2336</v>
      </c>
      <c r="C31" s="33" t="s">
        <v>1206</v>
      </c>
      <c r="D31" s="14">
        <v>470000</v>
      </c>
      <c r="E31" s="15">
        <v>1551.94</v>
      </c>
      <c r="F31" s="16">
        <v>1.66E-2</v>
      </c>
      <c r="G31" s="16"/>
    </row>
    <row r="32" spans="1:7" x14ac:dyDescent="0.25">
      <c r="A32" s="13" t="s">
        <v>2337</v>
      </c>
      <c r="B32" s="33" t="s">
        <v>2338</v>
      </c>
      <c r="C32" s="33" t="s">
        <v>1158</v>
      </c>
      <c r="D32" s="14">
        <v>325000</v>
      </c>
      <c r="E32" s="15">
        <v>1536.6</v>
      </c>
      <c r="F32" s="16">
        <v>1.6400000000000001E-2</v>
      </c>
      <c r="G32" s="16"/>
    </row>
    <row r="33" spans="1:7" x14ac:dyDescent="0.25">
      <c r="A33" s="13" t="s">
        <v>2339</v>
      </c>
      <c r="B33" s="33" t="s">
        <v>2340</v>
      </c>
      <c r="C33" s="33" t="s">
        <v>1390</v>
      </c>
      <c r="D33" s="14">
        <v>240000</v>
      </c>
      <c r="E33" s="15">
        <v>1503.96</v>
      </c>
      <c r="F33" s="16">
        <v>1.61E-2</v>
      </c>
      <c r="G33" s="16"/>
    </row>
    <row r="34" spans="1:7" x14ac:dyDescent="0.25">
      <c r="A34" s="13" t="s">
        <v>1799</v>
      </c>
      <c r="B34" s="33" t="s">
        <v>1800</v>
      </c>
      <c r="C34" s="33" t="s">
        <v>1192</v>
      </c>
      <c r="D34" s="14">
        <v>394706</v>
      </c>
      <c r="E34" s="15">
        <v>1378.12</v>
      </c>
      <c r="F34" s="16">
        <v>1.47E-2</v>
      </c>
      <c r="G34" s="16"/>
    </row>
    <row r="35" spans="1:7" x14ac:dyDescent="0.25">
      <c r="A35" s="13" t="s">
        <v>2341</v>
      </c>
      <c r="B35" s="33" t="s">
        <v>2342</v>
      </c>
      <c r="C35" s="33" t="s">
        <v>1214</v>
      </c>
      <c r="D35" s="14">
        <v>333227</v>
      </c>
      <c r="E35" s="15">
        <v>1343.74</v>
      </c>
      <c r="F35" s="16">
        <v>1.43E-2</v>
      </c>
      <c r="G35" s="16"/>
    </row>
    <row r="36" spans="1:7" x14ac:dyDescent="0.25">
      <c r="A36" s="13" t="s">
        <v>2343</v>
      </c>
      <c r="B36" s="33" t="s">
        <v>2344</v>
      </c>
      <c r="C36" s="33" t="s">
        <v>1158</v>
      </c>
      <c r="D36" s="14">
        <v>91852</v>
      </c>
      <c r="E36" s="15">
        <v>1321.84</v>
      </c>
      <c r="F36" s="16">
        <v>1.41E-2</v>
      </c>
      <c r="G36" s="16"/>
    </row>
    <row r="37" spans="1:7" x14ac:dyDescent="0.25">
      <c r="A37" s="13" t="s">
        <v>2345</v>
      </c>
      <c r="B37" s="33" t="s">
        <v>2346</v>
      </c>
      <c r="C37" s="33" t="s">
        <v>1203</v>
      </c>
      <c r="D37" s="14">
        <v>156000</v>
      </c>
      <c r="E37" s="15">
        <v>1292.54</v>
      </c>
      <c r="F37" s="16">
        <v>1.38E-2</v>
      </c>
      <c r="G37" s="16"/>
    </row>
    <row r="38" spans="1:7" x14ac:dyDescent="0.25">
      <c r="A38" s="13" t="s">
        <v>1797</v>
      </c>
      <c r="B38" s="33" t="s">
        <v>1798</v>
      </c>
      <c r="C38" s="33" t="s">
        <v>1203</v>
      </c>
      <c r="D38" s="14">
        <v>180000</v>
      </c>
      <c r="E38" s="15">
        <v>1288.08</v>
      </c>
      <c r="F38" s="16">
        <v>1.37E-2</v>
      </c>
      <c r="G38" s="16"/>
    </row>
    <row r="39" spans="1:7" x14ac:dyDescent="0.25">
      <c r="A39" s="13" t="s">
        <v>2347</v>
      </c>
      <c r="B39" s="33" t="s">
        <v>2348</v>
      </c>
      <c r="C39" s="33" t="s">
        <v>1390</v>
      </c>
      <c r="D39" s="14">
        <v>95398</v>
      </c>
      <c r="E39" s="15">
        <v>1282.82</v>
      </c>
      <c r="F39" s="16">
        <v>1.37E-2</v>
      </c>
      <c r="G39" s="16"/>
    </row>
    <row r="40" spans="1:7" x14ac:dyDescent="0.25">
      <c r="A40" s="13" t="s">
        <v>2349</v>
      </c>
      <c r="B40" s="33" t="s">
        <v>2350</v>
      </c>
      <c r="C40" s="33" t="s">
        <v>1401</v>
      </c>
      <c r="D40" s="14">
        <v>120000</v>
      </c>
      <c r="E40" s="15">
        <v>1200.1199999999999</v>
      </c>
      <c r="F40" s="16">
        <v>1.2800000000000001E-2</v>
      </c>
      <c r="G40" s="16"/>
    </row>
    <row r="41" spans="1:7" x14ac:dyDescent="0.25">
      <c r="A41" s="13" t="s">
        <v>2351</v>
      </c>
      <c r="B41" s="33" t="s">
        <v>2352</v>
      </c>
      <c r="C41" s="33" t="s">
        <v>1249</v>
      </c>
      <c r="D41" s="14">
        <v>250000</v>
      </c>
      <c r="E41" s="15">
        <v>1145.6300000000001</v>
      </c>
      <c r="F41" s="16">
        <v>1.2200000000000001E-2</v>
      </c>
      <c r="G41" s="16"/>
    </row>
    <row r="42" spans="1:7" x14ac:dyDescent="0.25">
      <c r="A42" s="13" t="s">
        <v>2353</v>
      </c>
      <c r="B42" s="33" t="s">
        <v>2354</v>
      </c>
      <c r="C42" s="33" t="s">
        <v>1256</v>
      </c>
      <c r="D42" s="14">
        <v>1070000</v>
      </c>
      <c r="E42" s="15">
        <v>1115.1500000000001</v>
      </c>
      <c r="F42" s="16">
        <v>1.1900000000000001E-2</v>
      </c>
      <c r="G42" s="16"/>
    </row>
    <row r="43" spans="1:7" x14ac:dyDescent="0.25">
      <c r="A43" s="13" t="s">
        <v>2355</v>
      </c>
      <c r="B43" s="33" t="s">
        <v>2356</v>
      </c>
      <c r="C43" s="33" t="s">
        <v>1415</v>
      </c>
      <c r="D43" s="14">
        <v>700000</v>
      </c>
      <c r="E43" s="15">
        <v>1114.54</v>
      </c>
      <c r="F43" s="16">
        <v>1.1900000000000001E-2</v>
      </c>
      <c r="G43" s="16"/>
    </row>
    <row r="44" spans="1:7" x14ac:dyDescent="0.25">
      <c r="A44" s="13" t="s">
        <v>2357</v>
      </c>
      <c r="B44" s="33" t="s">
        <v>2358</v>
      </c>
      <c r="C44" s="33" t="s">
        <v>1370</v>
      </c>
      <c r="D44" s="14">
        <v>60000</v>
      </c>
      <c r="E44" s="15">
        <v>1113.72</v>
      </c>
      <c r="F44" s="16">
        <v>1.1900000000000001E-2</v>
      </c>
      <c r="G44" s="16"/>
    </row>
    <row r="45" spans="1:7" x14ac:dyDescent="0.25">
      <c r="A45" s="13" t="s">
        <v>1889</v>
      </c>
      <c r="B45" s="33" t="s">
        <v>1890</v>
      </c>
      <c r="C45" s="33" t="s">
        <v>1158</v>
      </c>
      <c r="D45" s="14">
        <v>122193</v>
      </c>
      <c r="E45" s="15">
        <v>1028.74</v>
      </c>
      <c r="F45" s="16">
        <v>1.0999999999999999E-2</v>
      </c>
      <c r="G45" s="16"/>
    </row>
    <row r="46" spans="1:7" x14ac:dyDescent="0.25">
      <c r="A46" s="13" t="s">
        <v>1803</v>
      </c>
      <c r="B46" s="33" t="s">
        <v>1804</v>
      </c>
      <c r="C46" s="33" t="s">
        <v>1323</v>
      </c>
      <c r="D46" s="14">
        <v>290000</v>
      </c>
      <c r="E46" s="15">
        <v>989.63</v>
      </c>
      <c r="F46" s="16">
        <v>1.06E-2</v>
      </c>
      <c r="G46" s="16"/>
    </row>
    <row r="47" spans="1:7" x14ac:dyDescent="0.25">
      <c r="A47" s="13" t="s">
        <v>2051</v>
      </c>
      <c r="B47" s="33" t="s">
        <v>2052</v>
      </c>
      <c r="C47" s="33" t="s">
        <v>1274</v>
      </c>
      <c r="D47" s="14">
        <v>240000</v>
      </c>
      <c r="E47" s="15">
        <v>957.6</v>
      </c>
      <c r="F47" s="16">
        <v>1.0200000000000001E-2</v>
      </c>
      <c r="G47" s="16"/>
    </row>
    <row r="48" spans="1:7" x14ac:dyDescent="0.25">
      <c r="A48" s="13" t="s">
        <v>2359</v>
      </c>
      <c r="B48" s="33" t="s">
        <v>2360</v>
      </c>
      <c r="C48" s="33" t="s">
        <v>1175</v>
      </c>
      <c r="D48" s="14">
        <v>193696</v>
      </c>
      <c r="E48" s="15">
        <v>931.19</v>
      </c>
      <c r="F48" s="16">
        <v>9.9000000000000008E-3</v>
      </c>
      <c r="G48" s="16"/>
    </row>
    <row r="49" spans="1:7" x14ac:dyDescent="0.25">
      <c r="A49" s="13" t="s">
        <v>2361</v>
      </c>
      <c r="B49" s="33" t="s">
        <v>2362</v>
      </c>
      <c r="C49" s="33" t="s">
        <v>1169</v>
      </c>
      <c r="D49" s="14">
        <v>255654</v>
      </c>
      <c r="E49" s="15">
        <v>899.65</v>
      </c>
      <c r="F49" s="16">
        <v>9.5999999999999992E-3</v>
      </c>
      <c r="G49" s="16"/>
    </row>
    <row r="50" spans="1:7" x14ac:dyDescent="0.25">
      <c r="A50" s="13" t="s">
        <v>2363</v>
      </c>
      <c r="B50" s="33" t="s">
        <v>2364</v>
      </c>
      <c r="C50" s="33" t="s">
        <v>1415</v>
      </c>
      <c r="D50" s="14">
        <v>764999</v>
      </c>
      <c r="E50" s="15">
        <v>884.26</v>
      </c>
      <c r="F50" s="16">
        <v>9.4000000000000004E-3</v>
      </c>
      <c r="G50" s="16"/>
    </row>
    <row r="51" spans="1:7" x14ac:dyDescent="0.25">
      <c r="A51" s="13" t="s">
        <v>1887</v>
      </c>
      <c r="B51" s="33" t="s">
        <v>1888</v>
      </c>
      <c r="C51" s="33" t="s">
        <v>1224</v>
      </c>
      <c r="D51" s="14">
        <v>508382</v>
      </c>
      <c r="E51" s="15">
        <v>852.91</v>
      </c>
      <c r="F51" s="16">
        <v>9.1000000000000004E-3</v>
      </c>
      <c r="G51" s="16"/>
    </row>
    <row r="52" spans="1:7" x14ac:dyDescent="0.25">
      <c r="A52" s="13" t="s">
        <v>1881</v>
      </c>
      <c r="B52" s="33" t="s">
        <v>1882</v>
      </c>
      <c r="C52" s="33" t="s">
        <v>1209</v>
      </c>
      <c r="D52" s="14">
        <v>30958</v>
      </c>
      <c r="E52" s="15">
        <v>842.71</v>
      </c>
      <c r="F52" s="16">
        <v>8.9999999999999993E-3</v>
      </c>
      <c r="G52" s="16"/>
    </row>
    <row r="53" spans="1:7" x14ac:dyDescent="0.25">
      <c r="A53" s="13" t="s">
        <v>2365</v>
      </c>
      <c r="B53" s="33" t="s">
        <v>2366</v>
      </c>
      <c r="C53" s="33" t="s">
        <v>1206</v>
      </c>
      <c r="D53" s="14">
        <v>135686</v>
      </c>
      <c r="E53" s="15">
        <v>837.79</v>
      </c>
      <c r="F53" s="16">
        <v>8.8999999999999999E-3</v>
      </c>
      <c r="G53" s="16"/>
    </row>
    <row r="54" spans="1:7" x14ac:dyDescent="0.25">
      <c r="A54" s="13" t="s">
        <v>2367</v>
      </c>
      <c r="B54" s="33" t="s">
        <v>2368</v>
      </c>
      <c r="C54" s="33" t="s">
        <v>1776</v>
      </c>
      <c r="D54" s="14">
        <v>128062</v>
      </c>
      <c r="E54" s="15">
        <v>826.26</v>
      </c>
      <c r="F54" s="16">
        <v>8.8000000000000005E-3</v>
      </c>
      <c r="G54" s="16"/>
    </row>
    <row r="55" spans="1:7" x14ac:dyDescent="0.25">
      <c r="A55" s="13" t="s">
        <v>2369</v>
      </c>
      <c r="B55" s="33" t="s">
        <v>2370</v>
      </c>
      <c r="C55" s="33" t="s">
        <v>1256</v>
      </c>
      <c r="D55" s="14">
        <v>100000</v>
      </c>
      <c r="E55" s="15">
        <v>711.25</v>
      </c>
      <c r="F55" s="16">
        <v>7.6E-3</v>
      </c>
      <c r="G55" s="16"/>
    </row>
    <row r="56" spans="1:7" x14ac:dyDescent="0.25">
      <c r="A56" s="13" t="s">
        <v>2371</v>
      </c>
      <c r="B56" s="33" t="s">
        <v>2372</v>
      </c>
      <c r="C56" s="33" t="s">
        <v>1415</v>
      </c>
      <c r="D56" s="14">
        <v>194480</v>
      </c>
      <c r="E56" s="15">
        <v>655.79</v>
      </c>
      <c r="F56" s="16">
        <v>7.0000000000000001E-3</v>
      </c>
      <c r="G56" s="16"/>
    </row>
    <row r="57" spans="1:7" x14ac:dyDescent="0.25">
      <c r="A57" s="13" t="s">
        <v>2373</v>
      </c>
      <c r="B57" s="33" t="s">
        <v>2374</v>
      </c>
      <c r="C57" s="33" t="s">
        <v>1323</v>
      </c>
      <c r="D57" s="14">
        <v>366150</v>
      </c>
      <c r="E57" s="15">
        <v>638.13</v>
      </c>
      <c r="F57" s="16">
        <v>6.7999999999999996E-3</v>
      </c>
      <c r="G57" s="16"/>
    </row>
    <row r="58" spans="1:7" x14ac:dyDescent="0.25">
      <c r="A58" s="13" t="s">
        <v>2375</v>
      </c>
      <c r="B58" s="33" t="s">
        <v>2376</v>
      </c>
      <c r="C58" s="33" t="s">
        <v>2287</v>
      </c>
      <c r="D58" s="14">
        <v>150000</v>
      </c>
      <c r="E58" s="15">
        <v>420.15</v>
      </c>
      <c r="F58" s="16">
        <v>4.4999999999999997E-3</v>
      </c>
      <c r="G58" s="16"/>
    </row>
    <row r="59" spans="1:7" x14ac:dyDescent="0.25">
      <c r="A59" s="13" t="s">
        <v>2377</v>
      </c>
      <c r="B59" s="33" t="s">
        <v>2378</v>
      </c>
      <c r="C59" s="33" t="s">
        <v>1214</v>
      </c>
      <c r="D59" s="14">
        <v>21998</v>
      </c>
      <c r="E59" s="15">
        <v>331.43</v>
      </c>
      <c r="F59" s="16">
        <v>3.5000000000000001E-3</v>
      </c>
      <c r="G59" s="16"/>
    </row>
    <row r="60" spans="1:7" x14ac:dyDescent="0.25">
      <c r="A60" s="13" t="s">
        <v>2379</v>
      </c>
      <c r="B60" s="33" t="s">
        <v>2380</v>
      </c>
      <c r="C60" s="33" t="s">
        <v>1192</v>
      </c>
      <c r="D60" s="14">
        <v>4177</v>
      </c>
      <c r="E60" s="15">
        <v>73.38</v>
      </c>
      <c r="F60" s="16">
        <v>8.0000000000000004E-4</v>
      </c>
      <c r="G60" s="16"/>
    </row>
    <row r="61" spans="1:7" x14ac:dyDescent="0.25">
      <c r="A61" s="13" t="s">
        <v>1988</v>
      </c>
      <c r="B61" s="33" t="s">
        <v>1989</v>
      </c>
      <c r="C61" s="33" t="s">
        <v>1175</v>
      </c>
      <c r="D61" s="14">
        <v>6146</v>
      </c>
      <c r="E61" s="15">
        <v>73.09</v>
      </c>
      <c r="F61" s="16">
        <v>8.0000000000000004E-4</v>
      </c>
      <c r="G61" s="16"/>
    </row>
    <row r="62" spans="1:7" x14ac:dyDescent="0.25">
      <c r="A62" s="13" t="s">
        <v>2381</v>
      </c>
      <c r="B62" s="33" t="s">
        <v>2382</v>
      </c>
      <c r="C62" s="33" t="s">
        <v>1203</v>
      </c>
      <c r="D62" s="14">
        <v>6395</v>
      </c>
      <c r="E62" s="15">
        <v>30.63</v>
      </c>
      <c r="F62" s="16">
        <v>2.9999999999999997E-4</v>
      </c>
      <c r="G62" s="16"/>
    </row>
    <row r="63" spans="1:7" x14ac:dyDescent="0.25">
      <c r="A63" s="17" t="s">
        <v>130</v>
      </c>
      <c r="B63" s="34"/>
      <c r="C63" s="34"/>
      <c r="D63" s="20"/>
      <c r="E63" s="37">
        <v>87731.72</v>
      </c>
      <c r="F63" s="38">
        <v>0.93630000000000002</v>
      </c>
      <c r="G63" s="23"/>
    </row>
    <row r="64" spans="1:7" x14ac:dyDescent="0.25">
      <c r="A64" s="17" t="s">
        <v>1234</v>
      </c>
      <c r="B64" s="33"/>
      <c r="C64" s="33"/>
      <c r="D64" s="14"/>
      <c r="E64" s="15"/>
      <c r="F64" s="16"/>
      <c r="G64" s="16"/>
    </row>
    <row r="65" spans="1:7" x14ac:dyDescent="0.25">
      <c r="A65" s="17" t="s">
        <v>130</v>
      </c>
      <c r="B65" s="33"/>
      <c r="C65" s="33"/>
      <c r="D65" s="14"/>
      <c r="E65" s="39" t="s">
        <v>127</v>
      </c>
      <c r="F65" s="40" t="s">
        <v>127</v>
      </c>
      <c r="G65" s="16"/>
    </row>
    <row r="66" spans="1:7" x14ac:dyDescent="0.25">
      <c r="A66" s="24" t="s">
        <v>142</v>
      </c>
      <c r="B66" s="35"/>
      <c r="C66" s="35"/>
      <c r="D66" s="25"/>
      <c r="E66" s="30">
        <v>87731.72</v>
      </c>
      <c r="F66" s="31">
        <v>0.93630000000000002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17" t="s">
        <v>1531</v>
      </c>
      <c r="B68" s="33"/>
      <c r="C68" s="33"/>
      <c r="D68" s="14"/>
      <c r="E68" s="15"/>
      <c r="F68" s="16"/>
      <c r="G68" s="16"/>
    </row>
    <row r="69" spans="1:7" x14ac:dyDescent="0.25">
      <c r="A69" s="17" t="s">
        <v>1532</v>
      </c>
      <c r="B69" s="33"/>
      <c r="C69" s="33"/>
      <c r="D69" s="14"/>
      <c r="E69" s="15"/>
      <c r="F69" s="16"/>
      <c r="G69" s="16"/>
    </row>
    <row r="70" spans="1:7" x14ac:dyDescent="0.25">
      <c r="A70" s="13" t="s">
        <v>1812</v>
      </c>
      <c r="B70" s="33"/>
      <c r="C70" s="33" t="s">
        <v>1813</v>
      </c>
      <c r="D70" s="14">
        <v>7950</v>
      </c>
      <c r="E70" s="15">
        <v>1938.87</v>
      </c>
      <c r="F70" s="16">
        <v>2.0691999999999999E-2</v>
      </c>
      <c r="G70" s="16"/>
    </row>
    <row r="71" spans="1:7" x14ac:dyDescent="0.25">
      <c r="A71" s="17" t="s">
        <v>130</v>
      </c>
      <c r="B71" s="34"/>
      <c r="C71" s="34"/>
      <c r="D71" s="20"/>
      <c r="E71" s="37">
        <v>1938.87</v>
      </c>
      <c r="F71" s="38">
        <v>2.0691999999999999E-2</v>
      </c>
      <c r="G71" s="23"/>
    </row>
    <row r="72" spans="1:7" x14ac:dyDescent="0.25">
      <c r="A72" s="13"/>
      <c r="B72" s="33"/>
      <c r="C72" s="33"/>
      <c r="D72" s="14"/>
      <c r="E72" s="15"/>
      <c r="F72" s="16"/>
      <c r="G72" s="16"/>
    </row>
    <row r="73" spans="1:7" x14ac:dyDescent="0.25">
      <c r="A73" s="13"/>
      <c r="B73" s="33"/>
      <c r="C73" s="33"/>
      <c r="D73" s="14"/>
      <c r="E73" s="15"/>
      <c r="F73" s="16"/>
      <c r="G73" s="16"/>
    </row>
    <row r="74" spans="1:7" x14ac:dyDescent="0.25">
      <c r="A74" s="13"/>
      <c r="B74" s="33"/>
      <c r="C74" s="33"/>
      <c r="D74" s="14"/>
      <c r="E74" s="15"/>
      <c r="F74" s="16"/>
      <c r="G74" s="16"/>
    </row>
    <row r="75" spans="1:7" x14ac:dyDescent="0.25">
      <c r="A75" s="24" t="s">
        <v>142</v>
      </c>
      <c r="B75" s="35"/>
      <c r="C75" s="35"/>
      <c r="D75" s="25"/>
      <c r="E75" s="21">
        <v>1938.87</v>
      </c>
      <c r="F75" s="22">
        <v>2.0691999999999999E-2</v>
      </c>
      <c r="G75" s="23"/>
    </row>
    <row r="76" spans="1:7" x14ac:dyDescent="0.25">
      <c r="A76" s="13"/>
      <c r="B76" s="33"/>
      <c r="C76" s="33"/>
      <c r="D76" s="14"/>
      <c r="E76" s="15"/>
      <c r="F76" s="16"/>
      <c r="G76" s="16"/>
    </row>
    <row r="77" spans="1:7" x14ac:dyDescent="0.25">
      <c r="A77" s="17" t="s">
        <v>143</v>
      </c>
      <c r="B77" s="33"/>
      <c r="C77" s="33"/>
      <c r="D77" s="14"/>
      <c r="E77" s="15"/>
      <c r="F77" s="16"/>
      <c r="G77" s="16"/>
    </row>
    <row r="78" spans="1:7" x14ac:dyDescent="0.25">
      <c r="A78" s="13"/>
      <c r="B78" s="33"/>
      <c r="C78" s="33"/>
      <c r="D78" s="14"/>
      <c r="E78" s="15"/>
      <c r="F78" s="16"/>
      <c r="G78" s="16"/>
    </row>
    <row r="79" spans="1:7" x14ac:dyDescent="0.25">
      <c r="A79" s="17" t="s">
        <v>144</v>
      </c>
      <c r="B79" s="33"/>
      <c r="C79" s="33"/>
      <c r="D79" s="14"/>
      <c r="E79" s="15"/>
      <c r="F79" s="16"/>
      <c r="G79" s="16"/>
    </row>
    <row r="80" spans="1:7" x14ac:dyDescent="0.25">
      <c r="A80" s="13" t="s">
        <v>1712</v>
      </c>
      <c r="B80" s="33" t="s">
        <v>1713</v>
      </c>
      <c r="C80" s="33" t="s">
        <v>134</v>
      </c>
      <c r="D80" s="14">
        <v>300000</v>
      </c>
      <c r="E80" s="15">
        <v>299.31</v>
      </c>
      <c r="F80" s="16">
        <v>3.2000000000000002E-3</v>
      </c>
      <c r="G80" s="16">
        <v>6.4500000000000002E-2</v>
      </c>
    </row>
    <row r="81" spans="1:7" x14ac:dyDescent="0.25">
      <c r="A81" s="17" t="s">
        <v>130</v>
      </c>
      <c r="B81" s="34"/>
      <c r="C81" s="34"/>
      <c r="D81" s="20"/>
      <c r="E81" s="37">
        <v>299.31</v>
      </c>
      <c r="F81" s="38">
        <v>3.2000000000000002E-3</v>
      </c>
      <c r="G81" s="23"/>
    </row>
    <row r="82" spans="1:7" x14ac:dyDescent="0.25">
      <c r="A82" s="13"/>
      <c r="B82" s="33"/>
      <c r="C82" s="33"/>
      <c r="D82" s="14"/>
      <c r="E82" s="15"/>
      <c r="F82" s="16"/>
      <c r="G82" s="16"/>
    </row>
    <row r="83" spans="1:7" x14ac:dyDescent="0.25">
      <c r="A83" s="24" t="s">
        <v>142</v>
      </c>
      <c r="B83" s="35"/>
      <c r="C83" s="35"/>
      <c r="D83" s="25"/>
      <c r="E83" s="21">
        <v>299.31</v>
      </c>
      <c r="F83" s="22">
        <v>3.2000000000000002E-3</v>
      </c>
      <c r="G83" s="23"/>
    </row>
    <row r="84" spans="1:7" x14ac:dyDescent="0.25">
      <c r="A84" s="13"/>
      <c r="B84" s="33"/>
      <c r="C84" s="33"/>
      <c r="D84" s="14"/>
      <c r="E84" s="15"/>
      <c r="F84" s="16"/>
      <c r="G84" s="16"/>
    </row>
    <row r="85" spans="1:7" x14ac:dyDescent="0.25">
      <c r="A85" s="13"/>
      <c r="B85" s="33"/>
      <c r="C85" s="33"/>
      <c r="D85" s="14"/>
      <c r="E85" s="15"/>
      <c r="F85" s="16"/>
      <c r="G85" s="16"/>
    </row>
    <row r="86" spans="1:7" x14ac:dyDescent="0.25">
      <c r="A86" s="17" t="s">
        <v>220</v>
      </c>
      <c r="B86" s="33"/>
      <c r="C86" s="33"/>
      <c r="D86" s="14"/>
      <c r="E86" s="15"/>
      <c r="F86" s="16"/>
      <c r="G86" s="16"/>
    </row>
    <row r="87" spans="1:7" x14ac:dyDescent="0.25">
      <c r="A87" s="13" t="s">
        <v>221</v>
      </c>
      <c r="B87" s="33"/>
      <c r="C87" s="33"/>
      <c r="D87" s="14"/>
      <c r="E87" s="15">
        <v>3871.33</v>
      </c>
      <c r="F87" s="16">
        <v>4.1300000000000003E-2</v>
      </c>
      <c r="G87" s="16">
        <v>6.2909999999999994E-2</v>
      </c>
    </row>
    <row r="88" spans="1:7" x14ac:dyDescent="0.25">
      <c r="A88" s="17" t="s">
        <v>130</v>
      </c>
      <c r="B88" s="34"/>
      <c r="C88" s="34"/>
      <c r="D88" s="20"/>
      <c r="E88" s="37">
        <v>3871.33</v>
      </c>
      <c r="F88" s="38">
        <v>4.1300000000000003E-2</v>
      </c>
      <c r="G88" s="23"/>
    </row>
    <row r="89" spans="1:7" x14ac:dyDescent="0.25">
      <c r="A89" s="13"/>
      <c r="B89" s="33"/>
      <c r="C89" s="33"/>
      <c r="D89" s="14"/>
      <c r="E89" s="15"/>
      <c r="F89" s="16"/>
      <c r="G89" s="16"/>
    </row>
    <row r="90" spans="1:7" x14ac:dyDescent="0.25">
      <c r="A90" s="24" t="s">
        <v>142</v>
      </c>
      <c r="B90" s="35"/>
      <c r="C90" s="35"/>
      <c r="D90" s="25"/>
      <c r="E90" s="21">
        <v>3871.33</v>
      </c>
      <c r="F90" s="22">
        <v>4.1300000000000003E-2</v>
      </c>
      <c r="G90" s="23"/>
    </row>
    <row r="91" spans="1:7" x14ac:dyDescent="0.25">
      <c r="A91" s="13" t="s">
        <v>222</v>
      </c>
      <c r="B91" s="33"/>
      <c r="C91" s="33"/>
      <c r="D91" s="14"/>
      <c r="E91" s="15">
        <v>0.66724779999999995</v>
      </c>
      <c r="F91" s="16">
        <v>6.9999999999999999E-6</v>
      </c>
      <c r="G91" s="16"/>
    </row>
    <row r="92" spans="1:7" x14ac:dyDescent="0.25">
      <c r="A92" s="13" t="s">
        <v>223</v>
      </c>
      <c r="B92" s="33"/>
      <c r="C92" s="33"/>
      <c r="D92" s="14"/>
      <c r="E92" s="15">
        <v>1798.0227522</v>
      </c>
      <c r="F92" s="16">
        <v>1.9193000000000002E-2</v>
      </c>
      <c r="G92" s="16">
        <v>6.2909000000000007E-2</v>
      </c>
    </row>
    <row r="93" spans="1:7" x14ac:dyDescent="0.25">
      <c r="A93" s="28" t="s">
        <v>224</v>
      </c>
      <c r="B93" s="36"/>
      <c r="C93" s="36"/>
      <c r="D93" s="29"/>
      <c r="E93" s="30">
        <v>93701.05</v>
      </c>
      <c r="F93" s="31">
        <v>1</v>
      </c>
      <c r="G93" s="31"/>
    </row>
    <row r="95" spans="1:7" x14ac:dyDescent="0.25">
      <c r="A95" s="1" t="s">
        <v>1738</v>
      </c>
    </row>
    <row r="98" spans="1:3" x14ac:dyDescent="0.25">
      <c r="A98" s="1" t="s">
        <v>227</v>
      </c>
    </row>
    <row r="99" spans="1:3" x14ac:dyDescent="0.25">
      <c r="A99" s="48" t="s">
        <v>228</v>
      </c>
      <c r="B99" s="3" t="s">
        <v>127</v>
      </c>
    </row>
    <row r="100" spans="1:3" x14ac:dyDescent="0.25">
      <c r="A100" t="s">
        <v>229</v>
      </c>
    </row>
    <row r="101" spans="1:3" x14ac:dyDescent="0.25">
      <c r="A101" t="s">
        <v>230</v>
      </c>
      <c r="B101" t="s">
        <v>231</v>
      </c>
      <c r="C101" t="s">
        <v>231</v>
      </c>
    </row>
    <row r="102" spans="1:3" x14ac:dyDescent="0.25">
      <c r="B102" s="49">
        <v>45565</v>
      </c>
      <c r="C102" s="49">
        <v>45596</v>
      </c>
    </row>
    <row r="103" spans="1:3" x14ac:dyDescent="0.25">
      <c r="A103" t="s">
        <v>236</v>
      </c>
      <c r="B103">
        <v>29.781199999999998</v>
      </c>
      <c r="C103">
        <v>28.207799999999999</v>
      </c>
    </row>
    <row r="104" spans="1:3" x14ac:dyDescent="0.25">
      <c r="A104" t="s">
        <v>237</v>
      </c>
      <c r="B104">
        <v>29.781300000000002</v>
      </c>
      <c r="C104">
        <v>28.207899999999999</v>
      </c>
    </row>
    <row r="105" spans="1:3" x14ac:dyDescent="0.25">
      <c r="A105" t="s">
        <v>688</v>
      </c>
      <c r="B105">
        <v>28.1</v>
      </c>
      <c r="C105">
        <v>26.587</v>
      </c>
    </row>
    <row r="106" spans="1:3" x14ac:dyDescent="0.25">
      <c r="A106" t="s">
        <v>689</v>
      </c>
      <c r="B106">
        <v>28.098700000000001</v>
      </c>
      <c r="C106">
        <v>26.585699999999999</v>
      </c>
    </row>
    <row r="108" spans="1:3" x14ac:dyDescent="0.25">
      <c r="A108" t="s">
        <v>247</v>
      </c>
      <c r="B108" s="3" t="s">
        <v>127</v>
      </c>
    </row>
    <row r="109" spans="1:3" x14ac:dyDescent="0.25">
      <c r="A109" t="s">
        <v>248</v>
      </c>
      <c r="B109" s="3" t="s">
        <v>127</v>
      </c>
    </row>
    <row r="110" spans="1:3" ht="29.1" customHeight="1" x14ac:dyDescent="0.25">
      <c r="A110" s="48" t="s">
        <v>249</v>
      </c>
      <c r="B110" s="3" t="s">
        <v>127</v>
      </c>
    </row>
    <row r="111" spans="1:3" ht="29.1" customHeight="1" x14ac:dyDescent="0.25">
      <c r="A111" s="48" t="s">
        <v>250</v>
      </c>
      <c r="B111" s="3" t="s">
        <v>127</v>
      </c>
    </row>
    <row r="112" spans="1:3" x14ac:dyDescent="0.25">
      <c r="A112" t="s">
        <v>1235</v>
      </c>
      <c r="B112" s="50">
        <v>1.0150999999999999</v>
      </c>
    </row>
    <row r="113" spans="1:4" ht="43.5" customHeight="1" x14ac:dyDescent="0.25">
      <c r="A113" s="48" t="s">
        <v>252</v>
      </c>
      <c r="B113" s="3">
        <v>1938.86985</v>
      </c>
    </row>
    <row r="114" spans="1:4" x14ac:dyDescent="0.25">
      <c r="B114" s="3"/>
    </row>
    <row r="115" spans="1:4" ht="29.1" customHeight="1" x14ac:dyDescent="0.25">
      <c r="A115" s="48" t="s">
        <v>253</v>
      </c>
      <c r="B115" s="3" t="s">
        <v>127</v>
      </c>
    </row>
    <row r="116" spans="1:4" ht="29.1" customHeight="1" x14ac:dyDescent="0.25">
      <c r="A116" s="48" t="s">
        <v>254</v>
      </c>
      <c r="B116" t="s">
        <v>127</v>
      </c>
    </row>
    <row r="117" spans="1:4" ht="29.1" customHeight="1" x14ac:dyDescent="0.25">
      <c r="A117" s="48" t="s">
        <v>255</v>
      </c>
      <c r="B117" s="3" t="s">
        <v>127</v>
      </c>
    </row>
    <row r="118" spans="1:4" ht="29.1" customHeight="1" x14ac:dyDescent="0.25">
      <c r="A118" s="48" t="s">
        <v>256</v>
      </c>
      <c r="B118" s="3" t="s">
        <v>127</v>
      </c>
    </row>
    <row r="120" spans="1:4" ht="69.95" customHeight="1" x14ac:dyDescent="0.25">
      <c r="A120" s="69" t="s">
        <v>266</v>
      </c>
      <c r="B120" s="69" t="s">
        <v>267</v>
      </c>
      <c r="C120" s="69" t="s">
        <v>5</v>
      </c>
      <c r="D120" s="69" t="s">
        <v>6</v>
      </c>
    </row>
    <row r="121" spans="1:4" ht="69.95" customHeight="1" x14ac:dyDescent="0.25">
      <c r="A121" s="69" t="s">
        <v>2383</v>
      </c>
      <c r="B121" s="69"/>
      <c r="C121" s="69" t="s">
        <v>82</v>
      </c>
      <c r="D121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58"/>
  <sheetViews>
    <sheetView showGridLines="0" workbookViewId="0">
      <pane ySplit="4" topLeftCell="A28" activePane="bottomLeft" state="frozen"/>
      <selection activeCell="B30" sqref="B30"/>
      <selection pane="bottomLeft" sqref="A1:G1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2384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2385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1239</v>
      </c>
      <c r="B8" s="33" t="s">
        <v>1240</v>
      </c>
      <c r="C8" s="33" t="s">
        <v>1164</v>
      </c>
      <c r="D8" s="14">
        <v>18030</v>
      </c>
      <c r="E8" s="15">
        <v>312.95</v>
      </c>
      <c r="F8" s="16">
        <v>0.2868</v>
      </c>
      <c r="G8" s="16"/>
    </row>
    <row r="9" spans="1:8" x14ac:dyDescent="0.25">
      <c r="A9" s="13" t="s">
        <v>1162</v>
      </c>
      <c r="B9" s="33" t="s">
        <v>1163</v>
      </c>
      <c r="C9" s="33" t="s">
        <v>1164</v>
      </c>
      <c r="D9" s="14">
        <v>20796</v>
      </c>
      <c r="E9" s="15">
        <v>268.74</v>
      </c>
      <c r="F9" s="16">
        <v>0.24629999999999999</v>
      </c>
      <c r="G9" s="16"/>
    </row>
    <row r="10" spans="1:8" x14ac:dyDescent="0.25">
      <c r="A10" s="13" t="s">
        <v>1210</v>
      </c>
      <c r="B10" s="33" t="s">
        <v>1211</v>
      </c>
      <c r="C10" s="33" t="s">
        <v>1164</v>
      </c>
      <c r="D10" s="14">
        <v>13454</v>
      </c>
      <c r="E10" s="15">
        <v>110.35</v>
      </c>
      <c r="F10" s="16">
        <v>0.1011</v>
      </c>
      <c r="G10" s="16"/>
    </row>
    <row r="11" spans="1:8" x14ac:dyDescent="0.25">
      <c r="A11" s="13" t="s">
        <v>1215</v>
      </c>
      <c r="B11" s="33" t="s">
        <v>1216</v>
      </c>
      <c r="C11" s="33" t="s">
        <v>1164</v>
      </c>
      <c r="D11" s="14">
        <v>8379</v>
      </c>
      <c r="E11" s="15">
        <v>97.16</v>
      </c>
      <c r="F11" s="16">
        <v>8.8999999999999996E-2</v>
      </c>
      <c r="G11" s="16"/>
    </row>
    <row r="12" spans="1:8" x14ac:dyDescent="0.25">
      <c r="A12" s="13" t="s">
        <v>1260</v>
      </c>
      <c r="B12" s="33" t="s">
        <v>1261</v>
      </c>
      <c r="C12" s="33" t="s">
        <v>1164</v>
      </c>
      <c r="D12" s="14">
        <v>5610</v>
      </c>
      <c r="E12" s="15">
        <v>97.11</v>
      </c>
      <c r="F12" s="16">
        <v>8.8999999999999996E-2</v>
      </c>
      <c r="G12" s="16"/>
    </row>
    <row r="13" spans="1:8" x14ac:dyDescent="0.25">
      <c r="A13" s="13" t="s">
        <v>1264</v>
      </c>
      <c r="B13" s="33" t="s">
        <v>1265</v>
      </c>
      <c r="C13" s="33" t="s">
        <v>1164</v>
      </c>
      <c r="D13" s="14">
        <v>4361</v>
      </c>
      <c r="E13" s="15">
        <v>46.03</v>
      </c>
      <c r="F13" s="16">
        <v>4.2200000000000001E-2</v>
      </c>
      <c r="G13" s="16"/>
    </row>
    <row r="14" spans="1:8" x14ac:dyDescent="0.25">
      <c r="A14" s="13" t="s">
        <v>1268</v>
      </c>
      <c r="B14" s="33" t="s">
        <v>1269</v>
      </c>
      <c r="C14" s="33" t="s">
        <v>1164</v>
      </c>
      <c r="D14" s="14">
        <v>16174</v>
      </c>
      <c r="E14" s="15">
        <v>32.979999999999997</v>
      </c>
      <c r="F14" s="16">
        <v>3.0200000000000001E-2</v>
      </c>
      <c r="G14" s="16"/>
    </row>
    <row r="15" spans="1:8" x14ac:dyDescent="0.25">
      <c r="A15" s="13" t="s">
        <v>1262</v>
      </c>
      <c r="B15" s="33" t="s">
        <v>1263</v>
      </c>
      <c r="C15" s="33" t="s">
        <v>1164</v>
      </c>
      <c r="D15" s="14">
        <v>12311</v>
      </c>
      <c r="E15" s="15">
        <v>30.9</v>
      </c>
      <c r="F15" s="16">
        <v>2.8299999999999999E-2</v>
      </c>
      <c r="G15" s="16"/>
    </row>
    <row r="16" spans="1:8" x14ac:dyDescent="0.25">
      <c r="A16" s="13" t="s">
        <v>2088</v>
      </c>
      <c r="B16" s="33" t="s">
        <v>2089</v>
      </c>
      <c r="C16" s="33" t="s">
        <v>1164</v>
      </c>
      <c r="D16" s="14">
        <v>43544</v>
      </c>
      <c r="E16" s="15">
        <v>28.71</v>
      </c>
      <c r="F16" s="16">
        <v>2.63E-2</v>
      </c>
      <c r="G16" s="16"/>
    </row>
    <row r="17" spans="1:7" x14ac:dyDescent="0.25">
      <c r="A17" s="13" t="s">
        <v>1326</v>
      </c>
      <c r="B17" s="33" t="s">
        <v>1327</v>
      </c>
      <c r="C17" s="33" t="s">
        <v>1164</v>
      </c>
      <c r="D17" s="14">
        <v>22237</v>
      </c>
      <c r="E17" s="15">
        <v>22.83</v>
      </c>
      <c r="F17" s="16">
        <v>2.0899999999999998E-2</v>
      </c>
      <c r="G17" s="16"/>
    </row>
    <row r="18" spans="1:7" x14ac:dyDescent="0.25">
      <c r="A18" s="13" t="s">
        <v>1472</v>
      </c>
      <c r="B18" s="33" t="s">
        <v>1473</v>
      </c>
      <c r="C18" s="33" t="s">
        <v>1164</v>
      </c>
      <c r="D18" s="14">
        <v>3700</v>
      </c>
      <c r="E18" s="15">
        <v>22.66</v>
      </c>
      <c r="F18" s="16">
        <v>2.0799999999999999E-2</v>
      </c>
      <c r="G18" s="16"/>
    </row>
    <row r="19" spans="1:7" x14ac:dyDescent="0.25">
      <c r="A19" s="13" t="s">
        <v>1270</v>
      </c>
      <c r="B19" s="33" t="s">
        <v>1271</v>
      </c>
      <c r="C19" s="33" t="s">
        <v>1164</v>
      </c>
      <c r="D19" s="14">
        <v>19590</v>
      </c>
      <c r="E19" s="15">
        <v>19.18</v>
      </c>
      <c r="F19" s="16">
        <v>1.7600000000000001E-2</v>
      </c>
      <c r="G19" s="16"/>
    </row>
    <row r="20" spans="1:7" x14ac:dyDescent="0.25">
      <c r="A20" s="17" t="s">
        <v>130</v>
      </c>
      <c r="B20" s="34"/>
      <c r="C20" s="34"/>
      <c r="D20" s="20"/>
      <c r="E20" s="37">
        <v>1089.5999999999999</v>
      </c>
      <c r="F20" s="38">
        <v>0.99850000000000005</v>
      </c>
      <c r="G20" s="23"/>
    </row>
    <row r="21" spans="1:7" x14ac:dyDescent="0.25">
      <c r="A21" s="17" t="s">
        <v>1234</v>
      </c>
      <c r="B21" s="33"/>
      <c r="C21" s="33"/>
      <c r="D21" s="14"/>
      <c r="E21" s="15"/>
      <c r="F21" s="16"/>
      <c r="G21" s="16"/>
    </row>
    <row r="22" spans="1:7" x14ac:dyDescent="0.25">
      <c r="A22" s="17" t="s">
        <v>130</v>
      </c>
      <c r="B22" s="33"/>
      <c r="C22" s="33"/>
      <c r="D22" s="14"/>
      <c r="E22" s="39" t="s">
        <v>127</v>
      </c>
      <c r="F22" s="40" t="s">
        <v>127</v>
      </c>
      <c r="G22" s="16"/>
    </row>
    <row r="23" spans="1:7" x14ac:dyDescent="0.25">
      <c r="A23" s="24" t="s">
        <v>142</v>
      </c>
      <c r="B23" s="35"/>
      <c r="C23" s="35"/>
      <c r="D23" s="25"/>
      <c r="E23" s="30">
        <v>1089.5999999999999</v>
      </c>
      <c r="F23" s="31">
        <v>0.99850000000000005</v>
      </c>
      <c r="G23" s="23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3"/>
      <c r="B25" s="33"/>
      <c r="C25" s="33"/>
      <c r="D25" s="14"/>
      <c r="E25" s="15"/>
      <c r="F25" s="16"/>
      <c r="G25" s="16"/>
    </row>
    <row r="26" spans="1:7" x14ac:dyDescent="0.25">
      <c r="A26" s="17" t="s">
        <v>220</v>
      </c>
      <c r="B26" s="33"/>
      <c r="C26" s="33"/>
      <c r="D26" s="14"/>
      <c r="E26" s="15"/>
      <c r="F26" s="16"/>
      <c r="G26" s="16"/>
    </row>
    <row r="27" spans="1:7" x14ac:dyDescent="0.25">
      <c r="A27" s="13" t="s">
        <v>221</v>
      </c>
      <c r="B27" s="33"/>
      <c r="C27" s="33"/>
      <c r="D27" s="14"/>
      <c r="E27" s="15">
        <v>4</v>
      </c>
      <c r="F27" s="16">
        <v>3.7000000000000002E-3</v>
      </c>
      <c r="G27" s="16">
        <v>6.2909999999999994E-2</v>
      </c>
    </row>
    <row r="28" spans="1:7" x14ac:dyDescent="0.25">
      <c r="A28" s="17" t="s">
        <v>130</v>
      </c>
      <c r="B28" s="34"/>
      <c r="C28" s="34"/>
      <c r="D28" s="20"/>
      <c r="E28" s="37">
        <v>4</v>
      </c>
      <c r="F28" s="38">
        <v>3.7000000000000002E-3</v>
      </c>
      <c r="G28" s="23"/>
    </row>
    <row r="29" spans="1:7" x14ac:dyDescent="0.25">
      <c r="A29" s="13"/>
      <c r="B29" s="33"/>
      <c r="C29" s="33"/>
      <c r="D29" s="14"/>
      <c r="E29" s="15"/>
      <c r="F29" s="16"/>
      <c r="G29" s="16"/>
    </row>
    <row r="30" spans="1:7" x14ac:dyDescent="0.25">
      <c r="A30" s="24" t="s">
        <v>142</v>
      </c>
      <c r="B30" s="35"/>
      <c r="C30" s="35"/>
      <c r="D30" s="25"/>
      <c r="E30" s="21">
        <v>4</v>
      </c>
      <c r="F30" s="22">
        <v>3.7000000000000002E-3</v>
      </c>
      <c r="G30" s="23"/>
    </row>
    <row r="31" spans="1:7" x14ac:dyDescent="0.25">
      <c r="A31" s="13" t="s">
        <v>222</v>
      </c>
      <c r="B31" s="33"/>
      <c r="C31" s="33"/>
      <c r="D31" s="14"/>
      <c r="E31" s="15">
        <v>6.8889999999999999E-4</v>
      </c>
      <c r="F31" s="16">
        <v>0</v>
      </c>
      <c r="G31" s="16"/>
    </row>
    <row r="32" spans="1:7" x14ac:dyDescent="0.25">
      <c r="A32" s="13" t="s">
        <v>223</v>
      </c>
      <c r="B32" s="33"/>
      <c r="C32" s="33"/>
      <c r="D32" s="14"/>
      <c r="E32" s="26">
        <v>-2.4106888999999998</v>
      </c>
      <c r="F32" s="27">
        <v>-2.2000000000000001E-3</v>
      </c>
      <c r="G32" s="16">
        <v>6.2909999999999994E-2</v>
      </c>
    </row>
    <row r="33" spans="1:7" x14ac:dyDescent="0.25">
      <c r="A33" s="28" t="s">
        <v>224</v>
      </c>
      <c r="B33" s="36"/>
      <c r="C33" s="36"/>
      <c r="D33" s="29"/>
      <c r="E33" s="30">
        <v>1091.19</v>
      </c>
      <c r="F33" s="31">
        <v>1</v>
      </c>
      <c r="G33" s="31"/>
    </row>
    <row r="38" spans="1:7" x14ac:dyDescent="0.25">
      <c r="A38" s="1" t="s">
        <v>227</v>
      </c>
    </row>
    <row r="39" spans="1:7" x14ac:dyDescent="0.25">
      <c r="A39" s="48" t="s">
        <v>228</v>
      </c>
      <c r="B39" s="3" t="s">
        <v>127</v>
      </c>
    </row>
    <row r="40" spans="1:7" x14ac:dyDescent="0.25">
      <c r="A40" t="s">
        <v>229</v>
      </c>
    </row>
    <row r="41" spans="1:7" x14ac:dyDescent="0.25">
      <c r="A41" t="s">
        <v>230</v>
      </c>
      <c r="B41" t="s">
        <v>231</v>
      </c>
      <c r="C41" t="s">
        <v>231</v>
      </c>
    </row>
    <row r="42" spans="1:7" x14ac:dyDescent="0.25">
      <c r="B42" s="49">
        <v>45565</v>
      </c>
      <c r="C42" s="49">
        <v>45596</v>
      </c>
    </row>
    <row r="43" spans="1:7" x14ac:dyDescent="0.25">
      <c r="A43" t="s">
        <v>725</v>
      </c>
      <c r="B43">
        <v>52.937199999999997</v>
      </c>
      <c r="C43">
        <v>51.436</v>
      </c>
    </row>
    <row r="45" spans="1:7" x14ac:dyDescent="0.25">
      <c r="A45" t="s">
        <v>247</v>
      </c>
      <c r="B45" s="3" t="s">
        <v>127</v>
      </c>
    </row>
    <row r="46" spans="1:7" x14ac:dyDescent="0.25">
      <c r="A46" t="s">
        <v>248</v>
      </c>
      <c r="B46" s="3" t="s">
        <v>127</v>
      </c>
    </row>
    <row r="47" spans="1:7" ht="29.1" customHeight="1" x14ac:dyDescent="0.25">
      <c r="A47" s="48" t="s">
        <v>249</v>
      </c>
      <c r="B47" s="3" t="s">
        <v>127</v>
      </c>
    </row>
    <row r="48" spans="1:7" ht="29.1" customHeight="1" x14ac:dyDescent="0.25">
      <c r="A48" s="48" t="s">
        <v>250</v>
      </c>
      <c r="B48" s="3" t="s">
        <v>127</v>
      </c>
    </row>
    <row r="49" spans="1:4" x14ac:dyDescent="0.25">
      <c r="A49" t="s">
        <v>1235</v>
      </c>
      <c r="B49" s="50">
        <v>0.96560000000000001</v>
      </c>
    </row>
    <row r="50" spans="1:4" ht="43.5" customHeight="1" x14ac:dyDescent="0.25">
      <c r="A50" s="48" t="s">
        <v>252</v>
      </c>
      <c r="B50" s="3" t="s">
        <v>127</v>
      </c>
    </row>
    <row r="51" spans="1:4" x14ac:dyDescent="0.25">
      <c r="B51" s="3"/>
    </row>
    <row r="52" spans="1:4" ht="29.1" customHeight="1" x14ac:dyDescent="0.25">
      <c r="A52" s="48" t="s">
        <v>253</v>
      </c>
      <c r="B52" s="3" t="s">
        <v>127</v>
      </c>
    </row>
    <row r="53" spans="1:4" ht="29.1" customHeight="1" x14ac:dyDescent="0.25">
      <c r="A53" s="48" t="s">
        <v>254</v>
      </c>
      <c r="B53" t="s">
        <v>127</v>
      </c>
    </row>
    <row r="54" spans="1:4" ht="29.1" customHeight="1" x14ac:dyDescent="0.25">
      <c r="A54" s="48" t="s">
        <v>255</v>
      </c>
      <c r="B54" s="3" t="s">
        <v>127</v>
      </c>
    </row>
    <row r="55" spans="1:4" ht="29.1" customHeight="1" x14ac:dyDescent="0.25">
      <c r="A55" s="48" t="s">
        <v>256</v>
      </c>
      <c r="B55" s="3" t="s">
        <v>127</v>
      </c>
    </row>
    <row r="57" spans="1:4" ht="69.95" customHeight="1" x14ac:dyDescent="0.25">
      <c r="A57" s="69" t="s">
        <v>266</v>
      </c>
      <c r="B57" s="69" t="s">
        <v>267</v>
      </c>
      <c r="C57" s="69" t="s">
        <v>5</v>
      </c>
      <c r="D57" s="69" t="s">
        <v>6</v>
      </c>
    </row>
    <row r="58" spans="1:4" ht="69.95" customHeight="1" x14ac:dyDescent="0.25">
      <c r="A58" s="69" t="s">
        <v>2386</v>
      </c>
      <c r="B58" s="69"/>
      <c r="C58" s="69" t="s">
        <v>84</v>
      </c>
      <c r="D58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99"/>
  <sheetViews>
    <sheetView showGridLines="0" workbookViewId="0">
      <pane ySplit="4" topLeftCell="A81" activePane="bottomLeft" state="frozen"/>
      <selection activeCell="B30" sqref="B30"/>
      <selection pane="bottomLeft" activeCell="A100" sqref="A10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2387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2388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1257</v>
      </c>
      <c r="B8" s="33" t="s">
        <v>1258</v>
      </c>
      <c r="C8" s="33" t="s">
        <v>1259</v>
      </c>
      <c r="D8" s="14">
        <v>8935</v>
      </c>
      <c r="E8" s="15">
        <v>379.44</v>
      </c>
      <c r="F8" s="16">
        <v>4.3299999999999998E-2</v>
      </c>
      <c r="G8" s="16"/>
    </row>
    <row r="9" spans="1:8" x14ac:dyDescent="0.25">
      <c r="A9" s="13" t="s">
        <v>1241</v>
      </c>
      <c r="B9" s="33" t="s">
        <v>1242</v>
      </c>
      <c r="C9" s="33" t="s">
        <v>1243</v>
      </c>
      <c r="D9" s="14">
        <v>79740</v>
      </c>
      <c r="E9" s="15">
        <v>370.03</v>
      </c>
      <c r="F9" s="16">
        <v>4.2299999999999997E-2</v>
      </c>
      <c r="G9" s="16"/>
    </row>
    <row r="10" spans="1:8" x14ac:dyDescent="0.25">
      <c r="A10" s="13" t="s">
        <v>1360</v>
      </c>
      <c r="B10" s="33" t="s">
        <v>1361</v>
      </c>
      <c r="C10" s="33" t="s">
        <v>1158</v>
      </c>
      <c r="D10" s="14">
        <v>5972</v>
      </c>
      <c r="E10" s="15">
        <v>351.73</v>
      </c>
      <c r="F10" s="16">
        <v>4.02E-2</v>
      </c>
      <c r="G10" s="16"/>
    </row>
    <row r="11" spans="1:8" x14ac:dyDescent="0.25">
      <c r="A11" s="13" t="s">
        <v>1354</v>
      </c>
      <c r="B11" s="33" t="s">
        <v>1355</v>
      </c>
      <c r="C11" s="33" t="s">
        <v>1178</v>
      </c>
      <c r="D11" s="14">
        <v>79414</v>
      </c>
      <c r="E11" s="15">
        <v>349.46</v>
      </c>
      <c r="F11" s="16">
        <v>3.9899999999999998E-2</v>
      </c>
      <c r="G11" s="16"/>
    </row>
    <row r="12" spans="1:8" x14ac:dyDescent="0.25">
      <c r="A12" s="13" t="s">
        <v>1272</v>
      </c>
      <c r="B12" s="33" t="s">
        <v>1273</v>
      </c>
      <c r="C12" s="33" t="s">
        <v>1274</v>
      </c>
      <c r="D12" s="14">
        <v>8133</v>
      </c>
      <c r="E12" s="15">
        <v>329.59</v>
      </c>
      <c r="F12" s="16">
        <v>3.7600000000000001E-2</v>
      </c>
      <c r="G12" s="16"/>
    </row>
    <row r="13" spans="1:8" x14ac:dyDescent="0.25">
      <c r="A13" s="13" t="s">
        <v>1300</v>
      </c>
      <c r="B13" s="33" t="s">
        <v>1301</v>
      </c>
      <c r="C13" s="33" t="s">
        <v>1256</v>
      </c>
      <c r="D13" s="14">
        <v>68402</v>
      </c>
      <c r="E13" s="15">
        <v>311.19</v>
      </c>
      <c r="F13" s="16">
        <v>3.5499999999999997E-2</v>
      </c>
      <c r="G13" s="16"/>
    </row>
    <row r="14" spans="1:8" x14ac:dyDescent="0.25">
      <c r="A14" s="13" t="s">
        <v>1254</v>
      </c>
      <c r="B14" s="33" t="s">
        <v>1255</v>
      </c>
      <c r="C14" s="33" t="s">
        <v>1256</v>
      </c>
      <c r="D14" s="14">
        <v>58679</v>
      </c>
      <c r="E14" s="15">
        <v>306.66000000000003</v>
      </c>
      <c r="F14" s="16">
        <v>3.5000000000000003E-2</v>
      </c>
      <c r="G14" s="16"/>
    </row>
    <row r="15" spans="1:8" x14ac:dyDescent="0.25">
      <c r="A15" s="13" t="s">
        <v>1207</v>
      </c>
      <c r="B15" s="33" t="s">
        <v>1208</v>
      </c>
      <c r="C15" s="33" t="s">
        <v>1209</v>
      </c>
      <c r="D15" s="14">
        <v>4154</v>
      </c>
      <c r="E15" s="15">
        <v>289.8</v>
      </c>
      <c r="F15" s="16">
        <v>3.3099999999999997E-2</v>
      </c>
      <c r="G15" s="16"/>
    </row>
    <row r="16" spans="1:8" x14ac:dyDescent="0.25">
      <c r="A16" s="13" t="s">
        <v>1197</v>
      </c>
      <c r="B16" s="33" t="s">
        <v>1198</v>
      </c>
      <c r="C16" s="33" t="s">
        <v>1172</v>
      </c>
      <c r="D16" s="14">
        <v>11050</v>
      </c>
      <c r="E16" s="15">
        <v>275.55</v>
      </c>
      <c r="F16" s="16">
        <v>3.15E-2</v>
      </c>
      <c r="G16" s="16"/>
    </row>
    <row r="17" spans="1:7" x14ac:dyDescent="0.25">
      <c r="A17" s="13" t="s">
        <v>1519</v>
      </c>
      <c r="B17" s="33" t="s">
        <v>1520</v>
      </c>
      <c r="C17" s="33" t="s">
        <v>1323</v>
      </c>
      <c r="D17" s="14">
        <v>3667</v>
      </c>
      <c r="E17" s="15">
        <v>272.86</v>
      </c>
      <c r="F17" s="16">
        <v>3.1199999999999999E-2</v>
      </c>
      <c r="G17" s="16"/>
    </row>
    <row r="18" spans="1:7" x14ac:dyDescent="0.25">
      <c r="A18" s="13" t="s">
        <v>1474</v>
      </c>
      <c r="B18" s="33" t="s">
        <v>1475</v>
      </c>
      <c r="C18" s="33" t="s">
        <v>1410</v>
      </c>
      <c r="D18" s="14">
        <v>127047</v>
      </c>
      <c r="E18" s="15">
        <v>254.08</v>
      </c>
      <c r="F18" s="16">
        <v>2.9000000000000001E-2</v>
      </c>
      <c r="G18" s="16"/>
    </row>
    <row r="19" spans="1:7" x14ac:dyDescent="0.25">
      <c r="A19" s="13" t="s">
        <v>1527</v>
      </c>
      <c r="B19" s="33" t="s">
        <v>1528</v>
      </c>
      <c r="C19" s="33" t="s">
        <v>1189</v>
      </c>
      <c r="D19" s="14">
        <v>176235</v>
      </c>
      <c r="E19" s="15">
        <v>251.35</v>
      </c>
      <c r="F19" s="16">
        <v>2.87E-2</v>
      </c>
      <c r="G19" s="16"/>
    </row>
    <row r="20" spans="1:7" x14ac:dyDescent="0.25">
      <c r="A20" s="13" t="s">
        <v>1379</v>
      </c>
      <c r="B20" s="33" t="s">
        <v>1380</v>
      </c>
      <c r="C20" s="33" t="s">
        <v>1256</v>
      </c>
      <c r="D20" s="14">
        <v>19607</v>
      </c>
      <c r="E20" s="15">
        <v>249.55</v>
      </c>
      <c r="F20" s="16">
        <v>2.8500000000000001E-2</v>
      </c>
      <c r="G20" s="16"/>
    </row>
    <row r="21" spans="1:7" x14ac:dyDescent="0.25">
      <c r="A21" s="13" t="s">
        <v>1341</v>
      </c>
      <c r="B21" s="33" t="s">
        <v>1342</v>
      </c>
      <c r="C21" s="33" t="s">
        <v>1249</v>
      </c>
      <c r="D21" s="14">
        <v>4348</v>
      </c>
      <c r="E21" s="15">
        <v>248.31</v>
      </c>
      <c r="F21" s="16">
        <v>2.8400000000000002E-2</v>
      </c>
      <c r="G21" s="16"/>
    </row>
    <row r="22" spans="1:7" x14ac:dyDescent="0.25">
      <c r="A22" s="13" t="s">
        <v>1315</v>
      </c>
      <c r="B22" s="33" t="s">
        <v>1316</v>
      </c>
      <c r="C22" s="33" t="s">
        <v>1294</v>
      </c>
      <c r="D22" s="14">
        <v>30145</v>
      </c>
      <c r="E22" s="15">
        <v>247.14</v>
      </c>
      <c r="F22" s="16">
        <v>2.8199999999999999E-2</v>
      </c>
      <c r="G22" s="16"/>
    </row>
    <row r="23" spans="1:7" x14ac:dyDescent="0.25">
      <c r="A23" s="13" t="s">
        <v>1430</v>
      </c>
      <c r="B23" s="33" t="s">
        <v>1431</v>
      </c>
      <c r="C23" s="33" t="s">
        <v>1224</v>
      </c>
      <c r="D23" s="14">
        <v>131285</v>
      </c>
      <c r="E23" s="15">
        <v>237.56</v>
      </c>
      <c r="F23" s="16">
        <v>2.7099999999999999E-2</v>
      </c>
      <c r="G23" s="16"/>
    </row>
    <row r="24" spans="1:7" x14ac:dyDescent="0.25">
      <c r="A24" s="13" t="s">
        <v>1391</v>
      </c>
      <c r="B24" s="33" t="s">
        <v>1392</v>
      </c>
      <c r="C24" s="33" t="s">
        <v>1181</v>
      </c>
      <c r="D24" s="14">
        <v>17704</v>
      </c>
      <c r="E24" s="15">
        <v>227.17</v>
      </c>
      <c r="F24" s="16">
        <v>2.5899999999999999E-2</v>
      </c>
      <c r="G24" s="16"/>
    </row>
    <row r="25" spans="1:7" x14ac:dyDescent="0.25">
      <c r="A25" s="13" t="s">
        <v>1497</v>
      </c>
      <c r="B25" s="33" t="s">
        <v>1498</v>
      </c>
      <c r="C25" s="33" t="s">
        <v>1307</v>
      </c>
      <c r="D25" s="14">
        <v>7196</v>
      </c>
      <c r="E25" s="15">
        <v>226.38</v>
      </c>
      <c r="F25" s="16">
        <v>2.5899999999999999E-2</v>
      </c>
      <c r="G25" s="16"/>
    </row>
    <row r="26" spans="1:7" x14ac:dyDescent="0.25">
      <c r="A26" s="13" t="s">
        <v>1262</v>
      </c>
      <c r="B26" s="33" t="s">
        <v>1263</v>
      </c>
      <c r="C26" s="33" t="s">
        <v>1164</v>
      </c>
      <c r="D26" s="14">
        <v>87633</v>
      </c>
      <c r="E26" s="15">
        <v>219.92</v>
      </c>
      <c r="F26" s="16">
        <v>2.5100000000000001E-2</v>
      </c>
      <c r="G26" s="16"/>
    </row>
    <row r="27" spans="1:7" x14ac:dyDescent="0.25">
      <c r="A27" s="13" t="s">
        <v>1204</v>
      </c>
      <c r="B27" s="33" t="s">
        <v>1205</v>
      </c>
      <c r="C27" s="33" t="s">
        <v>1206</v>
      </c>
      <c r="D27" s="14">
        <v>11190</v>
      </c>
      <c r="E27" s="15">
        <v>214.55</v>
      </c>
      <c r="F27" s="16">
        <v>2.4500000000000001E-2</v>
      </c>
      <c r="G27" s="16"/>
    </row>
    <row r="28" spans="1:7" x14ac:dyDescent="0.25">
      <c r="A28" s="13" t="s">
        <v>1351</v>
      </c>
      <c r="B28" s="33" t="s">
        <v>1352</v>
      </c>
      <c r="C28" s="33" t="s">
        <v>1353</v>
      </c>
      <c r="D28" s="14">
        <v>13875</v>
      </c>
      <c r="E28" s="15">
        <v>201.06</v>
      </c>
      <c r="F28" s="16">
        <v>2.3E-2</v>
      </c>
      <c r="G28" s="16"/>
    </row>
    <row r="29" spans="1:7" x14ac:dyDescent="0.25">
      <c r="A29" s="13" t="s">
        <v>1421</v>
      </c>
      <c r="B29" s="33" t="s">
        <v>1422</v>
      </c>
      <c r="C29" s="33" t="s">
        <v>1203</v>
      </c>
      <c r="D29" s="14">
        <v>11895</v>
      </c>
      <c r="E29" s="15">
        <v>194.89</v>
      </c>
      <c r="F29" s="16">
        <v>2.23E-2</v>
      </c>
      <c r="G29" s="16"/>
    </row>
    <row r="30" spans="1:7" x14ac:dyDescent="0.25">
      <c r="A30" s="13" t="s">
        <v>1444</v>
      </c>
      <c r="B30" s="33" t="s">
        <v>1445</v>
      </c>
      <c r="C30" s="33" t="s">
        <v>1209</v>
      </c>
      <c r="D30" s="14">
        <v>2463</v>
      </c>
      <c r="E30" s="15">
        <v>182.99</v>
      </c>
      <c r="F30" s="16">
        <v>2.0899999999999998E-2</v>
      </c>
      <c r="G30" s="16"/>
    </row>
    <row r="31" spans="1:7" x14ac:dyDescent="0.25">
      <c r="A31" s="13" t="s">
        <v>1756</v>
      </c>
      <c r="B31" s="33" t="s">
        <v>1757</v>
      </c>
      <c r="C31" s="33" t="s">
        <v>1323</v>
      </c>
      <c r="D31" s="14">
        <v>68540</v>
      </c>
      <c r="E31" s="15">
        <v>165.7</v>
      </c>
      <c r="F31" s="16">
        <v>1.89E-2</v>
      </c>
      <c r="G31" s="16"/>
    </row>
    <row r="32" spans="1:7" x14ac:dyDescent="0.25">
      <c r="A32" s="13" t="s">
        <v>1343</v>
      </c>
      <c r="B32" s="33" t="s">
        <v>1344</v>
      </c>
      <c r="C32" s="33" t="s">
        <v>1184</v>
      </c>
      <c r="D32" s="14">
        <v>28368</v>
      </c>
      <c r="E32" s="15">
        <v>164.69</v>
      </c>
      <c r="F32" s="16">
        <v>1.8800000000000001E-2</v>
      </c>
      <c r="G32" s="16"/>
    </row>
    <row r="33" spans="1:7" x14ac:dyDescent="0.25">
      <c r="A33" s="13" t="s">
        <v>1428</v>
      </c>
      <c r="B33" s="33" t="s">
        <v>1429</v>
      </c>
      <c r="C33" s="33" t="s">
        <v>1297</v>
      </c>
      <c r="D33" s="14">
        <v>17847</v>
      </c>
      <c r="E33" s="15">
        <v>164.28</v>
      </c>
      <c r="F33" s="16">
        <v>1.8800000000000001E-2</v>
      </c>
      <c r="G33" s="16"/>
    </row>
    <row r="34" spans="1:7" x14ac:dyDescent="0.25">
      <c r="A34" s="13" t="s">
        <v>1326</v>
      </c>
      <c r="B34" s="33" t="s">
        <v>1327</v>
      </c>
      <c r="C34" s="33" t="s">
        <v>1164</v>
      </c>
      <c r="D34" s="14">
        <v>158378</v>
      </c>
      <c r="E34" s="15">
        <v>162.58000000000001</v>
      </c>
      <c r="F34" s="16">
        <v>1.8599999999999998E-2</v>
      </c>
      <c r="G34" s="16"/>
    </row>
    <row r="35" spans="1:7" x14ac:dyDescent="0.25">
      <c r="A35" s="13" t="s">
        <v>1801</v>
      </c>
      <c r="B35" s="33" t="s">
        <v>1802</v>
      </c>
      <c r="C35" s="33" t="s">
        <v>1184</v>
      </c>
      <c r="D35" s="14">
        <v>633</v>
      </c>
      <c r="E35" s="15">
        <v>158.71</v>
      </c>
      <c r="F35" s="16">
        <v>1.8100000000000002E-2</v>
      </c>
      <c r="G35" s="16"/>
    </row>
    <row r="36" spans="1:7" x14ac:dyDescent="0.25">
      <c r="A36" s="13" t="s">
        <v>1515</v>
      </c>
      <c r="B36" s="33" t="s">
        <v>1516</v>
      </c>
      <c r="C36" s="33" t="s">
        <v>1181</v>
      </c>
      <c r="D36" s="14">
        <v>27750</v>
      </c>
      <c r="E36" s="15">
        <v>149.85</v>
      </c>
      <c r="F36" s="16">
        <v>1.7100000000000001E-2</v>
      </c>
      <c r="G36" s="16"/>
    </row>
    <row r="37" spans="1:7" x14ac:dyDescent="0.25">
      <c r="A37" s="13" t="s">
        <v>1310</v>
      </c>
      <c r="B37" s="33" t="s">
        <v>1311</v>
      </c>
      <c r="C37" s="33" t="s">
        <v>1209</v>
      </c>
      <c r="D37" s="14">
        <v>60382</v>
      </c>
      <c r="E37" s="15">
        <v>144.31</v>
      </c>
      <c r="F37" s="16">
        <v>1.6500000000000001E-2</v>
      </c>
      <c r="G37" s="16"/>
    </row>
    <row r="38" spans="1:7" x14ac:dyDescent="0.25">
      <c r="A38" s="13" t="s">
        <v>1222</v>
      </c>
      <c r="B38" s="33" t="s">
        <v>1223</v>
      </c>
      <c r="C38" s="33" t="s">
        <v>1224</v>
      </c>
      <c r="D38" s="14">
        <v>408</v>
      </c>
      <c r="E38" s="15">
        <v>143.30000000000001</v>
      </c>
      <c r="F38" s="16">
        <v>1.6400000000000001E-2</v>
      </c>
      <c r="G38" s="16"/>
    </row>
    <row r="39" spans="1:7" x14ac:dyDescent="0.25">
      <c r="A39" s="13" t="s">
        <v>1225</v>
      </c>
      <c r="B39" s="33" t="s">
        <v>1226</v>
      </c>
      <c r="C39" s="33" t="s">
        <v>1158</v>
      </c>
      <c r="D39" s="14">
        <v>4343</v>
      </c>
      <c r="E39" s="15">
        <v>139.09</v>
      </c>
      <c r="F39" s="16">
        <v>1.5900000000000001E-2</v>
      </c>
      <c r="G39" s="16"/>
    </row>
    <row r="40" spans="1:7" x14ac:dyDescent="0.25">
      <c r="A40" s="13" t="s">
        <v>1270</v>
      </c>
      <c r="B40" s="33" t="s">
        <v>1271</v>
      </c>
      <c r="C40" s="33" t="s">
        <v>1164</v>
      </c>
      <c r="D40" s="14">
        <v>139278</v>
      </c>
      <c r="E40" s="15">
        <v>136.35</v>
      </c>
      <c r="F40" s="16">
        <v>1.5599999999999999E-2</v>
      </c>
      <c r="G40" s="16"/>
    </row>
    <row r="41" spans="1:7" x14ac:dyDescent="0.25">
      <c r="A41" s="13" t="s">
        <v>1476</v>
      </c>
      <c r="B41" s="33" t="s">
        <v>1477</v>
      </c>
      <c r="C41" s="33" t="s">
        <v>1206</v>
      </c>
      <c r="D41" s="14">
        <v>18247</v>
      </c>
      <c r="E41" s="15">
        <v>135.21</v>
      </c>
      <c r="F41" s="16">
        <v>1.54E-2</v>
      </c>
      <c r="G41" s="16"/>
    </row>
    <row r="42" spans="1:7" x14ac:dyDescent="0.25">
      <c r="A42" s="13" t="s">
        <v>1230</v>
      </c>
      <c r="B42" s="33" t="s">
        <v>1231</v>
      </c>
      <c r="C42" s="33" t="s">
        <v>1158</v>
      </c>
      <c r="D42" s="14">
        <v>11758</v>
      </c>
      <c r="E42" s="15">
        <v>117.73</v>
      </c>
      <c r="F42" s="16">
        <v>1.34E-2</v>
      </c>
      <c r="G42" s="16"/>
    </row>
    <row r="43" spans="1:7" x14ac:dyDescent="0.25">
      <c r="A43" s="13" t="s">
        <v>1413</v>
      </c>
      <c r="B43" s="33" t="s">
        <v>1414</v>
      </c>
      <c r="C43" s="33" t="s">
        <v>1415</v>
      </c>
      <c r="D43" s="14">
        <v>14171</v>
      </c>
      <c r="E43" s="15">
        <v>116.39</v>
      </c>
      <c r="F43" s="16">
        <v>1.3299999999999999E-2</v>
      </c>
      <c r="G43" s="16"/>
    </row>
    <row r="44" spans="1:7" x14ac:dyDescent="0.25">
      <c r="A44" s="13" t="s">
        <v>1940</v>
      </c>
      <c r="B44" s="33" t="s">
        <v>1941</v>
      </c>
      <c r="C44" s="33" t="s">
        <v>1256</v>
      </c>
      <c r="D44" s="14">
        <v>36095</v>
      </c>
      <c r="E44" s="15">
        <v>116.33</v>
      </c>
      <c r="F44" s="16">
        <v>1.3299999999999999E-2</v>
      </c>
      <c r="G44" s="16"/>
    </row>
    <row r="45" spans="1:7" x14ac:dyDescent="0.25">
      <c r="A45" s="13" t="s">
        <v>1752</v>
      </c>
      <c r="B45" s="33" t="s">
        <v>1753</v>
      </c>
      <c r="C45" s="33" t="s">
        <v>1353</v>
      </c>
      <c r="D45" s="14">
        <v>13276</v>
      </c>
      <c r="E45" s="15">
        <v>79.36</v>
      </c>
      <c r="F45" s="16">
        <v>9.1000000000000004E-3</v>
      </c>
      <c r="G45" s="16"/>
    </row>
    <row r="46" spans="1:7" x14ac:dyDescent="0.25">
      <c r="A46" s="13" t="s">
        <v>1742</v>
      </c>
      <c r="B46" s="33" t="s">
        <v>1743</v>
      </c>
      <c r="C46" s="33" t="s">
        <v>1323</v>
      </c>
      <c r="D46" s="14">
        <v>1627</v>
      </c>
      <c r="E46" s="15">
        <v>63.95</v>
      </c>
      <c r="F46" s="16">
        <v>7.3000000000000001E-3</v>
      </c>
      <c r="G46" s="16"/>
    </row>
    <row r="47" spans="1:7" x14ac:dyDescent="0.25">
      <c r="A47" s="13" t="s">
        <v>2126</v>
      </c>
      <c r="B47" s="33" t="s">
        <v>2127</v>
      </c>
      <c r="C47" s="33" t="s">
        <v>1178</v>
      </c>
      <c r="D47" s="14">
        <v>3965</v>
      </c>
      <c r="E47" s="15">
        <v>63.37</v>
      </c>
      <c r="F47" s="16">
        <v>7.1999999999999998E-3</v>
      </c>
      <c r="G47" s="16"/>
    </row>
    <row r="48" spans="1:7" x14ac:dyDescent="0.25">
      <c r="A48" s="13" t="s">
        <v>2138</v>
      </c>
      <c r="B48" s="33" t="s">
        <v>2139</v>
      </c>
      <c r="C48" s="33" t="s">
        <v>1178</v>
      </c>
      <c r="D48" s="14">
        <v>9608</v>
      </c>
      <c r="E48" s="15">
        <v>56.95</v>
      </c>
      <c r="F48" s="16">
        <v>6.4999999999999997E-3</v>
      </c>
      <c r="G48" s="16"/>
    </row>
    <row r="49" spans="1:7" x14ac:dyDescent="0.25">
      <c r="A49" s="13" t="s">
        <v>2148</v>
      </c>
      <c r="B49" s="33" t="s">
        <v>2149</v>
      </c>
      <c r="C49" s="33" t="s">
        <v>1256</v>
      </c>
      <c r="D49" s="14">
        <v>476</v>
      </c>
      <c r="E49" s="15">
        <v>48.79</v>
      </c>
      <c r="F49" s="16">
        <v>5.5999999999999999E-3</v>
      </c>
      <c r="G49" s="16"/>
    </row>
    <row r="50" spans="1:7" x14ac:dyDescent="0.25">
      <c r="A50" s="13" t="s">
        <v>1846</v>
      </c>
      <c r="B50" s="33" t="s">
        <v>1847</v>
      </c>
      <c r="C50" s="33" t="s">
        <v>1178</v>
      </c>
      <c r="D50" s="14">
        <v>5866</v>
      </c>
      <c r="E50" s="15">
        <v>39.840000000000003</v>
      </c>
      <c r="F50" s="16">
        <v>4.4999999999999997E-3</v>
      </c>
      <c r="G50" s="16"/>
    </row>
    <row r="51" spans="1:7" x14ac:dyDescent="0.25">
      <c r="A51" s="13" t="s">
        <v>2171</v>
      </c>
      <c r="B51" s="33" t="s">
        <v>2172</v>
      </c>
      <c r="C51" s="33" t="s">
        <v>1178</v>
      </c>
      <c r="D51" s="14">
        <v>4024</v>
      </c>
      <c r="E51" s="15">
        <v>39.28</v>
      </c>
      <c r="F51" s="16">
        <v>4.4999999999999997E-3</v>
      </c>
      <c r="G51" s="16"/>
    </row>
    <row r="52" spans="1:7" x14ac:dyDescent="0.25">
      <c r="A52" s="13" t="s">
        <v>2181</v>
      </c>
      <c r="B52" s="33" t="s">
        <v>2182</v>
      </c>
      <c r="C52" s="33" t="s">
        <v>1294</v>
      </c>
      <c r="D52" s="14">
        <v>3056</v>
      </c>
      <c r="E52" s="15">
        <v>36.86</v>
      </c>
      <c r="F52" s="16">
        <v>4.1999999999999997E-3</v>
      </c>
      <c r="G52" s="16"/>
    </row>
    <row r="53" spans="1:7" x14ac:dyDescent="0.25">
      <c r="A53" s="13" t="s">
        <v>2187</v>
      </c>
      <c r="B53" s="33" t="s">
        <v>2188</v>
      </c>
      <c r="C53" s="33" t="s">
        <v>1256</v>
      </c>
      <c r="D53" s="14">
        <v>19637</v>
      </c>
      <c r="E53" s="15">
        <v>30.63</v>
      </c>
      <c r="F53" s="16">
        <v>3.5000000000000001E-3</v>
      </c>
      <c r="G53" s="16"/>
    </row>
    <row r="54" spans="1:7" x14ac:dyDescent="0.25">
      <c r="A54" s="13" t="s">
        <v>2191</v>
      </c>
      <c r="B54" s="33" t="s">
        <v>2192</v>
      </c>
      <c r="C54" s="33" t="s">
        <v>1178</v>
      </c>
      <c r="D54" s="14">
        <v>34610</v>
      </c>
      <c r="E54" s="15">
        <v>28.59</v>
      </c>
      <c r="F54" s="16">
        <v>3.3E-3</v>
      </c>
      <c r="G54" s="16"/>
    </row>
    <row r="55" spans="1:7" x14ac:dyDescent="0.25">
      <c r="A55" s="13" t="s">
        <v>2195</v>
      </c>
      <c r="B55" s="33" t="s">
        <v>2196</v>
      </c>
      <c r="C55" s="33" t="s">
        <v>1164</v>
      </c>
      <c r="D55" s="14">
        <v>21232</v>
      </c>
      <c r="E55" s="15">
        <v>24.88</v>
      </c>
      <c r="F55" s="16">
        <v>2.8E-3</v>
      </c>
      <c r="G55" s="16"/>
    </row>
    <row r="56" spans="1:7" x14ac:dyDescent="0.25">
      <c r="A56" s="13" t="s">
        <v>2201</v>
      </c>
      <c r="B56" s="33" t="s">
        <v>2202</v>
      </c>
      <c r="C56" s="33" t="s">
        <v>1206</v>
      </c>
      <c r="D56" s="14">
        <v>2439</v>
      </c>
      <c r="E56" s="15">
        <v>22.51</v>
      </c>
      <c r="F56" s="16">
        <v>2.5999999999999999E-3</v>
      </c>
      <c r="G56" s="16"/>
    </row>
    <row r="57" spans="1:7" x14ac:dyDescent="0.25">
      <c r="A57" s="13" t="s">
        <v>2203</v>
      </c>
      <c r="B57" s="33" t="s">
        <v>2204</v>
      </c>
      <c r="C57" s="33" t="s">
        <v>1410</v>
      </c>
      <c r="D57" s="14">
        <v>3047</v>
      </c>
      <c r="E57" s="15">
        <v>21.89</v>
      </c>
      <c r="F57" s="16">
        <v>2.5000000000000001E-3</v>
      </c>
      <c r="G57" s="16"/>
    </row>
    <row r="58" spans="1:7" x14ac:dyDescent="0.25">
      <c r="A58" s="17" t="s">
        <v>130</v>
      </c>
      <c r="B58" s="34"/>
      <c r="C58" s="34"/>
      <c r="D58" s="20"/>
      <c r="E58" s="37">
        <v>8762.68</v>
      </c>
      <c r="F58" s="38">
        <v>1.0007999999999999</v>
      </c>
      <c r="G58" s="23"/>
    </row>
    <row r="59" spans="1:7" x14ac:dyDescent="0.25">
      <c r="A59" s="17" t="s">
        <v>1234</v>
      </c>
      <c r="B59" s="33"/>
      <c r="C59" s="33"/>
      <c r="D59" s="14"/>
      <c r="E59" s="15"/>
      <c r="F59" s="16"/>
      <c r="G59" s="16"/>
    </row>
    <row r="60" spans="1:7" x14ac:dyDescent="0.25">
      <c r="A60" s="17" t="s">
        <v>130</v>
      </c>
      <c r="B60" s="33"/>
      <c r="C60" s="33"/>
      <c r="D60" s="14"/>
      <c r="E60" s="39" t="s">
        <v>127</v>
      </c>
      <c r="F60" s="40" t="s">
        <v>127</v>
      </c>
      <c r="G60" s="16"/>
    </row>
    <row r="61" spans="1:7" x14ac:dyDescent="0.25">
      <c r="A61" s="24" t="s">
        <v>142</v>
      </c>
      <c r="B61" s="35"/>
      <c r="C61" s="35"/>
      <c r="D61" s="25"/>
      <c r="E61" s="30">
        <v>8762.68</v>
      </c>
      <c r="F61" s="31">
        <v>1.0007999999999999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220</v>
      </c>
      <c r="B64" s="33"/>
      <c r="C64" s="33"/>
      <c r="D64" s="14"/>
      <c r="E64" s="15"/>
      <c r="F64" s="16"/>
      <c r="G64" s="16"/>
    </row>
    <row r="65" spans="1:7" x14ac:dyDescent="0.25">
      <c r="A65" s="13" t="s">
        <v>221</v>
      </c>
      <c r="B65" s="33"/>
      <c r="C65" s="33"/>
      <c r="D65" s="14"/>
      <c r="E65" s="15">
        <v>74.95</v>
      </c>
      <c r="F65" s="16">
        <v>8.6E-3</v>
      </c>
      <c r="G65" s="16">
        <v>6.2909999999999994E-2</v>
      </c>
    </row>
    <row r="66" spans="1:7" x14ac:dyDescent="0.25">
      <c r="A66" s="17" t="s">
        <v>130</v>
      </c>
      <c r="B66" s="34"/>
      <c r="C66" s="34"/>
      <c r="D66" s="20"/>
      <c r="E66" s="37">
        <v>74.95</v>
      </c>
      <c r="F66" s="38">
        <v>8.6E-3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142</v>
      </c>
      <c r="B68" s="35"/>
      <c r="C68" s="35"/>
      <c r="D68" s="25"/>
      <c r="E68" s="21">
        <v>74.95</v>
      </c>
      <c r="F68" s="22">
        <v>8.6E-3</v>
      </c>
      <c r="G68" s="23"/>
    </row>
    <row r="69" spans="1:7" x14ac:dyDescent="0.25">
      <c r="A69" s="13" t="s">
        <v>222</v>
      </c>
      <c r="B69" s="33"/>
      <c r="C69" s="33"/>
      <c r="D69" s="14"/>
      <c r="E69" s="15">
        <v>1.29178E-2</v>
      </c>
      <c r="F69" s="16">
        <v>9.9999999999999995E-7</v>
      </c>
      <c r="G69" s="16"/>
    </row>
    <row r="70" spans="1:7" x14ac:dyDescent="0.25">
      <c r="A70" s="13" t="s">
        <v>223</v>
      </c>
      <c r="B70" s="33"/>
      <c r="C70" s="33"/>
      <c r="D70" s="14"/>
      <c r="E70" s="26">
        <v>-81.272917800000002</v>
      </c>
      <c r="F70" s="27">
        <v>-9.4009999999999996E-3</v>
      </c>
      <c r="G70" s="16">
        <v>6.2909999999999994E-2</v>
      </c>
    </row>
    <row r="71" spans="1:7" x14ac:dyDescent="0.25">
      <c r="A71" s="28" t="s">
        <v>224</v>
      </c>
      <c r="B71" s="36"/>
      <c r="C71" s="36"/>
      <c r="D71" s="29"/>
      <c r="E71" s="30">
        <v>8756.3700000000008</v>
      </c>
      <c r="F71" s="31">
        <v>1</v>
      </c>
      <c r="G71" s="31"/>
    </row>
    <row r="76" spans="1:7" x14ac:dyDescent="0.25">
      <c r="A76" s="1" t="s">
        <v>227</v>
      </c>
    </row>
    <row r="77" spans="1:7" x14ac:dyDescent="0.25">
      <c r="A77" s="48" t="s">
        <v>228</v>
      </c>
      <c r="B77" s="3" t="s">
        <v>127</v>
      </c>
    </row>
    <row r="78" spans="1:7" x14ac:dyDescent="0.25">
      <c r="A78" t="s">
        <v>229</v>
      </c>
    </row>
    <row r="79" spans="1:7" x14ac:dyDescent="0.25">
      <c r="A79" t="s">
        <v>230</v>
      </c>
      <c r="B79" t="s">
        <v>231</v>
      </c>
      <c r="C79" t="s">
        <v>231</v>
      </c>
    </row>
    <row r="80" spans="1:7" x14ac:dyDescent="0.25">
      <c r="B80" s="49">
        <v>45565</v>
      </c>
      <c r="C80" s="49">
        <v>45596</v>
      </c>
    </row>
    <row r="81" spans="1:3" x14ac:dyDescent="0.25">
      <c r="A81" t="s">
        <v>724</v>
      </c>
      <c r="B81">
        <v>17.776900000000001</v>
      </c>
      <c r="C81">
        <v>16.1265</v>
      </c>
    </row>
    <row r="82" spans="1:3" x14ac:dyDescent="0.25">
      <c r="A82" t="s">
        <v>237</v>
      </c>
      <c r="B82">
        <v>17.776499999999999</v>
      </c>
      <c r="C82">
        <v>16.126000000000001</v>
      </c>
    </row>
    <row r="83" spans="1:3" x14ac:dyDescent="0.25">
      <c r="A83" t="s">
        <v>725</v>
      </c>
      <c r="B83">
        <v>17.532900000000001</v>
      </c>
      <c r="C83">
        <v>15.8956</v>
      </c>
    </row>
    <row r="84" spans="1:3" x14ac:dyDescent="0.25">
      <c r="A84" t="s">
        <v>689</v>
      </c>
      <c r="B84">
        <v>17.532800000000002</v>
      </c>
      <c r="C84">
        <v>15.8956</v>
      </c>
    </row>
    <row r="86" spans="1:3" x14ac:dyDescent="0.25">
      <c r="A86" t="s">
        <v>247</v>
      </c>
      <c r="B86" s="3" t="s">
        <v>127</v>
      </c>
    </row>
    <row r="87" spans="1:3" x14ac:dyDescent="0.25">
      <c r="A87" t="s">
        <v>248</v>
      </c>
      <c r="B87" s="3" t="s">
        <v>127</v>
      </c>
    </row>
    <row r="88" spans="1:3" ht="29.1" customHeight="1" x14ac:dyDescent="0.25">
      <c r="A88" s="48" t="s">
        <v>249</v>
      </c>
      <c r="B88" s="3" t="s">
        <v>127</v>
      </c>
    </row>
    <row r="89" spans="1:3" ht="29.1" customHeight="1" x14ac:dyDescent="0.25">
      <c r="A89" s="48" t="s">
        <v>250</v>
      </c>
      <c r="B89" s="3" t="s">
        <v>127</v>
      </c>
    </row>
    <row r="90" spans="1:3" x14ac:dyDescent="0.25">
      <c r="A90" t="s">
        <v>1235</v>
      </c>
      <c r="B90" s="50">
        <v>0.55549999999999999</v>
      </c>
    </row>
    <row r="91" spans="1:3" ht="43.5" customHeight="1" x14ac:dyDescent="0.25">
      <c r="A91" s="48" t="s">
        <v>252</v>
      </c>
      <c r="B91" s="3" t="s">
        <v>127</v>
      </c>
    </row>
    <row r="92" spans="1:3" x14ac:dyDescent="0.25">
      <c r="B92" s="3"/>
    </row>
    <row r="93" spans="1:3" ht="29.1" customHeight="1" x14ac:dyDescent="0.25">
      <c r="A93" s="48" t="s">
        <v>253</v>
      </c>
      <c r="B93" s="3" t="s">
        <v>127</v>
      </c>
    </row>
    <row r="94" spans="1:3" ht="29.1" customHeight="1" x14ac:dyDescent="0.25">
      <c r="A94" s="48" t="s">
        <v>254</v>
      </c>
      <c r="B94" t="s">
        <v>127</v>
      </c>
    </row>
    <row r="95" spans="1:3" ht="29.1" customHeight="1" x14ac:dyDescent="0.25">
      <c r="A95" s="48" t="s">
        <v>255</v>
      </c>
      <c r="B95" s="3" t="s">
        <v>127</v>
      </c>
    </row>
    <row r="96" spans="1:3" ht="29.1" customHeight="1" x14ac:dyDescent="0.25">
      <c r="A96" s="48" t="s">
        <v>256</v>
      </c>
      <c r="B96" s="3" t="s">
        <v>127</v>
      </c>
    </row>
    <row r="98" spans="1:4" ht="69.95" customHeight="1" x14ac:dyDescent="0.25">
      <c r="A98" s="69" t="s">
        <v>266</v>
      </c>
      <c r="B98" s="69" t="s">
        <v>267</v>
      </c>
      <c r="C98" s="69" t="s">
        <v>5</v>
      </c>
      <c r="D98" s="69" t="s">
        <v>6</v>
      </c>
    </row>
    <row r="99" spans="1:4" ht="69.95" customHeight="1" x14ac:dyDescent="0.25">
      <c r="A99" s="69" t="s">
        <v>2389</v>
      </c>
      <c r="B99" s="69"/>
      <c r="C99" s="69" t="s">
        <v>2390</v>
      </c>
      <c r="D99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166"/>
  <sheetViews>
    <sheetView showGridLines="0" workbookViewId="0">
      <pane ySplit="4" topLeftCell="A147" activePane="bottomLeft" state="frozen"/>
      <selection activeCell="B30" sqref="B30"/>
      <selection pane="bottomLeft" activeCell="A166" sqref="A166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2391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2392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1162</v>
      </c>
      <c r="B8" s="33" t="s">
        <v>1163</v>
      </c>
      <c r="C8" s="33" t="s">
        <v>1164</v>
      </c>
      <c r="D8" s="14">
        <v>922915</v>
      </c>
      <c r="E8" s="15">
        <v>11926.37</v>
      </c>
      <c r="F8" s="16">
        <v>5.4300000000000001E-2</v>
      </c>
      <c r="G8" s="16"/>
    </row>
    <row r="9" spans="1:8" x14ac:dyDescent="0.25">
      <c r="A9" s="13" t="s">
        <v>1239</v>
      </c>
      <c r="B9" s="33" t="s">
        <v>1240</v>
      </c>
      <c r="C9" s="33" t="s">
        <v>1164</v>
      </c>
      <c r="D9" s="14">
        <v>441172</v>
      </c>
      <c r="E9" s="15">
        <v>7657.42</v>
      </c>
      <c r="F9" s="16">
        <v>3.49E-2</v>
      </c>
      <c r="G9" s="16"/>
    </row>
    <row r="10" spans="1:8" x14ac:dyDescent="0.25">
      <c r="A10" s="13" t="s">
        <v>1176</v>
      </c>
      <c r="B10" s="33" t="s">
        <v>1177</v>
      </c>
      <c r="C10" s="33" t="s">
        <v>1178</v>
      </c>
      <c r="D10" s="14">
        <v>1602337</v>
      </c>
      <c r="E10" s="15">
        <v>6539.94</v>
      </c>
      <c r="F10" s="16">
        <v>2.98E-2</v>
      </c>
      <c r="G10" s="16"/>
    </row>
    <row r="11" spans="1:8" x14ac:dyDescent="0.25">
      <c r="A11" s="13" t="s">
        <v>1159</v>
      </c>
      <c r="B11" s="33" t="s">
        <v>1160</v>
      </c>
      <c r="C11" s="33" t="s">
        <v>1161</v>
      </c>
      <c r="D11" s="14">
        <v>384375</v>
      </c>
      <c r="E11" s="15">
        <v>6198.43</v>
      </c>
      <c r="F11" s="16">
        <v>2.8199999999999999E-2</v>
      </c>
      <c r="G11" s="16"/>
    </row>
    <row r="12" spans="1:8" x14ac:dyDescent="0.25">
      <c r="A12" s="13" t="s">
        <v>1156</v>
      </c>
      <c r="B12" s="33" t="s">
        <v>1157</v>
      </c>
      <c r="C12" s="33" t="s">
        <v>1158</v>
      </c>
      <c r="D12" s="14">
        <v>326791</v>
      </c>
      <c r="E12" s="15">
        <v>6042.04</v>
      </c>
      <c r="F12" s="16">
        <v>2.75E-2</v>
      </c>
      <c r="G12" s="16"/>
    </row>
    <row r="13" spans="1:8" x14ac:dyDescent="0.25">
      <c r="A13" s="13" t="s">
        <v>1250</v>
      </c>
      <c r="B13" s="33" t="s">
        <v>1251</v>
      </c>
      <c r="C13" s="33" t="s">
        <v>1249</v>
      </c>
      <c r="D13" s="14">
        <v>269725</v>
      </c>
      <c r="E13" s="15">
        <v>4739.74</v>
      </c>
      <c r="F13" s="16">
        <v>2.1600000000000001E-2</v>
      </c>
      <c r="G13" s="16"/>
    </row>
    <row r="14" spans="1:8" x14ac:dyDescent="0.25">
      <c r="A14" s="13" t="s">
        <v>1281</v>
      </c>
      <c r="B14" s="33" t="s">
        <v>1282</v>
      </c>
      <c r="C14" s="33" t="s">
        <v>1249</v>
      </c>
      <c r="D14" s="14">
        <v>260748</v>
      </c>
      <c r="E14" s="15">
        <v>4604.9399999999996</v>
      </c>
      <c r="F14" s="16">
        <v>2.1000000000000001E-2</v>
      </c>
      <c r="G14" s="16"/>
    </row>
    <row r="15" spans="1:8" x14ac:dyDescent="0.25">
      <c r="A15" s="13" t="s">
        <v>1187</v>
      </c>
      <c r="B15" s="33" t="s">
        <v>1188</v>
      </c>
      <c r="C15" s="33" t="s">
        <v>1189</v>
      </c>
      <c r="D15" s="14">
        <v>332972</v>
      </c>
      <c r="E15" s="15">
        <v>4435.3500000000004</v>
      </c>
      <c r="F15" s="16">
        <v>2.0199999999999999E-2</v>
      </c>
      <c r="G15" s="16"/>
    </row>
    <row r="16" spans="1:8" x14ac:dyDescent="0.25">
      <c r="A16" s="13" t="s">
        <v>1195</v>
      </c>
      <c r="B16" s="33" t="s">
        <v>1196</v>
      </c>
      <c r="C16" s="33" t="s">
        <v>1172</v>
      </c>
      <c r="D16" s="14">
        <v>37447</v>
      </c>
      <c r="E16" s="15">
        <v>4147.8</v>
      </c>
      <c r="F16" s="16">
        <v>1.89E-2</v>
      </c>
      <c r="G16" s="16"/>
    </row>
    <row r="17" spans="1:7" x14ac:dyDescent="0.25">
      <c r="A17" s="13" t="s">
        <v>1210</v>
      </c>
      <c r="B17" s="33" t="s">
        <v>1211</v>
      </c>
      <c r="C17" s="33" t="s">
        <v>1164</v>
      </c>
      <c r="D17" s="14">
        <v>467852</v>
      </c>
      <c r="E17" s="15">
        <v>3837.32</v>
      </c>
      <c r="F17" s="16">
        <v>1.7500000000000002E-2</v>
      </c>
      <c r="G17" s="16"/>
    </row>
    <row r="18" spans="1:7" x14ac:dyDescent="0.25">
      <c r="A18" s="13" t="s">
        <v>1167</v>
      </c>
      <c r="B18" s="33" t="s">
        <v>1168</v>
      </c>
      <c r="C18" s="33" t="s">
        <v>1169</v>
      </c>
      <c r="D18" s="14">
        <v>770186</v>
      </c>
      <c r="E18" s="15">
        <v>3764.67</v>
      </c>
      <c r="F18" s="16">
        <v>1.72E-2</v>
      </c>
      <c r="G18" s="16"/>
    </row>
    <row r="19" spans="1:7" x14ac:dyDescent="0.25">
      <c r="A19" s="13" t="s">
        <v>1217</v>
      </c>
      <c r="B19" s="33" t="s">
        <v>1218</v>
      </c>
      <c r="C19" s="33" t="s">
        <v>1172</v>
      </c>
      <c r="D19" s="14">
        <v>441450</v>
      </c>
      <c r="E19" s="15">
        <v>3681.91</v>
      </c>
      <c r="F19" s="16">
        <v>1.6799999999999999E-2</v>
      </c>
      <c r="G19" s="16"/>
    </row>
    <row r="20" spans="1:7" x14ac:dyDescent="0.25">
      <c r="A20" s="13" t="s">
        <v>1190</v>
      </c>
      <c r="B20" s="33" t="s">
        <v>1191</v>
      </c>
      <c r="C20" s="33" t="s">
        <v>1192</v>
      </c>
      <c r="D20" s="14">
        <v>98194</v>
      </c>
      <c r="E20" s="15">
        <v>3556.88</v>
      </c>
      <c r="F20" s="16">
        <v>1.6199999999999999E-2</v>
      </c>
      <c r="G20" s="16"/>
    </row>
    <row r="21" spans="1:7" x14ac:dyDescent="0.25">
      <c r="A21" s="13" t="s">
        <v>1247</v>
      </c>
      <c r="B21" s="33" t="s">
        <v>1248</v>
      </c>
      <c r="C21" s="33" t="s">
        <v>1249</v>
      </c>
      <c r="D21" s="14">
        <v>76846</v>
      </c>
      <c r="E21" s="15">
        <v>3049.6</v>
      </c>
      <c r="F21" s="16">
        <v>1.3899999999999999E-2</v>
      </c>
      <c r="G21" s="16"/>
    </row>
    <row r="22" spans="1:7" x14ac:dyDescent="0.25">
      <c r="A22" s="13" t="s">
        <v>1227</v>
      </c>
      <c r="B22" s="33" t="s">
        <v>1228</v>
      </c>
      <c r="C22" s="33" t="s">
        <v>1229</v>
      </c>
      <c r="D22" s="14">
        <v>949874</v>
      </c>
      <c r="E22" s="15">
        <v>2528.09</v>
      </c>
      <c r="F22" s="16">
        <v>1.15E-2</v>
      </c>
      <c r="G22" s="16"/>
    </row>
    <row r="23" spans="1:7" x14ac:dyDescent="0.25">
      <c r="A23" s="13" t="s">
        <v>1426</v>
      </c>
      <c r="B23" s="33" t="s">
        <v>1427</v>
      </c>
      <c r="C23" s="33" t="s">
        <v>1158</v>
      </c>
      <c r="D23" s="14">
        <v>155014</v>
      </c>
      <c r="E23" s="15">
        <v>2405.4299999999998</v>
      </c>
      <c r="F23" s="16">
        <v>1.0999999999999999E-2</v>
      </c>
      <c r="G23" s="16"/>
    </row>
    <row r="24" spans="1:7" x14ac:dyDescent="0.25">
      <c r="A24" s="13" t="s">
        <v>1319</v>
      </c>
      <c r="B24" s="33" t="s">
        <v>1320</v>
      </c>
      <c r="C24" s="33" t="s">
        <v>1203</v>
      </c>
      <c r="D24" s="14">
        <v>16716</v>
      </c>
      <c r="E24" s="15">
        <v>2350.54</v>
      </c>
      <c r="F24" s="16">
        <v>1.0699999999999999E-2</v>
      </c>
      <c r="G24" s="16"/>
    </row>
    <row r="25" spans="1:7" x14ac:dyDescent="0.25">
      <c r="A25" s="13" t="s">
        <v>1959</v>
      </c>
      <c r="B25" s="33" t="s">
        <v>1960</v>
      </c>
      <c r="C25" s="33" t="s">
        <v>1224</v>
      </c>
      <c r="D25" s="14">
        <v>300000</v>
      </c>
      <c r="E25" s="15">
        <v>2057.1</v>
      </c>
      <c r="F25" s="16">
        <v>9.4000000000000004E-3</v>
      </c>
      <c r="G25" s="16"/>
    </row>
    <row r="26" spans="1:7" x14ac:dyDescent="0.25">
      <c r="A26" s="13" t="s">
        <v>1470</v>
      </c>
      <c r="B26" s="33" t="s">
        <v>1471</v>
      </c>
      <c r="C26" s="33" t="s">
        <v>1256</v>
      </c>
      <c r="D26" s="14">
        <v>115000</v>
      </c>
      <c r="E26" s="15">
        <v>2013.36</v>
      </c>
      <c r="F26" s="16">
        <v>9.1999999999999998E-3</v>
      </c>
      <c r="G26" s="16"/>
    </row>
    <row r="27" spans="1:7" x14ac:dyDescent="0.25">
      <c r="A27" s="13" t="s">
        <v>1215</v>
      </c>
      <c r="B27" s="33" t="s">
        <v>1216</v>
      </c>
      <c r="C27" s="33" t="s">
        <v>1164</v>
      </c>
      <c r="D27" s="14">
        <v>164766</v>
      </c>
      <c r="E27" s="15">
        <v>1910.54</v>
      </c>
      <c r="F27" s="16">
        <v>8.6999999999999994E-3</v>
      </c>
      <c r="G27" s="16"/>
    </row>
    <row r="28" spans="1:7" x14ac:dyDescent="0.25">
      <c r="A28" s="13" t="s">
        <v>1260</v>
      </c>
      <c r="B28" s="33" t="s">
        <v>1261</v>
      </c>
      <c r="C28" s="33" t="s">
        <v>1164</v>
      </c>
      <c r="D28" s="14">
        <v>109293</v>
      </c>
      <c r="E28" s="15">
        <v>1891.97</v>
      </c>
      <c r="F28" s="16">
        <v>8.6E-3</v>
      </c>
      <c r="G28" s="16"/>
    </row>
    <row r="29" spans="1:7" x14ac:dyDescent="0.25">
      <c r="A29" s="13" t="s">
        <v>1371</v>
      </c>
      <c r="B29" s="33" t="s">
        <v>1372</v>
      </c>
      <c r="C29" s="33" t="s">
        <v>1206</v>
      </c>
      <c r="D29" s="14">
        <v>261033</v>
      </c>
      <c r="E29" s="15">
        <v>1879.83</v>
      </c>
      <c r="F29" s="16">
        <v>8.6E-3</v>
      </c>
      <c r="G29" s="16"/>
    </row>
    <row r="30" spans="1:7" x14ac:dyDescent="0.25">
      <c r="A30" s="13" t="s">
        <v>1317</v>
      </c>
      <c r="B30" s="33" t="s">
        <v>1318</v>
      </c>
      <c r="C30" s="33" t="s">
        <v>1256</v>
      </c>
      <c r="D30" s="14">
        <v>27221</v>
      </c>
      <c r="E30" s="15">
        <v>1875.46</v>
      </c>
      <c r="F30" s="16">
        <v>8.5000000000000006E-3</v>
      </c>
      <c r="G30" s="16"/>
    </row>
    <row r="31" spans="1:7" x14ac:dyDescent="0.25">
      <c r="A31" s="13" t="s">
        <v>1358</v>
      </c>
      <c r="B31" s="33" t="s">
        <v>1359</v>
      </c>
      <c r="C31" s="33" t="s">
        <v>1249</v>
      </c>
      <c r="D31" s="14">
        <v>16529</v>
      </c>
      <c r="E31" s="15">
        <v>1799.43</v>
      </c>
      <c r="F31" s="16">
        <v>8.2000000000000007E-3</v>
      </c>
      <c r="G31" s="16"/>
    </row>
    <row r="32" spans="1:7" x14ac:dyDescent="0.25">
      <c r="A32" s="13" t="s">
        <v>1197</v>
      </c>
      <c r="B32" s="33" t="s">
        <v>1198</v>
      </c>
      <c r="C32" s="33" t="s">
        <v>1172</v>
      </c>
      <c r="D32" s="14">
        <v>70932</v>
      </c>
      <c r="E32" s="15">
        <v>1768.83</v>
      </c>
      <c r="F32" s="16">
        <v>8.0999999999999996E-3</v>
      </c>
      <c r="G32" s="16"/>
    </row>
    <row r="33" spans="1:7" x14ac:dyDescent="0.25">
      <c r="A33" s="13" t="s">
        <v>1272</v>
      </c>
      <c r="B33" s="33" t="s">
        <v>1273</v>
      </c>
      <c r="C33" s="33" t="s">
        <v>1274</v>
      </c>
      <c r="D33" s="14">
        <v>40563</v>
      </c>
      <c r="E33" s="15">
        <v>1643.82</v>
      </c>
      <c r="F33" s="16">
        <v>7.4999999999999997E-3</v>
      </c>
      <c r="G33" s="16"/>
    </row>
    <row r="34" spans="1:7" x14ac:dyDescent="0.25">
      <c r="A34" s="13" t="s">
        <v>1764</v>
      </c>
      <c r="B34" s="33" t="s">
        <v>1765</v>
      </c>
      <c r="C34" s="33" t="s">
        <v>1178</v>
      </c>
      <c r="D34" s="14">
        <v>89686</v>
      </c>
      <c r="E34" s="15">
        <v>1633.85</v>
      </c>
      <c r="F34" s="16">
        <v>7.4000000000000003E-3</v>
      </c>
      <c r="G34" s="16"/>
    </row>
    <row r="35" spans="1:7" x14ac:dyDescent="0.25">
      <c r="A35" s="13" t="s">
        <v>1345</v>
      </c>
      <c r="B35" s="33" t="s">
        <v>1346</v>
      </c>
      <c r="C35" s="33" t="s">
        <v>1249</v>
      </c>
      <c r="D35" s="14">
        <v>29873</v>
      </c>
      <c r="E35" s="15">
        <v>1604.93</v>
      </c>
      <c r="F35" s="16">
        <v>7.3000000000000001E-3</v>
      </c>
      <c r="G35" s="16"/>
    </row>
    <row r="36" spans="1:7" x14ac:dyDescent="0.25">
      <c r="A36" s="13" t="s">
        <v>1748</v>
      </c>
      <c r="B36" s="33" t="s">
        <v>1749</v>
      </c>
      <c r="C36" s="33" t="s">
        <v>1256</v>
      </c>
      <c r="D36" s="14">
        <v>93449</v>
      </c>
      <c r="E36" s="15">
        <v>1602.98</v>
      </c>
      <c r="F36" s="16">
        <v>7.3000000000000001E-3</v>
      </c>
      <c r="G36" s="16"/>
    </row>
    <row r="37" spans="1:7" x14ac:dyDescent="0.25">
      <c r="A37" s="13" t="s">
        <v>1165</v>
      </c>
      <c r="B37" s="33" t="s">
        <v>1166</v>
      </c>
      <c r="C37" s="33" t="s">
        <v>1158</v>
      </c>
      <c r="D37" s="14">
        <v>69539</v>
      </c>
      <c r="E37" s="15">
        <v>1520.78</v>
      </c>
      <c r="F37" s="16">
        <v>6.8999999999999999E-3</v>
      </c>
      <c r="G37" s="16"/>
    </row>
    <row r="38" spans="1:7" x14ac:dyDescent="0.25">
      <c r="A38" s="13" t="s">
        <v>1399</v>
      </c>
      <c r="B38" s="33" t="s">
        <v>1400</v>
      </c>
      <c r="C38" s="33" t="s">
        <v>1401</v>
      </c>
      <c r="D38" s="14">
        <v>34262</v>
      </c>
      <c r="E38" s="15">
        <v>1473.08</v>
      </c>
      <c r="F38" s="16">
        <v>6.7000000000000002E-3</v>
      </c>
      <c r="G38" s="16"/>
    </row>
    <row r="39" spans="1:7" x14ac:dyDescent="0.25">
      <c r="A39" s="13" t="s">
        <v>1744</v>
      </c>
      <c r="B39" s="33" t="s">
        <v>1745</v>
      </c>
      <c r="C39" s="33" t="s">
        <v>1224</v>
      </c>
      <c r="D39" s="14">
        <v>286309</v>
      </c>
      <c r="E39" s="15">
        <v>1471.49</v>
      </c>
      <c r="F39" s="16">
        <v>6.7000000000000002E-3</v>
      </c>
      <c r="G39" s="16"/>
    </row>
    <row r="40" spans="1:7" x14ac:dyDescent="0.25">
      <c r="A40" s="13" t="s">
        <v>1275</v>
      </c>
      <c r="B40" s="33" t="s">
        <v>1276</v>
      </c>
      <c r="C40" s="33" t="s">
        <v>1158</v>
      </c>
      <c r="D40" s="14">
        <v>103090</v>
      </c>
      <c r="E40" s="15">
        <v>1439.65</v>
      </c>
      <c r="F40" s="16">
        <v>6.6E-3</v>
      </c>
      <c r="G40" s="16"/>
    </row>
    <row r="41" spans="1:7" x14ac:dyDescent="0.25">
      <c r="A41" s="13" t="s">
        <v>1324</v>
      </c>
      <c r="B41" s="33" t="s">
        <v>1325</v>
      </c>
      <c r="C41" s="33" t="s">
        <v>1172</v>
      </c>
      <c r="D41" s="14">
        <v>27901</v>
      </c>
      <c r="E41" s="15">
        <v>1392.13</v>
      </c>
      <c r="F41" s="16">
        <v>6.3E-3</v>
      </c>
      <c r="G41" s="16"/>
    </row>
    <row r="42" spans="1:7" x14ac:dyDescent="0.25">
      <c r="A42" s="13" t="s">
        <v>1230</v>
      </c>
      <c r="B42" s="33" t="s">
        <v>1231</v>
      </c>
      <c r="C42" s="33" t="s">
        <v>1158</v>
      </c>
      <c r="D42" s="14">
        <v>138997</v>
      </c>
      <c r="E42" s="15">
        <v>1391.71</v>
      </c>
      <c r="F42" s="16">
        <v>6.3E-3</v>
      </c>
      <c r="G42" s="16"/>
    </row>
    <row r="43" spans="1:7" x14ac:dyDescent="0.25">
      <c r="A43" s="13" t="s">
        <v>1283</v>
      </c>
      <c r="B43" s="33" t="s">
        <v>1284</v>
      </c>
      <c r="C43" s="33" t="s">
        <v>1214</v>
      </c>
      <c r="D43" s="14">
        <v>21198</v>
      </c>
      <c r="E43" s="15">
        <v>1373.72</v>
      </c>
      <c r="F43" s="16">
        <v>6.3E-3</v>
      </c>
      <c r="G43" s="16"/>
    </row>
    <row r="44" spans="1:7" x14ac:dyDescent="0.25">
      <c r="A44" s="13" t="s">
        <v>1330</v>
      </c>
      <c r="B44" s="33" t="s">
        <v>1331</v>
      </c>
      <c r="C44" s="33" t="s">
        <v>1169</v>
      </c>
      <c r="D44" s="14">
        <v>53147</v>
      </c>
      <c r="E44" s="15">
        <v>1343.69</v>
      </c>
      <c r="F44" s="16">
        <v>6.1000000000000004E-3</v>
      </c>
      <c r="G44" s="16"/>
    </row>
    <row r="45" spans="1:7" x14ac:dyDescent="0.25">
      <c r="A45" s="13" t="s">
        <v>1842</v>
      </c>
      <c r="B45" s="33" t="s">
        <v>1843</v>
      </c>
      <c r="C45" s="33" t="s">
        <v>1307</v>
      </c>
      <c r="D45" s="14">
        <v>12650</v>
      </c>
      <c r="E45" s="15">
        <v>1294.0999999999999</v>
      </c>
      <c r="F45" s="16">
        <v>5.8999999999999999E-3</v>
      </c>
      <c r="G45" s="16"/>
    </row>
    <row r="46" spans="1:7" x14ac:dyDescent="0.25">
      <c r="A46" s="13" t="s">
        <v>1170</v>
      </c>
      <c r="B46" s="33" t="s">
        <v>1171</v>
      </c>
      <c r="C46" s="33" t="s">
        <v>1172</v>
      </c>
      <c r="D46" s="14">
        <v>12647</v>
      </c>
      <c r="E46" s="15">
        <v>1244</v>
      </c>
      <c r="F46" s="16">
        <v>5.7000000000000002E-3</v>
      </c>
      <c r="G46" s="16"/>
    </row>
    <row r="47" spans="1:7" x14ac:dyDescent="0.25">
      <c r="A47" s="13" t="s">
        <v>1366</v>
      </c>
      <c r="B47" s="33" t="s">
        <v>1367</v>
      </c>
      <c r="C47" s="33" t="s">
        <v>1172</v>
      </c>
      <c r="D47" s="14">
        <v>25323</v>
      </c>
      <c r="E47" s="15">
        <v>1239.47</v>
      </c>
      <c r="F47" s="16">
        <v>5.5999999999999999E-3</v>
      </c>
      <c r="G47" s="16"/>
    </row>
    <row r="48" spans="1:7" x14ac:dyDescent="0.25">
      <c r="A48" s="13" t="s">
        <v>1862</v>
      </c>
      <c r="B48" s="33" t="s">
        <v>1863</v>
      </c>
      <c r="C48" s="33" t="s">
        <v>1401</v>
      </c>
      <c r="D48" s="14">
        <v>173684</v>
      </c>
      <c r="E48" s="15">
        <v>1230.03</v>
      </c>
      <c r="F48" s="16">
        <v>5.5999999999999999E-3</v>
      </c>
      <c r="G48" s="16"/>
    </row>
    <row r="49" spans="1:7" x14ac:dyDescent="0.25">
      <c r="A49" s="13" t="s">
        <v>1507</v>
      </c>
      <c r="B49" s="33" t="s">
        <v>1508</v>
      </c>
      <c r="C49" s="33" t="s">
        <v>1189</v>
      </c>
      <c r="D49" s="14">
        <v>392730</v>
      </c>
      <c r="E49" s="15">
        <v>1220.4100000000001</v>
      </c>
      <c r="F49" s="16">
        <v>5.5999999999999999E-3</v>
      </c>
      <c r="G49" s="16"/>
    </row>
    <row r="50" spans="1:7" x14ac:dyDescent="0.25">
      <c r="A50" s="13" t="s">
        <v>1772</v>
      </c>
      <c r="B50" s="33" t="s">
        <v>1773</v>
      </c>
      <c r="C50" s="33" t="s">
        <v>1209</v>
      </c>
      <c r="D50" s="14">
        <v>68166</v>
      </c>
      <c r="E50" s="15">
        <v>1217.3800000000001</v>
      </c>
      <c r="F50" s="16">
        <v>5.4999999999999997E-3</v>
      </c>
      <c r="G50" s="16"/>
    </row>
    <row r="51" spans="1:7" x14ac:dyDescent="0.25">
      <c r="A51" s="13" t="s">
        <v>1179</v>
      </c>
      <c r="B51" s="33" t="s">
        <v>1180</v>
      </c>
      <c r="C51" s="33" t="s">
        <v>1181</v>
      </c>
      <c r="D51" s="14">
        <v>39361</v>
      </c>
      <c r="E51" s="15">
        <v>1205.43</v>
      </c>
      <c r="F51" s="16">
        <v>5.4999999999999997E-3</v>
      </c>
      <c r="G51" s="16"/>
    </row>
    <row r="52" spans="1:7" x14ac:dyDescent="0.25">
      <c r="A52" s="13" t="s">
        <v>1285</v>
      </c>
      <c r="B52" s="33" t="s">
        <v>1286</v>
      </c>
      <c r="C52" s="33" t="s">
        <v>1287</v>
      </c>
      <c r="D52" s="14">
        <v>174569</v>
      </c>
      <c r="E52" s="15">
        <v>1197.6300000000001</v>
      </c>
      <c r="F52" s="16">
        <v>5.4999999999999997E-3</v>
      </c>
      <c r="G52" s="16"/>
    </row>
    <row r="53" spans="1:7" x14ac:dyDescent="0.25">
      <c r="A53" s="13" t="s">
        <v>1770</v>
      </c>
      <c r="B53" s="33" t="s">
        <v>1771</v>
      </c>
      <c r="C53" s="33" t="s">
        <v>1294</v>
      </c>
      <c r="D53" s="14">
        <v>71685</v>
      </c>
      <c r="E53" s="15">
        <v>1173.0899999999999</v>
      </c>
      <c r="F53" s="16">
        <v>5.3E-3</v>
      </c>
      <c r="G53" s="16"/>
    </row>
    <row r="54" spans="1:7" x14ac:dyDescent="0.25">
      <c r="A54" s="13" t="s">
        <v>1395</v>
      </c>
      <c r="B54" s="33" t="s">
        <v>1396</v>
      </c>
      <c r="C54" s="33" t="s">
        <v>1178</v>
      </c>
      <c r="D54" s="14">
        <v>359098</v>
      </c>
      <c r="E54" s="15">
        <v>1151.99</v>
      </c>
      <c r="F54" s="16">
        <v>5.1999999999999998E-3</v>
      </c>
      <c r="G54" s="16"/>
    </row>
    <row r="55" spans="1:7" x14ac:dyDescent="0.25">
      <c r="A55" s="13" t="s">
        <v>1898</v>
      </c>
      <c r="B55" s="33" t="s">
        <v>1899</v>
      </c>
      <c r="C55" s="33" t="s">
        <v>1900</v>
      </c>
      <c r="D55" s="14">
        <v>67303</v>
      </c>
      <c r="E55" s="15">
        <v>1144.92</v>
      </c>
      <c r="F55" s="16">
        <v>5.1999999999999998E-3</v>
      </c>
      <c r="G55" s="16"/>
    </row>
    <row r="56" spans="1:7" x14ac:dyDescent="0.25">
      <c r="A56" s="13" t="s">
        <v>1430</v>
      </c>
      <c r="B56" s="33" t="s">
        <v>1431</v>
      </c>
      <c r="C56" s="33" t="s">
        <v>1224</v>
      </c>
      <c r="D56" s="14">
        <v>628308</v>
      </c>
      <c r="E56" s="15">
        <v>1136.92</v>
      </c>
      <c r="F56" s="16">
        <v>5.1999999999999998E-3</v>
      </c>
      <c r="G56" s="16"/>
    </row>
    <row r="57" spans="1:7" x14ac:dyDescent="0.25">
      <c r="A57" s="13" t="s">
        <v>1938</v>
      </c>
      <c r="B57" s="33" t="s">
        <v>1939</v>
      </c>
      <c r="C57" s="33" t="s">
        <v>1776</v>
      </c>
      <c r="D57" s="14">
        <v>20627</v>
      </c>
      <c r="E57" s="15">
        <v>1122.1199999999999</v>
      </c>
      <c r="F57" s="16">
        <v>5.1000000000000004E-3</v>
      </c>
      <c r="G57" s="16"/>
    </row>
    <row r="58" spans="1:7" x14ac:dyDescent="0.25">
      <c r="A58" s="13" t="s">
        <v>1225</v>
      </c>
      <c r="B58" s="33" t="s">
        <v>1226</v>
      </c>
      <c r="C58" s="33" t="s">
        <v>1158</v>
      </c>
      <c r="D58" s="14">
        <v>34712</v>
      </c>
      <c r="E58" s="15">
        <v>1111.7</v>
      </c>
      <c r="F58" s="16">
        <v>5.1000000000000004E-3</v>
      </c>
      <c r="G58" s="16"/>
    </row>
    <row r="59" spans="1:7" x14ac:dyDescent="0.25">
      <c r="A59" s="13" t="s">
        <v>1756</v>
      </c>
      <c r="B59" s="33" t="s">
        <v>1757</v>
      </c>
      <c r="C59" s="33" t="s">
        <v>1323</v>
      </c>
      <c r="D59" s="14">
        <v>457477</v>
      </c>
      <c r="E59" s="15">
        <v>1105.95</v>
      </c>
      <c r="F59" s="16">
        <v>5.0000000000000001E-3</v>
      </c>
      <c r="G59" s="16"/>
    </row>
    <row r="60" spans="1:7" x14ac:dyDescent="0.25">
      <c r="A60" s="13" t="s">
        <v>2393</v>
      </c>
      <c r="B60" s="33" t="s">
        <v>2394</v>
      </c>
      <c r="C60" s="33" t="s">
        <v>1203</v>
      </c>
      <c r="D60" s="14">
        <v>90019</v>
      </c>
      <c r="E60" s="15">
        <v>1098.9100000000001</v>
      </c>
      <c r="F60" s="16">
        <v>5.0000000000000001E-3</v>
      </c>
      <c r="G60" s="16"/>
    </row>
    <row r="61" spans="1:7" x14ac:dyDescent="0.25">
      <c r="A61" s="13" t="s">
        <v>1768</v>
      </c>
      <c r="B61" s="33" t="s">
        <v>1769</v>
      </c>
      <c r="C61" s="33" t="s">
        <v>1184</v>
      </c>
      <c r="D61" s="14">
        <v>300000</v>
      </c>
      <c r="E61" s="15">
        <v>1091.7</v>
      </c>
      <c r="F61" s="16">
        <v>5.0000000000000001E-3</v>
      </c>
      <c r="G61" s="16"/>
    </row>
    <row r="62" spans="1:7" x14ac:dyDescent="0.25">
      <c r="A62" s="13" t="s">
        <v>2331</v>
      </c>
      <c r="B62" s="33" t="s">
        <v>2332</v>
      </c>
      <c r="C62" s="33" t="s">
        <v>1996</v>
      </c>
      <c r="D62" s="14">
        <v>261007</v>
      </c>
      <c r="E62" s="15">
        <v>1068.04</v>
      </c>
      <c r="F62" s="16">
        <v>4.8999999999999998E-3</v>
      </c>
      <c r="G62" s="16"/>
    </row>
    <row r="63" spans="1:7" x14ac:dyDescent="0.25">
      <c r="A63" s="13" t="s">
        <v>1264</v>
      </c>
      <c r="B63" s="33" t="s">
        <v>1265</v>
      </c>
      <c r="C63" s="33" t="s">
        <v>1164</v>
      </c>
      <c r="D63" s="14">
        <v>100415</v>
      </c>
      <c r="E63" s="15">
        <v>1059.98</v>
      </c>
      <c r="F63" s="16">
        <v>4.7999999999999996E-3</v>
      </c>
      <c r="G63" s="16"/>
    </row>
    <row r="64" spans="1:7" x14ac:dyDescent="0.25">
      <c r="A64" s="13" t="s">
        <v>1779</v>
      </c>
      <c r="B64" s="33" t="s">
        <v>1780</v>
      </c>
      <c r="C64" s="33" t="s">
        <v>1294</v>
      </c>
      <c r="D64" s="14">
        <v>68214</v>
      </c>
      <c r="E64" s="15">
        <v>1038.32</v>
      </c>
      <c r="F64" s="16">
        <v>4.7000000000000002E-3</v>
      </c>
      <c r="G64" s="16"/>
    </row>
    <row r="65" spans="1:7" x14ac:dyDescent="0.25">
      <c r="A65" s="13" t="s">
        <v>1375</v>
      </c>
      <c r="B65" s="33" t="s">
        <v>1376</v>
      </c>
      <c r="C65" s="33" t="s">
        <v>1323</v>
      </c>
      <c r="D65" s="14">
        <v>14540</v>
      </c>
      <c r="E65" s="15">
        <v>1036.46</v>
      </c>
      <c r="F65" s="16">
        <v>4.7000000000000002E-3</v>
      </c>
      <c r="G65" s="16"/>
    </row>
    <row r="66" spans="1:7" x14ac:dyDescent="0.25">
      <c r="A66" s="13" t="s">
        <v>1266</v>
      </c>
      <c r="B66" s="33" t="s">
        <v>1267</v>
      </c>
      <c r="C66" s="33" t="s">
        <v>1172</v>
      </c>
      <c r="D66" s="14">
        <v>37652</v>
      </c>
      <c r="E66" s="15">
        <v>1027.3499999999999</v>
      </c>
      <c r="F66" s="16">
        <v>4.7000000000000002E-3</v>
      </c>
      <c r="G66" s="16"/>
    </row>
    <row r="67" spans="1:7" x14ac:dyDescent="0.25">
      <c r="A67" s="13" t="s">
        <v>2150</v>
      </c>
      <c r="B67" s="33" t="s">
        <v>2151</v>
      </c>
      <c r="C67" s="33" t="s">
        <v>1256</v>
      </c>
      <c r="D67" s="14">
        <v>464142</v>
      </c>
      <c r="E67" s="15">
        <v>1008.26</v>
      </c>
      <c r="F67" s="16">
        <v>4.5999999999999999E-3</v>
      </c>
      <c r="G67" s="16"/>
    </row>
    <row r="68" spans="1:7" x14ac:dyDescent="0.25">
      <c r="A68" s="13" t="s">
        <v>1793</v>
      </c>
      <c r="B68" s="33" t="s">
        <v>1794</v>
      </c>
      <c r="C68" s="33" t="s">
        <v>1203</v>
      </c>
      <c r="D68" s="14">
        <v>148442</v>
      </c>
      <c r="E68" s="15">
        <v>975.49</v>
      </c>
      <c r="F68" s="16">
        <v>4.4000000000000003E-3</v>
      </c>
      <c r="G68" s="16"/>
    </row>
    <row r="69" spans="1:7" x14ac:dyDescent="0.25">
      <c r="A69" s="13" t="s">
        <v>1448</v>
      </c>
      <c r="B69" s="33" t="s">
        <v>1449</v>
      </c>
      <c r="C69" s="33" t="s">
        <v>1189</v>
      </c>
      <c r="D69" s="14">
        <v>249442</v>
      </c>
      <c r="E69" s="15">
        <v>950.12</v>
      </c>
      <c r="F69" s="16">
        <v>4.3E-3</v>
      </c>
      <c r="G69" s="16"/>
    </row>
    <row r="70" spans="1:7" x14ac:dyDescent="0.25">
      <c r="A70" s="13" t="s">
        <v>2065</v>
      </c>
      <c r="B70" s="33" t="s">
        <v>2066</v>
      </c>
      <c r="C70" s="33" t="s">
        <v>1221</v>
      </c>
      <c r="D70" s="14">
        <v>128584</v>
      </c>
      <c r="E70" s="15">
        <v>871.99</v>
      </c>
      <c r="F70" s="16">
        <v>4.0000000000000001E-3</v>
      </c>
      <c r="G70" s="16"/>
    </row>
    <row r="71" spans="1:7" x14ac:dyDescent="0.25">
      <c r="A71" s="13" t="s">
        <v>1977</v>
      </c>
      <c r="B71" s="33" t="s">
        <v>1978</v>
      </c>
      <c r="C71" s="33" t="s">
        <v>1415</v>
      </c>
      <c r="D71" s="14">
        <v>52187</v>
      </c>
      <c r="E71" s="15">
        <v>847.05</v>
      </c>
      <c r="F71" s="16">
        <v>3.8999999999999998E-3</v>
      </c>
      <c r="G71" s="16"/>
    </row>
    <row r="72" spans="1:7" x14ac:dyDescent="0.25">
      <c r="A72" s="13" t="s">
        <v>1774</v>
      </c>
      <c r="B72" s="33" t="s">
        <v>1775</v>
      </c>
      <c r="C72" s="33" t="s">
        <v>1776</v>
      </c>
      <c r="D72" s="14">
        <v>79973</v>
      </c>
      <c r="E72" s="15">
        <v>838.4</v>
      </c>
      <c r="F72" s="16">
        <v>3.8E-3</v>
      </c>
      <c r="G72" s="16"/>
    </row>
    <row r="73" spans="1:7" x14ac:dyDescent="0.25">
      <c r="A73" s="13" t="s">
        <v>1295</v>
      </c>
      <c r="B73" s="33" t="s">
        <v>1296</v>
      </c>
      <c r="C73" s="33" t="s">
        <v>1297</v>
      </c>
      <c r="D73" s="14">
        <v>709319</v>
      </c>
      <c r="E73" s="15">
        <v>821.04</v>
      </c>
      <c r="F73" s="16">
        <v>3.7000000000000002E-3</v>
      </c>
      <c r="G73" s="16"/>
    </row>
    <row r="74" spans="1:7" x14ac:dyDescent="0.25">
      <c r="A74" s="13" t="s">
        <v>2341</v>
      </c>
      <c r="B74" s="33" t="s">
        <v>2342</v>
      </c>
      <c r="C74" s="33" t="s">
        <v>1214</v>
      </c>
      <c r="D74" s="14">
        <v>200191</v>
      </c>
      <c r="E74" s="15">
        <v>807.27</v>
      </c>
      <c r="F74" s="16">
        <v>3.7000000000000002E-3</v>
      </c>
      <c r="G74" s="16"/>
    </row>
    <row r="75" spans="1:7" x14ac:dyDescent="0.25">
      <c r="A75" s="13" t="s">
        <v>1785</v>
      </c>
      <c r="B75" s="33" t="s">
        <v>1786</v>
      </c>
      <c r="C75" s="33" t="s">
        <v>1224</v>
      </c>
      <c r="D75" s="14">
        <v>15676</v>
      </c>
      <c r="E75" s="15">
        <v>799.34</v>
      </c>
      <c r="F75" s="16">
        <v>3.5999999999999999E-3</v>
      </c>
      <c r="G75" s="16"/>
    </row>
    <row r="76" spans="1:7" x14ac:dyDescent="0.25">
      <c r="A76" s="13" t="s">
        <v>2063</v>
      </c>
      <c r="B76" s="33" t="s">
        <v>2064</v>
      </c>
      <c r="C76" s="33" t="s">
        <v>1996</v>
      </c>
      <c r="D76" s="14">
        <v>103165</v>
      </c>
      <c r="E76" s="15">
        <v>700.95</v>
      </c>
      <c r="F76" s="16">
        <v>3.2000000000000002E-3</v>
      </c>
      <c r="G76" s="16"/>
    </row>
    <row r="77" spans="1:7" x14ac:dyDescent="0.25">
      <c r="A77" s="13" t="s">
        <v>1905</v>
      </c>
      <c r="B77" s="33" t="s">
        <v>1906</v>
      </c>
      <c r="C77" s="33" t="s">
        <v>1256</v>
      </c>
      <c r="D77" s="14">
        <v>57497</v>
      </c>
      <c r="E77" s="15">
        <v>678.35</v>
      </c>
      <c r="F77" s="16">
        <v>3.0999999999999999E-3</v>
      </c>
      <c r="G77" s="16"/>
    </row>
    <row r="78" spans="1:7" x14ac:dyDescent="0.25">
      <c r="A78" s="13" t="s">
        <v>1201</v>
      </c>
      <c r="B78" s="33" t="s">
        <v>1202</v>
      </c>
      <c r="C78" s="33" t="s">
        <v>1203</v>
      </c>
      <c r="D78" s="14">
        <v>20635</v>
      </c>
      <c r="E78" s="15">
        <v>674.16</v>
      </c>
      <c r="F78" s="16">
        <v>3.0999999999999999E-3</v>
      </c>
      <c r="G78" s="16"/>
    </row>
    <row r="79" spans="1:7" x14ac:dyDescent="0.25">
      <c r="A79" s="13" t="s">
        <v>1754</v>
      </c>
      <c r="B79" s="33" t="s">
        <v>1755</v>
      </c>
      <c r="C79" s="33" t="s">
        <v>1323</v>
      </c>
      <c r="D79" s="14">
        <v>111011</v>
      </c>
      <c r="E79" s="15">
        <v>628.42999999999995</v>
      </c>
      <c r="F79" s="16">
        <v>2.8999999999999998E-3</v>
      </c>
      <c r="G79" s="16"/>
    </row>
    <row r="80" spans="1:7" x14ac:dyDescent="0.25">
      <c r="A80" s="13" t="s">
        <v>1474</v>
      </c>
      <c r="B80" s="33" t="s">
        <v>1475</v>
      </c>
      <c r="C80" s="33" t="s">
        <v>1410</v>
      </c>
      <c r="D80" s="14">
        <v>309352</v>
      </c>
      <c r="E80" s="15">
        <v>618.66999999999996</v>
      </c>
      <c r="F80" s="16">
        <v>2.8E-3</v>
      </c>
      <c r="G80" s="16"/>
    </row>
    <row r="81" spans="1:7" x14ac:dyDescent="0.25">
      <c r="A81" s="13" t="s">
        <v>1279</v>
      </c>
      <c r="B81" s="33" t="s">
        <v>1280</v>
      </c>
      <c r="C81" s="33" t="s">
        <v>1259</v>
      </c>
      <c r="D81" s="14">
        <v>207657</v>
      </c>
      <c r="E81" s="15">
        <v>591.61</v>
      </c>
      <c r="F81" s="16">
        <v>2.7000000000000001E-3</v>
      </c>
      <c r="G81" s="16"/>
    </row>
    <row r="82" spans="1:7" x14ac:dyDescent="0.25">
      <c r="A82" s="13" t="s">
        <v>1257</v>
      </c>
      <c r="B82" s="33" t="s">
        <v>1258</v>
      </c>
      <c r="C82" s="33" t="s">
        <v>1259</v>
      </c>
      <c r="D82" s="14">
        <v>13399</v>
      </c>
      <c r="E82" s="15">
        <v>569.02</v>
      </c>
      <c r="F82" s="16">
        <v>2.5999999999999999E-3</v>
      </c>
      <c r="G82" s="16"/>
    </row>
    <row r="83" spans="1:7" x14ac:dyDescent="0.25">
      <c r="A83" s="13" t="s">
        <v>1328</v>
      </c>
      <c r="B83" s="33" t="s">
        <v>1329</v>
      </c>
      <c r="C83" s="33" t="s">
        <v>1297</v>
      </c>
      <c r="D83" s="14">
        <v>353100</v>
      </c>
      <c r="E83" s="15">
        <v>524.57000000000005</v>
      </c>
      <c r="F83" s="16">
        <v>2.3999999999999998E-3</v>
      </c>
      <c r="G83" s="16"/>
    </row>
    <row r="84" spans="1:7" x14ac:dyDescent="0.25">
      <c r="A84" s="13" t="s">
        <v>1182</v>
      </c>
      <c r="B84" s="33" t="s">
        <v>1183</v>
      </c>
      <c r="C84" s="33" t="s">
        <v>1184</v>
      </c>
      <c r="D84" s="14">
        <v>3471</v>
      </c>
      <c r="E84" s="15">
        <v>384.09</v>
      </c>
      <c r="F84" s="16">
        <v>1.6999999999999999E-3</v>
      </c>
      <c r="G84" s="16"/>
    </row>
    <row r="85" spans="1:7" x14ac:dyDescent="0.25">
      <c r="A85" s="13" t="s">
        <v>1803</v>
      </c>
      <c r="B85" s="33" t="s">
        <v>1804</v>
      </c>
      <c r="C85" s="33" t="s">
        <v>1323</v>
      </c>
      <c r="D85" s="14">
        <v>92412</v>
      </c>
      <c r="E85" s="15">
        <v>315.36</v>
      </c>
      <c r="F85" s="16">
        <v>1.4E-3</v>
      </c>
      <c r="G85" s="16"/>
    </row>
    <row r="86" spans="1:7" x14ac:dyDescent="0.25">
      <c r="A86" s="13" t="s">
        <v>1797</v>
      </c>
      <c r="B86" s="33" t="s">
        <v>1798</v>
      </c>
      <c r="C86" s="33" t="s">
        <v>1203</v>
      </c>
      <c r="D86" s="14">
        <v>20975</v>
      </c>
      <c r="E86" s="15">
        <v>150.1</v>
      </c>
      <c r="F86" s="16">
        <v>6.9999999999999999E-4</v>
      </c>
      <c r="G86" s="16"/>
    </row>
    <row r="87" spans="1:7" x14ac:dyDescent="0.25">
      <c r="A87" s="13" t="s">
        <v>1758</v>
      </c>
      <c r="B87" s="33" t="s">
        <v>1759</v>
      </c>
      <c r="C87" s="33" t="s">
        <v>1184</v>
      </c>
      <c r="D87" s="14">
        <v>22308</v>
      </c>
      <c r="E87" s="15">
        <v>47.14</v>
      </c>
      <c r="F87" s="16">
        <v>2.0000000000000001E-4</v>
      </c>
      <c r="G87" s="16"/>
    </row>
    <row r="88" spans="1:7" x14ac:dyDescent="0.25">
      <c r="A88" s="13" t="s">
        <v>1799</v>
      </c>
      <c r="B88" s="33" t="s">
        <v>1800</v>
      </c>
      <c r="C88" s="33" t="s">
        <v>1192</v>
      </c>
      <c r="D88" s="14">
        <v>9409</v>
      </c>
      <c r="E88" s="15">
        <v>32.85</v>
      </c>
      <c r="F88" s="16">
        <v>1E-4</v>
      </c>
      <c r="G88" s="16"/>
    </row>
    <row r="89" spans="1:7" x14ac:dyDescent="0.25">
      <c r="A89" s="13" t="s">
        <v>1787</v>
      </c>
      <c r="B89" s="33" t="s">
        <v>1788</v>
      </c>
      <c r="C89" s="33" t="s">
        <v>1294</v>
      </c>
      <c r="D89" s="14">
        <v>10400</v>
      </c>
      <c r="E89" s="15">
        <v>30.45</v>
      </c>
      <c r="F89" s="16">
        <v>1E-4</v>
      </c>
      <c r="G89" s="16"/>
    </row>
    <row r="90" spans="1:7" x14ac:dyDescent="0.25">
      <c r="A90" s="17" t="s">
        <v>130</v>
      </c>
      <c r="B90" s="34"/>
      <c r="C90" s="34"/>
      <c r="D90" s="20"/>
      <c r="E90" s="37">
        <v>153635.43</v>
      </c>
      <c r="F90" s="38">
        <v>0.69969999999999999</v>
      </c>
      <c r="G90" s="23"/>
    </row>
    <row r="91" spans="1:7" x14ac:dyDescent="0.25">
      <c r="A91" s="17" t="s">
        <v>1234</v>
      </c>
      <c r="B91" s="33"/>
      <c r="C91" s="33"/>
      <c r="D91" s="14"/>
      <c r="E91" s="15"/>
      <c r="F91" s="16"/>
      <c r="G91" s="16"/>
    </row>
    <row r="92" spans="1:7" x14ac:dyDescent="0.25">
      <c r="A92" s="17" t="s">
        <v>130</v>
      </c>
      <c r="B92" s="33"/>
      <c r="C92" s="33"/>
      <c r="D92" s="14"/>
      <c r="E92" s="39" t="s">
        <v>127</v>
      </c>
      <c r="F92" s="40" t="s">
        <v>127</v>
      </c>
      <c r="G92" s="16"/>
    </row>
    <row r="93" spans="1:7" x14ac:dyDescent="0.25">
      <c r="A93" s="24" t="s">
        <v>142</v>
      </c>
      <c r="B93" s="35"/>
      <c r="C93" s="35"/>
      <c r="D93" s="25"/>
      <c r="E93" s="30">
        <v>153635.43</v>
      </c>
      <c r="F93" s="31">
        <v>0.69969999999999999</v>
      </c>
      <c r="G93" s="23"/>
    </row>
    <row r="94" spans="1:7" x14ac:dyDescent="0.25">
      <c r="A94" s="13"/>
      <c r="B94" s="33"/>
      <c r="C94" s="33"/>
      <c r="D94" s="14"/>
      <c r="E94" s="15"/>
      <c r="F94" s="16"/>
      <c r="G94" s="16"/>
    </row>
    <row r="95" spans="1:7" x14ac:dyDescent="0.25">
      <c r="A95" s="17" t="s">
        <v>128</v>
      </c>
      <c r="B95" s="33"/>
      <c r="C95" s="33"/>
      <c r="D95" s="14"/>
      <c r="E95" s="15"/>
      <c r="F95" s="16"/>
      <c r="G95" s="16"/>
    </row>
    <row r="96" spans="1:7" x14ac:dyDescent="0.25">
      <c r="A96" s="17" t="s">
        <v>270</v>
      </c>
      <c r="B96" s="33"/>
      <c r="C96" s="33"/>
      <c r="D96" s="14"/>
      <c r="E96" s="15"/>
      <c r="F96" s="16"/>
      <c r="G96" s="16"/>
    </row>
    <row r="97" spans="1:7" x14ac:dyDescent="0.25">
      <c r="A97" s="13" t="s">
        <v>1819</v>
      </c>
      <c r="B97" s="33" t="s">
        <v>1820</v>
      </c>
      <c r="C97" s="33" t="s">
        <v>276</v>
      </c>
      <c r="D97" s="14">
        <v>7500000</v>
      </c>
      <c r="E97" s="15">
        <v>7434.12</v>
      </c>
      <c r="F97" s="16">
        <v>3.39E-2</v>
      </c>
      <c r="G97" s="16">
        <v>7.9924999999999996E-2</v>
      </c>
    </row>
    <row r="98" spans="1:7" x14ac:dyDescent="0.25">
      <c r="A98" s="13" t="s">
        <v>1829</v>
      </c>
      <c r="B98" s="33" t="s">
        <v>1830</v>
      </c>
      <c r="C98" s="33" t="s">
        <v>287</v>
      </c>
      <c r="D98" s="14">
        <v>2500000</v>
      </c>
      <c r="E98" s="15">
        <v>2520.0100000000002</v>
      </c>
      <c r="F98" s="16">
        <v>1.15E-2</v>
      </c>
      <c r="G98" s="16">
        <v>7.8261999999999998E-2</v>
      </c>
    </row>
    <row r="99" spans="1:7" x14ac:dyDescent="0.25">
      <c r="A99" s="13" t="s">
        <v>989</v>
      </c>
      <c r="B99" s="33" t="s">
        <v>990</v>
      </c>
      <c r="C99" s="33" t="s">
        <v>287</v>
      </c>
      <c r="D99" s="14">
        <v>2500000</v>
      </c>
      <c r="E99" s="15">
        <v>2497.6</v>
      </c>
      <c r="F99" s="16">
        <v>1.14E-2</v>
      </c>
      <c r="G99" s="16">
        <v>7.6300000000000007E-2</v>
      </c>
    </row>
    <row r="100" spans="1:7" x14ac:dyDescent="0.25">
      <c r="A100" s="13" t="s">
        <v>793</v>
      </c>
      <c r="B100" s="33" t="s">
        <v>794</v>
      </c>
      <c r="C100" s="33" t="s">
        <v>276</v>
      </c>
      <c r="D100" s="14">
        <v>2000000</v>
      </c>
      <c r="E100" s="15">
        <v>1996.55</v>
      </c>
      <c r="F100" s="16">
        <v>9.1000000000000004E-3</v>
      </c>
      <c r="G100" s="16">
        <v>7.5398999999999994E-2</v>
      </c>
    </row>
    <row r="101" spans="1:7" x14ac:dyDescent="0.25">
      <c r="A101" s="17" t="s">
        <v>130</v>
      </c>
      <c r="B101" s="34"/>
      <c r="C101" s="34"/>
      <c r="D101" s="20"/>
      <c r="E101" s="37">
        <v>14448.28</v>
      </c>
      <c r="F101" s="38">
        <v>6.59E-2</v>
      </c>
      <c r="G101" s="23"/>
    </row>
    <row r="102" spans="1:7" x14ac:dyDescent="0.25">
      <c r="A102" s="13"/>
      <c r="B102" s="33"/>
      <c r="C102" s="33"/>
      <c r="D102" s="14"/>
      <c r="E102" s="15"/>
      <c r="F102" s="16"/>
      <c r="G102" s="16"/>
    </row>
    <row r="103" spans="1:7" x14ac:dyDescent="0.25">
      <c r="A103" s="17" t="s">
        <v>131</v>
      </c>
      <c r="B103" s="33"/>
      <c r="C103" s="33"/>
      <c r="D103" s="14"/>
      <c r="E103" s="15"/>
      <c r="F103" s="16"/>
      <c r="G103" s="16"/>
    </row>
    <row r="104" spans="1:7" x14ac:dyDescent="0.25">
      <c r="A104" s="13" t="s">
        <v>670</v>
      </c>
      <c r="B104" s="33" t="s">
        <v>671</v>
      </c>
      <c r="C104" s="33" t="s">
        <v>134</v>
      </c>
      <c r="D104" s="14">
        <v>12500000</v>
      </c>
      <c r="E104" s="15">
        <v>12806.93</v>
      </c>
      <c r="F104" s="16">
        <v>5.8299999999999998E-2</v>
      </c>
      <c r="G104" s="16">
        <v>6.9810999999999998E-2</v>
      </c>
    </row>
    <row r="105" spans="1:7" x14ac:dyDescent="0.25">
      <c r="A105" s="13" t="s">
        <v>631</v>
      </c>
      <c r="B105" s="33" t="s">
        <v>632</v>
      </c>
      <c r="C105" s="33" t="s">
        <v>134</v>
      </c>
      <c r="D105" s="14">
        <v>7500000</v>
      </c>
      <c r="E105" s="15">
        <v>7380.22</v>
      </c>
      <c r="F105" s="16">
        <v>3.3599999999999998E-2</v>
      </c>
      <c r="G105" s="16">
        <v>6.9379999999999997E-2</v>
      </c>
    </row>
    <row r="106" spans="1:7" x14ac:dyDescent="0.25">
      <c r="A106" s="13" t="s">
        <v>482</v>
      </c>
      <c r="B106" s="33" t="s">
        <v>483</v>
      </c>
      <c r="C106" s="33" t="s">
        <v>134</v>
      </c>
      <c r="D106" s="14">
        <v>3500000</v>
      </c>
      <c r="E106" s="15">
        <v>3542.59</v>
      </c>
      <c r="F106" s="16">
        <v>1.61E-2</v>
      </c>
      <c r="G106" s="16">
        <v>6.8933999999999995E-2</v>
      </c>
    </row>
    <row r="107" spans="1:7" x14ac:dyDescent="0.25">
      <c r="A107" s="17" t="s">
        <v>130</v>
      </c>
      <c r="B107" s="34"/>
      <c r="C107" s="34"/>
      <c r="D107" s="20"/>
      <c r="E107" s="37">
        <v>23729.74</v>
      </c>
      <c r="F107" s="38">
        <v>0.108</v>
      </c>
      <c r="G107" s="23"/>
    </row>
    <row r="108" spans="1:7" x14ac:dyDescent="0.25">
      <c r="A108" s="13"/>
      <c r="B108" s="33"/>
      <c r="C108" s="33"/>
      <c r="D108" s="14"/>
      <c r="E108" s="15"/>
      <c r="F108" s="16"/>
      <c r="G108" s="16"/>
    </row>
    <row r="109" spans="1:7" x14ac:dyDescent="0.25">
      <c r="A109" s="17" t="s">
        <v>140</v>
      </c>
      <c r="B109" s="33"/>
      <c r="C109" s="33"/>
      <c r="D109" s="14"/>
      <c r="E109" s="15"/>
      <c r="F109" s="16"/>
      <c r="G109" s="16"/>
    </row>
    <row r="110" spans="1:7" x14ac:dyDescent="0.25">
      <c r="A110" s="17" t="s">
        <v>130</v>
      </c>
      <c r="B110" s="33"/>
      <c r="C110" s="33"/>
      <c r="D110" s="14"/>
      <c r="E110" s="39" t="s">
        <v>127</v>
      </c>
      <c r="F110" s="40" t="s">
        <v>127</v>
      </c>
      <c r="G110" s="16"/>
    </row>
    <row r="111" spans="1:7" x14ac:dyDescent="0.25">
      <c r="A111" s="13"/>
      <c r="B111" s="33"/>
      <c r="C111" s="33"/>
      <c r="D111" s="14"/>
      <c r="E111" s="15"/>
      <c r="F111" s="16"/>
      <c r="G111" s="16"/>
    </row>
    <row r="112" spans="1:7" x14ac:dyDescent="0.25">
      <c r="A112" s="17" t="s">
        <v>141</v>
      </c>
      <c r="B112" s="33"/>
      <c r="C112" s="33"/>
      <c r="D112" s="14"/>
      <c r="E112" s="15"/>
      <c r="F112" s="16"/>
      <c r="G112" s="16"/>
    </row>
    <row r="113" spans="1:7" x14ac:dyDescent="0.25">
      <c r="A113" s="17" t="s">
        <v>130</v>
      </c>
      <c r="B113" s="33"/>
      <c r="C113" s="33"/>
      <c r="D113" s="14"/>
      <c r="E113" s="39" t="s">
        <v>127</v>
      </c>
      <c r="F113" s="40" t="s">
        <v>127</v>
      </c>
      <c r="G113" s="16"/>
    </row>
    <row r="114" spans="1:7" x14ac:dyDescent="0.25">
      <c r="A114" s="13"/>
      <c r="B114" s="33"/>
      <c r="C114" s="33"/>
      <c r="D114" s="14"/>
      <c r="E114" s="15"/>
      <c r="F114" s="16"/>
      <c r="G114" s="16"/>
    </row>
    <row r="115" spans="1:7" x14ac:dyDescent="0.25">
      <c r="A115" s="24" t="s">
        <v>142</v>
      </c>
      <c r="B115" s="35"/>
      <c r="C115" s="35"/>
      <c r="D115" s="25"/>
      <c r="E115" s="21">
        <v>38178.019999999997</v>
      </c>
      <c r="F115" s="22">
        <v>0.1739</v>
      </c>
      <c r="G115" s="23"/>
    </row>
    <row r="116" spans="1:7" x14ac:dyDescent="0.25">
      <c r="A116" s="13"/>
      <c r="B116" s="33"/>
      <c r="C116" s="33"/>
      <c r="D116" s="14"/>
      <c r="E116" s="15"/>
      <c r="F116" s="16"/>
      <c r="G116" s="16"/>
    </row>
    <row r="117" spans="1:7" x14ac:dyDescent="0.25">
      <c r="A117" s="13"/>
      <c r="B117" s="33"/>
      <c r="C117" s="33"/>
      <c r="D117" s="14"/>
      <c r="E117" s="15"/>
      <c r="F117" s="16"/>
      <c r="G117" s="16"/>
    </row>
    <row r="118" spans="1:7" x14ac:dyDescent="0.25">
      <c r="A118" s="17" t="s">
        <v>871</v>
      </c>
      <c r="B118" s="33"/>
      <c r="C118" s="33"/>
      <c r="D118" s="14"/>
      <c r="E118" s="15"/>
      <c r="F118" s="16"/>
      <c r="G118" s="16"/>
    </row>
    <row r="119" spans="1:7" x14ac:dyDescent="0.25">
      <c r="A119" s="13" t="s">
        <v>2395</v>
      </c>
      <c r="B119" s="33" t="s">
        <v>2396</v>
      </c>
      <c r="C119" s="33"/>
      <c r="D119" s="14">
        <v>1634279.088</v>
      </c>
      <c r="E119" s="15">
        <v>230.04</v>
      </c>
      <c r="F119" s="16">
        <v>1E-3</v>
      </c>
      <c r="G119" s="16"/>
    </row>
    <row r="120" spans="1:7" x14ac:dyDescent="0.25">
      <c r="A120" s="13" t="s">
        <v>1732</v>
      </c>
      <c r="B120" s="33" t="s">
        <v>1733</v>
      </c>
      <c r="C120" s="33"/>
      <c r="D120" s="14">
        <v>3.5000000000000001E-3</v>
      </c>
      <c r="E120" s="15">
        <v>0</v>
      </c>
      <c r="F120" s="16">
        <v>0</v>
      </c>
      <c r="G120" s="16"/>
    </row>
    <row r="121" spans="1:7" x14ac:dyDescent="0.25">
      <c r="A121" s="13"/>
      <c r="B121" s="33"/>
      <c r="C121" s="33"/>
      <c r="D121" s="14"/>
      <c r="E121" s="15"/>
      <c r="F121" s="16"/>
      <c r="G121" s="16"/>
    </row>
    <row r="122" spans="1:7" x14ac:dyDescent="0.25">
      <c r="A122" s="24" t="s">
        <v>142</v>
      </c>
      <c r="B122" s="35"/>
      <c r="C122" s="35"/>
      <c r="D122" s="25"/>
      <c r="E122" s="21">
        <v>230.04</v>
      </c>
      <c r="F122" s="22">
        <v>1E-3</v>
      </c>
      <c r="G122" s="23"/>
    </row>
    <row r="123" spans="1:7" x14ac:dyDescent="0.25">
      <c r="A123" s="13"/>
      <c r="B123" s="33"/>
      <c r="C123" s="33"/>
      <c r="D123" s="14"/>
      <c r="E123" s="15"/>
      <c r="F123" s="16"/>
      <c r="G123" s="16"/>
    </row>
    <row r="124" spans="1:7" x14ac:dyDescent="0.25">
      <c r="A124" s="17" t="s">
        <v>220</v>
      </c>
      <c r="B124" s="33"/>
      <c r="C124" s="33"/>
      <c r="D124" s="14"/>
      <c r="E124" s="15"/>
      <c r="F124" s="16"/>
      <c r="G124" s="16"/>
    </row>
    <row r="125" spans="1:7" x14ac:dyDescent="0.25">
      <c r="A125" s="13" t="s">
        <v>221</v>
      </c>
      <c r="B125" s="33"/>
      <c r="C125" s="33"/>
      <c r="D125" s="14"/>
      <c r="E125" s="15">
        <v>26748.560000000001</v>
      </c>
      <c r="F125" s="16">
        <v>0.12189999999999999</v>
      </c>
      <c r="G125" s="16">
        <v>6.2909999999999994E-2</v>
      </c>
    </row>
    <row r="126" spans="1:7" x14ac:dyDescent="0.25">
      <c r="A126" s="17" t="s">
        <v>130</v>
      </c>
      <c r="B126" s="34"/>
      <c r="C126" s="34"/>
      <c r="D126" s="20"/>
      <c r="E126" s="37">
        <v>26748.560000000001</v>
      </c>
      <c r="F126" s="38">
        <v>0.12189999999999999</v>
      </c>
      <c r="G126" s="23"/>
    </row>
    <row r="127" spans="1:7" x14ac:dyDescent="0.25">
      <c r="A127" s="13"/>
      <c r="B127" s="33"/>
      <c r="C127" s="33"/>
      <c r="D127" s="14"/>
      <c r="E127" s="15"/>
      <c r="F127" s="16"/>
      <c r="G127" s="16"/>
    </row>
    <row r="128" spans="1:7" x14ac:dyDescent="0.25">
      <c r="A128" s="24" t="s">
        <v>142</v>
      </c>
      <c r="B128" s="35"/>
      <c r="C128" s="35"/>
      <c r="D128" s="25"/>
      <c r="E128" s="21">
        <v>26748.560000000001</v>
      </c>
      <c r="F128" s="22">
        <v>0.12189999999999999</v>
      </c>
      <c r="G128" s="23"/>
    </row>
    <row r="129" spans="1:7" x14ac:dyDescent="0.25">
      <c r="A129" s="13" t="s">
        <v>222</v>
      </c>
      <c r="B129" s="33"/>
      <c r="C129" s="33"/>
      <c r="D129" s="14"/>
      <c r="E129" s="15">
        <v>742.48169829999995</v>
      </c>
      <c r="F129" s="16">
        <v>3.382E-3</v>
      </c>
      <c r="G129" s="16"/>
    </row>
    <row r="130" spans="1:7" x14ac:dyDescent="0.25">
      <c r="A130" s="13" t="s">
        <v>223</v>
      </c>
      <c r="B130" s="33"/>
      <c r="C130" s="33"/>
      <c r="D130" s="14"/>
      <c r="E130" s="26">
        <v>-31.7016983</v>
      </c>
      <c r="F130" s="16">
        <v>1.18E-4</v>
      </c>
      <c r="G130" s="16">
        <v>6.2909999999999994E-2</v>
      </c>
    </row>
    <row r="131" spans="1:7" x14ac:dyDescent="0.25">
      <c r="A131" s="28" t="s">
        <v>224</v>
      </c>
      <c r="B131" s="36"/>
      <c r="C131" s="36"/>
      <c r="D131" s="29"/>
      <c r="E131" s="30">
        <v>219502.83</v>
      </c>
      <c r="F131" s="31">
        <v>1</v>
      </c>
      <c r="G131" s="31"/>
    </row>
    <row r="133" spans="1:7" x14ac:dyDescent="0.25">
      <c r="A133" s="1" t="s">
        <v>226</v>
      </c>
    </row>
    <row r="136" spans="1:7" x14ac:dyDescent="0.25">
      <c r="A136" s="1" t="s">
        <v>227</v>
      </c>
    </row>
    <row r="137" spans="1:7" x14ac:dyDescent="0.25">
      <c r="A137" s="48" t="s">
        <v>228</v>
      </c>
      <c r="B137" s="3" t="s">
        <v>127</v>
      </c>
    </row>
    <row r="138" spans="1:7" x14ac:dyDescent="0.25">
      <c r="A138" t="s">
        <v>229</v>
      </c>
    </row>
    <row r="139" spans="1:7" x14ac:dyDescent="0.25">
      <c r="A139" t="s">
        <v>230</v>
      </c>
      <c r="B139" t="s">
        <v>231</v>
      </c>
      <c r="C139" t="s">
        <v>231</v>
      </c>
    </row>
    <row r="140" spans="1:7" x14ac:dyDescent="0.25">
      <c r="B140" s="49">
        <v>45565</v>
      </c>
      <c r="C140" s="49">
        <v>45596</v>
      </c>
    </row>
    <row r="141" spans="1:7" x14ac:dyDescent="0.25">
      <c r="A141" t="s">
        <v>236</v>
      </c>
      <c r="B141">
        <v>72.66</v>
      </c>
      <c r="C141">
        <v>69.260000000000005</v>
      </c>
    </row>
    <row r="142" spans="1:7" x14ac:dyDescent="0.25">
      <c r="A142" t="s">
        <v>237</v>
      </c>
      <c r="B142">
        <v>35.75</v>
      </c>
      <c r="C142">
        <v>33.9</v>
      </c>
    </row>
    <row r="143" spans="1:7" x14ac:dyDescent="0.25">
      <c r="A143" t="s">
        <v>1891</v>
      </c>
      <c r="B143">
        <v>63.21</v>
      </c>
      <c r="C143">
        <v>60.17</v>
      </c>
    </row>
    <row r="144" spans="1:7" x14ac:dyDescent="0.25">
      <c r="A144" t="s">
        <v>1892</v>
      </c>
      <c r="B144">
        <v>64.42</v>
      </c>
      <c r="C144">
        <v>61.32</v>
      </c>
    </row>
    <row r="145" spans="1:4" x14ac:dyDescent="0.25">
      <c r="A145" t="s">
        <v>688</v>
      </c>
      <c r="B145">
        <v>63.88</v>
      </c>
      <c r="C145">
        <v>60.81</v>
      </c>
    </row>
    <row r="146" spans="1:4" x14ac:dyDescent="0.25">
      <c r="A146" t="s">
        <v>689</v>
      </c>
      <c r="B146">
        <v>29.84</v>
      </c>
      <c r="C146">
        <v>28.24</v>
      </c>
    </row>
    <row r="148" spans="1:4" x14ac:dyDescent="0.25">
      <c r="A148" t="s">
        <v>692</v>
      </c>
    </row>
    <row r="150" spans="1:4" x14ac:dyDescent="0.25">
      <c r="A150" s="51" t="s">
        <v>693</v>
      </c>
      <c r="B150" s="51" t="s">
        <v>694</v>
      </c>
      <c r="C150" s="51" t="s">
        <v>695</v>
      </c>
      <c r="D150" s="51" t="s">
        <v>696</v>
      </c>
    </row>
    <row r="151" spans="1:4" x14ac:dyDescent="0.25">
      <c r="A151" s="51" t="s">
        <v>2397</v>
      </c>
      <c r="B151" s="51"/>
      <c r="C151" s="51">
        <v>0.17</v>
      </c>
      <c r="D151" s="51">
        <v>0.17</v>
      </c>
    </row>
    <row r="152" spans="1:4" x14ac:dyDescent="0.25">
      <c r="A152" s="51" t="s">
        <v>702</v>
      </c>
      <c r="B152" s="51"/>
      <c r="C152" s="51">
        <v>0.17</v>
      </c>
      <c r="D152" s="51">
        <v>0.17</v>
      </c>
    </row>
    <row r="154" spans="1:4" x14ac:dyDescent="0.25">
      <c r="A154" t="s">
        <v>248</v>
      </c>
      <c r="B154" s="3" t="s">
        <v>127</v>
      </c>
    </row>
    <row r="155" spans="1:4" ht="29.1" customHeight="1" x14ac:dyDescent="0.25">
      <c r="A155" s="48" t="s">
        <v>249</v>
      </c>
      <c r="B155" s="3" t="s">
        <v>127</v>
      </c>
    </row>
    <row r="156" spans="1:4" ht="29.1" customHeight="1" x14ac:dyDescent="0.25">
      <c r="A156" s="48" t="s">
        <v>250</v>
      </c>
      <c r="B156" s="3" t="s">
        <v>127</v>
      </c>
    </row>
    <row r="157" spans="1:4" x14ac:dyDescent="0.25">
      <c r="A157" t="s">
        <v>1235</v>
      </c>
      <c r="B157" s="50">
        <v>1.1383000000000001</v>
      </c>
    </row>
    <row r="158" spans="1:4" ht="43.5" customHeight="1" x14ac:dyDescent="0.25">
      <c r="A158" s="48" t="s">
        <v>252</v>
      </c>
      <c r="B158" s="3" t="s">
        <v>127</v>
      </c>
    </row>
    <row r="159" spans="1:4" x14ac:dyDescent="0.25">
      <c r="B159" s="3"/>
    </row>
    <row r="160" spans="1:4" ht="29.1" customHeight="1" x14ac:dyDescent="0.25">
      <c r="A160" s="48" t="s">
        <v>253</v>
      </c>
      <c r="B160" s="3" t="s">
        <v>127</v>
      </c>
    </row>
    <row r="161" spans="1:4" ht="29.1" customHeight="1" x14ac:dyDescent="0.25">
      <c r="A161" s="48" t="s">
        <v>254</v>
      </c>
      <c r="B161" t="s">
        <v>127</v>
      </c>
    </row>
    <row r="162" spans="1:4" ht="29.1" customHeight="1" x14ac:dyDescent="0.25">
      <c r="A162" s="48" t="s">
        <v>255</v>
      </c>
      <c r="B162" s="3" t="s">
        <v>127</v>
      </c>
    </row>
    <row r="163" spans="1:4" ht="29.1" customHeight="1" x14ac:dyDescent="0.25">
      <c r="A163" s="48" t="s">
        <v>256</v>
      </c>
      <c r="B163" s="3" t="s">
        <v>127</v>
      </c>
    </row>
    <row r="165" spans="1:4" ht="69.95" customHeight="1" x14ac:dyDescent="0.25">
      <c r="A165" s="69" t="s">
        <v>266</v>
      </c>
      <c r="B165" s="69" t="s">
        <v>267</v>
      </c>
      <c r="C165" s="69" t="s">
        <v>5</v>
      </c>
      <c r="D165" s="69" t="s">
        <v>6</v>
      </c>
    </row>
    <row r="166" spans="1:4" ht="69.95" customHeight="1" x14ac:dyDescent="0.25">
      <c r="A166" s="69" t="s">
        <v>2398</v>
      </c>
      <c r="B166" s="69"/>
      <c r="C166" s="69" t="s">
        <v>88</v>
      </c>
      <c r="D166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299"/>
  <sheetViews>
    <sheetView showGridLines="0" workbookViewId="0">
      <pane ySplit="4" topLeftCell="A234" activePane="bottomLeft" state="frozen"/>
      <selection activeCell="B30" sqref="B30"/>
      <selection pane="bottomLeft" activeCell="F261" sqref="F261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2399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2400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1404</v>
      </c>
      <c r="B8" s="33" t="s">
        <v>1405</v>
      </c>
      <c r="C8" s="33" t="s">
        <v>1401</v>
      </c>
      <c r="D8" s="14">
        <v>2424</v>
      </c>
      <c r="E8" s="15">
        <v>157.94999999999999</v>
      </c>
      <c r="F8" s="16">
        <v>1.7299999999999999E-2</v>
      </c>
      <c r="G8" s="16"/>
    </row>
    <row r="9" spans="1:8" x14ac:dyDescent="0.25">
      <c r="A9" s="13" t="s">
        <v>2256</v>
      </c>
      <c r="B9" s="33" t="s">
        <v>2257</v>
      </c>
      <c r="C9" s="33" t="s">
        <v>1401</v>
      </c>
      <c r="D9" s="14">
        <v>8462</v>
      </c>
      <c r="E9" s="15">
        <v>130.81</v>
      </c>
      <c r="F9" s="16">
        <v>1.44E-2</v>
      </c>
      <c r="G9" s="16"/>
    </row>
    <row r="10" spans="1:8" x14ac:dyDescent="0.25">
      <c r="A10" s="13" t="s">
        <v>1446</v>
      </c>
      <c r="B10" s="33" t="s">
        <v>1447</v>
      </c>
      <c r="C10" s="33" t="s">
        <v>1158</v>
      </c>
      <c r="D10" s="14">
        <v>7158</v>
      </c>
      <c r="E10" s="15">
        <v>121.3</v>
      </c>
      <c r="F10" s="16">
        <v>1.3299999999999999E-2</v>
      </c>
      <c r="G10" s="16"/>
    </row>
    <row r="11" spans="1:8" x14ac:dyDescent="0.25">
      <c r="A11" s="13" t="s">
        <v>1460</v>
      </c>
      <c r="B11" s="33" t="s">
        <v>1461</v>
      </c>
      <c r="C11" s="33" t="s">
        <v>1203</v>
      </c>
      <c r="D11" s="14">
        <v>30580</v>
      </c>
      <c r="E11" s="15">
        <v>119.57</v>
      </c>
      <c r="F11" s="16">
        <v>1.3100000000000001E-2</v>
      </c>
      <c r="G11" s="16"/>
    </row>
    <row r="12" spans="1:8" x14ac:dyDescent="0.25">
      <c r="A12" s="13" t="s">
        <v>1860</v>
      </c>
      <c r="B12" s="33" t="s">
        <v>1861</v>
      </c>
      <c r="C12" s="33" t="s">
        <v>1203</v>
      </c>
      <c r="D12" s="14">
        <v>6162</v>
      </c>
      <c r="E12" s="15">
        <v>115.29</v>
      </c>
      <c r="F12" s="16">
        <v>1.26E-2</v>
      </c>
      <c r="G12" s="16"/>
    </row>
    <row r="13" spans="1:8" x14ac:dyDescent="0.25">
      <c r="A13" s="13" t="s">
        <v>2401</v>
      </c>
      <c r="B13" s="33" t="s">
        <v>2402</v>
      </c>
      <c r="C13" s="33" t="s">
        <v>1401</v>
      </c>
      <c r="D13" s="14">
        <v>2271</v>
      </c>
      <c r="E13" s="15">
        <v>100.92</v>
      </c>
      <c r="F13" s="16">
        <v>1.11E-2</v>
      </c>
      <c r="G13" s="16"/>
    </row>
    <row r="14" spans="1:8" x14ac:dyDescent="0.25">
      <c r="A14" s="13" t="s">
        <v>1349</v>
      </c>
      <c r="B14" s="33" t="s">
        <v>1350</v>
      </c>
      <c r="C14" s="33" t="s">
        <v>1287</v>
      </c>
      <c r="D14" s="14">
        <v>42594</v>
      </c>
      <c r="E14" s="15">
        <v>96.82</v>
      </c>
      <c r="F14" s="16">
        <v>1.06E-2</v>
      </c>
      <c r="G14" s="16"/>
    </row>
    <row r="15" spans="1:8" x14ac:dyDescent="0.25">
      <c r="A15" s="13" t="s">
        <v>1377</v>
      </c>
      <c r="B15" s="33" t="s">
        <v>1378</v>
      </c>
      <c r="C15" s="33" t="s">
        <v>1158</v>
      </c>
      <c r="D15" s="14">
        <v>18701</v>
      </c>
      <c r="E15" s="15">
        <v>91.87</v>
      </c>
      <c r="F15" s="16">
        <v>1.01E-2</v>
      </c>
      <c r="G15" s="16"/>
    </row>
    <row r="16" spans="1:8" x14ac:dyDescent="0.25">
      <c r="A16" s="13" t="s">
        <v>1903</v>
      </c>
      <c r="B16" s="33" t="s">
        <v>1904</v>
      </c>
      <c r="C16" s="33" t="s">
        <v>1353</v>
      </c>
      <c r="D16" s="14">
        <v>3713</v>
      </c>
      <c r="E16" s="15">
        <v>88.33</v>
      </c>
      <c r="F16" s="16">
        <v>9.7000000000000003E-3</v>
      </c>
      <c r="G16" s="16"/>
    </row>
    <row r="17" spans="1:7" x14ac:dyDescent="0.25">
      <c r="A17" s="13" t="s">
        <v>1911</v>
      </c>
      <c r="B17" s="33" t="s">
        <v>1912</v>
      </c>
      <c r="C17" s="33" t="s">
        <v>1164</v>
      </c>
      <c r="D17" s="14">
        <v>37321</v>
      </c>
      <c r="E17" s="15">
        <v>84.34</v>
      </c>
      <c r="F17" s="16">
        <v>9.2999999999999992E-3</v>
      </c>
      <c r="G17" s="16"/>
    </row>
    <row r="18" spans="1:7" x14ac:dyDescent="0.25">
      <c r="A18" s="13" t="s">
        <v>2403</v>
      </c>
      <c r="B18" s="33" t="s">
        <v>2404</v>
      </c>
      <c r="C18" s="33" t="s">
        <v>1401</v>
      </c>
      <c r="D18" s="14">
        <v>2749</v>
      </c>
      <c r="E18" s="15">
        <v>83.89</v>
      </c>
      <c r="F18" s="16">
        <v>9.1999999999999998E-3</v>
      </c>
      <c r="G18" s="16"/>
    </row>
    <row r="19" spans="1:7" x14ac:dyDescent="0.25">
      <c r="A19" s="13" t="s">
        <v>2270</v>
      </c>
      <c r="B19" s="33" t="s">
        <v>2271</v>
      </c>
      <c r="C19" s="33" t="s">
        <v>1224</v>
      </c>
      <c r="D19" s="14">
        <v>5819</v>
      </c>
      <c r="E19" s="15">
        <v>80.92</v>
      </c>
      <c r="F19" s="16">
        <v>8.8999999999999999E-3</v>
      </c>
      <c r="G19" s="16"/>
    </row>
    <row r="20" spans="1:7" x14ac:dyDescent="0.25">
      <c r="A20" s="13" t="s">
        <v>2268</v>
      </c>
      <c r="B20" s="33" t="s">
        <v>2269</v>
      </c>
      <c r="C20" s="33" t="s">
        <v>1209</v>
      </c>
      <c r="D20" s="14">
        <v>803</v>
      </c>
      <c r="E20" s="15">
        <v>80.8</v>
      </c>
      <c r="F20" s="16">
        <v>8.8999999999999999E-3</v>
      </c>
      <c r="G20" s="16"/>
    </row>
    <row r="21" spans="1:7" x14ac:dyDescent="0.25">
      <c r="A21" s="13" t="s">
        <v>1748</v>
      </c>
      <c r="B21" s="33" t="s">
        <v>1749</v>
      </c>
      <c r="C21" s="33" t="s">
        <v>1256</v>
      </c>
      <c r="D21" s="14">
        <v>4668</v>
      </c>
      <c r="E21" s="15">
        <v>80.069999999999993</v>
      </c>
      <c r="F21" s="16">
        <v>8.8000000000000005E-3</v>
      </c>
      <c r="G21" s="16"/>
    </row>
    <row r="22" spans="1:7" x14ac:dyDescent="0.25">
      <c r="A22" s="13" t="s">
        <v>1973</v>
      </c>
      <c r="B22" s="33" t="s">
        <v>1974</v>
      </c>
      <c r="C22" s="33" t="s">
        <v>1158</v>
      </c>
      <c r="D22" s="14">
        <v>6034</v>
      </c>
      <c r="E22" s="15">
        <v>79.25</v>
      </c>
      <c r="F22" s="16">
        <v>8.6999999999999994E-3</v>
      </c>
      <c r="G22" s="16"/>
    </row>
    <row r="23" spans="1:7" x14ac:dyDescent="0.25">
      <c r="A23" s="13" t="s">
        <v>2405</v>
      </c>
      <c r="B23" s="33" t="s">
        <v>2406</v>
      </c>
      <c r="C23" s="33" t="s">
        <v>1158</v>
      </c>
      <c r="D23" s="14">
        <v>29253</v>
      </c>
      <c r="E23" s="15">
        <v>78.540000000000006</v>
      </c>
      <c r="F23" s="16">
        <v>8.6E-3</v>
      </c>
      <c r="G23" s="16"/>
    </row>
    <row r="24" spans="1:7" x14ac:dyDescent="0.25">
      <c r="A24" s="13" t="s">
        <v>1746</v>
      </c>
      <c r="B24" s="33" t="s">
        <v>1747</v>
      </c>
      <c r="C24" s="33" t="s">
        <v>1294</v>
      </c>
      <c r="D24" s="14">
        <v>6560</v>
      </c>
      <c r="E24" s="15">
        <v>77.33</v>
      </c>
      <c r="F24" s="16">
        <v>8.5000000000000006E-3</v>
      </c>
      <c r="G24" s="16"/>
    </row>
    <row r="25" spans="1:7" x14ac:dyDescent="0.25">
      <c r="A25" s="13" t="s">
        <v>2407</v>
      </c>
      <c r="B25" s="33" t="s">
        <v>2408</v>
      </c>
      <c r="C25" s="33" t="s">
        <v>1370</v>
      </c>
      <c r="D25" s="14">
        <v>4013</v>
      </c>
      <c r="E25" s="15">
        <v>73.67</v>
      </c>
      <c r="F25" s="16">
        <v>8.0999999999999996E-3</v>
      </c>
      <c r="G25" s="16"/>
    </row>
    <row r="26" spans="1:7" x14ac:dyDescent="0.25">
      <c r="A26" s="13" t="s">
        <v>2274</v>
      </c>
      <c r="B26" s="33" t="s">
        <v>2275</v>
      </c>
      <c r="C26" s="33" t="s">
        <v>1401</v>
      </c>
      <c r="D26" s="14">
        <v>6593</v>
      </c>
      <c r="E26" s="15">
        <v>71.900000000000006</v>
      </c>
      <c r="F26" s="16">
        <v>7.9000000000000008E-3</v>
      </c>
      <c r="G26" s="16"/>
    </row>
    <row r="27" spans="1:7" x14ac:dyDescent="0.25">
      <c r="A27" s="13" t="s">
        <v>1938</v>
      </c>
      <c r="B27" s="33" t="s">
        <v>1939</v>
      </c>
      <c r="C27" s="33" t="s">
        <v>1776</v>
      </c>
      <c r="D27" s="14">
        <v>1286</v>
      </c>
      <c r="E27" s="15">
        <v>69.959999999999994</v>
      </c>
      <c r="F27" s="16">
        <v>7.7000000000000002E-3</v>
      </c>
      <c r="G27" s="16"/>
    </row>
    <row r="28" spans="1:7" x14ac:dyDescent="0.25">
      <c r="A28" s="13" t="s">
        <v>2409</v>
      </c>
      <c r="B28" s="33" t="s">
        <v>2410</v>
      </c>
      <c r="C28" s="33" t="s">
        <v>1192</v>
      </c>
      <c r="D28" s="14">
        <v>23299</v>
      </c>
      <c r="E28" s="15">
        <v>69.62</v>
      </c>
      <c r="F28" s="16">
        <v>7.6E-3</v>
      </c>
      <c r="G28" s="16"/>
    </row>
    <row r="29" spans="1:7" x14ac:dyDescent="0.25">
      <c r="A29" s="13" t="s">
        <v>2411</v>
      </c>
      <c r="B29" s="33" t="s">
        <v>2412</v>
      </c>
      <c r="C29" s="33" t="s">
        <v>1209</v>
      </c>
      <c r="D29" s="14">
        <v>30844</v>
      </c>
      <c r="E29" s="15">
        <v>69.03</v>
      </c>
      <c r="F29" s="16">
        <v>7.6E-3</v>
      </c>
      <c r="G29" s="16"/>
    </row>
    <row r="30" spans="1:7" x14ac:dyDescent="0.25">
      <c r="A30" s="13" t="s">
        <v>2413</v>
      </c>
      <c r="B30" s="33" t="s">
        <v>2414</v>
      </c>
      <c r="C30" s="33" t="s">
        <v>1214</v>
      </c>
      <c r="D30" s="14">
        <v>10249</v>
      </c>
      <c r="E30" s="15">
        <v>67.900000000000006</v>
      </c>
      <c r="F30" s="16">
        <v>7.4999999999999997E-3</v>
      </c>
      <c r="G30" s="16"/>
    </row>
    <row r="31" spans="1:7" x14ac:dyDescent="0.25">
      <c r="A31" s="13" t="s">
        <v>2415</v>
      </c>
      <c r="B31" s="33" t="s">
        <v>2416</v>
      </c>
      <c r="C31" s="33" t="s">
        <v>2417</v>
      </c>
      <c r="D31" s="14">
        <v>2475</v>
      </c>
      <c r="E31" s="15">
        <v>67.88</v>
      </c>
      <c r="F31" s="16">
        <v>7.4000000000000003E-3</v>
      </c>
      <c r="G31" s="16"/>
    </row>
    <row r="32" spans="1:7" x14ac:dyDescent="0.25">
      <c r="A32" s="13" t="s">
        <v>1930</v>
      </c>
      <c r="B32" s="33" t="s">
        <v>1931</v>
      </c>
      <c r="C32" s="33" t="s">
        <v>1158</v>
      </c>
      <c r="D32" s="14">
        <v>3391</v>
      </c>
      <c r="E32" s="15">
        <v>66.5</v>
      </c>
      <c r="F32" s="16">
        <v>7.3000000000000001E-3</v>
      </c>
      <c r="G32" s="16"/>
    </row>
    <row r="33" spans="1:7" x14ac:dyDescent="0.25">
      <c r="A33" s="13" t="s">
        <v>2272</v>
      </c>
      <c r="B33" s="33" t="s">
        <v>2273</v>
      </c>
      <c r="C33" s="33" t="s">
        <v>1401</v>
      </c>
      <c r="D33" s="14">
        <v>6942</v>
      </c>
      <c r="E33" s="15">
        <v>65.069999999999993</v>
      </c>
      <c r="F33" s="16">
        <v>7.1000000000000004E-3</v>
      </c>
      <c r="G33" s="16"/>
    </row>
    <row r="34" spans="1:7" x14ac:dyDescent="0.25">
      <c r="A34" s="13" t="s">
        <v>2418</v>
      </c>
      <c r="B34" s="33" t="s">
        <v>2419</v>
      </c>
      <c r="C34" s="33" t="s">
        <v>1307</v>
      </c>
      <c r="D34" s="14">
        <v>11334</v>
      </c>
      <c r="E34" s="15">
        <v>64.95</v>
      </c>
      <c r="F34" s="16">
        <v>7.1000000000000004E-3</v>
      </c>
      <c r="G34" s="16"/>
    </row>
    <row r="35" spans="1:7" x14ac:dyDescent="0.25">
      <c r="A35" s="13" t="s">
        <v>1438</v>
      </c>
      <c r="B35" s="33" t="s">
        <v>1439</v>
      </c>
      <c r="C35" s="33" t="s">
        <v>1401</v>
      </c>
      <c r="D35" s="14">
        <v>35992</v>
      </c>
      <c r="E35" s="15">
        <v>63.98</v>
      </c>
      <c r="F35" s="16">
        <v>7.0000000000000001E-3</v>
      </c>
      <c r="G35" s="16"/>
    </row>
    <row r="36" spans="1:7" x14ac:dyDescent="0.25">
      <c r="A36" s="13" t="s">
        <v>2420</v>
      </c>
      <c r="B36" s="33" t="s">
        <v>2421</v>
      </c>
      <c r="C36" s="33" t="s">
        <v>1192</v>
      </c>
      <c r="D36" s="14">
        <v>5002</v>
      </c>
      <c r="E36" s="15">
        <v>63.73</v>
      </c>
      <c r="F36" s="16">
        <v>7.0000000000000001E-3</v>
      </c>
      <c r="G36" s="16"/>
    </row>
    <row r="37" spans="1:7" x14ac:dyDescent="0.25">
      <c r="A37" s="13" t="s">
        <v>1986</v>
      </c>
      <c r="B37" s="33" t="s">
        <v>1987</v>
      </c>
      <c r="C37" s="33" t="s">
        <v>1390</v>
      </c>
      <c r="D37" s="14">
        <v>11660</v>
      </c>
      <c r="E37" s="15">
        <v>63.54</v>
      </c>
      <c r="F37" s="16">
        <v>7.0000000000000001E-3</v>
      </c>
      <c r="G37" s="16"/>
    </row>
    <row r="38" spans="1:7" x14ac:dyDescent="0.25">
      <c r="A38" s="13" t="s">
        <v>2422</v>
      </c>
      <c r="B38" s="33" t="s">
        <v>2423</v>
      </c>
      <c r="C38" s="33" t="s">
        <v>1274</v>
      </c>
      <c r="D38" s="14">
        <v>4711</v>
      </c>
      <c r="E38" s="15">
        <v>60.74</v>
      </c>
      <c r="F38" s="16">
        <v>6.7000000000000002E-3</v>
      </c>
      <c r="G38" s="16"/>
    </row>
    <row r="39" spans="1:7" x14ac:dyDescent="0.25">
      <c r="A39" s="13" t="s">
        <v>1513</v>
      </c>
      <c r="B39" s="33" t="s">
        <v>1514</v>
      </c>
      <c r="C39" s="33" t="s">
        <v>1256</v>
      </c>
      <c r="D39" s="14">
        <v>5693</v>
      </c>
      <c r="E39" s="15">
        <v>60.41</v>
      </c>
      <c r="F39" s="16">
        <v>6.6E-3</v>
      </c>
      <c r="G39" s="16"/>
    </row>
    <row r="40" spans="1:7" x14ac:dyDescent="0.25">
      <c r="A40" s="13" t="s">
        <v>2424</v>
      </c>
      <c r="B40" s="33" t="s">
        <v>2425</v>
      </c>
      <c r="C40" s="33" t="s">
        <v>1158</v>
      </c>
      <c r="D40" s="14">
        <v>4305</v>
      </c>
      <c r="E40" s="15">
        <v>60.4</v>
      </c>
      <c r="F40" s="16">
        <v>6.6E-3</v>
      </c>
      <c r="G40" s="16"/>
    </row>
    <row r="41" spans="1:7" x14ac:dyDescent="0.25">
      <c r="A41" s="13" t="s">
        <v>1462</v>
      </c>
      <c r="B41" s="33" t="s">
        <v>1463</v>
      </c>
      <c r="C41" s="33" t="s">
        <v>1164</v>
      </c>
      <c r="D41" s="14">
        <v>34239</v>
      </c>
      <c r="E41" s="15">
        <v>60.17</v>
      </c>
      <c r="F41" s="16">
        <v>6.6E-3</v>
      </c>
      <c r="G41" s="16"/>
    </row>
    <row r="42" spans="1:7" x14ac:dyDescent="0.25">
      <c r="A42" s="13" t="s">
        <v>1305</v>
      </c>
      <c r="B42" s="33" t="s">
        <v>1306</v>
      </c>
      <c r="C42" s="33" t="s">
        <v>1307</v>
      </c>
      <c r="D42" s="14">
        <v>757</v>
      </c>
      <c r="E42" s="15">
        <v>59.36</v>
      </c>
      <c r="F42" s="16">
        <v>6.4999999999999997E-3</v>
      </c>
      <c r="G42" s="16"/>
    </row>
    <row r="43" spans="1:7" x14ac:dyDescent="0.25">
      <c r="A43" s="13" t="s">
        <v>1913</v>
      </c>
      <c r="B43" s="33" t="s">
        <v>1914</v>
      </c>
      <c r="C43" s="33" t="s">
        <v>1203</v>
      </c>
      <c r="D43" s="14">
        <v>2961</v>
      </c>
      <c r="E43" s="15">
        <v>58.9</v>
      </c>
      <c r="F43" s="16">
        <v>6.4999999999999997E-3</v>
      </c>
      <c r="G43" s="16"/>
    </row>
    <row r="44" spans="1:7" x14ac:dyDescent="0.25">
      <c r="A44" s="13" t="s">
        <v>2426</v>
      </c>
      <c r="B44" s="33" t="s">
        <v>2427</v>
      </c>
      <c r="C44" s="33" t="s">
        <v>1178</v>
      </c>
      <c r="D44" s="14">
        <v>29959</v>
      </c>
      <c r="E44" s="15">
        <v>56.68</v>
      </c>
      <c r="F44" s="16">
        <v>6.1999999999999998E-3</v>
      </c>
      <c r="G44" s="16"/>
    </row>
    <row r="45" spans="1:7" x14ac:dyDescent="0.25">
      <c r="A45" s="13" t="s">
        <v>2428</v>
      </c>
      <c r="B45" s="33" t="s">
        <v>2429</v>
      </c>
      <c r="C45" s="33" t="s">
        <v>1249</v>
      </c>
      <c r="D45" s="14">
        <v>9247</v>
      </c>
      <c r="E45" s="15">
        <v>56.59</v>
      </c>
      <c r="F45" s="16">
        <v>6.1999999999999998E-3</v>
      </c>
      <c r="G45" s="16"/>
    </row>
    <row r="46" spans="1:7" x14ac:dyDescent="0.25">
      <c r="A46" s="13" t="s">
        <v>1934</v>
      </c>
      <c r="B46" s="33" t="s">
        <v>1935</v>
      </c>
      <c r="C46" s="33" t="s">
        <v>1192</v>
      </c>
      <c r="D46" s="14">
        <v>5732</v>
      </c>
      <c r="E46" s="15">
        <v>56.45</v>
      </c>
      <c r="F46" s="16">
        <v>6.1999999999999998E-3</v>
      </c>
      <c r="G46" s="16"/>
    </row>
    <row r="47" spans="1:7" x14ac:dyDescent="0.25">
      <c r="A47" s="13" t="s">
        <v>1436</v>
      </c>
      <c r="B47" s="33" t="s">
        <v>1437</v>
      </c>
      <c r="C47" s="33" t="s">
        <v>1307</v>
      </c>
      <c r="D47" s="14">
        <v>1651</v>
      </c>
      <c r="E47" s="15">
        <v>54.98</v>
      </c>
      <c r="F47" s="16">
        <v>6.0000000000000001E-3</v>
      </c>
      <c r="G47" s="16"/>
    </row>
    <row r="48" spans="1:7" x14ac:dyDescent="0.25">
      <c r="A48" s="13" t="s">
        <v>2430</v>
      </c>
      <c r="B48" s="33" t="s">
        <v>2431</v>
      </c>
      <c r="C48" s="33" t="s">
        <v>1996</v>
      </c>
      <c r="D48" s="14">
        <v>28241</v>
      </c>
      <c r="E48" s="15">
        <v>54.92</v>
      </c>
      <c r="F48" s="16">
        <v>6.0000000000000001E-3</v>
      </c>
      <c r="G48" s="16"/>
    </row>
    <row r="49" spans="1:7" x14ac:dyDescent="0.25">
      <c r="A49" s="13" t="s">
        <v>2349</v>
      </c>
      <c r="B49" s="33" t="s">
        <v>2350</v>
      </c>
      <c r="C49" s="33" t="s">
        <v>1401</v>
      </c>
      <c r="D49" s="14">
        <v>5464</v>
      </c>
      <c r="E49" s="15">
        <v>54.65</v>
      </c>
      <c r="F49" s="16">
        <v>6.0000000000000001E-3</v>
      </c>
      <c r="G49" s="16"/>
    </row>
    <row r="50" spans="1:7" x14ac:dyDescent="0.25">
      <c r="A50" s="13" t="s">
        <v>1521</v>
      </c>
      <c r="B50" s="33" t="s">
        <v>1522</v>
      </c>
      <c r="C50" s="33" t="s">
        <v>1390</v>
      </c>
      <c r="D50" s="14">
        <v>1749</v>
      </c>
      <c r="E50" s="15">
        <v>54.45</v>
      </c>
      <c r="F50" s="16">
        <v>6.0000000000000001E-3</v>
      </c>
      <c r="G50" s="16"/>
    </row>
    <row r="51" spans="1:7" x14ac:dyDescent="0.25">
      <c r="A51" s="13" t="s">
        <v>1957</v>
      </c>
      <c r="B51" s="33" t="s">
        <v>1958</v>
      </c>
      <c r="C51" s="33" t="s">
        <v>1203</v>
      </c>
      <c r="D51" s="14">
        <v>898</v>
      </c>
      <c r="E51" s="15">
        <v>54.24</v>
      </c>
      <c r="F51" s="16">
        <v>6.0000000000000001E-3</v>
      </c>
      <c r="G51" s="16"/>
    </row>
    <row r="52" spans="1:7" x14ac:dyDescent="0.25">
      <c r="A52" s="13" t="s">
        <v>2432</v>
      </c>
      <c r="B52" s="33" t="s">
        <v>2433</v>
      </c>
      <c r="C52" s="33" t="s">
        <v>1418</v>
      </c>
      <c r="D52" s="14">
        <v>43898</v>
      </c>
      <c r="E52" s="15">
        <v>53.62</v>
      </c>
      <c r="F52" s="16">
        <v>5.8999999999999999E-3</v>
      </c>
      <c r="G52" s="16"/>
    </row>
    <row r="53" spans="1:7" x14ac:dyDescent="0.25">
      <c r="A53" s="13" t="s">
        <v>2434</v>
      </c>
      <c r="B53" s="33" t="s">
        <v>2435</v>
      </c>
      <c r="C53" s="33" t="s">
        <v>1184</v>
      </c>
      <c r="D53" s="14">
        <v>6031</v>
      </c>
      <c r="E53" s="15">
        <v>53.47</v>
      </c>
      <c r="F53" s="16">
        <v>5.8999999999999999E-3</v>
      </c>
      <c r="G53" s="16"/>
    </row>
    <row r="54" spans="1:7" x14ac:dyDescent="0.25">
      <c r="A54" s="13" t="s">
        <v>2436</v>
      </c>
      <c r="B54" s="33" t="s">
        <v>2437</v>
      </c>
      <c r="C54" s="33" t="s">
        <v>1410</v>
      </c>
      <c r="D54" s="14">
        <v>13676</v>
      </c>
      <c r="E54" s="15">
        <v>53.21</v>
      </c>
      <c r="F54" s="16">
        <v>5.7999999999999996E-3</v>
      </c>
      <c r="G54" s="16"/>
    </row>
    <row r="55" spans="1:7" x14ac:dyDescent="0.25">
      <c r="A55" s="13" t="s">
        <v>1772</v>
      </c>
      <c r="B55" s="33" t="s">
        <v>1773</v>
      </c>
      <c r="C55" s="33" t="s">
        <v>1209</v>
      </c>
      <c r="D55" s="14">
        <v>2966</v>
      </c>
      <c r="E55" s="15">
        <v>52.97</v>
      </c>
      <c r="F55" s="16">
        <v>5.7999999999999996E-3</v>
      </c>
      <c r="G55" s="16"/>
    </row>
    <row r="56" spans="1:7" x14ac:dyDescent="0.25">
      <c r="A56" s="13" t="s">
        <v>1416</v>
      </c>
      <c r="B56" s="33" t="s">
        <v>1417</v>
      </c>
      <c r="C56" s="33" t="s">
        <v>1418</v>
      </c>
      <c r="D56" s="14">
        <v>3373</v>
      </c>
      <c r="E56" s="15">
        <v>52.96</v>
      </c>
      <c r="F56" s="16">
        <v>5.7999999999999996E-3</v>
      </c>
      <c r="G56" s="16"/>
    </row>
    <row r="57" spans="1:7" x14ac:dyDescent="0.25">
      <c r="A57" s="13" t="s">
        <v>2438</v>
      </c>
      <c r="B57" s="33" t="s">
        <v>2439</v>
      </c>
      <c r="C57" s="33" t="s">
        <v>2440</v>
      </c>
      <c r="D57" s="14">
        <v>1806</v>
      </c>
      <c r="E57" s="15">
        <v>51.91</v>
      </c>
      <c r="F57" s="16">
        <v>5.7000000000000002E-3</v>
      </c>
      <c r="G57" s="16"/>
    </row>
    <row r="58" spans="1:7" x14ac:dyDescent="0.25">
      <c r="A58" s="13" t="s">
        <v>2441</v>
      </c>
      <c r="B58" s="33" t="s">
        <v>2442</v>
      </c>
      <c r="C58" s="33" t="s">
        <v>1161</v>
      </c>
      <c r="D58" s="14">
        <v>42606</v>
      </c>
      <c r="E58" s="15">
        <v>51.85</v>
      </c>
      <c r="F58" s="16">
        <v>5.7000000000000002E-3</v>
      </c>
      <c r="G58" s="16"/>
    </row>
    <row r="59" spans="1:7" x14ac:dyDescent="0.25">
      <c r="A59" s="13" t="s">
        <v>2443</v>
      </c>
      <c r="B59" s="33" t="s">
        <v>2444</v>
      </c>
      <c r="C59" s="33" t="s">
        <v>1996</v>
      </c>
      <c r="D59" s="14">
        <v>14934</v>
      </c>
      <c r="E59" s="15">
        <v>50.81</v>
      </c>
      <c r="F59" s="16">
        <v>5.5999999999999999E-3</v>
      </c>
      <c r="G59" s="16"/>
    </row>
    <row r="60" spans="1:7" x14ac:dyDescent="0.25">
      <c r="A60" s="13" t="s">
        <v>1440</v>
      </c>
      <c r="B60" s="33" t="s">
        <v>1441</v>
      </c>
      <c r="C60" s="33" t="s">
        <v>1307</v>
      </c>
      <c r="D60" s="14">
        <v>9574</v>
      </c>
      <c r="E60" s="15">
        <v>48.91</v>
      </c>
      <c r="F60" s="16">
        <v>5.4000000000000003E-3</v>
      </c>
      <c r="G60" s="16"/>
    </row>
    <row r="61" spans="1:7" x14ac:dyDescent="0.25">
      <c r="A61" s="13" t="s">
        <v>1999</v>
      </c>
      <c r="B61" s="33" t="s">
        <v>2000</v>
      </c>
      <c r="C61" s="33" t="s">
        <v>2001</v>
      </c>
      <c r="D61" s="14">
        <v>3627</v>
      </c>
      <c r="E61" s="15">
        <v>48.67</v>
      </c>
      <c r="F61" s="16">
        <v>5.3E-3</v>
      </c>
      <c r="G61" s="16"/>
    </row>
    <row r="62" spans="1:7" x14ac:dyDescent="0.25">
      <c r="A62" s="13" t="s">
        <v>2278</v>
      </c>
      <c r="B62" s="33" t="s">
        <v>2279</v>
      </c>
      <c r="C62" s="33" t="s">
        <v>1189</v>
      </c>
      <c r="D62" s="14">
        <v>22986</v>
      </c>
      <c r="E62" s="15">
        <v>48.34</v>
      </c>
      <c r="F62" s="16">
        <v>5.3E-3</v>
      </c>
      <c r="G62" s="16"/>
    </row>
    <row r="63" spans="1:7" x14ac:dyDescent="0.25">
      <c r="A63" s="13" t="s">
        <v>2445</v>
      </c>
      <c r="B63" s="33" t="s">
        <v>2446</v>
      </c>
      <c r="C63" s="33" t="s">
        <v>1256</v>
      </c>
      <c r="D63" s="14">
        <v>10990</v>
      </c>
      <c r="E63" s="15">
        <v>48</v>
      </c>
      <c r="F63" s="16">
        <v>5.3E-3</v>
      </c>
      <c r="G63" s="16"/>
    </row>
    <row r="64" spans="1:7" x14ac:dyDescent="0.25">
      <c r="A64" s="13" t="s">
        <v>1480</v>
      </c>
      <c r="B64" s="33" t="s">
        <v>1481</v>
      </c>
      <c r="C64" s="33" t="s">
        <v>1164</v>
      </c>
      <c r="D64" s="14">
        <v>28265</v>
      </c>
      <c r="E64" s="15">
        <v>47.98</v>
      </c>
      <c r="F64" s="16">
        <v>5.3E-3</v>
      </c>
      <c r="G64" s="16"/>
    </row>
    <row r="65" spans="1:7" x14ac:dyDescent="0.25">
      <c r="A65" s="13" t="s">
        <v>2447</v>
      </c>
      <c r="B65" s="33" t="s">
        <v>2448</v>
      </c>
      <c r="C65" s="33" t="s">
        <v>1410</v>
      </c>
      <c r="D65" s="14">
        <v>5972</v>
      </c>
      <c r="E65" s="15">
        <v>47.81</v>
      </c>
      <c r="F65" s="16">
        <v>5.1999999999999998E-3</v>
      </c>
      <c r="G65" s="16"/>
    </row>
    <row r="66" spans="1:7" x14ac:dyDescent="0.25">
      <c r="A66" s="13" t="s">
        <v>2276</v>
      </c>
      <c r="B66" s="33" t="s">
        <v>2277</v>
      </c>
      <c r="C66" s="33" t="s">
        <v>1192</v>
      </c>
      <c r="D66" s="14">
        <v>49179</v>
      </c>
      <c r="E66" s="15">
        <v>47.8</v>
      </c>
      <c r="F66" s="16">
        <v>5.1999999999999998E-3</v>
      </c>
      <c r="G66" s="16"/>
    </row>
    <row r="67" spans="1:7" x14ac:dyDescent="0.25">
      <c r="A67" s="13" t="s">
        <v>1909</v>
      </c>
      <c r="B67" s="33" t="s">
        <v>1910</v>
      </c>
      <c r="C67" s="33" t="s">
        <v>1203</v>
      </c>
      <c r="D67" s="14">
        <v>3955</v>
      </c>
      <c r="E67" s="15">
        <v>47.49</v>
      </c>
      <c r="F67" s="16">
        <v>5.1999999999999998E-3</v>
      </c>
      <c r="G67" s="16"/>
    </row>
    <row r="68" spans="1:7" x14ac:dyDescent="0.25">
      <c r="A68" s="13" t="s">
        <v>2449</v>
      </c>
      <c r="B68" s="33" t="s">
        <v>2450</v>
      </c>
      <c r="C68" s="33" t="s">
        <v>1294</v>
      </c>
      <c r="D68" s="14">
        <v>6342</v>
      </c>
      <c r="E68" s="15">
        <v>46.98</v>
      </c>
      <c r="F68" s="16">
        <v>5.1999999999999998E-3</v>
      </c>
      <c r="G68" s="16"/>
    </row>
    <row r="69" spans="1:7" x14ac:dyDescent="0.25">
      <c r="A69" s="13" t="s">
        <v>2451</v>
      </c>
      <c r="B69" s="33" t="s">
        <v>2452</v>
      </c>
      <c r="C69" s="33" t="s">
        <v>1256</v>
      </c>
      <c r="D69" s="14">
        <v>4848</v>
      </c>
      <c r="E69" s="15">
        <v>46.88</v>
      </c>
      <c r="F69" s="16">
        <v>5.1000000000000004E-3</v>
      </c>
      <c r="G69" s="16"/>
    </row>
    <row r="70" spans="1:7" x14ac:dyDescent="0.25">
      <c r="A70" s="13" t="s">
        <v>1874</v>
      </c>
      <c r="B70" s="33" t="s">
        <v>1875</v>
      </c>
      <c r="C70" s="33" t="s">
        <v>1776</v>
      </c>
      <c r="D70" s="14">
        <v>3807</v>
      </c>
      <c r="E70" s="15">
        <v>46.51</v>
      </c>
      <c r="F70" s="16">
        <v>5.1000000000000004E-3</v>
      </c>
      <c r="G70" s="16"/>
    </row>
    <row r="71" spans="1:7" x14ac:dyDescent="0.25">
      <c r="A71" s="13" t="s">
        <v>2453</v>
      </c>
      <c r="B71" s="33" t="s">
        <v>2454</v>
      </c>
      <c r="C71" s="33" t="s">
        <v>1370</v>
      </c>
      <c r="D71" s="14">
        <v>2994</v>
      </c>
      <c r="E71" s="15">
        <v>46.03</v>
      </c>
      <c r="F71" s="16">
        <v>5.0000000000000001E-3</v>
      </c>
      <c r="G71" s="16"/>
    </row>
    <row r="72" spans="1:7" x14ac:dyDescent="0.25">
      <c r="A72" s="13" t="s">
        <v>2455</v>
      </c>
      <c r="B72" s="33" t="s">
        <v>2456</v>
      </c>
      <c r="C72" s="33" t="s">
        <v>1256</v>
      </c>
      <c r="D72" s="14">
        <v>31842</v>
      </c>
      <c r="E72" s="15">
        <v>45.92</v>
      </c>
      <c r="F72" s="16">
        <v>5.0000000000000001E-3</v>
      </c>
      <c r="G72" s="16"/>
    </row>
    <row r="73" spans="1:7" x14ac:dyDescent="0.25">
      <c r="A73" s="13" t="s">
        <v>1347</v>
      </c>
      <c r="B73" s="33" t="s">
        <v>1348</v>
      </c>
      <c r="C73" s="33" t="s">
        <v>1287</v>
      </c>
      <c r="D73" s="14">
        <v>15589</v>
      </c>
      <c r="E73" s="15">
        <v>45.86</v>
      </c>
      <c r="F73" s="16">
        <v>5.0000000000000001E-3</v>
      </c>
      <c r="G73" s="16"/>
    </row>
    <row r="74" spans="1:7" x14ac:dyDescent="0.25">
      <c r="A74" s="13" t="s">
        <v>2457</v>
      </c>
      <c r="B74" s="33" t="s">
        <v>2458</v>
      </c>
      <c r="C74" s="33" t="s">
        <v>1256</v>
      </c>
      <c r="D74" s="14">
        <v>2720</v>
      </c>
      <c r="E74" s="15">
        <v>45.5</v>
      </c>
      <c r="F74" s="16">
        <v>5.0000000000000001E-3</v>
      </c>
      <c r="G74" s="16"/>
    </row>
    <row r="75" spans="1:7" x14ac:dyDescent="0.25">
      <c r="A75" s="13" t="s">
        <v>2006</v>
      </c>
      <c r="B75" s="33" t="s">
        <v>2007</v>
      </c>
      <c r="C75" s="33" t="s">
        <v>1214</v>
      </c>
      <c r="D75" s="14">
        <v>1232</v>
      </c>
      <c r="E75" s="15">
        <v>45.34</v>
      </c>
      <c r="F75" s="16">
        <v>5.0000000000000001E-3</v>
      </c>
      <c r="G75" s="16"/>
    </row>
    <row r="76" spans="1:7" x14ac:dyDescent="0.25">
      <c r="A76" s="13" t="s">
        <v>2459</v>
      </c>
      <c r="B76" s="33" t="s">
        <v>2460</v>
      </c>
      <c r="C76" s="33" t="s">
        <v>1214</v>
      </c>
      <c r="D76" s="14">
        <v>3949</v>
      </c>
      <c r="E76" s="15">
        <v>45.29</v>
      </c>
      <c r="F76" s="16">
        <v>5.0000000000000001E-3</v>
      </c>
      <c r="G76" s="16"/>
    </row>
    <row r="77" spans="1:7" x14ac:dyDescent="0.25">
      <c r="A77" s="13" t="s">
        <v>2061</v>
      </c>
      <c r="B77" s="33" t="s">
        <v>2062</v>
      </c>
      <c r="C77" s="33" t="s">
        <v>1390</v>
      </c>
      <c r="D77" s="14">
        <v>10157</v>
      </c>
      <c r="E77" s="15">
        <v>45.16</v>
      </c>
      <c r="F77" s="16">
        <v>5.0000000000000001E-3</v>
      </c>
      <c r="G77" s="16"/>
    </row>
    <row r="78" spans="1:7" x14ac:dyDescent="0.25">
      <c r="A78" s="13" t="s">
        <v>2461</v>
      </c>
      <c r="B78" s="33" t="s">
        <v>2462</v>
      </c>
      <c r="C78" s="33" t="s">
        <v>1214</v>
      </c>
      <c r="D78" s="14">
        <v>6203</v>
      </c>
      <c r="E78" s="15">
        <v>45.15</v>
      </c>
      <c r="F78" s="16">
        <v>5.0000000000000001E-3</v>
      </c>
      <c r="G78" s="16"/>
    </row>
    <row r="79" spans="1:7" x14ac:dyDescent="0.25">
      <c r="A79" s="13" t="s">
        <v>2463</v>
      </c>
      <c r="B79" s="33" t="s">
        <v>2464</v>
      </c>
      <c r="C79" s="33" t="s">
        <v>1224</v>
      </c>
      <c r="D79" s="14">
        <v>4876</v>
      </c>
      <c r="E79" s="15">
        <v>44.9</v>
      </c>
      <c r="F79" s="16">
        <v>4.8999999999999998E-3</v>
      </c>
      <c r="G79" s="16"/>
    </row>
    <row r="80" spans="1:7" x14ac:dyDescent="0.25">
      <c r="A80" s="13" t="s">
        <v>2465</v>
      </c>
      <c r="B80" s="33" t="s">
        <v>2466</v>
      </c>
      <c r="C80" s="33" t="s">
        <v>1214</v>
      </c>
      <c r="D80" s="14">
        <v>3596</v>
      </c>
      <c r="E80" s="15">
        <v>44</v>
      </c>
      <c r="F80" s="16">
        <v>4.7999999999999996E-3</v>
      </c>
      <c r="G80" s="16"/>
    </row>
    <row r="81" spans="1:7" x14ac:dyDescent="0.25">
      <c r="A81" s="13" t="s">
        <v>2467</v>
      </c>
      <c r="B81" s="33" t="s">
        <v>2468</v>
      </c>
      <c r="C81" s="33" t="s">
        <v>1158</v>
      </c>
      <c r="D81" s="14">
        <v>3604</v>
      </c>
      <c r="E81" s="15">
        <v>43.67</v>
      </c>
      <c r="F81" s="16">
        <v>4.7999999999999996E-3</v>
      </c>
      <c r="G81" s="16"/>
    </row>
    <row r="82" spans="1:7" x14ac:dyDescent="0.25">
      <c r="A82" s="13" t="s">
        <v>2020</v>
      </c>
      <c r="B82" s="33" t="s">
        <v>2021</v>
      </c>
      <c r="C82" s="33" t="s">
        <v>1776</v>
      </c>
      <c r="D82" s="14">
        <v>5855</v>
      </c>
      <c r="E82" s="15">
        <v>43.29</v>
      </c>
      <c r="F82" s="16">
        <v>4.7000000000000002E-3</v>
      </c>
      <c r="G82" s="16"/>
    </row>
    <row r="83" spans="1:7" x14ac:dyDescent="0.25">
      <c r="A83" s="13" t="s">
        <v>2280</v>
      </c>
      <c r="B83" s="33" t="s">
        <v>2281</v>
      </c>
      <c r="C83" s="33" t="s">
        <v>2282</v>
      </c>
      <c r="D83" s="14">
        <v>647</v>
      </c>
      <c r="E83" s="15">
        <v>42.86</v>
      </c>
      <c r="F83" s="16">
        <v>4.7000000000000002E-3</v>
      </c>
      <c r="G83" s="16"/>
    </row>
    <row r="84" spans="1:7" x14ac:dyDescent="0.25">
      <c r="A84" s="13" t="s">
        <v>1488</v>
      </c>
      <c r="B84" s="33" t="s">
        <v>1489</v>
      </c>
      <c r="C84" s="33" t="s">
        <v>1249</v>
      </c>
      <c r="D84" s="14">
        <v>7763</v>
      </c>
      <c r="E84" s="15">
        <v>42.7</v>
      </c>
      <c r="F84" s="16">
        <v>4.7000000000000002E-3</v>
      </c>
      <c r="G84" s="16"/>
    </row>
    <row r="85" spans="1:7" x14ac:dyDescent="0.25">
      <c r="A85" s="13" t="s">
        <v>2369</v>
      </c>
      <c r="B85" s="33" t="s">
        <v>2370</v>
      </c>
      <c r="C85" s="33" t="s">
        <v>1256</v>
      </c>
      <c r="D85" s="14">
        <v>5895</v>
      </c>
      <c r="E85" s="15">
        <v>41.93</v>
      </c>
      <c r="F85" s="16">
        <v>4.5999999999999999E-3</v>
      </c>
      <c r="G85" s="16"/>
    </row>
    <row r="86" spans="1:7" x14ac:dyDescent="0.25">
      <c r="A86" s="13" t="s">
        <v>2469</v>
      </c>
      <c r="B86" s="33" t="s">
        <v>2470</v>
      </c>
      <c r="C86" s="33" t="s">
        <v>1307</v>
      </c>
      <c r="D86" s="14">
        <v>542</v>
      </c>
      <c r="E86" s="15">
        <v>41.51</v>
      </c>
      <c r="F86" s="16">
        <v>4.5999999999999999E-3</v>
      </c>
      <c r="G86" s="16"/>
    </row>
    <row r="87" spans="1:7" x14ac:dyDescent="0.25">
      <c r="A87" s="13" t="s">
        <v>2471</v>
      </c>
      <c r="B87" s="33" t="s">
        <v>2472</v>
      </c>
      <c r="C87" s="33" t="s">
        <v>1178</v>
      </c>
      <c r="D87" s="14">
        <v>226527</v>
      </c>
      <c r="E87" s="15">
        <v>41.23</v>
      </c>
      <c r="F87" s="16">
        <v>4.4999999999999997E-3</v>
      </c>
      <c r="G87" s="16"/>
    </row>
    <row r="88" spans="1:7" x14ac:dyDescent="0.25">
      <c r="A88" s="13" t="s">
        <v>2473</v>
      </c>
      <c r="B88" s="33" t="s">
        <v>2474</v>
      </c>
      <c r="C88" s="33" t="s">
        <v>1203</v>
      </c>
      <c r="D88" s="14">
        <v>3034</v>
      </c>
      <c r="E88" s="15">
        <v>41.13</v>
      </c>
      <c r="F88" s="16">
        <v>4.4999999999999997E-3</v>
      </c>
      <c r="G88" s="16"/>
    </row>
    <row r="89" spans="1:7" x14ac:dyDescent="0.25">
      <c r="A89" s="13" t="s">
        <v>2288</v>
      </c>
      <c r="B89" s="33" t="s">
        <v>2289</v>
      </c>
      <c r="C89" s="33" t="s">
        <v>1390</v>
      </c>
      <c r="D89" s="14">
        <v>3226</v>
      </c>
      <c r="E89" s="15">
        <v>41.06</v>
      </c>
      <c r="F89" s="16">
        <v>4.4999999999999997E-3</v>
      </c>
      <c r="G89" s="16"/>
    </row>
    <row r="90" spans="1:7" x14ac:dyDescent="0.25">
      <c r="A90" s="13" t="s">
        <v>2475</v>
      </c>
      <c r="B90" s="33" t="s">
        <v>2476</v>
      </c>
      <c r="C90" s="33" t="s">
        <v>1214</v>
      </c>
      <c r="D90" s="14">
        <v>13488</v>
      </c>
      <c r="E90" s="15">
        <v>40.92</v>
      </c>
      <c r="F90" s="16">
        <v>4.4999999999999997E-3</v>
      </c>
      <c r="G90" s="16"/>
    </row>
    <row r="91" spans="1:7" x14ac:dyDescent="0.25">
      <c r="A91" s="13" t="s">
        <v>1411</v>
      </c>
      <c r="B91" s="33" t="s">
        <v>1412</v>
      </c>
      <c r="C91" s="33" t="s">
        <v>1256</v>
      </c>
      <c r="D91" s="14">
        <v>25857</v>
      </c>
      <c r="E91" s="15">
        <v>40.61</v>
      </c>
      <c r="F91" s="16">
        <v>4.4999999999999997E-3</v>
      </c>
      <c r="G91" s="16"/>
    </row>
    <row r="92" spans="1:7" x14ac:dyDescent="0.25">
      <c r="A92" s="13" t="s">
        <v>2262</v>
      </c>
      <c r="B92" s="33" t="s">
        <v>2263</v>
      </c>
      <c r="C92" s="33" t="s">
        <v>1323</v>
      </c>
      <c r="D92" s="14">
        <v>2896</v>
      </c>
      <c r="E92" s="15">
        <v>40.590000000000003</v>
      </c>
      <c r="F92" s="16">
        <v>4.4999999999999997E-3</v>
      </c>
      <c r="G92" s="16"/>
    </row>
    <row r="93" spans="1:7" x14ac:dyDescent="0.25">
      <c r="A93" s="13" t="s">
        <v>2477</v>
      </c>
      <c r="B93" s="33" t="s">
        <v>2478</v>
      </c>
      <c r="C93" s="33" t="s">
        <v>1307</v>
      </c>
      <c r="D93" s="14">
        <v>3201</v>
      </c>
      <c r="E93" s="15">
        <v>40.06</v>
      </c>
      <c r="F93" s="16">
        <v>4.4000000000000003E-3</v>
      </c>
      <c r="G93" s="16"/>
    </row>
    <row r="94" spans="1:7" x14ac:dyDescent="0.25">
      <c r="A94" s="13" t="s">
        <v>2479</v>
      </c>
      <c r="B94" s="33" t="s">
        <v>2480</v>
      </c>
      <c r="C94" s="33" t="s">
        <v>1224</v>
      </c>
      <c r="D94" s="14">
        <v>5228</v>
      </c>
      <c r="E94" s="15">
        <v>39.229999999999997</v>
      </c>
      <c r="F94" s="16">
        <v>4.3E-3</v>
      </c>
      <c r="G94" s="16"/>
    </row>
    <row r="95" spans="1:7" x14ac:dyDescent="0.25">
      <c r="A95" s="13" t="s">
        <v>1511</v>
      </c>
      <c r="B95" s="33" t="s">
        <v>1512</v>
      </c>
      <c r="C95" s="33" t="s">
        <v>1158</v>
      </c>
      <c r="D95" s="14">
        <v>6878</v>
      </c>
      <c r="E95" s="15">
        <v>39.18</v>
      </c>
      <c r="F95" s="16">
        <v>4.3E-3</v>
      </c>
      <c r="G95" s="16"/>
    </row>
    <row r="96" spans="1:7" x14ac:dyDescent="0.25">
      <c r="A96" s="13" t="s">
        <v>1482</v>
      </c>
      <c r="B96" s="33" t="s">
        <v>1483</v>
      </c>
      <c r="C96" s="33" t="s">
        <v>1410</v>
      </c>
      <c r="D96" s="14">
        <v>2705</v>
      </c>
      <c r="E96" s="15">
        <v>39</v>
      </c>
      <c r="F96" s="16">
        <v>4.3E-3</v>
      </c>
      <c r="G96" s="16"/>
    </row>
    <row r="97" spans="1:7" x14ac:dyDescent="0.25">
      <c r="A97" s="13" t="s">
        <v>2481</v>
      </c>
      <c r="B97" s="33" t="s">
        <v>2482</v>
      </c>
      <c r="C97" s="33" t="s">
        <v>1387</v>
      </c>
      <c r="D97" s="14">
        <v>4814</v>
      </c>
      <c r="E97" s="15">
        <v>38.83</v>
      </c>
      <c r="F97" s="16">
        <v>4.3E-3</v>
      </c>
      <c r="G97" s="16"/>
    </row>
    <row r="98" spans="1:7" x14ac:dyDescent="0.25">
      <c r="A98" s="13" t="s">
        <v>2483</v>
      </c>
      <c r="B98" s="33" t="s">
        <v>2484</v>
      </c>
      <c r="C98" s="33" t="s">
        <v>1181</v>
      </c>
      <c r="D98" s="14">
        <v>387</v>
      </c>
      <c r="E98" s="15">
        <v>38.53</v>
      </c>
      <c r="F98" s="16">
        <v>4.1999999999999997E-3</v>
      </c>
      <c r="G98" s="16"/>
    </row>
    <row r="99" spans="1:7" x14ac:dyDescent="0.25">
      <c r="A99" s="13" t="s">
        <v>1926</v>
      </c>
      <c r="B99" s="33" t="s">
        <v>1927</v>
      </c>
      <c r="C99" s="33" t="s">
        <v>1249</v>
      </c>
      <c r="D99" s="14">
        <v>5435</v>
      </c>
      <c r="E99" s="15">
        <v>38.25</v>
      </c>
      <c r="F99" s="16">
        <v>4.1999999999999997E-3</v>
      </c>
      <c r="G99" s="16"/>
    </row>
    <row r="100" spans="1:7" x14ac:dyDescent="0.25">
      <c r="A100" s="13" t="s">
        <v>2485</v>
      </c>
      <c r="B100" s="33" t="s">
        <v>2486</v>
      </c>
      <c r="C100" s="33" t="s">
        <v>1390</v>
      </c>
      <c r="D100" s="14">
        <v>2368</v>
      </c>
      <c r="E100" s="15">
        <v>38.22</v>
      </c>
      <c r="F100" s="16">
        <v>4.1999999999999997E-3</v>
      </c>
      <c r="G100" s="16"/>
    </row>
    <row r="101" spans="1:7" x14ac:dyDescent="0.25">
      <c r="A101" s="13" t="s">
        <v>2487</v>
      </c>
      <c r="B101" s="33" t="s">
        <v>2488</v>
      </c>
      <c r="C101" s="33" t="s">
        <v>1249</v>
      </c>
      <c r="D101" s="14">
        <v>2966</v>
      </c>
      <c r="E101" s="15">
        <v>38.08</v>
      </c>
      <c r="F101" s="16">
        <v>4.1999999999999997E-3</v>
      </c>
      <c r="G101" s="16"/>
    </row>
    <row r="102" spans="1:7" x14ac:dyDescent="0.25">
      <c r="A102" s="13" t="s">
        <v>1948</v>
      </c>
      <c r="B102" s="33" t="s">
        <v>1949</v>
      </c>
      <c r="C102" s="33" t="s">
        <v>1164</v>
      </c>
      <c r="D102" s="14">
        <v>53990</v>
      </c>
      <c r="E102" s="15">
        <v>37.729999999999997</v>
      </c>
      <c r="F102" s="16">
        <v>4.1000000000000003E-3</v>
      </c>
      <c r="G102" s="16"/>
    </row>
    <row r="103" spans="1:7" x14ac:dyDescent="0.25">
      <c r="A103" s="13" t="s">
        <v>2489</v>
      </c>
      <c r="B103" s="33" t="s">
        <v>2490</v>
      </c>
      <c r="C103" s="33" t="s">
        <v>1203</v>
      </c>
      <c r="D103" s="14">
        <v>8669</v>
      </c>
      <c r="E103" s="15">
        <v>37.68</v>
      </c>
      <c r="F103" s="16">
        <v>4.1000000000000003E-3</v>
      </c>
      <c r="G103" s="16"/>
    </row>
    <row r="104" spans="1:7" x14ac:dyDescent="0.25">
      <c r="A104" s="13" t="s">
        <v>2491</v>
      </c>
      <c r="B104" s="33" t="s">
        <v>2492</v>
      </c>
      <c r="C104" s="33" t="s">
        <v>1192</v>
      </c>
      <c r="D104" s="14">
        <v>2382</v>
      </c>
      <c r="E104" s="15">
        <v>37.270000000000003</v>
      </c>
      <c r="F104" s="16">
        <v>4.1000000000000003E-3</v>
      </c>
      <c r="G104" s="16"/>
    </row>
    <row r="105" spans="1:7" x14ac:dyDescent="0.25">
      <c r="A105" s="13" t="s">
        <v>1866</v>
      </c>
      <c r="B105" s="33" t="s">
        <v>1867</v>
      </c>
      <c r="C105" s="33" t="s">
        <v>1415</v>
      </c>
      <c r="D105" s="14">
        <v>10154</v>
      </c>
      <c r="E105" s="15">
        <v>37.01</v>
      </c>
      <c r="F105" s="16">
        <v>4.1000000000000003E-3</v>
      </c>
      <c r="G105" s="16"/>
    </row>
    <row r="106" spans="1:7" x14ac:dyDescent="0.25">
      <c r="A106" s="13" t="s">
        <v>2493</v>
      </c>
      <c r="B106" s="33" t="s">
        <v>2494</v>
      </c>
      <c r="C106" s="33" t="s">
        <v>1425</v>
      </c>
      <c r="D106" s="14">
        <v>908</v>
      </c>
      <c r="E106" s="15">
        <v>36.97</v>
      </c>
      <c r="F106" s="16">
        <v>4.1000000000000003E-3</v>
      </c>
      <c r="G106" s="16"/>
    </row>
    <row r="107" spans="1:7" x14ac:dyDescent="0.25">
      <c r="A107" s="13" t="s">
        <v>2495</v>
      </c>
      <c r="B107" s="33" t="s">
        <v>2496</v>
      </c>
      <c r="C107" s="33" t="s">
        <v>1158</v>
      </c>
      <c r="D107" s="14">
        <v>721</v>
      </c>
      <c r="E107" s="15">
        <v>36.76</v>
      </c>
      <c r="F107" s="16">
        <v>4.0000000000000001E-3</v>
      </c>
      <c r="G107" s="16"/>
    </row>
    <row r="108" spans="1:7" x14ac:dyDescent="0.25">
      <c r="A108" s="13" t="s">
        <v>1971</v>
      </c>
      <c r="B108" s="33" t="s">
        <v>1972</v>
      </c>
      <c r="C108" s="33" t="s">
        <v>1209</v>
      </c>
      <c r="D108" s="14">
        <v>5307</v>
      </c>
      <c r="E108" s="15">
        <v>36.72</v>
      </c>
      <c r="F108" s="16">
        <v>4.0000000000000001E-3</v>
      </c>
      <c r="G108" s="16"/>
    </row>
    <row r="109" spans="1:7" x14ac:dyDescent="0.25">
      <c r="A109" s="13" t="s">
        <v>2497</v>
      </c>
      <c r="B109" s="33" t="s">
        <v>2498</v>
      </c>
      <c r="C109" s="33" t="s">
        <v>1323</v>
      </c>
      <c r="D109" s="14">
        <v>1448</v>
      </c>
      <c r="E109" s="15">
        <v>36.200000000000003</v>
      </c>
      <c r="F109" s="16">
        <v>4.0000000000000001E-3</v>
      </c>
      <c r="G109" s="16"/>
    </row>
    <row r="110" spans="1:7" x14ac:dyDescent="0.25">
      <c r="A110" s="13" t="s">
        <v>1950</v>
      </c>
      <c r="B110" s="33" t="s">
        <v>1951</v>
      </c>
      <c r="C110" s="33" t="s">
        <v>1256</v>
      </c>
      <c r="D110" s="14">
        <v>4017</v>
      </c>
      <c r="E110" s="15">
        <v>34.869999999999997</v>
      </c>
      <c r="F110" s="16">
        <v>3.8E-3</v>
      </c>
      <c r="G110" s="16"/>
    </row>
    <row r="111" spans="1:7" x14ac:dyDescent="0.25">
      <c r="A111" s="13" t="s">
        <v>2499</v>
      </c>
      <c r="B111" s="33" t="s">
        <v>2500</v>
      </c>
      <c r="C111" s="33" t="s">
        <v>1214</v>
      </c>
      <c r="D111" s="14">
        <v>11001</v>
      </c>
      <c r="E111" s="15">
        <v>34.82</v>
      </c>
      <c r="F111" s="16">
        <v>3.8E-3</v>
      </c>
      <c r="G111" s="16"/>
    </row>
    <row r="112" spans="1:7" x14ac:dyDescent="0.25">
      <c r="A112" s="13" t="s">
        <v>1442</v>
      </c>
      <c r="B112" s="33" t="s">
        <v>1443</v>
      </c>
      <c r="C112" s="33" t="s">
        <v>1387</v>
      </c>
      <c r="D112" s="14">
        <v>7197</v>
      </c>
      <c r="E112" s="15">
        <v>34.799999999999997</v>
      </c>
      <c r="F112" s="16">
        <v>3.8E-3</v>
      </c>
      <c r="G112" s="16"/>
    </row>
    <row r="113" spans="1:7" x14ac:dyDescent="0.25">
      <c r="A113" s="13" t="s">
        <v>2501</v>
      </c>
      <c r="B113" s="33" t="s">
        <v>2502</v>
      </c>
      <c r="C113" s="33" t="s">
        <v>1401</v>
      </c>
      <c r="D113" s="14">
        <v>837</v>
      </c>
      <c r="E113" s="15">
        <v>34.53</v>
      </c>
      <c r="F113" s="16">
        <v>3.8E-3</v>
      </c>
      <c r="G113" s="16"/>
    </row>
    <row r="114" spans="1:7" x14ac:dyDescent="0.25">
      <c r="A114" s="13" t="s">
        <v>2503</v>
      </c>
      <c r="B114" s="33" t="s">
        <v>2504</v>
      </c>
      <c r="C114" s="33" t="s">
        <v>1307</v>
      </c>
      <c r="D114" s="14">
        <v>8350</v>
      </c>
      <c r="E114" s="15">
        <v>34.31</v>
      </c>
      <c r="F114" s="16">
        <v>3.8E-3</v>
      </c>
      <c r="G114" s="16"/>
    </row>
    <row r="115" spans="1:7" x14ac:dyDescent="0.25">
      <c r="A115" s="13" t="s">
        <v>2505</v>
      </c>
      <c r="B115" s="33" t="s">
        <v>2506</v>
      </c>
      <c r="C115" s="33" t="s">
        <v>1221</v>
      </c>
      <c r="D115" s="14">
        <v>5448</v>
      </c>
      <c r="E115" s="15">
        <v>34.200000000000003</v>
      </c>
      <c r="F115" s="16">
        <v>3.8E-3</v>
      </c>
      <c r="G115" s="16"/>
    </row>
    <row r="116" spans="1:7" x14ac:dyDescent="0.25">
      <c r="A116" s="13" t="s">
        <v>2507</v>
      </c>
      <c r="B116" s="33" t="s">
        <v>2508</v>
      </c>
      <c r="C116" s="33" t="s">
        <v>1214</v>
      </c>
      <c r="D116" s="14">
        <v>8011</v>
      </c>
      <c r="E116" s="15">
        <v>34.04</v>
      </c>
      <c r="F116" s="16">
        <v>3.7000000000000002E-3</v>
      </c>
      <c r="G116" s="16"/>
    </row>
    <row r="117" spans="1:7" x14ac:dyDescent="0.25">
      <c r="A117" s="13" t="s">
        <v>2509</v>
      </c>
      <c r="B117" s="33" t="s">
        <v>2510</v>
      </c>
      <c r="C117" s="33" t="s">
        <v>1259</v>
      </c>
      <c r="D117" s="14">
        <v>1405</v>
      </c>
      <c r="E117" s="15">
        <v>34</v>
      </c>
      <c r="F117" s="16">
        <v>3.7000000000000002E-3</v>
      </c>
      <c r="G117" s="16"/>
    </row>
    <row r="118" spans="1:7" x14ac:dyDescent="0.25">
      <c r="A118" s="13" t="s">
        <v>2283</v>
      </c>
      <c r="B118" s="33" t="s">
        <v>2284</v>
      </c>
      <c r="C118" s="33" t="s">
        <v>1401</v>
      </c>
      <c r="D118" s="14">
        <v>3912</v>
      </c>
      <c r="E118" s="15">
        <v>33.94</v>
      </c>
      <c r="F118" s="16">
        <v>3.7000000000000002E-3</v>
      </c>
      <c r="G118" s="16"/>
    </row>
    <row r="119" spans="1:7" x14ac:dyDescent="0.25">
      <c r="A119" s="13" t="s">
        <v>1876</v>
      </c>
      <c r="B119" s="33" t="s">
        <v>1877</v>
      </c>
      <c r="C119" s="33" t="s">
        <v>1192</v>
      </c>
      <c r="D119" s="14">
        <v>15486</v>
      </c>
      <c r="E119" s="15">
        <v>33.700000000000003</v>
      </c>
      <c r="F119" s="16">
        <v>3.7000000000000002E-3</v>
      </c>
      <c r="G119" s="16"/>
    </row>
    <row r="120" spans="1:7" x14ac:dyDescent="0.25">
      <c r="A120" s="13" t="s">
        <v>2285</v>
      </c>
      <c r="B120" s="33" t="s">
        <v>2286</v>
      </c>
      <c r="C120" s="33" t="s">
        <v>2287</v>
      </c>
      <c r="D120" s="14">
        <v>6468</v>
      </c>
      <c r="E120" s="15">
        <v>33.58</v>
      </c>
      <c r="F120" s="16">
        <v>3.7000000000000002E-3</v>
      </c>
      <c r="G120" s="16"/>
    </row>
    <row r="121" spans="1:7" x14ac:dyDescent="0.25">
      <c r="A121" s="13" t="s">
        <v>2511</v>
      </c>
      <c r="B121" s="33" t="s">
        <v>2512</v>
      </c>
      <c r="C121" s="33" t="s">
        <v>1387</v>
      </c>
      <c r="D121" s="14">
        <v>5841</v>
      </c>
      <c r="E121" s="15">
        <v>33.49</v>
      </c>
      <c r="F121" s="16">
        <v>3.7000000000000002E-3</v>
      </c>
      <c r="G121" s="16"/>
    </row>
    <row r="122" spans="1:7" x14ac:dyDescent="0.25">
      <c r="A122" s="13" t="s">
        <v>2513</v>
      </c>
      <c r="B122" s="33" t="s">
        <v>2514</v>
      </c>
      <c r="C122" s="33" t="s">
        <v>1256</v>
      </c>
      <c r="D122" s="14">
        <v>9411</v>
      </c>
      <c r="E122" s="15">
        <v>33.47</v>
      </c>
      <c r="F122" s="16">
        <v>3.7000000000000002E-3</v>
      </c>
      <c r="G122" s="16"/>
    </row>
    <row r="123" spans="1:7" x14ac:dyDescent="0.25">
      <c r="A123" s="13" t="s">
        <v>2515</v>
      </c>
      <c r="B123" s="33" t="s">
        <v>2516</v>
      </c>
      <c r="C123" s="33" t="s">
        <v>1415</v>
      </c>
      <c r="D123" s="14">
        <v>10376</v>
      </c>
      <c r="E123" s="15">
        <v>33.31</v>
      </c>
      <c r="F123" s="16">
        <v>3.7000000000000002E-3</v>
      </c>
      <c r="G123" s="16"/>
    </row>
    <row r="124" spans="1:7" x14ac:dyDescent="0.25">
      <c r="A124" s="13" t="s">
        <v>1789</v>
      </c>
      <c r="B124" s="33" t="s">
        <v>1790</v>
      </c>
      <c r="C124" s="33" t="s">
        <v>1776</v>
      </c>
      <c r="D124" s="14">
        <v>6448</v>
      </c>
      <c r="E124" s="15">
        <v>33.26</v>
      </c>
      <c r="F124" s="16">
        <v>3.5999999999999999E-3</v>
      </c>
      <c r="G124" s="16"/>
    </row>
    <row r="125" spans="1:7" x14ac:dyDescent="0.25">
      <c r="A125" s="13" t="s">
        <v>2517</v>
      </c>
      <c r="B125" s="33" t="s">
        <v>2518</v>
      </c>
      <c r="C125" s="33" t="s">
        <v>1164</v>
      </c>
      <c r="D125" s="14">
        <v>87061</v>
      </c>
      <c r="E125" s="15">
        <v>33.159999999999997</v>
      </c>
      <c r="F125" s="16">
        <v>3.5999999999999999E-3</v>
      </c>
      <c r="G125" s="16"/>
    </row>
    <row r="126" spans="1:7" x14ac:dyDescent="0.25">
      <c r="A126" s="13" t="s">
        <v>2519</v>
      </c>
      <c r="B126" s="33" t="s">
        <v>2520</v>
      </c>
      <c r="C126" s="33" t="s">
        <v>2164</v>
      </c>
      <c r="D126" s="14">
        <v>6556</v>
      </c>
      <c r="E126" s="15">
        <v>32.770000000000003</v>
      </c>
      <c r="F126" s="16">
        <v>3.5999999999999999E-3</v>
      </c>
      <c r="G126" s="16"/>
    </row>
    <row r="127" spans="1:7" x14ac:dyDescent="0.25">
      <c r="A127" s="13" t="s">
        <v>2521</v>
      </c>
      <c r="B127" s="33" t="s">
        <v>2522</v>
      </c>
      <c r="C127" s="33" t="s">
        <v>1415</v>
      </c>
      <c r="D127" s="14">
        <v>19080</v>
      </c>
      <c r="E127" s="15">
        <v>32.35</v>
      </c>
      <c r="F127" s="16">
        <v>3.5000000000000001E-3</v>
      </c>
      <c r="G127" s="16"/>
    </row>
    <row r="128" spans="1:7" x14ac:dyDescent="0.25">
      <c r="A128" s="13" t="s">
        <v>2523</v>
      </c>
      <c r="B128" s="33" t="s">
        <v>2524</v>
      </c>
      <c r="C128" s="33" t="s">
        <v>1172</v>
      </c>
      <c r="D128" s="14">
        <v>1943</v>
      </c>
      <c r="E128" s="15">
        <v>32.01</v>
      </c>
      <c r="F128" s="16">
        <v>3.5000000000000001E-3</v>
      </c>
      <c r="G128" s="16"/>
    </row>
    <row r="129" spans="1:7" x14ac:dyDescent="0.25">
      <c r="A129" s="13" t="s">
        <v>2525</v>
      </c>
      <c r="B129" s="33" t="s">
        <v>2526</v>
      </c>
      <c r="C129" s="33" t="s">
        <v>1249</v>
      </c>
      <c r="D129" s="14">
        <v>4264</v>
      </c>
      <c r="E129" s="15">
        <v>31.39</v>
      </c>
      <c r="F129" s="16">
        <v>3.3999999999999998E-3</v>
      </c>
      <c r="G129" s="16"/>
    </row>
    <row r="130" spans="1:7" x14ac:dyDescent="0.25">
      <c r="A130" s="13" t="s">
        <v>2527</v>
      </c>
      <c r="B130" s="33" t="s">
        <v>2528</v>
      </c>
      <c r="C130" s="33" t="s">
        <v>1192</v>
      </c>
      <c r="D130" s="14">
        <v>5234</v>
      </c>
      <c r="E130" s="15">
        <v>30.6</v>
      </c>
      <c r="F130" s="16">
        <v>3.3999999999999998E-3</v>
      </c>
      <c r="G130" s="16"/>
    </row>
    <row r="131" spans="1:7" x14ac:dyDescent="0.25">
      <c r="A131" s="13" t="s">
        <v>2529</v>
      </c>
      <c r="B131" s="33" t="s">
        <v>2530</v>
      </c>
      <c r="C131" s="33" t="s">
        <v>1158</v>
      </c>
      <c r="D131" s="14">
        <v>2273</v>
      </c>
      <c r="E131" s="15">
        <v>30.08</v>
      </c>
      <c r="F131" s="16">
        <v>3.3E-3</v>
      </c>
      <c r="G131" s="16"/>
    </row>
    <row r="132" spans="1:7" x14ac:dyDescent="0.25">
      <c r="A132" s="13" t="s">
        <v>2531</v>
      </c>
      <c r="B132" s="33" t="s">
        <v>2532</v>
      </c>
      <c r="C132" s="33" t="s">
        <v>1224</v>
      </c>
      <c r="D132" s="14">
        <v>5352</v>
      </c>
      <c r="E132" s="15">
        <v>30.07</v>
      </c>
      <c r="F132" s="16">
        <v>3.3E-3</v>
      </c>
      <c r="G132" s="16"/>
    </row>
    <row r="133" spans="1:7" x14ac:dyDescent="0.25">
      <c r="A133" s="13" t="s">
        <v>1907</v>
      </c>
      <c r="B133" s="33" t="s">
        <v>1908</v>
      </c>
      <c r="C133" s="33" t="s">
        <v>1158</v>
      </c>
      <c r="D133" s="14">
        <v>2660</v>
      </c>
      <c r="E133" s="15">
        <v>30.03</v>
      </c>
      <c r="F133" s="16">
        <v>3.3E-3</v>
      </c>
      <c r="G133" s="16"/>
    </row>
    <row r="134" spans="1:7" x14ac:dyDescent="0.25">
      <c r="A134" s="13" t="s">
        <v>2533</v>
      </c>
      <c r="B134" s="33" t="s">
        <v>2534</v>
      </c>
      <c r="C134" s="33" t="s">
        <v>1224</v>
      </c>
      <c r="D134" s="14">
        <v>6042</v>
      </c>
      <c r="E134" s="15">
        <v>30.02</v>
      </c>
      <c r="F134" s="16">
        <v>3.3E-3</v>
      </c>
      <c r="G134" s="16"/>
    </row>
    <row r="135" spans="1:7" x14ac:dyDescent="0.25">
      <c r="A135" s="13" t="s">
        <v>2535</v>
      </c>
      <c r="B135" s="33" t="s">
        <v>2536</v>
      </c>
      <c r="C135" s="33" t="s">
        <v>1401</v>
      </c>
      <c r="D135" s="14">
        <v>428</v>
      </c>
      <c r="E135" s="15">
        <v>29.92</v>
      </c>
      <c r="F135" s="16">
        <v>3.3E-3</v>
      </c>
      <c r="G135" s="16"/>
    </row>
    <row r="136" spans="1:7" x14ac:dyDescent="0.25">
      <c r="A136" s="13" t="s">
        <v>1785</v>
      </c>
      <c r="B136" s="33" t="s">
        <v>1786</v>
      </c>
      <c r="C136" s="33" t="s">
        <v>1224</v>
      </c>
      <c r="D136" s="14">
        <v>583</v>
      </c>
      <c r="E136" s="15">
        <v>29.73</v>
      </c>
      <c r="F136" s="16">
        <v>3.3E-3</v>
      </c>
      <c r="G136" s="16"/>
    </row>
    <row r="137" spans="1:7" x14ac:dyDescent="0.25">
      <c r="A137" s="13" t="s">
        <v>2537</v>
      </c>
      <c r="B137" s="33" t="s">
        <v>2538</v>
      </c>
      <c r="C137" s="33" t="s">
        <v>1996</v>
      </c>
      <c r="D137" s="14">
        <v>1015</v>
      </c>
      <c r="E137" s="15">
        <v>29.54</v>
      </c>
      <c r="F137" s="16">
        <v>3.2000000000000002E-3</v>
      </c>
      <c r="G137" s="16"/>
    </row>
    <row r="138" spans="1:7" x14ac:dyDescent="0.25">
      <c r="A138" s="13" t="s">
        <v>2539</v>
      </c>
      <c r="B138" s="33" t="s">
        <v>2540</v>
      </c>
      <c r="C138" s="33" t="s">
        <v>1214</v>
      </c>
      <c r="D138" s="14">
        <v>245</v>
      </c>
      <c r="E138" s="15">
        <v>29.4</v>
      </c>
      <c r="F138" s="16">
        <v>3.2000000000000002E-3</v>
      </c>
      <c r="G138" s="16"/>
    </row>
    <row r="139" spans="1:7" x14ac:dyDescent="0.25">
      <c r="A139" s="13" t="s">
        <v>2541</v>
      </c>
      <c r="B139" s="33" t="s">
        <v>2542</v>
      </c>
      <c r="C139" s="33" t="s">
        <v>1249</v>
      </c>
      <c r="D139" s="14">
        <v>3843</v>
      </c>
      <c r="E139" s="15">
        <v>29.38</v>
      </c>
      <c r="F139" s="16">
        <v>3.2000000000000002E-3</v>
      </c>
      <c r="G139" s="16"/>
    </row>
    <row r="140" spans="1:7" x14ac:dyDescent="0.25">
      <c r="A140" s="13" t="s">
        <v>2258</v>
      </c>
      <c r="B140" s="33" t="s">
        <v>2259</v>
      </c>
      <c r="C140" s="33" t="s">
        <v>1415</v>
      </c>
      <c r="D140" s="14">
        <v>3373</v>
      </c>
      <c r="E140" s="15">
        <v>29.38</v>
      </c>
      <c r="F140" s="16">
        <v>3.2000000000000002E-3</v>
      </c>
      <c r="G140" s="16"/>
    </row>
    <row r="141" spans="1:7" x14ac:dyDescent="0.25">
      <c r="A141" s="13" t="s">
        <v>2543</v>
      </c>
      <c r="B141" s="33" t="s">
        <v>2544</v>
      </c>
      <c r="C141" s="33" t="s">
        <v>1158</v>
      </c>
      <c r="D141" s="14">
        <v>432</v>
      </c>
      <c r="E141" s="15">
        <v>29.35</v>
      </c>
      <c r="F141" s="16">
        <v>3.2000000000000002E-3</v>
      </c>
      <c r="G141" s="16"/>
    </row>
    <row r="142" spans="1:7" x14ac:dyDescent="0.25">
      <c r="A142" s="13" t="s">
        <v>1924</v>
      </c>
      <c r="B142" s="33" t="s">
        <v>1925</v>
      </c>
      <c r="C142" s="33" t="s">
        <v>1158</v>
      </c>
      <c r="D142" s="14">
        <v>1569</v>
      </c>
      <c r="E142" s="15">
        <v>28.72</v>
      </c>
      <c r="F142" s="16">
        <v>3.2000000000000002E-3</v>
      </c>
      <c r="G142" s="16"/>
    </row>
    <row r="143" spans="1:7" x14ac:dyDescent="0.25">
      <c r="A143" s="13" t="s">
        <v>2335</v>
      </c>
      <c r="B143" s="33" t="s">
        <v>2336</v>
      </c>
      <c r="C143" s="33" t="s">
        <v>1206</v>
      </c>
      <c r="D143" s="14">
        <v>8570</v>
      </c>
      <c r="E143" s="15">
        <v>28.3</v>
      </c>
      <c r="F143" s="16">
        <v>3.0999999999999999E-3</v>
      </c>
      <c r="G143" s="16"/>
    </row>
    <row r="144" spans="1:7" x14ac:dyDescent="0.25">
      <c r="A144" s="13" t="s">
        <v>2545</v>
      </c>
      <c r="B144" s="33" t="s">
        <v>2546</v>
      </c>
      <c r="C144" s="33" t="s">
        <v>1214</v>
      </c>
      <c r="D144" s="14">
        <v>3326</v>
      </c>
      <c r="E144" s="15">
        <v>28.22</v>
      </c>
      <c r="F144" s="16">
        <v>3.0999999999999999E-3</v>
      </c>
      <c r="G144" s="16"/>
    </row>
    <row r="145" spans="1:7" x14ac:dyDescent="0.25">
      <c r="A145" s="13" t="s">
        <v>2547</v>
      </c>
      <c r="B145" s="33" t="s">
        <v>2548</v>
      </c>
      <c r="C145" s="33" t="s">
        <v>1224</v>
      </c>
      <c r="D145" s="14">
        <v>1001</v>
      </c>
      <c r="E145" s="15">
        <v>28.09</v>
      </c>
      <c r="F145" s="16">
        <v>3.0999999999999999E-3</v>
      </c>
      <c r="G145" s="16"/>
    </row>
    <row r="146" spans="1:7" x14ac:dyDescent="0.25">
      <c r="A146" s="13" t="s">
        <v>2549</v>
      </c>
      <c r="B146" s="33" t="s">
        <v>2550</v>
      </c>
      <c r="C146" s="33" t="s">
        <v>1415</v>
      </c>
      <c r="D146" s="14">
        <v>23406</v>
      </c>
      <c r="E146" s="15">
        <v>27.56</v>
      </c>
      <c r="F146" s="16">
        <v>3.0000000000000001E-3</v>
      </c>
      <c r="G146" s="16"/>
    </row>
    <row r="147" spans="1:7" x14ac:dyDescent="0.25">
      <c r="A147" s="13" t="s">
        <v>2551</v>
      </c>
      <c r="B147" s="33" t="s">
        <v>2552</v>
      </c>
      <c r="C147" s="33" t="s">
        <v>1203</v>
      </c>
      <c r="D147" s="14">
        <v>9578</v>
      </c>
      <c r="E147" s="15">
        <v>27.31</v>
      </c>
      <c r="F147" s="16">
        <v>3.0000000000000001E-3</v>
      </c>
      <c r="G147" s="16"/>
    </row>
    <row r="148" spans="1:7" x14ac:dyDescent="0.25">
      <c r="A148" s="13" t="s">
        <v>2553</v>
      </c>
      <c r="B148" s="33" t="s">
        <v>2554</v>
      </c>
      <c r="C148" s="33" t="s">
        <v>1401</v>
      </c>
      <c r="D148" s="14">
        <v>3432</v>
      </c>
      <c r="E148" s="15">
        <v>27.28</v>
      </c>
      <c r="F148" s="16">
        <v>3.0000000000000001E-3</v>
      </c>
      <c r="G148" s="16"/>
    </row>
    <row r="149" spans="1:7" x14ac:dyDescent="0.25">
      <c r="A149" s="13" t="s">
        <v>2555</v>
      </c>
      <c r="B149" s="33" t="s">
        <v>2556</v>
      </c>
      <c r="C149" s="33" t="s">
        <v>1294</v>
      </c>
      <c r="D149" s="14">
        <v>1704</v>
      </c>
      <c r="E149" s="15">
        <v>27.07</v>
      </c>
      <c r="F149" s="16">
        <v>3.0000000000000001E-3</v>
      </c>
      <c r="G149" s="16"/>
    </row>
    <row r="150" spans="1:7" x14ac:dyDescent="0.25">
      <c r="A150" s="13" t="s">
        <v>2557</v>
      </c>
      <c r="B150" s="33" t="s">
        <v>2558</v>
      </c>
      <c r="C150" s="33" t="s">
        <v>1418</v>
      </c>
      <c r="D150" s="14">
        <v>31071</v>
      </c>
      <c r="E150" s="15">
        <v>26.85</v>
      </c>
      <c r="F150" s="16">
        <v>2.8999999999999998E-3</v>
      </c>
      <c r="G150" s="16"/>
    </row>
    <row r="151" spans="1:7" x14ac:dyDescent="0.25">
      <c r="A151" s="13" t="s">
        <v>2559</v>
      </c>
      <c r="B151" s="33" t="s">
        <v>2560</v>
      </c>
      <c r="C151" s="33" t="s">
        <v>1256</v>
      </c>
      <c r="D151" s="14">
        <v>19122</v>
      </c>
      <c r="E151" s="15">
        <v>26.83</v>
      </c>
      <c r="F151" s="16">
        <v>2.8999999999999998E-3</v>
      </c>
      <c r="G151" s="16"/>
    </row>
    <row r="152" spans="1:7" x14ac:dyDescent="0.25">
      <c r="A152" s="13" t="s">
        <v>1523</v>
      </c>
      <c r="B152" s="33" t="s">
        <v>1524</v>
      </c>
      <c r="C152" s="33" t="s">
        <v>1390</v>
      </c>
      <c r="D152" s="14">
        <v>1229</v>
      </c>
      <c r="E152" s="15">
        <v>26.38</v>
      </c>
      <c r="F152" s="16">
        <v>2.8999999999999998E-3</v>
      </c>
      <c r="G152" s="16"/>
    </row>
    <row r="153" spans="1:7" x14ac:dyDescent="0.25">
      <c r="A153" s="13" t="s">
        <v>1905</v>
      </c>
      <c r="B153" s="33" t="s">
        <v>1906</v>
      </c>
      <c r="C153" s="33" t="s">
        <v>1256</v>
      </c>
      <c r="D153" s="14">
        <v>2234</v>
      </c>
      <c r="E153" s="15">
        <v>26.36</v>
      </c>
      <c r="F153" s="16">
        <v>2.8999999999999998E-3</v>
      </c>
      <c r="G153" s="16"/>
    </row>
    <row r="154" spans="1:7" x14ac:dyDescent="0.25">
      <c r="A154" s="13" t="s">
        <v>2024</v>
      </c>
      <c r="B154" s="33" t="s">
        <v>2025</v>
      </c>
      <c r="C154" s="33" t="s">
        <v>1425</v>
      </c>
      <c r="D154" s="14">
        <v>1956</v>
      </c>
      <c r="E154" s="15">
        <v>26.35</v>
      </c>
      <c r="F154" s="16">
        <v>2.8999999999999998E-3</v>
      </c>
      <c r="G154" s="16"/>
    </row>
    <row r="155" spans="1:7" x14ac:dyDescent="0.25">
      <c r="A155" s="13" t="s">
        <v>2561</v>
      </c>
      <c r="B155" s="33" t="s">
        <v>2562</v>
      </c>
      <c r="C155" s="33" t="s">
        <v>1297</v>
      </c>
      <c r="D155" s="14">
        <v>54722</v>
      </c>
      <c r="E155" s="15">
        <v>25.99</v>
      </c>
      <c r="F155" s="16">
        <v>2.8999999999999998E-3</v>
      </c>
      <c r="G155" s="16"/>
    </row>
    <row r="156" spans="1:7" x14ac:dyDescent="0.25">
      <c r="A156" s="13" t="s">
        <v>2563</v>
      </c>
      <c r="B156" s="33" t="s">
        <v>2564</v>
      </c>
      <c r="C156" s="33" t="s">
        <v>1294</v>
      </c>
      <c r="D156" s="14">
        <v>1586</v>
      </c>
      <c r="E156" s="15">
        <v>25.94</v>
      </c>
      <c r="F156" s="16">
        <v>2.8E-3</v>
      </c>
      <c r="G156" s="16"/>
    </row>
    <row r="157" spans="1:7" x14ac:dyDescent="0.25">
      <c r="A157" s="13" t="s">
        <v>2565</v>
      </c>
      <c r="B157" s="33" t="s">
        <v>2566</v>
      </c>
      <c r="C157" s="33" t="s">
        <v>1401</v>
      </c>
      <c r="D157" s="14">
        <v>1943</v>
      </c>
      <c r="E157" s="15">
        <v>25.91</v>
      </c>
      <c r="F157" s="16">
        <v>2.8E-3</v>
      </c>
      <c r="G157" s="16"/>
    </row>
    <row r="158" spans="1:7" x14ac:dyDescent="0.25">
      <c r="A158" s="13" t="s">
        <v>2567</v>
      </c>
      <c r="B158" s="33" t="s">
        <v>2568</v>
      </c>
      <c r="C158" s="33" t="s">
        <v>1249</v>
      </c>
      <c r="D158" s="14">
        <v>3416</v>
      </c>
      <c r="E158" s="15">
        <v>25.7</v>
      </c>
      <c r="F158" s="16">
        <v>2.8E-3</v>
      </c>
      <c r="G158" s="16"/>
    </row>
    <row r="159" spans="1:7" x14ac:dyDescent="0.25">
      <c r="A159" s="13" t="s">
        <v>2569</v>
      </c>
      <c r="B159" s="33" t="s">
        <v>2570</v>
      </c>
      <c r="C159" s="33" t="s">
        <v>1224</v>
      </c>
      <c r="D159" s="14">
        <v>6407</v>
      </c>
      <c r="E159" s="15">
        <v>25.44</v>
      </c>
      <c r="F159" s="16">
        <v>2.8E-3</v>
      </c>
      <c r="G159" s="16"/>
    </row>
    <row r="160" spans="1:7" x14ac:dyDescent="0.25">
      <c r="A160" s="13" t="s">
        <v>2571</v>
      </c>
      <c r="B160" s="33" t="s">
        <v>2572</v>
      </c>
      <c r="C160" s="33" t="s">
        <v>1304</v>
      </c>
      <c r="D160" s="14">
        <v>12887</v>
      </c>
      <c r="E160" s="15">
        <v>25.44</v>
      </c>
      <c r="F160" s="16">
        <v>2.8E-3</v>
      </c>
      <c r="G160" s="16"/>
    </row>
    <row r="161" spans="1:7" x14ac:dyDescent="0.25">
      <c r="A161" s="13" t="s">
        <v>2573</v>
      </c>
      <c r="B161" s="33" t="s">
        <v>2574</v>
      </c>
      <c r="C161" s="33" t="s">
        <v>1294</v>
      </c>
      <c r="D161" s="14">
        <v>1862</v>
      </c>
      <c r="E161" s="15">
        <v>25.38</v>
      </c>
      <c r="F161" s="16">
        <v>2.8E-3</v>
      </c>
      <c r="G161" s="16"/>
    </row>
    <row r="162" spans="1:7" x14ac:dyDescent="0.25">
      <c r="A162" s="13" t="s">
        <v>2292</v>
      </c>
      <c r="B162" s="33" t="s">
        <v>2293</v>
      </c>
      <c r="C162" s="33" t="s">
        <v>1192</v>
      </c>
      <c r="D162" s="14">
        <v>13017</v>
      </c>
      <c r="E162" s="15">
        <v>25.35</v>
      </c>
      <c r="F162" s="16">
        <v>2.8E-3</v>
      </c>
      <c r="G162" s="16"/>
    </row>
    <row r="163" spans="1:7" x14ac:dyDescent="0.25">
      <c r="A163" s="13" t="s">
        <v>1936</v>
      </c>
      <c r="B163" s="33" t="s">
        <v>1937</v>
      </c>
      <c r="C163" s="33" t="s">
        <v>1307</v>
      </c>
      <c r="D163" s="14">
        <v>3525</v>
      </c>
      <c r="E163" s="15">
        <v>25.27</v>
      </c>
      <c r="F163" s="16">
        <v>2.8E-3</v>
      </c>
      <c r="G163" s="16"/>
    </row>
    <row r="164" spans="1:7" x14ac:dyDescent="0.25">
      <c r="A164" s="13" t="s">
        <v>1901</v>
      </c>
      <c r="B164" s="33" t="s">
        <v>1902</v>
      </c>
      <c r="C164" s="33" t="s">
        <v>1175</v>
      </c>
      <c r="D164" s="14">
        <v>2967</v>
      </c>
      <c r="E164" s="15">
        <v>25.22</v>
      </c>
      <c r="F164" s="16">
        <v>2.8E-3</v>
      </c>
      <c r="G164" s="16"/>
    </row>
    <row r="165" spans="1:7" x14ac:dyDescent="0.25">
      <c r="A165" s="13" t="s">
        <v>1486</v>
      </c>
      <c r="B165" s="33" t="s">
        <v>1487</v>
      </c>
      <c r="C165" s="33" t="s">
        <v>1307</v>
      </c>
      <c r="D165" s="14">
        <v>3968</v>
      </c>
      <c r="E165" s="15">
        <v>24.81</v>
      </c>
      <c r="F165" s="16">
        <v>2.7000000000000001E-3</v>
      </c>
      <c r="G165" s="16"/>
    </row>
    <row r="166" spans="1:7" x14ac:dyDescent="0.25">
      <c r="A166" s="13" t="s">
        <v>1942</v>
      </c>
      <c r="B166" s="33" t="s">
        <v>1943</v>
      </c>
      <c r="C166" s="33" t="s">
        <v>1256</v>
      </c>
      <c r="D166" s="14">
        <v>2525</v>
      </c>
      <c r="E166" s="15">
        <v>24.79</v>
      </c>
      <c r="F166" s="16">
        <v>2.7000000000000001E-3</v>
      </c>
      <c r="G166" s="16"/>
    </row>
    <row r="167" spans="1:7" x14ac:dyDescent="0.25">
      <c r="A167" s="13" t="s">
        <v>1961</v>
      </c>
      <c r="B167" s="33" t="s">
        <v>1962</v>
      </c>
      <c r="C167" s="33" t="s">
        <v>1203</v>
      </c>
      <c r="D167" s="14">
        <v>2890</v>
      </c>
      <c r="E167" s="15">
        <v>24.54</v>
      </c>
      <c r="F167" s="16">
        <v>2.7000000000000001E-3</v>
      </c>
      <c r="G167" s="16"/>
    </row>
    <row r="168" spans="1:7" x14ac:dyDescent="0.25">
      <c r="A168" s="13" t="s">
        <v>1992</v>
      </c>
      <c r="B168" s="33" t="s">
        <v>1993</v>
      </c>
      <c r="C168" s="33" t="s">
        <v>1415</v>
      </c>
      <c r="D168" s="14">
        <v>3224</v>
      </c>
      <c r="E168" s="15">
        <v>24.51</v>
      </c>
      <c r="F168" s="16">
        <v>2.7000000000000001E-3</v>
      </c>
      <c r="G168" s="16"/>
    </row>
    <row r="169" spans="1:7" x14ac:dyDescent="0.25">
      <c r="A169" s="13" t="s">
        <v>2575</v>
      </c>
      <c r="B169" s="33" t="s">
        <v>2576</v>
      </c>
      <c r="C169" s="33" t="s">
        <v>1776</v>
      </c>
      <c r="D169" s="14">
        <v>4191</v>
      </c>
      <c r="E169" s="15">
        <v>24.09</v>
      </c>
      <c r="F169" s="16">
        <v>2.5999999999999999E-3</v>
      </c>
      <c r="G169" s="16"/>
    </row>
    <row r="170" spans="1:7" x14ac:dyDescent="0.25">
      <c r="A170" s="13" t="s">
        <v>2577</v>
      </c>
      <c r="B170" s="33" t="s">
        <v>2578</v>
      </c>
      <c r="C170" s="33" t="s">
        <v>1307</v>
      </c>
      <c r="D170" s="14">
        <v>1216</v>
      </c>
      <c r="E170" s="15">
        <v>24</v>
      </c>
      <c r="F170" s="16">
        <v>2.5999999999999999E-3</v>
      </c>
      <c r="G170" s="16"/>
    </row>
    <row r="171" spans="1:7" x14ac:dyDescent="0.25">
      <c r="A171" s="13" t="s">
        <v>2579</v>
      </c>
      <c r="B171" s="33" t="s">
        <v>2580</v>
      </c>
      <c r="C171" s="33" t="s">
        <v>1256</v>
      </c>
      <c r="D171" s="14">
        <v>11826</v>
      </c>
      <c r="E171" s="15">
        <v>23.95</v>
      </c>
      <c r="F171" s="16">
        <v>2.5999999999999999E-3</v>
      </c>
      <c r="G171" s="16"/>
    </row>
    <row r="172" spans="1:7" x14ac:dyDescent="0.25">
      <c r="A172" s="13" t="s">
        <v>2008</v>
      </c>
      <c r="B172" s="33" t="s">
        <v>2009</v>
      </c>
      <c r="C172" s="33" t="s">
        <v>1184</v>
      </c>
      <c r="D172" s="14">
        <v>2950</v>
      </c>
      <c r="E172" s="15">
        <v>23.9</v>
      </c>
      <c r="F172" s="16">
        <v>2.5999999999999999E-3</v>
      </c>
      <c r="G172" s="16"/>
    </row>
    <row r="173" spans="1:7" x14ac:dyDescent="0.25">
      <c r="A173" s="13" t="s">
        <v>2581</v>
      </c>
      <c r="B173" s="33" t="s">
        <v>2582</v>
      </c>
      <c r="C173" s="33" t="s">
        <v>1214</v>
      </c>
      <c r="D173" s="14">
        <v>1203</v>
      </c>
      <c r="E173" s="15">
        <v>23.24</v>
      </c>
      <c r="F173" s="16">
        <v>2.5000000000000001E-3</v>
      </c>
      <c r="G173" s="16"/>
    </row>
    <row r="174" spans="1:7" x14ac:dyDescent="0.25">
      <c r="A174" s="13" t="s">
        <v>2065</v>
      </c>
      <c r="B174" s="33" t="s">
        <v>2066</v>
      </c>
      <c r="C174" s="33" t="s">
        <v>1221</v>
      </c>
      <c r="D174" s="14">
        <v>3404</v>
      </c>
      <c r="E174" s="15">
        <v>23.08</v>
      </c>
      <c r="F174" s="16">
        <v>2.5000000000000001E-3</v>
      </c>
      <c r="G174" s="16"/>
    </row>
    <row r="175" spans="1:7" x14ac:dyDescent="0.25">
      <c r="A175" s="13" t="s">
        <v>2583</v>
      </c>
      <c r="B175" s="33" t="s">
        <v>2584</v>
      </c>
      <c r="C175" s="33" t="s">
        <v>1492</v>
      </c>
      <c r="D175" s="14">
        <v>4877</v>
      </c>
      <c r="E175" s="15">
        <v>22.92</v>
      </c>
      <c r="F175" s="16">
        <v>2.5000000000000001E-3</v>
      </c>
      <c r="G175" s="16"/>
    </row>
    <row r="176" spans="1:7" x14ac:dyDescent="0.25">
      <c r="A176" s="13" t="s">
        <v>2290</v>
      </c>
      <c r="B176" s="33" t="s">
        <v>2291</v>
      </c>
      <c r="C176" s="33" t="s">
        <v>1214</v>
      </c>
      <c r="D176" s="14">
        <v>11692</v>
      </c>
      <c r="E176" s="15">
        <v>22.88</v>
      </c>
      <c r="F176" s="16">
        <v>2.5000000000000001E-3</v>
      </c>
      <c r="G176" s="16"/>
    </row>
    <row r="177" spans="1:7" x14ac:dyDescent="0.25">
      <c r="A177" s="13" t="s">
        <v>2585</v>
      </c>
      <c r="B177" s="33" t="s">
        <v>2586</v>
      </c>
      <c r="C177" s="33" t="s">
        <v>1274</v>
      </c>
      <c r="D177" s="14">
        <v>281</v>
      </c>
      <c r="E177" s="15">
        <v>22.88</v>
      </c>
      <c r="F177" s="16">
        <v>2.5000000000000001E-3</v>
      </c>
      <c r="G177" s="16"/>
    </row>
    <row r="178" spans="1:7" x14ac:dyDescent="0.25">
      <c r="A178" s="13" t="s">
        <v>2587</v>
      </c>
      <c r="B178" s="33" t="s">
        <v>2588</v>
      </c>
      <c r="C178" s="33" t="s">
        <v>1175</v>
      </c>
      <c r="D178" s="14">
        <v>823</v>
      </c>
      <c r="E178" s="15">
        <v>22.79</v>
      </c>
      <c r="F178" s="16">
        <v>2.5000000000000001E-3</v>
      </c>
      <c r="G178" s="16"/>
    </row>
    <row r="179" spans="1:7" x14ac:dyDescent="0.25">
      <c r="A179" s="13" t="s">
        <v>2589</v>
      </c>
      <c r="B179" s="33" t="s">
        <v>2590</v>
      </c>
      <c r="C179" s="33" t="s">
        <v>1390</v>
      </c>
      <c r="D179" s="14">
        <v>2251</v>
      </c>
      <c r="E179" s="15">
        <v>22.48</v>
      </c>
      <c r="F179" s="16">
        <v>2.5000000000000001E-3</v>
      </c>
      <c r="G179" s="16"/>
    </row>
    <row r="180" spans="1:7" x14ac:dyDescent="0.25">
      <c r="A180" s="13" t="s">
        <v>1870</v>
      </c>
      <c r="B180" s="33" t="s">
        <v>1871</v>
      </c>
      <c r="C180" s="33" t="s">
        <v>1259</v>
      </c>
      <c r="D180" s="14">
        <v>1391</v>
      </c>
      <c r="E180" s="15">
        <v>22.46</v>
      </c>
      <c r="F180" s="16">
        <v>2.5000000000000001E-3</v>
      </c>
      <c r="G180" s="16"/>
    </row>
    <row r="181" spans="1:7" x14ac:dyDescent="0.25">
      <c r="A181" s="13" t="s">
        <v>2377</v>
      </c>
      <c r="B181" s="33" t="s">
        <v>2378</v>
      </c>
      <c r="C181" s="33" t="s">
        <v>1214</v>
      </c>
      <c r="D181" s="14">
        <v>1483</v>
      </c>
      <c r="E181" s="15">
        <v>22.34</v>
      </c>
      <c r="F181" s="16">
        <v>2.5000000000000001E-3</v>
      </c>
      <c r="G181" s="16"/>
    </row>
    <row r="182" spans="1:7" x14ac:dyDescent="0.25">
      <c r="A182" s="13" t="s">
        <v>2591</v>
      </c>
      <c r="B182" s="33" t="s">
        <v>2592</v>
      </c>
      <c r="C182" s="33" t="s">
        <v>1158</v>
      </c>
      <c r="D182" s="14">
        <v>293</v>
      </c>
      <c r="E182" s="15">
        <v>22.34</v>
      </c>
      <c r="F182" s="16">
        <v>2.5000000000000001E-3</v>
      </c>
      <c r="G182" s="16"/>
    </row>
    <row r="183" spans="1:7" x14ac:dyDescent="0.25">
      <c r="A183" s="13" t="s">
        <v>2593</v>
      </c>
      <c r="B183" s="33" t="s">
        <v>2594</v>
      </c>
      <c r="C183" s="33" t="s">
        <v>1387</v>
      </c>
      <c r="D183" s="14">
        <v>10601</v>
      </c>
      <c r="E183" s="15">
        <v>22.16</v>
      </c>
      <c r="F183" s="16">
        <v>2.3999999999999998E-3</v>
      </c>
      <c r="G183" s="16"/>
    </row>
    <row r="184" spans="1:7" x14ac:dyDescent="0.25">
      <c r="A184" s="13" t="s">
        <v>2595</v>
      </c>
      <c r="B184" s="33" t="s">
        <v>2596</v>
      </c>
      <c r="C184" s="33" t="s">
        <v>1996</v>
      </c>
      <c r="D184" s="14">
        <v>3047</v>
      </c>
      <c r="E184" s="15">
        <v>22.03</v>
      </c>
      <c r="F184" s="16">
        <v>2.3999999999999998E-3</v>
      </c>
      <c r="G184" s="16"/>
    </row>
    <row r="185" spans="1:7" x14ac:dyDescent="0.25">
      <c r="A185" s="13" t="s">
        <v>2296</v>
      </c>
      <c r="B185" s="33" t="s">
        <v>2297</v>
      </c>
      <c r="C185" s="33" t="s">
        <v>1415</v>
      </c>
      <c r="D185" s="14">
        <v>5525</v>
      </c>
      <c r="E185" s="15">
        <v>21.98</v>
      </c>
      <c r="F185" s="16">
        <v>2.3999999999999998E-3</v>
      </c>
      <c r="G185" s="16"/>
    </row>
    <row r="186" spans="1:7" x14ac:dyDescent="0.25">
      <c r="A186" s="13" t="s">
        <v>1768</v>
      </c>
      <c r="B186" s="33" t="s">
        <v>1769</v>
      </c>
      <c r="C186" s="33" t="s">
        <v>1184</v>
      </c>
      <c r="D186" s="14">
        <v>5989</v>
      </c>
      <c r="E186" s="15">
        <v>21.79</v>
      </c>
      <c r="F186" s="16">
        <v>2.3999999999999998E-3</v>
      </c>
      <c r="G186" s="16"/>
    </row>
    <row r="187" spans="1:7" x14ac:dyDescent="0.25">
      <c r="A187" s="13" t="s">
        <v>2597</v>
      </c>
      <c r="B187" s="33" t="s">
        <v>2598</v>
      </c>
      <c r="C187" s="33" t="s">
        <v>1209</v>
      </c>
      <c r="D187" s="14">
        <v>2778</v>
      </c>
      <c r="E187" s="15">
        <v>21.66</v>
      </c>
      <c r="F187" s="16">
        <v>2.3999999999999998E-3</v>
      </c>
      <c r="G187" s="16"/>
    </row>
    <row r="188" spans="1:7" x14ac:dyDescent="0.25">
      <c r="A188" s="13" t="s">
        <v>2599</v>
      </c>
      <c r="B188" s="33" t="s">
        <v>2600</v>
      </c>
      <c r="C188" s="33" t="s">
        <v>1181</v>
      </c>
      <c r="D188" s="14">
        <v>5477</v>
      </c>
      <c r="E188" s="15">
        <v>21.59</v>
      </c>
      <c r="F188" s="16">
        <v>2.3999999999999998E-3</v>
      </c>
      <c r="G188" s="16"/>
    </row>
    <row r="189" spans="1:7" x14ac:dyDescent="0.25">
      <c r="A189" s="13" t="s">
        <v>2601</v>
      </c>
      <c r="B189" s="33" t="s">
        <v>2602</v>
      </c>
      <c r="C189" s="33" t="s">
        <v>1164</v>
      </c>
      <c r="D189" s="14">
        <v>21179</v>
      </c>
      <c r="E189" s="15">
        <v>21.27</v>
      </c>
      <c r="F189" s="16">
        <v>2.3E-3</v>
      </c>
      <c r="G189" s="16"/>
    </row>
    <row r="190" spans="1:7" x14ac:dyDescent="0.25">
      <c r="A190" s="13" t="s">
        <v>2603</v>
      </c>
      <c r="B190" s="33" t="s">
        <v>2604</v>
      </c>
      <c r="C190" s="33" t="s">
        <v>1249</v>
      </c>
      <c r="D190" s="14">
        <v>722</v>
      </c>
      <c r="E190" s="15">
        <v>20.86</v>
      </c>
      <c r="F190" s="16">
        <v>2.3E-3</v>
      </c>
      <c r="G190" s="16"/>
    </row>
    <row r="191" spans="1:7" x14ac:dyDescent="0.25">
      <c r="A191" s="13" t="s">
        <v>2028</v>
      </c>
      <c r="B191" s="33" t="s">
        <v>2029</v>
      </c>
      <c r="C191" s="33" t="s">
        <v>1192</v>
      </c>
      <c r="D191" s="14">
        <v>6856</v>
      </c>
      <c r="E191" s="15">
        <v>20.36</v>
      </c>
      <c r="F191" s="16">
        <v>2.2000000000000001E-3</v>
      </c>
      <c r="G191" s="16"/>
    </row>
    <row r="192" spans="1:7" x14ac:dyDescent="0.25">
      <c r="A192" s="13" t="s">
        <v>2319</v>
      </c>
      <c r="B192" s="33" t="s">
        <v>2320</v>
      </c>
      <c r="C192" s="33" t="s">
        <v>2287</v>
      </c>
      <c r="D192" s="14">
        <v>724</v>
      </c>
      <c r="E192" s="15">
        <v>20.16</v>
      </c>
      <c r="F192" s="16">
        <v>2.2000000000000001E-3</v>
      </c>
      <c r="G192" s="16"/>
    </row>
    <row r="193" spans="1:7" x14ac:dyDescent="0.25">
      <c r="A193" s="13" t="s">
        <v>2294</v>
      </c>
      <c r="B193" s="33" t="s">
        <v>2295</v>
      </c>
      <c r="C193" s="33" t="s">
        <v>1214</v>
      </c>
      <c r="D193" s="14">
        <v>2491</v>
      </c>
      <c r="E193" s="15">
        <v>19.940000000000001</v>
      </c>
      <c r="F193" s="16">
        <v>2.2000000000000001E-3</v>
      </c>
      <c r="G193" s="16"/>
    </row>
    <row r="194" spans="1:7" x14ac:dyDescent="0.25">
      <c r="A194" s="13" t="s">
        <v>2605</v>
      </c>
      <c r="B194" s="33" t="s">
        <v>2606</v>
      </c>
      <c r="C194" s="33" t="s">
        <v>1492</v>
      </c>
      <c r="D194" s="14">
        <v>57502</v>
      </c>
      <c r="E194" s="15">
        <v>19.91</v>
      </c>
      <c r="F194" s="16">
        <v>2.2000000000000001E-3</v>
      </c>
      <c r="G194" s="16"/>
    </row>
    <row r="195" spans="1:7" x14ac:dyDescent="0.25">
      <c r="A195" s="13" t="s">
        <v>2034</v>
      </c>
      <c r="B195" s="33" t="s">
        <v>2035</v>
      </c>
      <c r="C195" s="33" t="s">
        <v>1203</v>
      </c>
      <c r="D195" s="14">
        <v>274</v>
      </c>
      <c r="E195" s="15">
        <v>19.68</v>
      </c>
      <c r="F195" s="16">
        <v>2.2000000000000001E-3</v>
      </c>
      <c r="G195" s="16"/>
    </row>
    <row r="196" spans="1:7" x14ac:dyDescent="0.25">
      <c r="A196" s="13" t="s">
        <v>1744</v>
      </c>
      <c r="B196" s="33" t="s">
        <v>1745</v>
      </c>
      <c r="C196" s="33" t="s">
        <v>1224</v>
      </c>
      <c r="D196" s="14">
        <v>3811</v>
      </c>
      <c r="E196" s="15">
        <v>19.59</v>
      </c>
      <c r="F196" s="16">
        <v>2.0999999999999999E-3</v>
      </c>
      <c r="G196" s="16"/>
    </row>
    <row r="197" spans="1:7" x14ac:dyDescent="0.25">
      <c r="A197" s="13" t="s">
        <v>2607</v>
      </c>
      <c r="B197" s="33" t="s">
        <v>2608</v>
      </c>
      <c r="C197" s="33" t="s">
        <v>1492</v>
      </c>
      <c r="D197" s="14">
        <v>12865</v>
      </c>
      <c r="E197" s="15">
        <v>19.579999999999998</v>
      </c>
      <c r="F197" s="16">
        <v>2.0999999999999999E-3</v>
      </c>
      <c r="G197" s="16"/>
    </row>
    <row r="198" spans="1:7" x14ac:dyDescent="0.25">
      <c r="A198" s="13" t="s">
        <v>2298</v>
      </c>
      <c r="B198" s="33" t="s">
        <v>2299</v>
      </c>
      <c r="C198" s="33" t="s">
        <v>1158</v>
      </c>
      <c r="D198" s="14">
        <v>959</v>
      </c>
      <c r="E198" s="15">
        <v>19.52</v>
      </c>
      <c r="F198" s="16">
        <v>2.0999999999999999E-3</v>
      </c>
      <c r="G198" s="16"/>
    </row>
    <row r="199" spans="1:7" x14ac:dyDescent="0.25">
      <c r="A199" s="13" t="s">
        <v>2609</v>
      </c>
      <c r="B199" s="33" t="s">
        <v>2610</v>
      </c>
      <c r="C199" s="33" t="s">
        <v>1418</v>
      </c>
      <c r="D199" s="14">
        <v>3615</v>
      </c>
      <c r="E199" s="15">
        <v>19.46</v>
      </c>
      <c r="F199" s="16">
        <v>2.0999999999999999E-3</v>
      </c>
      <c r="G199" s="16"/>
    </row>
    <row r="200" spans="1:7" x14ac:dyDescent="0.25">
      <c r="A200" s="13" t="s">
        <v>2302</v>
      </c>
      <c r="B200" s="33" t="s">
        <v>2303</v>
      </c>
      <c r="C200" s="33" t="s">
        <v>1192</v>
      </c>
      <c r="D200" s="14">
        <v>6363</v>
      </c>
      <c r="E200" s="15">
        <v>19.13</v>
      </c>
      <c r="F200" s="16">
        <v>2.0999999999999999E-3</v>
      </c>
      <c r="G200" s="16"/>
    </row>
    <row r="201" spans="1:7" x14ac:dyDescent="0.25">
      <c r="A201" s="13" t="s">
        <v>2611</v>
      </c>
      <c r="B201" s="33" t="s">
        <v>2612</v>
      </c>
      <c r="C201" s="33" t="s">
        <v>1192</v>
      </c>
      <c r="D201" s="14">
        <v>1164</v>
      </c>
      <c r="E201" s="15">
        <v>18.850000000000001</v>
      </c>
      <c r="F201" s="16">
        <v>2.0999999999999999E-3</v>
      </c>
      <c r="G201" s="16"/>
    </row>
    <row r="202" spans="1:7" x14ac:dyDescent="0.25">
      <c r="A202" s="13" t="s">
        <v>2613</v>
      </c>
      <c r="B202" s="33" t="s">
        <v>2614</v>
      </c>
      <c r="C202" s="33" t="s">
        <v>2615</v>
      </c>
      <c r="D202" s="14">
        <v>670</v>
      </c>
      <c r="E202" s="15">
        <v>18.079999999999998</v>
      </c>
      <c r="F202" s="16">
        <v>2E-3</v>
      </c>
      <c r="G202" s="16"/>
    </row>
    <row r="203" spans="1:7" x14ac:dyDescent="0.25">
      <c r="A203" s="13" t="s">
        <v>2616</v>
      </c>
      <c r="B203" s="33" t="s">
        <v>2617</v>
      </c>
      <c r="C203" s="33" t="s">
        <v>1307</v>
      </c>
      <c r="D203" s="14">
        <v>365</v>
      </c>
      <c r="E203" s="15">
        <v>17.75</v>
      </c>
      <c r="F203" s="16">
        <v>1.9E-3</v>
      </c>
      <c r="G203" s="16"/>
    </row>
    <row r="204" spans="1:7" x14ac:dyDescent="0.25">
      <c r="A204" s="13" t="s">
        <v>2618</v>
      </c>
      <c r="B204" s="33" t="s">
        <v>2619</v>
      </c>
      <c r="C204" s="33" t="s">
        <v>1294</v>
      </c>
      <c r="D204" s="14">
        <v>3580</v>
      </c>
      <c r="E204" s="15">
        <v>17.72</v>
      </c>
      <c r="F204" s="16">
        <v>1.9E-3</v>
      </c>
      <c r="G204" s="16"/>
    </row>
    <row r="205" spans="1:7" x14ac:dyDescent="0.25">
      <c r="A205" s="13" t="s">
        <v>2620</v>
      </c>
      <c r="B205" s="33" t="s">
        <v>2621</v>
      </c>
      <c r="C205" s="33" t="s">
        <v>1307</v>
      </c>
      <c r="D205" s="14">
        <v>2729</v>
      </c>
      <c r="E205" s="15">
        <v>17.63</v>
      </c>
      <c r="F205" s="16">
        <v>1.9E-3</v>
      </c>
      <c r="G205" s="16"/>
    </row>
    <row r="206" spans="1:7" x14ac:dyDescent="0.25">
      <c r="A206" s="13" t="s">
        <v>2622</v>
      </c>
      <c r="B206" s="33" t="s">
        <v>2623</v>
      </c>
      <c r="C206" s="33" t="s">
        <v>1161</v>
      </c>
      <c r="D206" s="14">
        <v>23875</v>
      </c>
      <c r="E206" s="15">
        <v>17.54</v>
      </c>
      <c r="F206" s="16">
        <v>1.9E-3</v>
      </c>
      <c r="G206" s="16"/>
    </row>
    <row r="207" spans="1:7" x14ac:dyDescent="0.25">
      <c r="A207" s="13" t="s">
        <v>2624</v>
      </c>
      <c r="B207" s="33" t="s">
        <v>2625</v>
      </c>
      <c r="C207" s="33" t="s">
        <v>1256</v>
      </c>
      <c r="D207" s="14">
        <v>30299</v>
      </c>
      <c r="E207" s="15">
        <v>17.5</v>
      </c>
      <c r="F207" s="16">
        <v>1.9E-3</v>
      </c>
      <c r="G207" s="16"/>
    </row>
    <row r="208" spans="1:7" x14ac:dyDescent="0.25">
      <c r="A208" s="13" t="s">
        <v>2626</v>
      </c>
      <c r="B208" s="33" t="s">
        <v>2627</v>
      </c>
      <c r="C208" s="33" t="s">
        <v>1161</v>
      </c>
      <c r="D208" s="14">
        <v>4151</v>
      </c>
      <c r="E208" s="15">
        <v>17.46</v>
      </c>
      <c r="F208" s="16">
        <v>1.9E-3</v>
      </c>
      <c r="G208" s="16"/>
    </row>
    <row r="209" spans="1:7" x14ac:dyDescent="0.25">
      <c r="A209" s="13" t="s">
        <v>2628</v>
      </c>
      <c r="B209" s="33" t="s">
        <v>2629</v>
      </c>
      <c r="C209" s="33" t="s">
        <v>1274</v>
      </c>
      <c r="D209" s="14">
        <v>8032</v>
      </c>
      <c r="E209" s="15">
        <v>17.38</v>
      </c>
      <c r="F209" s="16">
        <v>1.9E-3</v>
      </c>
      <c r="G209" s="16"/>
    </row>
    <row r="210" spans="1:7" x14ac:dyDescent="0.25">
      <c r="A210" s="13" t="s">
        <v>2630</v>
      </c>
      <c r="B210" s="33" t="s">
        <v>2631</v>
      </c>
      <c r="C210" s="33" t="s">
        <v>1214</v>
      </c>
      <c r="D210" s="14">
        <v>4005</v>
      </c>
      <c r="E210" s="15">
        <v>17.309999999999999</v>
      </c>
      <c r="F210" s="16">
        <v>1.9E-3</v>
      </c>
      <c r="G210" s="16"/>
    </row>
    <row r="211" spans="1:7" x14ac:dyDescent="0.25">
      <c r="A211" s="13" t="s">
        <v>2022</v>
      </c>
      <c r="B211" s="33" t="s">
        <v>2023</v>
      </c>
      <c r="C211" s="33" t="s">
        <v>1214</v>
      </c>
      <c r="D211" s="14">
        <v>2882</v>
      </c>
      <c r="E211" s="15">
        <v>17.09</v>
      </c>
      <c r="F211" s="16">
        <v>1.9E-3</v>
      </c>
      <c r="G211" s="16"/>
    </row>
    <row r="212" spans="1:7" x14ac:dyDescent="0.25">
      <c r="A212" s="13" t="s">
        <v>2327</v>
      </c>
      <c r="B212" s="33" t="s">
        <v>2328</v>
      </c>
      <c r="C212" s="33" t="s">
        <v>1256</v>
      </c>
      <c r="D212" s="14">
        <v>3887</v>
      </c>
      <c r="E212" s="15">
        <v>17.079999999999998</v>
      </c>
      <c r="F212" s="16">
        <v>1.9E-3</v>
      </c>
      <c r="G212" s="16"/>
    </row>
    <row r="213" spans="1:7" x14ac:dyDescent="0.25">
      <c r="A213" s="13" t="s">
        <v>2632</v>
      </c>
      <c r="B213" s="33" t="s">
        <v>2633</v>
      </c>
      <c r="C213" s="33" t="s">
        <v>1192</v>
      </c>
      <c r="D213" s="14">
        <v>5363</v>
      </c>
      <c r="E213" s="15">
        <v>17.059999999999999</v>
      </c>
      <c r="F213" s="16">
        <v>1.9E-3</v>
      </c>
      <c r="G213" s="16"/>
    </row>
    <row r="214" spans="1:7" x14ac:dyDescent="0.25">
      <c r="A214" s="13" t="s">
        <v>2345</v>
      </c>
      <c r="B214" s="33" t="s">
        <v>2346</v>
      </c>
      <c r="C214" s="33" t="s">
        <v>1203</v>
      </c>
      <c r="D214" s="14">
        <v>2055</v>
      </c>
      <c r="E214" s="15">
        <v>17.03</v>
      </c>
      <c r="F214" s="16">
        <v>1.9E-3</v>
      </c>
      <c r="G214" s="16"/>
    </row>
    <row r="215" spans="1:7" x14ac:dyDescent="0.25">
      <c r="A215" s="13" t="s">
        <v>2634</v>
      </c>
      <c r="B215" s="33" t="s">
        <v>2635</v>
      </c>
      <c r="C215" s="33" t="s">
        <v>1221</v>
      </c>
      <c r="D215" s="14">
        <v>4063</v>
      </c>
      <c r="E215" s="15">
        <v>16.86</v>
      </c>
      <c r="F215" s="16">
        <v>1.8E-3</v>
      </c>
      <c r="G215" s="16"/>
    </row>
    <row r="216" spans="1:7" x14ac:dyDescent="0.25">
      <c r="A216" s="13" t="s">
        <v>2636</v>
      </c>
      <c r="B216" s="33" t="s">
        <v>2637</v>
      </c>
      <c r="C216" s="33" t="s">
        <v>1214</v>
      </c>
      <c r="D216" s="14">
        <v>3170</v>
      </c>
      <c r="E216" s="15">
        <v>16.8</v>
      </c>
      <c r="F216" s="16">
        <v>1.8E-3</v>
      </c>
      <c r="G216" s="16"/>
    </row>
    <row r="217" spans="1:7" x14ac:dyDescent="0.25">
      <c r="A217" s="13" t="s">
        <v>2638</v>
      </c>
      <c r="B217" s="33" t="s">
        <v>2639</v>
      </c>
      <c r="C217" s="33" t="s">
        <v>1184</v>
      </c>
      <c r="D217" s="14">
        <v>4760</v>
      </c>
      <c r="E217" s="15">
        <v>16.79</v>
      </c>
      <c r="F217" s="16">
        <v>1.8E-3</v>
      </c>
      <c r="G217" s="16"/>
    </row>
    <row r="218" spans="1:7" x14ac:dyDescent="0.25">
      <c r="A218" s="13" t="s">
        <v>2640</v>
      </c>
      <c r="B218" s="33" t="s">
        <v>2641</v>
      </c>
      <c r="C218" s="33" t="s">
        <v>1164</v>
      </c>
      <c r="D218" s="14">
        <v>28602</v>
      </c>
      <c r="E218" s="15">
        <v>16.54</v>
      </c>
      <c r="F218" s="16">
        <v>1.8E-3</v>
      </c>
      <c r="G218" s="16"/>
    </row>
    <row r="219" spans="1:7" x14ac:dyDescent="0.25">
      <c r="A219" s="13" t="s">
        <v>2642</v>
      </c>
      <c r="B219" s="33" t="s">
        <v>2643</v>
      </c>
      <c r="C219" s="33" t="s">
        <v>1203</v>
      </c>
      <c r="D219" s="14">
        <v>6392</v>
      </c>
      <c r="E219" s="15">
        <v>16.47</v>
      </c>
      <c r="F219" s="16">
        <v>1.8E-3</v>
      </c>
      <c r="G219" s="16"/>
    </row>
    <row r="220" spans="1:7" x14ac:dyDescent="0.25">
      <c r="A220" s="13" t="s">
        <v>2010</v>
      </c>
      <c r="B220" s="33" t="s">
        <v>2011</v>
      </c>
      <c r="C220" s="33" t="s">
        <v>1307</v>
      </c>
      <c r="D220" s="14">
        <v>1068</v>
      </c>
      <c r="E220" s="15">
        <v>16.3</v>
      </c>
      <c r="F220" s="16">
        <v>1.8E-3</v>
      </c>
      <c r="G220" s="16"/>
    </row>
    <row r="221" spans="1:7" x14ac:dyDescent="0.25">
      <c r="A221" s="13" t="s">
        <v>2644</v>
      </c>
      <c r="B221" s="33" t="s">
        <v>2645</v>
      </c>
      <c r="C221" s="33" t="s">
        <v>1221</v>
      </c>
      <c r="D221" s="14">
        <v>37848</v>
      </c>
      <c r="E221" s="15">
        <v>16.27</v>
      </c>
      <c r="F221" s="16">
        <v>1.8E-3</v>
      </c>
      <c r="G221" s="16"/>
    </row>
    <row r="222" spans="1:7" x14ac:dyDescent="0.25">
      <c r="A222" s="13" t="s">
        <v>2646</v>
      </c>
      <c r="B222" s="33" t="s">
        <v>2647</v>
      </c>
      <c r="C222" s="33" t="s">
        <v>1307</v>
      </c>
      <c r="D222" s="14">
        <v>3390</v>
      </c>
      <c r="E222" s="15">
        <v>16.239999999999998</v>
      </c>
      <c r="F222" s="16">
        <v>1.8E-3</v>
      </c>
      <c r="G222" s="16"/>
    </row>
    <row r="223" spans="1:7" x14ac:dyDescent="0.25">
      <c r="A223" s="13" t="s">
        <v>2260</v>
      </c>
      <c r="B223" s="33" t="s">
        <v>2261</v>
      </c>
      <c r="C223" s="33" t="s">
        <v>1184</v>
      </c>
      <c r="D223" s="14">
        <v>1349</v>
      </c>
      <c r="E223" s="15">
        <v>15.76</v>
      </c>
      <c r="F223" s="16">
        <v>1.6999999999999999E-3</v>
      </c>
      <c r="G223" s="16"/>
    </row>
    <row r="224" spans="1:7" x14ac:dyDescent="0.25">
      <c r="A224" s="13" t="s">
        <v>2648</v>
      </c>
      <c r="B224" s="33" t="s">
        <v>2649</v>
      </c>
      <c r="C224" s="33" t="s">
        <v>1224</v>
      </c>
      <c r="D224" s="14">
        <v>957</v>
      </c>
      <c r="E224" s="15">
        <v>15.48</v>
      </c>
      <c r="F224" s="16">
        <v>1.6999999999999999E-3</v>
      </c>
      <c r="G224" s="16"/>
    </row>
    <row r="225" spans="1:7" x14ac:dyDescent="0.25">
      <c r="A225" s="13" t="s">
        <v>2351</v>
      </c>
      <c r="B225" s="33" t="s">
        <v>2352</v>
      </c>
      <c r="C225" s="33" t="s">
        <v>1249</v>
      </c>
      <c r="D225" s="14">
        <v>3372</v>
      </c>
      <c r="E225" s="15">
        <v>15.45</v>
      </c>
      <c r="F225" s="16">
        <v>1.6999999999999999E-3</v>
      </c>
      <c r="G225" s="16"/>
    </row>
    <row r="226" spans="1:7" x14ac:dyDescent="0.25">
      <c r="A226" s="13" t="s">
        <v>2650</v>
      </c>
      <c r="B226" s="33" t="s">
        <v>2651</v>
      </c>
      <c r="C226" s="33" t="s">
        <v>1294</v>
      </c>
      <c r="D226" s="14">
        <v>9344</v>
      </c>
      <c r="E226" s="15">
        <v>15.33</v>
      </c>
      <c r="F226" s="16">
        <v>1.6999999999999999E-3</v>
      </c>
      <c r="G226" s="16"/>
    </row>
    <row r="227" spans="1:7" x14ac:dyDescent="0.25">
      <c r="A227" s="13" t="s">
        <v>2652</v>
      </c>
      <c r="B227" s="33" t="s">
        <v>2653</v>
      </c>
      <c r="C227" s="33" t="s">
        <v>1203</v>
      </c>
      <c r="D227" s="14">
        <v>3164</v>
      </c>
      <c r="E227" s="15">
        <v>15.12</v>
      </c>
      <c r="F227" s="16">
        <v>1.6999999999999999E-3</v>
      </c>
      <c r="G227" s="16"/>
    </row>
    <row r="228" spans="1:7" x14ac:dyDescent="0.25">
      <c r="A228" s="13" t="s">
        <v>1774</v>
      </c>
      <c r="B228" s="33" t="s">
        <v>1775</v>
      </c>
      <c r="C228" s="33" t="s">
        <v>1776</v>
      </c>
      <c r="D228" s="14">
        <v>1439</v>
      </c>
      <c r="E228" s="15">
        <v>15.09</v>
      </c>
      <c r="F228" s="16">
        <v>1.6999999999999999E-3</v>
      </c>
      <c r="G228" s="16"/>
    </row>
    <row r="229" spans="1:7" x14ac:dyDescent="0.25">
      <c r="A229" s="13" t="s">
        <v>2654</v>
      </c>
      <c r="B229" s="33" t="s">
        <v>2655</v>
      </c>
      <c r="C229" s="33" t="s">
        <v>1776</v>
      </c>
      <c r="D229" s="14">
        <v>2831</v>
      </c>
      <c r="E229" s="15">
        <v>14.66</v>
      </c>
      <c r="F229" s="16">
        <v>1.6000000000000001E-3</v>
      </c>
      <c r="G229" s="16"/>
    </row>
    <row r="230" spans="1:7" x14ac:dyDescent="0.25">
      <c r="A230" s="13" t="s">
        <v>2300</v>
      </c>
      <c r="B230" s="33" t="s">
        <v>2301</v>
      </c>
      <c r="C230" s="33" t="s">
        <v>1189</v>
      </c>
      <c r="D230" s="14">
        <v>2289</v>
      </c>
      <c r="E230" s="15">
        <v>14.64</v>
      </c>
      <c r="F230" s="16">
        <v>1.6000000000000001E-3</v>
      </c>
      <c r="G230" s="16"/>
    </row>
    <row r="231" spans="1:7" x14ac:dyDescent="0.25">
      <c r="A231" s="13" t="s">
        <v>2304</v>
      </c>
      <c r="B231" s="33" t="s">
        <v>2305</v>
      </c>
      <c r="C231" s="33" t="s">
        <v>1314</v>
      </c>
      <c r="D231" s="14">
        <v>3929</v>
      </c>
      <c r="E231" s="15">
        <v>14.55</v>
      </c>
      <c r="F231" s="16">
        <v>1.6000000000000001E-3</v>
      </c>
      <c r="G231" s="16"/>
    </row>
    <row r="232" spans="1:7" x14ac:dyDescent="0.25">
      <c r="A232" s="13" t="s">
        <v>2656</v>
      </c>
      <c r="B232" s="33" t="s">
        <v>2657</v>
      </c>
      <c r="C232" s="33" t="s">
        <v>1307</v>
      </c>
      <c r="D232" s="14">
        <v>659</v>
      </c>
      <c r="E232" s="15">
        <v>13.78</v>
      </c>
      <c r="F232" s="16">
        <v>1.5E-3</v>
      </c>
      <c r="G232" s="16"/>
    </row>
    <row r="233" spans="1:7" x14ac:dyDescent="0.25">
      <c r="A233" s="13" t="s">
        <v>2658</v>
      </c>
      <c r="B233" s="33" t="s">
        <v>2659</v>
      </c>
      <c r="C233" s="33" t="s">
        <v>1256</v>
      </c>
      <c r="D233" s="14">
        <v>15516</v>
      </c>
      <c r="E233" s="15">
        <v>13.47</v>
      </c>
      <c r="F233" s="16">
        <v>1.5E-3</v>
      </c>
      <c r="G233" s="16"/>
    </row>
    <row r="234" spans="1:7" x14ac:dyDescent="0.25">
      <c r="A234" s="13" t="s">
        <v>2660</v>
      </c>
      <c r="B234" s="33" t="s">
        <v>2661</v>
      </c>
      <c r="C234" s="33" t="s">
        <v>1492</v>
      </c>
      <c r="D234" s="14">
        <v>58968</v>
      </c>
      <c r="E234" s="15">
        <v>13.24</v>
      </c>
      <c r="F234" s="16">
        <v>1.5E-3</v>
      </c>
      <c r="G234" s="16"/>
    </row>
    <row r="235" spans="1:7" x14ac:dyDescent="0.25">
      <c r="A235" s="13" t="s">
        <v>2662</v>
      </c>
      <c r="B235" s="33" t="s">
        <v>2663</v>
      </c>
      <c r="C235" s="33" t="s">
        <v>1249</v>
      </c>
      <c r="D235" s="14">
        <v>660</v>
      </c>
      <c r="E235" s="15">
        <v>12.9</v>
      </c>
      <c r="F235" s="16">
        <v>1.4E-3</v>
      </c>
      <c r="G235" s="16"/>
    </row>
    <row r="236" spans="1:7" x14ac:dyDescent="0.25">
      <c r="A236" s="13" t="s">
        <v>2664</v>
      </c>
      <c r="B236" s="33" t="s">
        <v>2665</v>
      </c>
      <c r="C236" s="33" t="s">
        <v>1274</v>
      </c>
      <c r="D236" s="14">
        <v>6631</v>
      </c>
      <c r="E236" s="15">
        <v>12.48</v>
      </c>
      <c r="F236" s="16">
        <v>1.4E-3</v>
      </c>
      <c r="G236" s="16"/>
    </row>
    <row r="237" spans="1:7" x14ac:dyDescent="0.25">
      <c r="A237" s="13" t="s">
        <v>2666</v>
      </c>
      <c r="B237" s="33" t="s">
        <v>2667</v>
      </c>
      <c r="C237" s="33" t="s">
        <v>1214</v>
      </c>
      <c r="D237" s="14">
        <v>1990</v>
      </c>
      <c r="E237" s="15">
        <v>12.45</v>
      </c>
      <c r="F237" s="16">
        <v>1.4E-3</v>
      </c>
      <c r="G237" s="16"/>
    </row>
    <row r="238" spans="1:7" x14ac:dyDescent="0.25">
      <c r="A238" s="13" t="s">
        <v>2668</v>
      </c>
      <c r="B238" s="33" t="s">
        <v>2669</v>
      </c>
      <c r="C238" s="33" t="s">
        <v>1323</v>
      </c>
      <c r="D238" s="14">
        <v>16487</v>
      </c>
      <c r="E238" s="15">
        <v>12.23</v>
      </c>
      <c r="F238" s="16">
        <v>1.2999999999999999E-3</v>
      </c>
      <c r="G238" s="16"/>
    </row>
    <row r="239" spans="1:7" x14ac:dyDescent="0.25">
      <c r="A239" s="13" t="s">
        <v>2339</v>
      </c>
      <c r="B239" s="33" t="s">
        <v>2340</v>
      </c>
      <c r="C239" s="33" t="s">
        <v>1390</v>
      </c>
      <c r="D239" s="14">
        <v>1937</v>
      </c>
      <c r="E239" s="15">
        <v>12.14</v>
      </c>
      <c r="F239" s="16">
        <v>1.2999999999999999E-3</v>
      </c>
      <c r="G239" s="16"/>
    </row>
    <row r="240" spans="1:7" x14ac:dyDescent="0.25">
      <c r="A240" s="13" t="s">
        <v>2323</v>
      </c>
      <c r="B240" s="33" t="s">
        <v>2324</v>
      </c>
      <c r="C240" s="33" t="s">
        <v>1214</v>
      </c>
      <c r="D240" s="14">
        <v>1065</v>
      </c>
      <c r="E240" s="15">
        <v>12.11</v>
      </c>
      <c r="F240" s="16">
        <v>1.2999999999999999E-3</v>
      </c>
      <c r="G240" s="16"/>
    </row>
    <row r="241" spans="1:7" x14ac:dyDescent="0.25">
      <c r="A241" s="13" t="s">
        <v>2670</v>
      </c>
      <c r="B241" s="33" t="s">
        <v>2671</v>
      </c>
      <c r="C241" s="33" t="s">
        <v>1164</v>
      </c>
      <c r="D241" s="14">
        <v>26246</v>
      </c>
      <c r="E241" s="15">
        <v>12.1</v>
      </c>
      <c r="F241" s="16">
        <v>1.2999999999999999E-3</v>
      </c>
      <c r="G241" s="16"/>
    </row>
    <row r="242" spans="1:7" x14ac:dyDescent="0.25">
      <c r="A242" s="13" t="s">
        <v>2672</v>
      </c>
      <c r="B242" s="33" t="s">
        <v>2673</v>
      </c>
      <c r="C242" s="33" t="s">
        <v>1323</v>
      </c>
      <c r="D242" s="14">
        <v>1043</v>
      </c>
      <c r="E242" s="15">
        <v>11.84</v>
      </c>
      <c r="F242" s="16">
        <v>1.2999999999999999E-3</v>
      </c>
      <c r="G242" s="16"/>
    </row>
    <row r="243" spans="1:7" x14ac:dyDescent="0.25">
      <c r="A243" s="13" t="s">
        <v>2674</v>
      </c>
      <c r="B243" s="33" t="s">
        <v>2675</v>
      </c>
      <c r="C243" s="33" t="s">
        <v>1203</v>
      </c>
      <c r="D243" s="14">
        <v>3801</v>
      </c>
      <c r="E243" s="15">
        <v>11.21</v>
      </c>
      <c r="F243" s="16">
        <v>1.1999999999999999E-3</v>
      </c>
      <c r="G243" s="16"/>
    </row>
    <row r="244" spans="1:7" x14ac:dyDescent="0.25">
      <c r="A244" s="13" t="s">
        <v>2676</v>
      </c>
      <c r="B244" s="33" t="s">
        <v>2677</v>
      </c>
      <c r="C244" s="33" t="s">
        <v>1175</v>
      </c>
      <c r="D244" s="14">
        <v>1904</v>
      </c>
      <c r="E244" s="15">
        <v>11.2</v>
      </c>
      <c r="F244" s="16">
        <v>1.1999999999999999E-3</v>
      </c>
      <c r="G244" s="16"/>
    </row>
    <row r="245" spans="1:7" x14ac:dyDescent="0.25">
      <c r="A245" s="13" t="s">
        <v>2678</v>
      </c>
      <c r="B245" s="33" t="s">
        <v>2679</v>
      </c>
      <c r="C245" s="33" t="s">
        <v>1307</v>
      </c>
      <c r="D245" s="14">
        <v>513</v>
      </c>
      <c r="E245" s="15">
        <v>10.92</v>
      </c>
      <c r="F245" s="16">
        <v>1.1999999999999999E-3</v>
      </c>
      <c r="G245" s="16"/>
    </row>
    <row r="246" spans="1:7" x14ac:dyDescent="0.25">
      <c r="A246" s="13" t="s">
        <v>2680</v>
      </c>
      <c r="B246" s="33" t="s">
        <v>2681</v>
      </c>
      <c r="C246" s="33" t="s">
        <v>1175</v>
      </c>
      <c r="D246" s="14">
        <v>1531</v>
      </c>
      <c r="E246" s="15">
        <v>10.91</v>
      </c>
      <c r="F246" s="16">
        <v>1.1999999999999999E-3</v>
      </c>
      <c r="G246" s="16"/>
    </row>
    <row r="247" spans="1:7" x14ac:dyDescent="0.25">
      <c r="A247" s="13" t="s">
        <v>2682</v>
      </c>
      <c r="B247" s="33" t="s">
        <v>2683</v>
      </c>
      <c r="C247" s="33" t="s">
        <v>1387</v>
      </c>
      <c r="D247" s="14">
        <v>6560</v>
      </c>
      <c r="E247" s="15">
        <v>10.59</v>
      </c>
      <c r="F247" s="16">
        <v>1.1999999999999999E-3</v>
      </c>
      <c r="G247" s="16"/>
    </row>
    <row r="248" spans="1:7" x14ac:dyDescent="0.25">
      <c r="A248" s="13" t="s">
        <v>2684</v>
      </c>
      <c r="B248" s="33" t="s">
        <v>2685</v>
      </c>
      <c r="C248" s="33" t="s">
        <v>2001</v>
      </c>
      <c r="D248" s="14">
        <v>4577</v>
      </c>
      <c r="E248" s="15">
        <v>10.36</v>
      </c>
      <c r="F248" s="16">
        <v>1.1000000000000001E-3</v>
      </c>
      <c r="G248" s="16"/>
    </row>
    <row r="249" spans="1:7" x14ac:dyDescent="0.25">
      <c r="A249" s="13" t="s">
        <v>1977</v>
      </c>
      <c r="B249" s="33" t="s">
        <v>1978</v>
      </c>
      <c r="C249" s="33" t="s">
        <v>1415</v>
      </c>
      <c r="D249" s="14">
        <v>636</v>
      </c>
      <c r="E249" s="15">
        <v>10.32</v>
      </c>
      <c r="F249" s="16">
        <v>1.1000000000000001E-3</v>
      </c>
      <c r="G249" s="16"/>
    </row>
    <row r="250" spans="1:7" x14ac:dyDescent="0.25">
      <c r="A250" s="13" t="s">
        <v>2686</v>
      </c>
      <c r="B250" s="33" t="s">
        <v>2687</v>
      </c>
      <c r="C250" s="33" t="s">
        <v>1158</v>
      </c>
      <c r="D250" s="14">
        <v>4729</v>
      </c>
      <c r="E250" s="15">
        <v>10.210000000000001</v>
      </c>
      <c r="F250" s="16">
        <v>1.1000000000000001E-3</v>
      </c>
      <c r="G250" s="16"/>
    </row>
    <row r="251" spans="1:7" x14ac:dyDescent="0.25">
      <c r="A251" s="13" t="s">
        <v>2688</v>
      </c>
      <c r="B251" s="33" t="s">
        <v>2689</v>
      </c>
      <c r="C251" s="33" t="s">
        <v>1224</v>
      </c>
      <c r="D251" s="14">
        <v>1819</v>
      </c>
      <c r="E251" s="15">
        <v>9.44</v>
      </c>
      <c r="F251" s="16">
        <v>1E-3</v>
      </c>
      <c r="G251" s="16"/>
    </row>
    <row r="252" spans="1:7" x14ac:dyDescent="0.25">
      <c r="A252" s="13" t="s">
        <v>2690</v>
      </c>
      <c r="B252" s="33" t="s">
        <v>2691</v>
      </c>
      <c r="C252" s="33" t="s">
        <v>1415</v>
      </c>
      <c r="D252" s="14">
        <v>28533</v>
      </c>
      <c r="E252" s="15">
        <v>9.43</v>
      </c>
      <c r="F252" s="16">
        <v>1E-3</v>
      </c>
      <c r="G252" s="16"/>
    </row>
    <row r="253" spans="1:7" x14ac:dyDescent="0.25">
      <c r="A253" s="13" t="s">
        <v>2343</v>
      </c>
      <c r="B253" s="33" t="s">
        <v>2344</v>
      </c>
      <c r="C253" s="33" t="s">
        <v>1158</v>
      </c>
      <c r="D253" s="14">
        <v>648</v>
      </c>
      <c r="E253" s="15">
        <v>9.33</v>
      </c>
      <c r="F253" s="16">
        <v>1E-3</v>
      </c>
      <c r="G253" s="16"/>
    </row>
    <row r="254" spans="1:7" x14ac:dyDescent="0.25">
      <c r="A254" s="13" t="s">
        <v>2692</v>
      </c>
      <c r="B254" s="33" t="s">
        <v>2693</v>
      </c>
      <c r="C254" s="33" t="s">
        <v>1221</v>
      </c>
      <c r="D254" s="14">
        <v>6625</v>
      </c>
      <c r="E254" s="15">
        <v>8.83</v>
      </c>
      <c r="F254" s="16">
        <v>1E-3</v>
      </c>
      <c r="G254" s="16"/>
    </row>
    <row r="255" spans="1:7" x14ac:dyDescent="0.25">
      <c r="A255" s="13" t="s">
        <v>2694</v>
      </c>
      <c r="B255" s="33" t="s">
        <v>2695</v>
      </c>
      <c r="C255" s="33" t="s">
        <v>1161</v>
      </c>
      <c r="D255" s="14">
        <v>507</v>
      </c>
      <c r="E255" s="15">
        <v>7.72</v>
      </c>
      <c r="F255" s="16">
        <v>8.0000000000000004E-4</v>
      </c>
      <c r="G255" s="16"/>
    </row>
    <row r="256" spans="1:7" x14ac:dyDescent="0.25">
      <c r="A256" s="13" t="s">
        <v>1889</v>
      </c>
      <c r="B256" s="33" t="s">
        <v>1890</v>
      </c>
      <c r="C256" s="33" t="s">
        <v>1158</v>
      </c>
      <c r="D256" s="14">
        <v>750</v>
      </c>
      <c r="E256" s="15">
        <v>6.31</v>
      </c>
      <c r="F256" s="16">
        <v>6.9999999999999999E-4</v>
      </c>
      <c r="G256" s="16"/>
    </row>
    <row r="257" spans="1:7" x14ac:dyDescent="0.25">
      <c r="A257" s="13" t="s">
        <v>2306</v>
      </c>
      <c r="B257" s="33" t="s">
        <v>2307</v>
      </c>
      <c r="C257" s="33" t="s">
        <v>1996</v>
      </c>
      <c r="D257" s="14">
        <v>7192</v>
      </c>
      <c r="E257" s="15">
        <v>5.67</v>
      </c>
      <c r="F257" s="16">
        <v>5.9999999999999995E-4</v>
      </c>
      <c r="G257" s="16"/>
    </row>
    <row r="258" spans="1:7" x14ac:dyDescent="0.25">
      <c r="A258" s="17" t="s">
        <v>130</v>
      </c>
      <c r="B258" s="34"/>
      <c r="C258" s="34"/>
      <c r="D258" s="20"/>
      <c r="E258" s="37">
        <v>9123.36</v>
      </c>
      <c r="F258" s="38">
        <v>1.0004999999999999</v>
      </c>
      <c r="G258" s="23"/>
    </row>
    <row r="259" spans="1:7" x14ac:dyDescent="0.25">
      <c r="A259" s="17" t="s">
        <v>1234</v>
      </c>
      <c r="B259" s="33"/>
      <c r="C259" s="33"/>
      <c r="D259" s="14"/>
      <c r="E259" s="15"/>
      <c r="F259" s="16"/>
      <c r="G259" s="16"/>
    </row>
    <row r="260" spans="1:7" x14ac:dyDescent="0.25">
      <c r="A260" s="17" t="s">
        <v>130</v>
      </c>
      <c r="B260" s="33"/>
      <c r="C260" s="33"/>
      <c r="D260" s="14"/>
      <c r="E260" s="39" t="s">
        <v>127</v>
      </c>
      <c r="F260" s="40" t="s">
        <v>127</v>
      </c>
      <c r="G260" s="16"/>
    </row>
    <row r="261" spans="1:7" x14ac:dyDescent="0.25">
      <c r="A261" s="24" t="s">
        <v>142</v>
      </c>
      <c r="B261" s="35"/>
      <c r="C261" s="35"/>
      <c r="D261" s="25"/>
      <c r="E261" s="30">
        <v>9123.36</v>
      </c>
      <c r="F261" s="31">
        <v>1.0004999999999999</v>
      </c>
      <c r="G261" s="23"/>
    </row>
    <row r="262" spans="1:7" x14ac:dyDescent="0.25">
      <c r="A262" s="13"/>
      <c r="B262" s="33"/>
      <c r="C262" s="33"/>
      <c r="D262" s="14"/>
      <c r="E262" s="15"/>
      <c r="F262" s="16"/>
      <c r="G262" s="16"/>
    </row>
    <row r="263" spans="1:7" x14ac:dyDescent="0.25">
      <c r="A263" s="13"/>
      <c r="B263" s="33"/>
      <c r="C263" s="33"/>
      <c r="D263" s="14"/>
      <c r="E263" s="15"/>
      <c r="F263" s="16"/>
      <c r="G263" s="16"/>
    </row>
    <row r="264" spans="1:7" x14ac:dyDescent="0.25">
      <c r="A264" s="17" t="s">
        <v>220</v>
      </c>
      <c r="B264" s="33"/>
      <c r="C264" s="33"/>
      <c r="D264" s="14"/>
      <c r="E264" s="15"/>
      <c r="F264" s="16"/>
      <c r="G264" s="16"/>
    </row>
    <row r="265" spans="1:7" x14ac:dyDescent="0.25">
      <c r="A265" s="13" t="s">
        <v>221</v>
      </c>
      <c r="B265" s="33"/>
      <c r="C265" s="33"/>
      <c r="D265" s="14"/>
      <c r="E265" s="15">
        <v>51.96</v>
      </c>
      <c r="F265" s="16">
        <v>5.7000000000000002E-3</v>
      </c>
      <c r="G265" s="16">
        <v>6.2909999999999994E-2</v>
      </c>
    </row>
    <row r="266" spans="1:7" x14ac:dyDescent="0.25">
      <c r="A266" s="17" t="s">
        <v>130</v>
      </c>
      <c r="B266" s="34"/>
      <c r="C266" s="34"/>
      <c r="D266" s="20"/>
      <c r="E266" s="37">
        <v>51.96</v>
      </c>
      <c r="F266" s="38">
        <v>5.7000000000000002E-3</v>
      </c>
      <c r="G266" s="23"/>
    </row>
    <row r="267" spans="1:7" x14ac:dyDescent="0.25">
      <c r="A267" s="13"/>
      <c r="B267" s="33"/>
      <c r="C267" s="33"/>
      <c r="D267" s="14"/>
      <c r="E267" s="15"/>
      <c r="F267" s="16"/>
      <c r="G267" s="16"/>
    </row>
    <row r="268" spans="1:7" x14ac:dyDescent="0.25">
      <c r="A268" s="24" t="s">
        <v>142</v>
      </c>
      <c r="B268" s="35"/>
      <c r="C268" s="35"/>
      <c r="D268" s="25"/>
      <c r="E268" s="21">
        <v>51.96</v>
      </c>
      <c r="F268" s="22">
        <v>5.7000000000000002E-3</v>
      </c>
      <c r="G268" s="23"/>
    </row>
    <row r="269" spans="1:7" x14ac:dyDescent="0.25">
      <c r="A269" s="13" t="s">
        <v>222</v>
      </c>
      <c r="B269" s="33"/>
      <c r="C269" s="33"/>
      <c r="D269" s="14"/>
      <c r="E269" s="15">
        <v>8.9563000000000004E-3</v>
      </c>
      <c r="F269" s="16">
        <v>0</v>
      </c>
      <c r="G269" s="16"/>
    </row>
    <row r="270" spans="1:7" x14ac:dyDescent="0.25">
      <c r="A270" s="13" t="s">
        <v>223</v>
      </c>
      <c r="B270" s="33"/>
      <c r="C270" s="33"/>
      <c r="D270" s="14"/>
      <c r="E270" s="26">
        <v>-60.898956300000002</v>
      </c>
      <c r="F270" s="27">
        <v>-6.1999999999999998E-3</v>
      </c>
      <c r="G270" s="16">
        <v>6.2909999999999994E-2</v>
      </c>
    </row>
    <row r="271" spans="1:7" x14ac:dyDescent="0.25">
      <c r="A271" s="28" t="s">
        <v>224</v>
      </c>
      <c r="B271" s="36"/>
      <c r="C271" s="36"/>
      <c r="D271" s="29"/>
      <c r="E271" s="30">
        <v>9114.43</v>
      </c>
      <c r="F271" s="31">
        <v>1</v>
      </c>
      <c r="G271" s="31"/>
    </row>
    <row r="276" spans="1:3" x14ac:dyDescent="0.25">
      <c r="A276" s="1" t="s">
        <v>227</v>
      </c>
    </row>
    <row r="277" spans="1:3" x14ac:dyDescent="0.25">
      <c r="A277" s="48" t="s">
        <v>228</v>
      </c>
      <c r="B277" s="3" t="s">
        <v>127</v>
      </c>
    </row>
    <row r="278" spans="1:3" x14ac:dyDescent="0.25">
      <c r="A278" t="s">
        <v>229</v>
      </c>
    </row>
    <row r="279" spans="1:3" x14ac:dyDescent="0.25">
      <c r="A279" t="s">
        <v>230</v>
      </c>
      <c r="B279" t="s">
        <v>231</v>
      </c>
      <c r="C279" t="s">
        <v>231</v>
      </c>
    </row>
    <row r="280" spans="1:3" x14ac:dyDescent="0.25">
      <c r="B280" s="49">
        <v>45565</v>
      </c>
      <c r="C280" s="49">
        <v>45596</v>
      </c>
    </row>
    <row r="281" spans="1:3" x14ac:dyDescent="0.25">
      <c r="A281" t="s">
        <v>724</v>
      </c>
      <c r="B281">
        <v>19.103200000000001</v>
      </c>
      <c r="C281">
        <v>18.416799999999999</v>
      </c>
    </row>
    <row r="282" spans="1:3" x14ac:dyDescent="0.25">
      <c r="A282" t="s">
        <v>237</v>
      </c>
      <c r="B282">
        <v>19.1037</v>
      </c>
      <c r="C282">
        <v>18.417300000000001</v>
      </c>
    </row>
    <row r="283" spans="1:3" x14ac:dyDescent="0.25">
      <c r="A283" t="s">
        <v>725</v>
      </c>
      <c r="B283">
        <v>18.8612</v>
      </c>
      <c r="C283">
        <v>18.172699999999999</v>
      </c>
    </row>
    <row r="284" spans="1:3" x14ac:dyDescent="0.25">
      <c r="A284" t="s">
        <v>689</v>
      </c>
      <c r="B284">
        <v>18.861000000000001</v>
      </c>
      <c r="C284">
        <v>18.172599999999999</v>
      </c>
    </row>
    <row r="286" spans="1:3" x14ac:dyDescent="0.25">
      <c r="A286" t="s">
        <v>247</v>
      </c>
      <c r="B286" s="3" t="s">
        <v>127</v>
      </c>
    </row>
    <row r="287" spans="1:3" x14ac:dyDescent="0.25">
      <c r="A287" t="s">
        <v>248</v>
      </c>
      <c r="B287" s="3" t="s">
        <v>127</v>
      </c>
    </row>
    <row r="288" spans="1:3" ht="29.1" customHeight="1" x14ac:dyDescent="0.25">
      <c r="A288" s="48" t="s">
        <v>249</v>
      </c>
      <c r="B288" s="3" t="s">
        <v>127</v>
      </c>
    </row>
    <row r="289" spans="1:4" ht="29.1" customHeight="1" x14ac:dyDescent="0.25">
      <c r="A289" s="48" t="s">
        <v>250</v>
      </c>
      <c r="B289" s="3" t="s">
        <v>127</v>
      </c>
    </row>
    <row r="290" spans="1:4" x14ac:dyDescent="0.25">
      <c r="A290" t="s">
        <v>1235</v>
      </c>
      <c r="B290" s="50">
        <v>0.47239999999999999</v>
      </c>
    </row>
    <row r="291" spans="1:4" ht="43.5" customHeight="1" x14ac:dyDescent="0.25">
      <c r="A291" s="48" t="s">
        <v>252</v>
      </c>
      <c r="B291" s="3" t="s">
        <v>127</v>
      </c>
    </row>
    <row r="292" spans="1:4" x14ac:dyDescent="0.25">
      <c r="B292" s="3"/>
    </row>
    <row r="293" spans="1:4" ht="29.1" customHeight="1" x14ac:dyDescent="0.25">
      <c r="A293" s="48" t="s">
        <v>253</v>
      </c>
      <c r="B293" s="3" t="s">
        <v>127</v>
      </c>
    </row>
    <row r="294" spans="1:4" ht="29.1" customHeight="1" x14ac:dyDescent="0.25">
      <c r="A294" s="48" t="s">
        <v>254</v>
      </c>
      <c r="B294" t="s">
        <v>127</v>
      </c>
    </row>
    <row r="295" spans="1:4" ht="29.1" customHeight="1" x14ac:dyDescent="0.25">
      <c r="A295" s="48" t="s">
        <v>255</v>
      </c>
      <c r="B295" s="3" t="s">
        <v>127</v>
      </c>
    </row>
    <row r="296" spans="1:4" ht="29.1" customHeight="1" x14ac:dyDescent="0.25">
      <c r="A296" s="48" t="s">
        <v>256</v>
      </c>
      <c r="B296" s="3" t="s">
        <v>127</v>
      </c>
    </row>
    <row r="298" spans="1:4" ht="69.95" customHeight="1" x14ac:dyDescent="0.25">
      <c r="A298" s="69" t="s">
        <v>266</v>
      </c>
      <c r="B298" s="69" t="s">
        <v>267</v>
      </c>
      <c r="C298" s="69" t="s">
        <v>5</v>
      </c>
      <c r="D298" s="69" t="s">
        <v>6</v>
      </c>
    </row>
    <row r="299" spans="1:4" ht="69.95" customHeight="1" x14ac:dyDescent="0.25">
      <c r="A299" s="69" t="s">
        <v>2696</v>
      </c>
      <c r="B299" s="69"/>
      <c r="C299" s="69" t="s">
        <v>63</v>
      </c>
      <c r="D299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132"/>
  <sheetViews>
    <sheetView showGridLines="0" workbookViewId="0">
      <pane ySplit="4" topLeftCell="A114" activePane="bottomLeft" state="frozen"/>
      <selection activeCell="B30" sqref="B30"/>
      <selection pane="bottomLeft" activeCell="B123" sqref="B12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2697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2698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1345</v>
      </c>
      <c r="B8" s="33" t="s">
        <v>1346</v>
      </c>
      <c r="C8" s="33" t="s">
        <v>1249</v>
      </c>
      <c r="D8" s="14">
        <v>576038</v>
      </c>
      <c r="E8" s="15">
        <v>30947.64</v>
      </c>
      <c r="F8" s="16">
        <v>4.0300000000000002E-2</v>
      </c>
      <c r="G8" s="16"/>
    </row>
    <row r="9" spans="1:8" x14ac:dyDescent="0.25">
      <c r="A9" s="13" t="s">
        <v>1319</v>
      </c>
      <c r="B9" s="33" t="s">
        <v>1320</v>
      </c>
      <c r="C9" s="33" t="s">
        <v>1203</v>
      </c>
      <c r="D9" s="14">
        <v>201347</v>
      </c>
      <c r="E9" s="15">
        <v>28312.61</v>
      </c>
      <c r="F9" s="16">
        <v>3.6900000000000002E-2</v>
      </c>
      <c r="G9" s="16"/>
    </row>
    <row r="10" spans="1:8" x14ac:dyDescent="0.25">
      <c r="A10" s="13" t="s">
        <v>1165</v>
      </c>
      <c r="B10" s="33" t="s">
        <v>1166</v>
      </c>
      <c r="C10" s="33" t="s">
        <v>1158</v>
      </c>
      <c r="D10" s="14">
        <v>1063139</v>
      </c>
      <c r="E10" s="15">
        <v>23250.32</v>
      </c>
      <c r="F10" s="16">
        <v>3.0300000000000001E-2</v>
      </c>
      <c r="G10" s="16"/>
    </row>
    <row r="11" spans="1:8" x14ac:dyDescent="0.25">
      <c r="A11" s="13" t="s">
        <v>1898</v>
      </c>
      <c r="B11" s="33" t="s">
        <v>1899</v>
      </c>
      <c r="C11" s="33" t="s">
        <v>1900</v>
      </c>
      <c r="D11" s="14">
        <v>1148385</v>
      </c>
      <c r="E11" s="15">
        <v>19535.75</v>
      </c>
      <c r="F11" s="16">
        <v>2.5399999999999999E-2</v>
      </c>
      <c r="G11" s="16"/>
    </row>
    <row r="12" spans="1:8" x14ac:dyDescent="0.25">
      <c r="A12" s="13" t="s">
        <v>1268</v>
      </c>
      <c r="B12" s="33" t="s">
        <v>1269</v>
      </c>
      <c r="C12" s="33" t="s">
        <v>1164</v>
      </c>
      <c r="D12" s="14">
        <v>9547933</v>
      </c>
      <c r="E12" s="15">
        <v>19469.189999999999</v>
      </c>
      <c r="F12" s="16">
        <v>2.5399999999999999E-2</v>
      </c>
      <c r="G12" s="16"/>
    </row>
    <row r="13" spans="1:8" x14ac:dyDescent="0.25">
      <c r="A13" s="13" t="s">
        <v>1842</v>
      </c>
      <c r="B13" s="33" t="s">
        <v>1843</v>
      </c>
      <c r="C13" s="33" t="s">
        <v>1307</v>
      </c>
      <c r="D13" s="14">
        <v>179636</v>
      </c>
      <c r="E13" s="15">
        <v>18376.759999999998</v>
      </c>
      <c r="F13" s="16">
        <v>2.3900000000000001E-2</v>
      </c>
      <c r="G13" s="16"/>
    </row>
    <row r="14" spans="1:8" x14ac:dyDescent="0.25">
      <c r="A14" s="13" t="s">
        <v>1750</v>
      </c>
      <c r="B14" s="33" t="s">
        <v>1751</v>
      </c>
      <c r="C14" s="33" t="s">
        <v>1209</v>
      </c>
      <c r="D14" s="14">
        <v>2433091</v>
      </c>
      <c r="E14" s="15">
        <v>17138.689999999999</v>
      </c>
      <c r="F14" s="16">
        <v>2.23E-2</v>
      </c>
      <c r="G14" s="16"/>
    </row>
    <row r="15" spans="1:8" x14ac:dyDescent="0.25">
      <c r="A15" s="13" t="s">
        <v>1505</v>
      </c>
      <c r="B15" s="33" t="s">
        <v>1506</v>
      </c>
      <c r="C15" s="33" t="s">
        <v>1415</v>
      </c>
      <c r="D15" s="14">
        <v>2393428</v>
      </c>
      <c r="E15" s="15">
        <v>16196.33</v>
      </c>
      <c r="F15" s="16">
        <v>2.1100000000000001E-2</v>
      </c>
      <c r="G15" s="16"/>
    </row>
    <row r="16" spans="1:8" x14ac:dyDescent="0.25">
      <c r="A16" s="13" t="s">
        <v>1850</v>
      </c>
      <c r="B16" s="33" t="s">
        <v>1851</v>
      </c>
      <c r="C16" s="33" t="s">
        <v>1401</v>
      </c>
      <c r="D16" s="14">
        <v>361854</v>
      </c>
      <c r="E16" s="15">
        <v>16158.95</v>
      </c>
      <c r="F16" s="16">
        <v>2.1000000000000001E-2</v>
      </c>
      <c r="G16" s="16"/>
    </row>
    <row r="17" spans="1:7" x14ac:dyDescent="0.25">
      <c r="A17" s="13" t="s">
        <v>1252</v>
      </c>
      <c r="B17" s="33" t="s">
        <v>1253</v>
      </c>
      <c r="C17" s="33" t="s">
        <v>1249</v>
      </c>
      <c r="D17" s="14">
        <v>211198</v>
      </c>
      <c r="E17" s="15">
        <v>16101.95</v>
      </c>
      <c r="F17" s="16">
        <v>2.1000000000000001E-2</v>
      </c>
      <c r="G17" s="16"/>
    </row>
    <row r="18" spans="1:7" x14ac:dyDescent="0.25">
      <c r="A18" s="13" t="s">
        <v>1885</v>
      </c>
      <c r="B18" s="33" t="s">
        <v>1886</v>
      </c>
      <c r="C18" s="33" t="s">
        <v>1256</v>
      </c>
      <c r="D18" s="14">
        <v>11974362</v>
      </c>
      <c r="E18" s="15">
        <v>16058.82</v>
      </c>
      <c r="F18" s="16">
        <v>2.0899999999999998E-2</v>
      </c>
      <c r="G18" s="16"/>
    </row>
    <row r="19" spans="1:7" x14ac:dyDescent="0.25">
      <c r="A19" s="13" t="s">
        <v>1375</v>
      </c>
      <c r="B19" s="33" t="s">
        <v>1376</v>
      </c>
      <c r="C19" s="33" t="s">
        <v>1323</v>
      </c>
      <c r="D19" s="14">
        <v>206879</v>
      </c>
      <c r="E19" s="15">
        <v>14747.06</v>
      </c>
      <c r="F19" s="16">
        <v>1.9199999999999998E-2</v>
      </c>
      <c r="G19" s="16"/>
    </row>
    <row r="20" spans="1:7" x14ac:dyDescent="0.25">
      <c r="A20" s="13" t="s">
        <v>1468</v>
      </c>
      <c r="B20" s="33" t="s">
        <v>1469</v>
      </c>
      <c r="C20" s="33" t="s">
        <v>1158</v>
      </c>
      <c r="D20" s="14">
        <v>910299</v>
      </c>
      <c r="E20" s="15">
        <v>14462.83</v>
      </c>
      <c r="F20" s="16">
        <v>1.8800000000000001E-2</v>
      </c>
      <c r="G20" s="16"/>
    </row>
    <row r="21" spans="1:7" x14ac:dyDescent="0.25">
      <c r="A21" s="13" t="s">
        <v>1212</v>
      </c>
      <c r="B21" s="33" t="s">
        <v>1213</v>
      </c>
      <c r="C21" s="33" t="s">
        <v>1214</v>
      </c>
      <c r="D21" s="14">
        <v>385936</v>
      </c>
      <c r="E21" s="15">
        <v>13510.08</v>
      </c>
      <c r="F21" s="16">
        <v>1.7600000000000001E-2</v>
      </c>
      <c r="G21" s="16"/>
    </row>
    <row r="22" spans="1:7" x14ac:dyDescent="0.25">
      <c r="A22" s="13" t="s">
        <v>1946</v>
      </c>
      <c r="B22" s="33" t="s">
        <v>1947</v>
      </c>
      <c r="C22" s="33" t="s">
        <v>1158</v>
      </c>
      <c r="D22" s="14">
        <v>440229</v>
      </c>
      <c r="E22" s="15">
        <v>13491.7</v>
      </c>
      <c r="F22" s="16">
        <v>1.7600000000000001E-2</v>
      </c>
      <c r="G22" s="16"/>
    </row>
    <row r="23" spans="1:7" x14ac:dyDescent="0.25">
      <c r="A23" s="13" t="s">
        <v>1903</v>
      </c>
      <c r="B23" s="33" t="s">
        <v>1904</v>
      </c>
      <c r="C23" s="33" t="s">
        <v>1353</v>
      </c>
      <c r="D23" s="14">
        <v>566011</v>
      </c>
      <c r="E23" s="15">
        <v>13465.4</v>
      </c>
      <c r="F23" s="16">
        <v>1.7500000000000002E-2</v>
      </c>
      <c r="G23" s="16"/>
    </row>
    <row r="24" spans="1:7" x14ac:dyDescent="0.25">
      <c r="A24" s="13" t="s">
        <v>1760</v>
      </c>
      <c r="B24" s="33" t="s">
        <v>1761</v>
      </c>
      <c r="C24" s="33" t="s">
        <v>1164</v>
      </c>
      <c r="D24" s="14">
        <v>2261189</v>
      </c>
      <c r="E24" s="15">
        <v>13398.68</v>
      </c>
      <c r="F24" s="16">
        <v>1.7500000000000002E-2</v>
      </c>
      <c r="G24" s="16"/>
    </row>
    <row r="25" spans="1:7" x14ac:dyDescent="0.25">
      <c r="A25" s="13" t="s">
        <v>1846</v>
      </c>
      <c r="B25" s="33" t="s">
        <v>1847</v>
      </c>
      <c r="C25" s="33" t="s">
        <v>1178</v>
      </c>
      <c r="D25" s="14">
        <v>1875511</v>
      </c>
      <c r="E25" s="15">
        <v>12737.53</v>
      </c>
      <c r="F25" s="16">
        <v>1.66E-2</v>
      </c>
      <c r="G25" s="16"/>
    </row>
    <row r="26" spans="1:7" x14ac:dyDescent="0.25">
      <c r="A26" s="13" t="s">
        <v>1883</v>
      </c>
      <c r="B26" s="33" t="s">
        <v>1884</v>
      </c>
      <c r="C26" s="33" t="s">
        <v>1256</v>
      </c>
      <c r="D26" s="14">
        <v>245983</v>
      </c>
      <c r="E26" s="15">
        <v>11817.64</v>
      </c>
      <c r="F26" s="16">
        <v>1.54E-2</v>
      </c>
      <c r="G26" s="16"/>
    </row>
    <row r="27" spans="1:7" x14ac:dyDescent="0.25">
      <c r="A27" s="13" t="s">
        <v>1509</v>
      </c>
      <c r="B27" s="33" t="s">
        <v>1510</v>
      </c>
      <c r="C27" s="33" t="s">
        <v>1294</v>
      </c>
      <c r="D27" s="14">
        <v>406005</v>
      </c>
      <c r="E27" s="15">
        <v>11675.49</v>
      </c>
      <c r="F27" s="16">
        <v>1.52E-2</v>
      </c>
      <c r="G27" s="16"/>
    </row>
    <row r="28" spans="1:7" x14ac:dyDescent="0.25">
      <c r="A28" s="13" t="s">
        <v>1852</v>
      </c>
      <c r="B28" s="33" t="s">
        <v>1853</v>
      </c>
      <c r="C28" s="33" t="s">
        <v>1224</v>
      </c>
      <c r="D28" s="14">
        <v>1186865</v>
      </c>
      <c r="E28" s="15">
        <v>11670.44</v>
      </c>
      <c r="F28" s="16">
        <v>1.52E-2</v>
      </c>
      <c r="G28" s="16"/>
    </row>
    <row r="29" spans="1:7" x14ac:dyDescent="0.25">
      <c r="A29" s="13" t="s">
        <v>1337</v>
      </c>
      <c r="B29" s="33" t="s">
        <v>1338</v>
      </c>
      <c r="C29" s="33" t="s">
        <v>1249</v>
      </c>
      <c r="D29" s="14">
        <v>400646</v>
      </c>
      <c r="E29" s="15">
        <v>11536.8</v>
      </c>
      <c r="F29" s="16">
        <v>1.4999999999999999E-2</v>
      </c>
      <c r="G29" s="16"/>
    </row>
    <row r="30" spans="1:7" x14ac:dyDescent="0.25">
      <c r="A30" s="13" t="s">
        <v>1399</v>
      </c>
      <c r="B30" s="33" t="s">
        <v>1400</v>
      </c>
      <c r="C30" s="33" t="s">
        <v>1401</v>
      </c>
      <c r="D30" s="14">
        <v>268197</v>
      </c>
      <c r="E30" s="15">
        <v>11531</v>
      </c>
      <c r="F30" s="16">
        <v>1.4999999999999999E-2</v>
      </c>
      <c r="G30" s="16"/>
    </row>
    <row r="31" spans="1:7" x14ac:dyDescent="0.25">
      <c r="A31" s="13" t="s">
        <v>1404</v>
      </c>
      <c r="B31" s="33" t="s">
        <v>1405</v>
      </c>
      <c r="C31" s="33" t="s">
        <v>1401</v>
      </c>
      <c r="D31" s="14">
        <v>174093</v>
      </c>
      <c r="E31" s="15">
        <v>11343.73</v>
      </c>
      <c r="F31" s="16">
        <v>1.4800000000000001E-2</v>
      </c>
      <c r="G31" s="16"/>
    </row>
    <row r="32" spans="1:7" x14ac:dyDescent="0.25">
      <c r="A32" s="13" t="s">
        <v>1525</v>
      </c>
      <c r="B32" s="33" t="s">
        <v>1526</v>
      </c>
      <c r="C32" s="33" t="s">
        <v>1184</v>
      </c>
      <c r="D32" s="14">
        <v>260962</v>
      </c>
      <c r="E32" s="15">
        <v>11279.56</v>
      </c>
      <c r="F32" s="16">
        <v>1.47E-2</v>
      </c>
      <c r="G32" s="16"/>
    </row>
    <row r="33" spans="1:7" x14ac:dyDescent="0.25">
      <c r="A33" s="13" t="s">
        <v>1919</v>
      </c>
      <c r="B33" s="33" t="s">
        <v>1920</v>
      </c>
      <c r="C33" s="33" t="s">
        <v>1224</v>
      </c>
      <c r="D33" s="14">
        <v>474365</v>
      </c>
      <c r="E33" s="15">
        <v>11264.51</v>
      </c>
      <c r="F33" s="16">
        <v>1.47E-2</v>
      </c>
      <c r="G33" s="16"/>
    </row>
    <row r="34" spans="1:7" x14ac:dyDescent="0.25">
      <c r="A34" s="13" t="s">
        <v>2158</v>
      </c>
      <c r="B34" s="33" t="s">
        <v>2159</v>
      </c>
      <c r="C34" s="33" t="s">
        <v>1224</v>
      </c>
      <c r="D34" s="14">
        <v>15881891</v>
      </c>
      <c r="E34" s="15">
        <v>9973.83</v>
      </c>
      <c r="F34" s="16">
        <v>1.2999999999999999E-2</v>
      </c>
      <c r="G34" s="16"/>
    </row>
    <row r="35" spans="1:7" x14ac:dyDescent="0.25">
      <c r="A35" s="13" t="s">
        <v>1868</v>
      </c>
      <c r="B35" s="33" t="s">
        <v>1869</v>
      </c>
      <c r="C35" s="33" t="s">
        <v>1214</v>
      </c>
      <c r="D35" s="14">
        <v>242756</v>
      </c>
      <c r="E35" s="15">
        <v>9835.8700000000008</v>
      </c>
      <c r="F35" s="16">
        <v>1.2800000000000001E-2</v>
      </c>
      <c r="G35" s="16"/>
    </row>
    <row r="36" spans="1:7" x14ac:dyDescent="0.25">
      <c r="A36" s="13" t="s">
        <v>1393</v>
      </c>
      <c r="B36" s="33" t="s">
        <v>1394</v>
      </c>
      <c r="C36" s="33" t="s">
        <v>1221</v>
      </c>
      <c r="D36" s="14">
        <v>1531906</v>
      </c>
      <c r="E36" s="15">
        <v>9804.2000000000007</v>
      </c>
      <c r="F36" s="16">
        <v>1.2800000000000001E-2</v>
      </c>
      <c r="G36" s="16"/>
    </row>
    <row r="37" spans="1:7" x14ac:dyDescent="0.25">
      <c r="A37" s="13" t="s">
        <v>1529</v>
      </c>
      <c r="B37" s="33" t="s">
        <v>1530</v>
      </c>
      <c r="C37" s="33" t="s">
        <v>1224</v>
      </c>
      <c r="D37" s="14">
        <v>336818</v>
      </c>
      <c r="E37" s="15">
        <v>9557.0400000000009</v>
      </c>
      <c r="F37" s="16">
        <v>1.24E-2</v>
      </c>
      <c r="G37" s="16"/>
    </row>
    <row r="38" spans="1:7" x14ac:dyDescent="0.25">
      <c r="A38" s="13" t="s">
        <v>1279</v>
      </c>
      <c r="B38" s="33" t="s">
        <v>1280</v>
      </c>
      <c r="C38" s="33" t="s">
        <v>1259</v>
      </c>
      <c r="D38" s="14">
        <v>3290162</v>
      </c>
      <c r="E38" s="15">
        <v>9373.67</v>
      </c>
      <c r="F38" s="16">
        <v>1.2200000000000001E-2</v>
      </c>
      <c r="G38" s="16"/>
    </row>
    <row r="39" spans="1:7" x14ac:dyDescent="0.25">
      <c r="A39" s="13" t="s">
        <v>1844</v>
      </c>
      <c r="B39" s="33" t="s">
        <v>1845</v>
      </c>
      <c r="C39" s="33" t="s">
        <v>1259</v>
      </c>
      <c r="D39" s="14">
        <v>863662</v>
      </c>
      <c r="E39" s="15">
        <v>9373.32</v>
      </c>
      <c r="F39" s="16">
        <v>1.2200000000000001E-2</v>
      </c>
      <c r="G39" s="16"/>
    </row>
    <row r="40" spans="1:7" x14ac:dyDescent="0.25">
      <c r="A40" s="13" t="s">
        <v>1310</v>
      </c>
      <c r="B40" s="33" t="s">
        <v>1311</v>
      </c>
      <c r="C40" s="33" t="s">
        <v>1209</v>
      </c>
      <c r="D40" s="14">
        <v>3908999</v>
      </c>
      <c r="E40" s="15">
        <v>9342.51</v>
      </c>
      <c r="F40" s="16">
        <v>1.2200000000000001E-2</v>
      </c>
      <c r="G40" s="16"/>
    </row>
    <row r="41" spans="1:7" x14ac:dyDescent="0.25">
      <c r="A41" s="13" t="s">
        <v>1312</v>
      </c>
      <c r="B41" s="33" t="s">
        <v>1313</v>
      </c>
      <c r="C41" s="33" t="s">
        <v>1314</v>
      </c>
      <c r="D41" s="14">
        <v>4186107</v>
      </c>
      <c r="E41" s="15">
        <v>9287.7199999999993</v>
      </c>
      <c r="F41" s="16">
        <v>1.21E-2</v>
      </c>
      <c r="G41" s="16"/>
    </row>
    <row r="42" spans="1:7" x14ac:dyDescent="0.25">
      <c r="A42" s="13" t="s">
        <v>1909</v>
      </c>
      <c r="B42" s="33" t="s">
        <v>1910</v>
      </c>
      <c r="C42" s="33" t="s">
        <v>1203</v>
      </c>
      <c r="D42" s="14">
        <v>766392</v>
      </c>
      <c r="E42" s="15">
        <v>9201.69</v>
      </c>
      <c r="F42" s="16">
        <v>1.2E-2</v>
      </c>
      <c r="G42" s="16"/>
    </row>
    <row r="43" spans="1:7" x14ac:dyDescent="0.25">
      <c r="A43" s="13" t="s">
        <v>1963</v>
      </c>
      <c r="B43" s="33" t="s">
        <v>1964</v>
      </c>
      <c r="C43" s="33" t="s">
        <v>1184</v>
      </c>
      <c r="D43" s="14">
        <v>501540</v>
      </c>
      <c r="E43" s="15">
        <v>9194.23</v>
      </c>
      <c r="F43" s="16">
        <v>1.2E-2</v>
      </c>
      <c r="G43" s="16"/>
    </row>
    <row r="44" spans="1:7" x14ac:dyDescent="0.25">
      <c r="A44" s="13" t="s">
        <v>1932</v>
      </c>
      <c r="B44" s="33" t="s">
        <v>1933</v>
      </c>
      <c r="C44" s="33" t="s">
        <v>1390</v>
      </c>
      <c r="D44" s="14">
        <v>880007</v>
      </c>
      <c r="E44" s="15">
        <v>8954.9500000000007</v>
      </c>
      <c r="F44" s="16">
        <v>1.17E-2</v>
      </c>
      <c r="G44" s="16"/>
    </row>
    <row r="45" spans="1:7" x14ac:dyDescent="0.25">
      <c r="A45" s="13" t="s">
        <v>1915</v>
      </c>
      <c r="B45" s="33" t="s">
        <v>1916</v>
      </c>
      <c r="C45" s="33" t="s">
        <v>1390</v>
      </c>
      <c r="D45" s="14">
        <v>1421515</v>
      </c>
      <c r="E45" s="15">
        <v>8880.2000000000007</v>
      </c>
      <c r="F45" s="16">
        <v>1.1599999999999999E-2</v>
      </c>
      <c r="G45" s="16"/>
    </row>
    <row r="46" spans="1:7" x14ac:dyDescent="0.25">
      <c r="A46" s="13" t="s">
        <v>1356</v>
      </c>
      <c r="B46" s="33" t="s">
        <v>1357</v>
      </c>
      <c r="C46" s="33" t="s">
        <v>1256</v>
      </c>
      <c r="D46" s="14">
        <v>272901</v>
      </c>
      <c r="E46" s="15">
        <v>8566.09</v>
      </c>
      <c r="F46" s="16">
        <v>1.12E-2</v>
      </c>
      <c r="G46" s="16"/>
    </row>
    <row r="47" spans="1:7" x14ac:dyDescent="0.25">
      <c r="A47" s="13" t="s">
        <v>1501</v>
      </c>
      <c r="B47" s="33" t="s">
        <v>1502</v>
      </c>
      <c r="C47" s="33" t="s">
        <v>1206</v>
      </c>
      <c r="D47" s="14">
        <v>661851</v>
      </c>
      <c r="E47" s="15">
        <v>8491.5499999999993</v>
      </c>
      <c r="F47" s="16">
        <v>1.11E-2</v>
      </c>
      <c r="G47" s="16"/>
    </row>
    <row r="48" spans="1:7" x14ac:dyDescent="0.25">
      <c r="A48" s="13" t="s">
        <v>1779</v>
      </c>
      <c r="B48" s="33" t="s">
        <v>1780</v>
      </c>
      <c r="C48" s="33" t="s">
        <v>1294</v>
      </c>
      <c r="D48" s="14">
        <v>557358</v>
      </c>
      <c r="E48" s="15">
        <v>8483.82</v>
      </c>
      <c r="F48" s="16">
        <v>1.11E-2</v>
      </c>
      <c r="G48" s="16"/>
    </row>
    <row r="49" spans="1:7" x14ac:dyDescent="0.25">
      <c r="A49" s="13" t="s">
        <v>1901</v>
      </c>
      <c r="B49" s="33" t="s">
        <v>1902</v>
      </c>
      <c r="C49" s="33" t="s">
        <v>1175</v>
      </c>
      <c r="D49" s="14">
        <v>995752</v>
      </c>
      <c r="E49" s="15">
        <v>8462.9</v>
      </c>
      <c r="F49" s="16">
        <v>1.0999999999999999E-2</v>
      </c>
      <c r="G49" s="16"/>
    </row>
    <row r="50" spans="1:7" x14ac:dyDescent="0.25">
      <c r="A50" s="13" t="s">
        <v>1854</v>
      </c>
      <c r="B50" s="33" t="s">
        <v>1855</v>
      </c>
      <c r="C50" s="33" t="s">
        <v>1229</v>
      </c>
      <c r="D50" s="14">
        <v>1780232</v>
      </c>
      <c r="E50" s="15">
        <v>8398.24</v>
      </c>
      <c r="F50" s="16">
        <v>1.09E-2</v>
      </c>
      <c r="G50" s="16"/>
    </row>
    <row r="51" spans="1:7" x14ac:dyDescent="0.25">
      <c r="A51" s="13" t="s">
        <v>1298</v>
      </c>
      <c r="B51" s="33" t="s">
        <v>1299</v>
      </c>
      <c r="C51" s="33" t="s">
        <v>1161</v>
      </c>
      <c r="D51" s="14">
        <v>2402952</v>
      </c>
      <c r="E51" s="15">
        <v>8183.25</v>
      </c>
      <c r="F51" s="16">
        <v>1.0699999999999999E-2</v>
      </c>
      <c r="G51" s="16"/>
    </row>
    <row r="52" spans="1:7" x14ac:dyDescent="0.25">
      <c r="A52" s="13" t="s">
        <v>1423</v>
      </c>
      <c r="B52" s="33" t="s">
        <v>1424</v>
      </c>
      <c r="C52" s="33" t="s">
        <v>1425</v>
      </c>
      <c r="D52" s="14">
        <v>211214</v>
      </c>
      <c r="E52" s="15">
        <v>7910.18</v>
      </c>
      <c r="F52" s="16">
        <v>1.03E-2</v>
      </c>
      <c r="G52" s="16"/>
    </row>
    <row r="53" spans="1:7" x14ac:dyDescent="0.25">
      <c r="A53" s="13" t="s">
        <v>1362</v>
      </c>
      <c r="B53" s="33" t="s">
        <v>1363</v>
      </c>
      <c r="C53" s="33" t="s">
        <v>1158</v>
      </c>
      <c r="D53" s="14">
        <v>135623</v>
      </c>
      <c r="E53" s="15">
        <v>7837.99</v>
      </c>
      <c r="F53" s="16">
        <v>1.0200000000000001E-2</v>
      </c>
      <c r="G53" s="16"/>
    </row>
    <row r="54" spans="1:7" x14ac:dyDescent="0.25">
      <c r="A54" s="13" t="s">
        <v>1292</v>
      </c>
      <c r="B54" s="33" t="s">
        <v>1293</v>
      </c>
      <c r="C54" s="33" t="s">
        <v>1294</v>
      </c>
      <c r="D54" s="14">
        <v>398246</v>
      </c>
      <c r="E54" s="15">
        <v>7832.7</v>
      </c>
      <c r="F54" s="16">
        <v>1.0200000000000001E-2</v>
      </c>
      <c r="G54" s="16"/>
    </row>
    <row r="55" spans="1:7" x14ac:dyDescent="0.25">
      <c r="A55" s="13" t="s">
        <v>1913</v>
      </c>
      <c r="B55" s="33" t="s">
        <v>1914</v>
      </c>
      <c r="C55" s="33" t="s">
        <v>1203</v>
      </c>
      <c r="D55" s="14">
        <v>382777</v>
      </c>
      <c r="E55" s="15">
        <v>7614.58</v>
      </c>
      <c r="F55" s="16">
        <v>9.9000000000000008E-3</v>
      </c>
      <c r="G55" s="16"/>
    </row>
    <row r="56" spans="1:7" x14ac:dyDescent="0.25">
      <c r="A56" s="13" t="s">
        <v>1197</v>
      </c>
      <c r="B56" s="33" t="s">
        <v>1198</v>
      </c>
      <c r="C56" s="33" t="s">
        <v>1172</v>
      </c>
      <c r="D56" s="14">
        <v>302214</v>
      </c>
      <c r="E56" s="15">
        <v>7536.31</v>
      </c>
      <c r="F56" s="16">
        <v>9.7999999999999997E-3</v>
      </c>
      <c r="G56" s="16"/>
    </row>
    <row r="57" spans="1:7" x14ac:dyDescent="0.25">
      <c r="A57" s="13" t="s">
        <v>1335</v>
      </c>
      <c r="B57" s="33" t="s">
        <v>1336</v>
      </c>
      <c r="C57" s="33" t="s">
        <v>1203</v>
      </c>
      <c r="D57" s="14">
        <v>451935</v>
      </c>
      <c r="E57" s="15">
        <v>7454.67</v>
      </c>
      <c r="F57" s="16">
        <v>9.7000000000000003E-3</v>
      </c>
      <c r="G57" s="16"/>
    </row>
    <row r="58" spans="1:7" x14ac:dyDescent="0.25">
      <c r="A58" s="13" t="s">
        <v>1907</v>
      </c>
      <c r="B58" s="33" t="s">
        <v>1908</v>
      </c>
      <c r="C58" s="33" t="s">
        <v>1158</v>
      </c>
      <c r="D58" s="14">
        <v>627492</v>
      </c>
      <c r="E58" s="15">
        <v>7083.44</v>
      </c>
      <c r="F58" s="16">
        <v>9.1999999999999998E-3</v>
      </c>
      <c r="G58" s="16"/>
    </row>
    <row r="59" spans="1:7" x14ac:dyDescent="0.25">
      <c r="A59" s="13" t="s">
        <v>1874</v>
      </c>
      <c r="B59" s="33" t="s">
        <v>1875</v>
      </c>
      <c r="C59" s="33" t="s">
        <v>1776</v>
      </c>
      <c r="D59" s="14">
        <v>573896</v>
      </c>
      <c r="E59" s="15">
        <v>7011</v>
      </c>
      <c r="F59" s="16">
        <v>9.1000000000000004E-3</v>
      </c>
      <c r="G59" s="16"/>
    </row>
    <row r="60" spans="1:7" x14ac:dyDescent="0.25">
      <c r="A60" s="13" t="s">
        <v>1911</v>
      </c>
      <c r="B60" s="33" t="s">
        <v>1912</v>
      </c>
      <c r="C60" s="33" t="s">
        <v>1164</v>
      </c>
      <c r="D60" s="14">
        <v>3076514</v>
      </c>
      <c r="E60" s="15">
        <v>6952.31</v>
      </c>
      <c r="F60" s="16">
        <v>9.1000000000000004E-3</v>
      </c>
      <c r="G60" s="16"/>
    </row>
    <row r="61" spans="1:7" x14ac:dyDescent="0.25">
      <c r="A61" s="13" t="s">
        <v>1379</v>
      </c>
      <c r="B61" s="33" t="s">
        <v>1380</v>
      </c>
      <c r="C61" s="33" t="s">
        <v>1256</v>
      </c>
      <c r="D61" s="14">
        <v>537198</v>
      </c>
      <c r="E61" s="15">
        <v>6837.19</v>
      </c>
      <c r="F61" s="16">
        <v>8.8999999999999999E-3</v>
      </c>
      <c r="G61" s="16"/>
    </row>
    <row r="62" spans="1:7" x14ac:dyDescent="0.25">
      <c r="A62" s="13" t="s">
        <v>2262</v>
      </c>
      <c r="B62" s="33" t="s">
        <v>2263</v>
      </c>
      <c r="C62" s="33" t="s">
        <v>1323</v>
      </c>
      <c r="D62" s="14">
        <v>460715</v>
      </c>
      <c r="E62" s="15">
        <v>6457.61</v>
      </c>
      <c r="F62" s="16">
        <v>8.3999999999999995E-3</v>
      </c>
      <c r="G62" s="16"/>
    </row>
    <row r="63" spans="1:7" x14ac:dyDescent="0.25">
      <c r="A63" s="13" t="s">
        <v>1490</v>
      </c>
      <c r="B63" s="33" t="s">
        <v>1491</v>
      </c>
      <c r="C63" s="33" t="s">
        <v>1492</v>
      </c>
      <c r="D63" s="14">
        <v>14689</v>
      </c>
      <c r="E63" s="15">
        <v>6340.33</v>
      </c>
      <c r="F63" s="16">
        <v>8.3000000000000001E-3</v>
      </c>
      <c r="G63" s="16"/>
    </row>
    <row r="64" spans="1:7" x14ac:dyDescent="0.25">
      <c r="A64" s="13" t="s">
        <v>1971</v>
      </c>
      <c r="B64" s="33" t="s">
        <v>1972</v>
      </c>
      <c r="C64" s="33" t="s">
        <v>1209</v>
      </c>
      <c r="D64" s="14">
        <v>915255</v>
      </c>
      <c r="E64" s="15">
        <v>6332.65</v>
      </c>
      <c r="F64" s="16">
        <v>8.2000000000000007E-3</v>
      </c>
      <c r="G64" s="16"/>
    </row>
    <row r="65" spans="1:7" x14ac:dyDescent="0.25">
      <c r="A65" s="13" t="s">
        <v>1517</v>
      </c>
      <c r="B65" s="33" t="s">
        <v>1518</v>
      </c>
      <c r="C65" s="33" t="s">
        <v>1214</v>
      </c>
      <c r="D65" s="14">
        <v>355710</v>
      </c>
      <c r="E65" s="15">
        <v>6297.31</v>
      </c>
      <c r="F65" s="16">
        <v>8.2000000000000007E-3</v>
      </c>
      <c r="G65" s="16"/>
    </row>
    <row r="66" spans="1:7" x14ac:dyDescent="0.25">
      <c r="A66" s="13" t="s">
        <v>1519</v>
      </c>
      <c r="B66" s="33" t="s">
        <v>1520</v>
      </c>
      <c r="C66" s="33" t="s">
        <v>1323</v>
      </c>
      <c r="D66" s="14">
        <v>77002</v>
      </c>
      <c r="E66" s="15">
        <v>5729.68</v>
      </c>
      <c r="F66" s="16">
        <v>7.4999999999999997E-3</v>
      </c>
      <c r="G66" s="16"/>
    </row>
    <row r="67" spans="1:7" x14ac:dyDescent="0.25">
      <c r="A67" s="13" t="s">
        <v>1938</v>
      </c>
      <c r="B67" s="33" t="s">
        <v>1939</v>
      </c>
      <c r="C67" s="33" t="s">
        <v>1776</v>
      </c>
      <c r="D67" s="14">
        <v>89110</v>
      </c>
      <c r="E67" s="15">
        <v>4847.63</v>
      </c>
      <c r="F67" s="16">
        <v>6.3E-3</v>
      </c>
      <c r="G67" s="16"/>
    </row>
    <row r="68" spans="1:7" x14ac:dyDescent="0.25">
      <c r="A68" s="13" t="s">
        <v>1924</v>
      </c>
      <c r="B68" s="33" t="s">
        <v>1925</v>
      </c>
      <c r="C68" s="33" t="s">
        <v>1158</v>
      </c>
      <c r="D68" s="14">
        <v>250058</v>
      </c>
      <c r="E68" s="15">
        <v>4576.8100000000004</v>
      </c>
      <c r="F68" s="16">
        <v>6.0000000000000001E-3</v>
      </c>
      <c r="G68" s="16"/>
    </row>
    <row r="69" spans="1:7" x14ac:dyDescent="0.25">
      <c r="A69" s="13" t="s">
        <v>1402</v>
      </c>
      <c r="B69" s="33" t="s">
        <v>1403</v>
      </c>
      <c r="C69" s="33" t="s">
        <v>1224</v>
      </c>
      <c r="D69" s="14">
        <v>323666</v>
      </c>
      <c r="E69" s="15">
        <v>4564.18</v>
      </c>
      <c r="F69" s="16">
        <v>5.8999999999999999E-3</v>
      </c>
      <c r="G69" s="16"/>
    </row>
    <row r="70" spans="1:7" x14ac:dyDescent="0.25">
      <c r="A70" s="13" t="s">
        <v>2511</v>
      </c>
      <c r="B70" s="33" t="s">
        <v>2512</v>
      </c>
      <c r="C70" s="33" t="s">
        <v>1387</v>
      </c>
      <c r="D70" s="14">
        <v>736174</v>
      </c>
      <c r="E70" s="15">
        <v>4220.49</v>
      </c>
      <c r="F70" s="16">
        <v>5.4999999999999997E-3</v>
      </c>
      <c r="G70" s="16"/>
    </row>
    <row r="71" spans="1:7" x14ac:dyDescent="0.25">
      <c r="A71" s="13" t="s">
        <v>1930</v>
      </c>
      <c r="B71" s="33" t="s">
        <v>1931</v>
      </c>
      <c r="C71" s="33" t="s">
        <v>1158</v>
      </c>
      <c r="D71" s="14">
        <v>213570</v>
      </c>
      <c r="E71" s="15">
        <v>4188.21</v>
      </c>
      <c r="F71" s="16">
        <v>5.4999999999999997E-3</v>
      </c>
      <c r="G71" s="16"/>
    </row>
    <row r="72" spans="1:7" x14ac:dyDescent="0.25">
      <c r="A72" s="13" t="s">
        <v>1300</v>
      </c>
      <c r="B72" s="33" t="s">
        <v>1301</v>
      </c>
      <c r="C72" s="33" t="s">
        <v>1256</v>
      </c>
      <c r="D72" s="14">
        <v>898813</v>
      </c>
      <c r="E72" s="15">
        <v>4089.15</v>
      </c>
      <c r="F72" s="16">
        <v>5.3E-3</v>
      </c>
      <c r="G72" s="16"/>
    </row>
    <row r="73" spans="1:7" x14ac:dyDescent="0.25">
      <c r="A73" s="13" t="s">
        <v>2002</v>
      </c>
      <c r="B73" s="33" t="s">
        <v>2003</v>
      </c>
      <c r="C73" s="33" t="s">
        <v>1209</v>
      </c>
      <c r="D73" s="14">
        <v>34922</v>
      </c>
      <c r="E73" s="15">
        <v>4051.6</v>
      </c>
      <c r="F73" s="16">
        <v>5.3E-3</v>
      </c>
      <c r="G73" s="16"/>
    </row>
    <row r="74" spans="1:7" x14ac:dyDescent="0.25">
      <c r="A74" s="13" t="s">
        <v>1905</v>
      </c>
      <c r="B74" s="33" t="s">
        <v>1906</v>
      </c>
      <c r="C74" s="33" t="s">
        <v>1256</v>
      </c>
      <c r="D74" s="14">
        <v>341423</v>
      </c>
      <c r="E74" s="15">
        <v>4028.11</v>
      </c>
      <c r="F74" s="16">
        <v>5.1999999999999998E-3</v>
      </c>
      <c r="G74" s="16"/>
    </row>
    <row r="75" spans="1:7" x14ac:dyDescent="0.25">
      <c r="A75" s="13" t="s">
        <v>1917</v>
      </c>
      <c r="B75" s="33" t="s">
        <v>1918</v>
      </c>
      <c r="C75" s="33" t="s">
        <v>1192</v>
      </c>
      <c r="D75" s="14">
        <v>133727</v>
      </c>
      <c r="E75" s="15">
        <v>3950.9</v>
      </c>
      <c r="F75" s="16">
        <v>5.1000000000000004E-3</v>
      </c>
      <c r="G75" s="16"/>
    </row>
    <row r="76" spans="1:7" x14ac:dyDescent="0.25">
      <c r="A76" s="13" t="s">
        <v>1950</v>
      </c>
      <c r="B76" s="33" t="s">
        <v>1951</v>
      </c>
      <c r="C76" s="33" t="s">
        <v>1256</v>
      </c>
      <c r="D76" s="14">
        <v>446939</v>
      </c>
      <c r="E76" s="15">
        <v>3879.21</v>
      </c>
      <c r="F76" s="16">
        <v>5.1000000000000004E-3</v>
      </c>
      <c r="G76" s="16"/>
    </row>
    <row r="77" spans="1:7" x14ac:dyDescent="0.25">
      <c r="A77" s="13" t="s">
        <v>1944</v>
      </c>
      <c r="B77" s="33" t="s">
        <v>1945</v>
      </c>
      <c r="C77" s="33" t="s">
        <v>1214</v>
      </c>
      <c r="D77" s="14">
        <v>249960</v>
      </c>
      <c r="E77" s="15">
        <v>3800.52</v>
      </c>
      <c r="F77" s="16">
        <v>5.0000000000000001E-3</v>
      </c>
      <c r="G77" s="16"/>
    </row>
    <row r="78" spans="1:7" x14ac:dyDescent="0.25">
      <c r="A78" s="13" t="s">
        <v>1204</v>
      </c>
      <c r="B78" s="33" t="s">
        <v>1205</v>
      </c>
      <c r="C78" s="33" t="s">
        <v>1206</v>
      </c>
      <c r="D78" s="14">
        <v>193635</v>
      </c>
      <c r="E78" s="15">
        <v>3712.66</v>
      </c>
      <c r="F78" s="16">
        <v>4.7999999999999996E-3</v>
      </c>
      <c r="G78" s="16"/>
    </row>
    <row r="79" spans="1:7" x14ac:dyDescent="0.25">
      <c r="A79" s="13" t="s">
        <v>1434</v>
      </c>
      <c r="B79" s="33" t="s">
        <v>1435</v>
      </c>
      <c r="C79" s="33" t="s">
        <v>1415</v>
      </c>
      <c r="D79" s="14">
        <v>603331</v>
      </c>
      <c r="E79" s="15">
        <v>3475.19</v>
      </c>
      <c r="F79" s="16">
        <v>4.4999999999999997E-3</v>
      </c>
      <c r="G79" s="16"/>
    </row>
    <row r="80" spans="1:7" x14ac:dyDescent="0.25">
      <c r="A80" s="13" t="s">
        <v>1448</v>
      </c>
      <c r="B80" s="33" t="s">
        <v>1449</v>
      </c>
      <c r="C80" s="33" t="s">
        <v>1189</v>
      </c>
      <c r="D80" s="14">
        <v>879594</v>
      </c>
      <c r="E80" s="15">
        <v>3350.37</v>
      </c>
      <c r="F80" s="16">
        <v>4.4000000000000003E-3</v>
      </c>
      <c r="G80" s="16"/>
    </row>
    <row r="81" spans="1:7" x14ac:dyDescent="0.25">
      <c r="A81" s="13" t="s">
        <v>1495</v>
      </c>
      <c r="B81" s="33" t="s">
        <v>1496</v>
      </c>
      <c r="C81" s="33" t="s">
        <v>1425</v>
      </c>
      <c r="D81" s="14">
        <v>1589359</v>
      </c>
      <c r="E81" s="15">
        <v>3308.73</v>
      </c>
      <c r="F81" s="16">
        <v>4.3E-3</v>
      </c>
      <c r="G81" s="16"/>
    </row>
    <row r="82" spans="1:7" x14ac:dyDescent="0.25">
      <c r="A82" s="13" t="s">
        <v>1977</v>
      </c>
      <c r="B82" s="33" t="s">
        <v>1978</v>
      </c>
      <c r="C82" s="33" t="s">
        <v>1415</v>
      </c>
      <c r="D82" s="14">
        <v>198157</v>
      </c>
      <c r="E82" s="15">
        <v>3216.29</v>
      </c>
      <c r="F82" s="16">
        <v>4.1999999999999997E-3</v>
      </c>
      <c r="G82" s="16"/>
    </row>
    <row r="83" spans="1:7" x14ac:dyDescent="0.25">
      <c r="A83" s="13" t="s">
        <v>1774</v>
      </c>
      <c r="B83" s="33" t="s">
        <v>1775</v>
      </c>
      <c r="C83" s="33" t="s">
        <v>1776</v>
      </c>
      <c r="D83" s="14">
        <v>280980</v>
      </c>
      <c r="E83" s="15">
        <v>2945.65</v>
      </c>
      <c r="F83" s="16">
        <v>3.8E-3</v>
      </c>
      <c r="G83" s="16"/>
    </row>
    <row r="84" spans="1:7" x14ac:dyDescent="0.25">
      <c r="A84" s="13" t="s">
        <v>1856</v>
      </c>
      <c r="B84" s="33" t="s">
        <v>1857</v>
      </c>
      <c r="C84" s="33" t="s">
        <v>1776</v>
      </c>
      <c r="D84" s="14">
        <v>23269</v>
      </c>
      <c r="E84" s="15">
        <v>949.29</v>
      </c>
      <c r="F84" s="16">
        <v>1.1999999999999999E-3</v>
      </c>
      <c r="G84" s="16"/>
    </row>
    <row r="85" spans="1:7" x14ac:dyDescent="0.25">
      <c r="A85" s="13" t="s">
        <v>1889</v>
      </c>
      <c r="B85" s="33" t="s">
        <v>1890</v>
      </c>
      <c r="C85" s="33" t="s">
        <v>1158</v>
      </c>
      <c r="D85" s="14">
        <v>38588</v>
      </c>
      <c r="E85" s="15">
        <v>324.87</v>
      </c>
      <c r="F85" s="16">
        <v>4.0000000000000002E-4</v>
      </c>
      <c r="G85" s="16"/>
    </row>
    <row r="86" spans="1:7" x14ac:dyDescent="0.25">
      <c r="A86" s="17" t="s">
        <v>130</v>
      </c>
      <c r="B86" s="34"/>
      <c r="C86" s="34"/>
      <c r="D86" s="20"/>
      <c r="E86" s="37">
        <v>745552.35</v>
      </c>
      <c r="F86" s="38">
        <v>0.97109999999999996</v>
      </c>
      <c r="G86" s="23"/>
    </row>
    <row r="87" spans="1:7" x14ac:dyDescent="0.25">
      <c r="A87" s="17" t="s">
        <v>1234</v>
      </c>
      <c r="B87" s="33"/>
      <c r="C87" s="33"/>
      <c r="D87" s="14"/>
      <c r="E87" s="15"/>
      <c r="F87" s="16"/>
      <c r="G87" s="16"/>
    </row>
    <row r="88" spans="1:7" x14ac:dyDescent="0.25">
      <c r="A88" s="17" t="s">
        <v>130</v>
      </c>
      <c r="B88" s="33"/>
      <c r="C88" s="33"/>
      <c r="D88" s="14"/>
      <c r="E88" s="39" t="s">
        <v>127</v>
      </c>
      <c r="F88" s="40" t="s">
        <v>127</v>
      </c>
      <c r="G88" s="16"/>
    </row>
    <row r="89" spans="1:7" x14ac:dyDescent="0.25">
      <c r="A89" s="24" t="s">
        <v>142</v>
      </c>
      <c r="B89" s="35"/>
      <c r="C89" s="35"/>
      <c r="D89" s="25"/>
      <c r="E89" s="30">
        <v>745552.35</v>
      </c>
      <c r="F89" s="31">
        <v>0.97109999999999996</v>
      </c>
      <c r="G89" s="23"/>
    </row>
    <row r="90" spans="1:7" x14ac:dyDescent="0.25">
      <c r="A90" s="13"/>
      <c r="B90" s="33"/>
      <c r="C90" s="33"/>
      <c r="D90" s="14"/>
      <c r="E90" s="15"/>
      <c r="F90" s="16"/>
      <c r="G90" s="16"/>
    </row>
    <row r="91" spans="1:7" x14ac:dyDescent="0.25">
      <c r="A91" s="13"/>
      <c r="B91" s="33"/>
      <c r="C91" s="33"/>
      <c r="D91" s="14"/>
      <c r="E91" s="15"/>
      <c r="F91" s="16"/>
      <c r="G91" s="16"/>
    </row>
    <row r="92" spans="1:7" x14ac:dyDescent="0.25">
      <c r="A92" s="17" t="s">
        <v>871</v>
      </c>
      <c r="B92" s="33"/>
      <c r="C92" s="33"/>
      <c r="D92" s="14"/>
      <c r="E92" s="15"/>
      <c r="F92" s="16"/>
      <c r="G92" s="16"/>
    </row>
    <row r="93" spans="1:7" x14ac:dyDescent="0.25">
      <c r="A93" s="13" t="s">
        <v>1732</v>
      </c>
      <c r="B93" s="33" t="s">
        <v>1733</v>
      </c>
      <c r="C93" s="33"/>
      <c r="D93" s="14">
        <v>4.0000000000000002E-4</v>
      </c>
      <c r="E93" s="15">
        <v>0</v>
      </c>
      <c r="F93" s="16">
        <v>0</v>
      </c>
      <c r="G93" s="16"/>
    </row>
    <row r="94" spans="1:7" x14ac:dyDescent="0.25">
      <c r="A94" s="13"/>
      <c r="B94" s="33"/>
      <c r="C94" s="33"/>
      <c r="D94" s="14"/>
      <c r="E94" s="15"/>
      <c r="F94" s="16"/>
      <c r="G94" s="16"/>
    </row>
    <row r="95" spans="1:7" x14ac:dyDescent="0.25">
      <c r="A95" s="24" t="s">
        <v>142</v>
      </c>
      <c r="B95" s="35"/>
      <c r="C95" s="35"/>
      <c r="D95" s="25"/>
      <c r="E95" s="21">
        <v>0</v>
      </c>
      <c r="F95" s="22">
        <v>0</v>
      </c>
      <c r="G95" s="23"/>
    </row>
    <row r="96" spans="1:7" x14ac:dyDescent="0.25">
      <c r="A96" s="13"/>
      <c r="B96" s="33"/>
      <c r="C96" s="33"/>
      <c r="D96" s="14"/>
      <c r="E96" s="15"/>
      <c r="F96" s="16"/>
      <c r="G96" s="16"/>
    </row>
    <row r="97" spans="1:7" x14ac:dyDescent="0.25">
      <c r="A97" s="17" t="s">
        <v>220</v>
      </c>
      <c r="B97" s="33"/>
      <c r="C97" s="33"/>
      <c r="D97" s="14"/>
      <c r="E97" s="15"/>
      <c r="F97" s="16"/>
      <c r="G97" s="16"/>
    </row>
    <row r="98" spans="1:7" x14ac:dyDescent="0.25">
      <c r="A98" s="13" t="s">
        <v>221</v>
      </c>
      <c r="B98" s="33"/>
      <c r="C98" s="33"/>
      <c r="D98" s="14"/>
      <c r="E98" s="15">
        <v>22725.33</v>
      </c>
      <c r="F98" s="16">
        <v>2.9600000000000001E-2</v>
      </c>
      <c r="G98" s="16">
        <v>6.2909999999999994E-2</v>
      </c>
    </row>
    <row r="99" spans="1:7" x14ac:dyDescent="0.25">
      <c r="A99" s="17" t="s">
        <v>130</v>
      </c>
      <c r="B99" s="34"/>
      <c r="C99" s="34"/>
      <c r="D99" s="20"/>
      <c r="E99" s="37">
        <v>22725.33</v>
      </c>
      <c r="F99" s="38">
        <v>2.9600000000000001E-2</v>
      </c>
      <c r="G99" s="23"/>
    </row>
    <row r="100" spans="1:7" x14ac:dyDescent="0.25">
      <c r="A100" s="13"/>
      <c r="B100" s="33"/>
      <c r="C100" s="33"/>
      <c r="D100" s="14"/>
      <c r="E100" s="15"/>
      <c r="F100" s="16"/>
      <c r="G100" s="16"/>
    </row>
    <row r="101" spans="1:7" x14ac:dyDescent="0.25">
      <c r="A101" s="24" t="s">
        <v>142</v>
      </c>
      <c r="B101" s="35"/>
      <c r="C101" s="35"/>
      <c r="D101" s="25"/>
      <c r="E101" s="21">
        <v>22725.33</v>
      </c>
      <c r="F101" s="22">
        <v>2.9600000000000001E-2</v>
      </c>
      <c r="G101" s="23"/>
    </row>
    <row r="102" spans="1:7" x14ac:dyDescent="0.25">
      <c r="A102" s="13" t="s">
        <v>222</v>
      </c>
      <c r="B102" s="33"/>
      <c r="C102" s="33"/>
      <c r="D102" s="14"/>
      <c r="E102" s="15">
        <v>3.9168511000000001</v>
      </c>
      <c r="F102" s="16">
        <v>5.0000000000000004E-6</v>
      </c>
      <c r="G102" s="16"/>
    </row>
    <row r="103" spans="1:7" x14ac:dyDescent="0.25">
      <c r="A103" s="13" t="s">
        <v>223</v>
      </c>
      <c r="B103" s="33"/>
      <c r="C103" s="33"/>
      <c r="D103" s="14"/>
      <c r="E103" s="26">
        <v>-580.36685109999996</v>
      </c>
      <c r="F103" s="27">
        <v>-7.0500000000000001E-4</v>
      </c>
      <c r="G103" s="16">
        <v>6.2909000000000007E-2</v>
      </c>
    </row>
    <row r="104" spans="1:7" x14ac:dyDescent="0.25">
      <c r="A104" s="28" t="s">
        <v>224</v>
      </c>
      <c r="B104" s="36"/>
      <c r="C104" s="36"/>
      <c r="D104" s="29"/>
      <c r="E104" s="30">
        <v>767701.23</v>
      </c>
      <c r="F104" s="31">
        <v>1</v>
      </c>
      <c r="G104" s="31"/>
    </row>
    <row r="109" spans="1:7" x14ac:dyDescent="0.25">
      <c r="A109" s="1" t="s">
        <v>227</v>
      </c>
    </row>
    <row r="110" spans="1:7" x14ac:dyDescent="0.25">
      <c r="A110" s="48" t="s">
        <v>228</v>
      </c>
      <c r="B110" s="3" t="s">
        <v>127</v>
      </c>
    </row>
    <row r="111" spans="1:7" x14ac:dyDescent="0.25">
      <c r="A111" t="s">
        <v>229</v>
      </c>
    </row>
    <row r="112" spans="1:7" x14ac:dyDescent="0.25">
      <c r="A112" t="s">
        <v>230</v>
      </c>
      <c r="B112" t="s">
        <v>231</v>
      </c>
      <c r="C112" t="s">
        <v>231</v>
      </c>
    </row>
    <row r="113" spans="1:3" x14ac:dyDescent="0.25">
      <c r="B113" s="49">
        <v>45565</v>
      </c>
      <c r="C113" s="49">
        <v>45596</v>
      </c>
    </row>
    <row r="114" spans="1:3" x14ac:dyDescent="0.25">
      <c r="A114" t="s">
        <v>236</v>
      </c>
      <c r="B114">
        <v>117.497</v>
      </c>
      <c r="C114">
        <v>112.875</v>
      </c>
    </row>
    <row r="115" spans="1:3" x14ac:dyDescent="0.25">
      <c r="A115" t="s">
        <v>237</v>
      </c>
      <c r="B115">
        <v>85.677000000000007</v>
      </c>
      <c r="C115">
        <v>82.305000000000007</v>
      </c>
    </row>
    <row r="116" spans="1:3" x14ac:dyDescent="0.25">
      <c r="A116" t="s">
        <v>688</v>
      </c>
      <c r="B116">
        <v>101.71299999999999</v>
      </c>
      <c r="C116">
        <v>97.599000000000004</v>
      </c>
    </row>
    <row r="117" spans="1:3" x14ac:dyDescent="0.25">
      <c r="A117" t="s">
        <v>689</v>
      </c>
      <c r="B117">
        <v>58.640999999999998</v>
      </c>
      <c r="C117">
        <v>56.268999999999998</v>
      </c>
    </row>
    <row r="119" spans="1:3" x14ac:dyDescent="0.25">
      <c r="A119" t="s">
        <v>247</v>
      </c>
      <c r="B119" s="3" t="s">
        <v>127</v>
      </c>
    </row>
    <row r="120" spans="1:3" x14ac:dyDescent="0.25">
      <c r="A120" t="s">
        <v>248</v>
      </c>
      <c r="B120" s="3" t="s">
        <v>127</v>
      </c>
    </row>
    <row r="121" spans="1:3" ht="29.1" customHeight="1" x14ac:dyDescent="0.25">
      <c r="A121" s="48" t="s">
        <v>249</v>
      </c>
      <c r="B121" s="3" t="s">
        <v>127</v>
      </c>
    </row>
    <row r="122" spans="1:3" ht="29.1" customHeight="1" x14ac:dyDescent="0.25">
      <c r="A122" s="48" t="s">
        <v>250</v>
      </c>
      <c r="B122" s="3" t="s">
        <v>127</v>
      </c>
    </row>
    <row r="123" spans="1:3" x14ac:dyDescent="0.25">
      <c r="A123" t="s">
        <v>1235</v>
      </c>
      <c r="B123" s="50">
        <v>0.49209999999999998</v>
      </c>
    </row>
    <row r="124" spans="1:3" ht="43.5" customHeight="1" x14ac:dyDescent="0.25">
      <c r="A124" s="48" t="s">
        <v>252</v>
      </c>
      <c r="B124" s="3" t="s">
        <v>127</v>
      </c>
    </row>
    <row r="125" spans="1:3" x14ac:dyDescent="0.25">
      <c r="B125" s="3"/>
    </row>
    <row r="126" spans="1:3" ht="29.1" customHeight="1" x14ac:dyDescent="0.25">
      <c r="A126" s="48" t="s">
        <v>253</v>
      </c>
      <c r="B126" s="3" t="s">
        <v>127</v>
      </c>
    </row>
    <row r="127" spans="1:3" ht="29.1" customHeight="1" x14ac:dyDescent="0.25">
      <c r="A127" s="48" t="s">
        <v>254</v>
      </c>
      <c r="B127" t="s">
        <v>127</v>
      </c>
    </row>
    <row r="128" spans="1:3" ht="29.1" customHeight="1" x14ac:dyDescent="0.25">
      <c r="A128" s="48" t="s">
        <v>255</v>
      </c>
      <c r="B128" s="3" t="s">
        <v>127</v>
      </c>
    </row>
    <row r="129" spans="1:4" ht="29.1" customHeight="1" x14ac:dyDescent="0.25">
      <c r="A129" s="48" t="s">
        <v>256</v>
      </c>
      <c r="B129" s="3" t="s">
        <v>127</v>
      </c>
    </row>
    <row r="131" spans="1:4" ht="69.95" customHeight="1" x14ac:dyDescent="0.25">
      <c r="A131" s="69" t="s">
        <v>266</v>
      </c>
      <c r="B131" s="69" t="s">
        <v>267</v>
      </c>
      <c r="C131" s="69" t="s">
        <v>5</v>
      </c>
      <c r="D131" s="69" t="s">
        <v>6</v>
      </c>
    </row>
    <row r="132" spans="1:4" ht="69.95" customHeight="1" x14ac:dyDescent="0.25">
      <c r="A132" s="69" t="s">
        <v>2699</v>
      </c>
      <c r="B132" s="69"/>
      <c r="C132" s="69" t="s">
        <v>91</v>
      </c>
      <c r="D132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133"/>
  <sheetViews>
    <sheetView showGridLines="0" workbookViewId="0">
      <pane ySplit="4" topLeftCell="A57" activePane="bottomLeft" state="frozen"/>
      <selection activeCell="B30" sqref="B30"/>
      <selection pane="bottomLeft" activeCell="B84" sqref="B8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2700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2701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1159</v>
      </c>
      <c r="B8" s="33" t="s">
        <v>1160</v>
      </c>
      <c r="C8" s="33" t="s">
        <v>1161</v>
      </c>
      <c r="D8" s="14">
        <v>356347</v>
      </c>
      <c r="E8" s="15">
        <v>5746.45</v>
      </c>
      <c r="F8" s="16">
        <v>8.8900000000000007E-2</v>
      </c>
      <c r="G8" s="16"/>
    </row>
    <row r="9" spans="1:8" x14ac:dyDescent="0.25">
      <c r="A9" s="13" t="s">
        <v>1250</v>
      </c>
      <c r="B9" s="33" t="s">
        <v>1251</v>
      </c>
      <c r="C9" s="33" t="s">
        <v>1249</v>
      </c>
      <c r="D9" s="14">
        <v>315609</v>
      </c>
      <c r="E9" s="15">
        <v>5546.04</v>
      </c>
      <c r="F9" s="16">
        <v>8.5800000000000001E-2</v>
      </c>
      <c r="G9" s="16"/>
    </row>
    <row r="10" spans="1:8" x14ac:dyDescent="0.25">
      <c r="A10" s="13" t="s">
        <v>1281</v>
      </c>
      <c r="B10" s="33" t="s">
        <v>1282</v>
      </c>
      <c r="C10" s="33" t="s">
        <v>1249</v>
      </c>
      <c r="D10" s="14">
        <v>174924</v>
      </c>
      <c r="E10" s="15">
        <v>3089.25</v>
      </c>
      <c r="F10" s="16">
        <v>4.7800000000000002E-2</v>
      </c>
      <c r="G10" s="16"/>
    </row>
    <row r="11" spans="1:8" x14ac:dyDescent="0.25">
      <c r="A11" s="13" t="s">
        <v>1339</v>
      </c>
      <c r="B11" s="33" t="s">
        <v>1340</v>
      </c>
      <c r="C11" s="33" t="s">
        <v>1249</v>
      </c>
      <c r="D11" s="14">
        <v>189804</v>
      </c>
      <c r="E11" s="15">
        <v>3053.28</v>
      </c>
      <c r="F11" s="16">
        <v>4.7199999999999999E-2</v>
      </c>
      <c r="G11" s="16"/>
    </row>
    <row r="12" spans="1:8" x14ac:dyDescent="0.25">
      <c r="A12" s="13" t="s">
        <v>1756</v>
      </c>
      <c r="B12" s="33" t="s">
        <v>1757</v>
      </c>
      <c r="C12" s="33" t="s">
        <v>1323</v>
      </c>
      <c r="D12" s="14">
        <v>1000972</v>
      </c>
      <c r="E12" s="15">
        <v>2419.85</v>
      </c>
      <c r="F12" s="16">
        <v>3.7400000000000003E-2</v>
      </c>
      <c r="G12" s="16"/>
    </row>
    <row r="13" spans="1:8" x14ac:dyDescent="0.25">
      <c r="A13" s="13" t="s">
        <v>1252</v>
      </c>
      <c r="B13" s="33" t="s">
        <v>1253</v>
      </c>
      <c r="C13" s="33" t="s">
        <v>1249</v>
      </c>
      <c r="D13" s="14">
        <v>31474</v>
      </c>
      <c r="E13" s="15">
        <v>2399.61</v>
      </c>
      <c r="F13" s="16">
        <v>3.7100000000000001E-2</v>
      </c>
      <c r="G13" s="16"/>
    </row>
    <row r="14" spans="1:8" x14ac:dyDescent="0.25">
      <c r="A14" s="13" t="s">
        <v>1345</v>
      </c>
      <c r="B14" s="33" t="s">
        <v>1346</v>
      </c>
      <c r="C14" s="33" t="s">
        <v>1249</v>
      </c>
      <c r="D14" s="14">
        <v>43323</v>
      </c>
      <c r="E14" s="15">
        <v>2327.5300000000002</v>
      </c>
      <c r="F14" s="16">
        <v>3.5999999999999997E-2</v>
      </c>
      <c r="G14" s="16"/>
    </row>
    <row r="15" spans="1:8" x14ac:dyDescent="0.25">
      <c r="A15" s="13" t="s">
        <v>1898</v>
      </c>
      <c r="B15" s="33" t="s">
        <v>1899</v>
      </c>
      <c r="C15" s="33" t="s">
        <v>1900</v>
      </c>
      <c r="D15" s="14">
        <v>134627</v>
      </c>
      <c r="E15" s="15">
        <v>2290.21</v>
      </c>
      <c r="F15" s="16">
        <v>3.5400000000000001E-2</v>
      </c>
      <c r="G15" s="16"/>
    </row>
    <row r="16" spans="1:8" x14ac:dyDescent="0.25">
      <c r="A16" s="13" t="s">
        <v>1247</v>
      </c>
      <c r="B16" s="33" t="s">
        <v>1248</v>
      </c>
      <c r="C16" s="33" t="s">
        <v>1249</v>
      </c>
      <c r="D16" s="14">
        <v>50605</v>
      </c>
      <c r="E16" s="15">
        <v>2008.23</v>
      </c>
      <c r="F16" s="16">
        <v>3.1099999999999999E-2</v>
      </c>
      <c r="G16" s="16"/>
    </row>
    <row r="17" spans="1:7" x14ac:dyDescent="0.25">
      <c r="A17" s="13" t="s">
        <v>1341</v>
      </c>
      <c r="B17" s="33" t="s">
        <v>1342</v>
      </c>
      <c r="C17" s="33" t="s">
        <v>1249</v>
      </c>
      <c r="D17" s="14">
        <v>34653</v>
      </c>
      <c r="E17" s="15">
        <v>1978.98</v>
      </c>
      <c r="F17" s="16">
        <v>3.0599999999999999E-2</v>
      </c>
      <c r="G17" s="16"/>
    </row>
    <row r="18" spans="1:7" x14ac:dyDescent="0.25">
      <c r="A18" s="13" t="s">
        <v>1337</v>
      </c>
      <c r="B18" s="33" t="s">
        <v>1338</v>
      </c>
      <c r="C18" s="33" t="s">
        <v>1249</v>
      </c>
      <c r="D18" s="14">
        <v>64341</v>
      </c>
      <c r="E18" s="15">
        <v>1852.73</v>
      </c>
      <c r="F18" s="16">
        <v>2.87E-2</v>
      </c>
      <c r="G18" s="16"/>
    </row>
    <row r="19" spans="1:7" x14ac:dyDescent="0.25">
      <c r="A19" s="13" t="s">
        <v>2407</v>
      </c>
      <c r="B19" s="33" t="s">
        <v>2408</v>
      </c>
      <c r="C19" s="33" t="s">
        <v>1370</v>
      </c>
      <c r="D19" s="14">
        <v>90328</v>
      </c>
      <c r="E19" s="15">
        <v>1658.2</v>
      </c>
      <c r="F19" s="16">
        <v>2.5600000000000001E-2</v>
      </c>
      <c r="G19" s="16"/>
    </row>
    <row r="20" spans="1:7" x14ac:dyDescent="0.25">
      <c r="A20" s="13" t="s">
        <v>1319</v>
      </c>
      <c r="B20" s="33" t="s">
        <v>1320</v>
      </c>
      <c r="C20" s="33" t="s">
        <v>1203</v>
      </c>
      <c r="D20" s="14">
        <v>9161</v>
      </c>
      <c r="E20" s="15">
        <v>1288.18</v>
      </c>
      <c r="F20" s="16">
        <v>1.9900000000000001E-2</v>
      </c>
      <c r="G20" s="16"/>
    </row>
    <row r="21" spans="1:7" x14ac:dyDescent="0.25">
      <c r="A21" s="13" t="s">
        <v>1994</v>
      </c>
      <c r="B21" s="33" t="s">
        <v>1995</v>
      </c>
      <c r="C21" s="33" t="s">
        <v>1996</v>
      </c>
      <c r="D21" s="14">
        <v>44609</v>
      </c>
      <c r="E21" s="15">
        <v>1245.6199999999999</v>
      </c>
      <c r="F21" s="16">
        <v>1.9300000000000001E-2</v>
      </c>
      <c r="G21" s="16"/>
    </row>
    <row r="22" spans="1:7" x14ac:dyDescent="0.25">
      <c r="A22" s="13" t="s">
        <v>1926</v>
      </c>
      <c r="B22" s="33" t="s">
        <v>1927</v>
      </c>
      <c r="C22" s="33" t="s">
        <v>1249</v>
      </c>
      <c r="D22" s="14">
        <v>155315</v>
      </c>
      <c r="E22" s="15">
        <v>1093.1099999999999</v>
      </c>
      <c r="F22" s="16">
        <v>1.6899999999999998E-2</v>
      </c>
      <c r="G22" s="16"/>
    </row>
    <row r="23" spans="1:7" x14ac:dyDescent="0.25">
      <c r="A23" s="13" t="s">
        <v>1488</v>
      </c>
      <c r="B23" s="33" t="s">
        <v>1489</v>
      </c>
      <c r="C23" s="33" t="s">
        <v>1249</v>
      </c>
      <c r="D23" s="14">
        <v>193424</v>
      </c>
      <c r="E23" s="15">
        <v>1064.03</v>
      </c>
      <c r="F23" s="16">
        <v>1.6500000000000001E-2</v>
      </c>
      <c r="G23" s="16"/>
    </row>
    <row r="24" spans="1:7" x14ac:dyDescent="0.25">
      <c r="A24" s="13" t="s">
        <v>1846</v>
      </c>
      <c r="B24" s="33" t="s">
        <v>1847</v>
      </c>
      <c r="C24" s="33" t="s">
        <v>1178</v>
      </c>
      <c r="D24" s="14">
        <v>156049</v>
      </c>
      <c r="E24" s="15">
        <v>1059.81</v>
      </c>
      <c r="F24" s="16">
        <v>1.6400000000000001E-2</v>
      </c>
      <c r="G24" s="16"/>
    </row>
    <row r="25" spans="1:7" x14ac:dyDescent="0.25">
      <c r="A25" s="13" t="s">
        <v>1959</v>
      </c>
      <c r="B25" s="33" t="s">
        <v>1960</v>
      </c>
      <c r="C25" s="33" t="s">
        <v>1224</v>
      </c>
      <c r="D25" s="14">
        <v>129707</v>
      </c>
      <c r="E25" s="15">
        <v>889.4</v>
      </c>
      <c r="F25" s="16">
        <v>1.38E-2</v>
      </c>
      <c r="G25" s="16"/>
    </row>
    <row r="26" spans="1:7" x14ac:dyDescent="0.25">
      <c r="A26" s="13" t="s">
        <v>1190</v>
      </c>
      <c r="B26" s="33" t="s">
        <v>1191</v>
      </c>
      <c r="C26" s="33" t="s">
        <v>1192</v>
      </c>
      <c r="D26" s="14">
        <v>22624</v>
      </c>
      <c r="E26" s="15">
        <v>819.51</v>
      </c>
      <c r="F26" s="16">
        <v>1.2699999999999999E-2</v>
      </c>
      <c r="G26" s="16"/>
    </row>
    <row r="27" spans="1:7" x14ac:dyDescent="0.25">
      <c r="A27" s="13" t="s">
        <v>1999</v>
      </c>
      <c r="B27" s="33" t="s">
        <v>2000</v>
      </c>
      <c r="C27" s="33" t="s">
        <v>2001</v>
      </c>
      <c r="D27" s="14">
        <v>58830</v>
      </c>
      <c r="E27" s="15">
        <v>789.41</v>
      </c>
      <c r="F27" s="16">
        <v>1.2200000000000001E-2</v>
      </c>
      <c r="G27" s="16"/>
    </row>
    <row r="28" spans="1:7" x14ac:dyDescent="0.25">
      <c r="A28" s="13" t="s">
        <v>1905</v>
      </c>
      <c r="B28" s="33" t="s">
        <v>1906</v>
      </c>
      <c r="C28" s="33" t="s">
        <v>1256</v>
      </c>
      <c r="D28" s="14">
        <v>65909</v>
      </c>
      <c r="E28" s="15">
        <v>777.59</v>
      </c>
      <c r="F28" s="16">
        <v>1.2E-2</v>
      </c>
      <c r="G28" s="16"/>
    </row>
    <row r="29" spans="1:7" x14ac:dyDescent="0.25">
      <c r="A29" s="13" t="s">
        <v>2016</v>
      </c>
      <c r="B29" s="33" t="s">
        <v>2017</v>
      </c>
      <c r="C29" s="33" t="s">
        <v>1249</v>
      </c>
      <c r="D29" s="14">
        <v>101527</v>
      </c>
      <c r="E29" s="15">
        <v>763.99</v>
      </c>
      <c r="F29" s="16">
        <v>1.18E-2</v>
      </c>
      <c r="G29" s="16"/>
    </row>
    <row r="30" spans="1:7" x14ac:dyDescent="0.25">
      <c r="A30" s="13" t="s">
        <v>1358</v>
      </c>
      <c r="B30" s="33" t="s">
        <v>1359</v>
      </c>
      <c r="C30" s="33" t="s">
        <v>1249</v>
      </c>
      <c r="D30" s="14">
        <v>6757</v>
      </c>
      <c r="E30" s="15">
        <v>735.6</v>
      </c>
      <c r="F30" s="16">
        <v>1.14E-2</v>
      </c>
      <c r="G30" s="16"/>
    </row>
    <row r="31" spans="1:7" x14ac:dyDescent="0.25">
      <c r="A31" s="13" t="s">
        <v>1444</v>
      </c>
      <c r="B31" s="33" t="s">
        <v>1445</v>
      </c>
      <c r="C31" s="33" t="s">
        <v>1209</v>
      </c>
      <c r="D31" s="14">
        <v>9504</v>
      </c>
      <c r="E31" s="15">
        <v>706.09</v>
      </c>
      <c r="F31" s="16">
        <v>1.09E-2</v>
      </c>
      <c r="G31" s="16"/>
    </row>
    <row r="32" spans="1:7" x14ac:dyDescent="0.25">
      <c r="A32" s="13" t="s">
        <v>2509</v>
      </c>
      <c r="B32" s="33" t="s">
        <v>2510</v>
      </c>
      <c r="C32" s="33" t="s">
        <v>1259</v>
      </c>
      <c r="D32" s="14">
        <v>26423</v>
      </c>
      <c r="E32" s="15">
        <v>639.4</v>
      </c>
      <c r="F32" s="16">
        <v>9.9000000000000008E-3</v>
      </c>
      <c r="G32" s="16"/>
    </row>
    <row r="33" spans="1:7" x14ac:dyDescent="0.25">
      <c r="A33" s="13" t="s">
        <v>1217</v>
      </c>
      <c r="B33" s="33" t="s">
        <v>1218</v>
      </c>
      <c r="C33" s="33" t="s">
        <v>1172</v>
      </c>
      <c r="D33" s="14">
        <v>74746</v>
      </c>
      <c r="E33" s="15">
        <v>623.41999999999996</v>
      </c>
      <c r="F33" s="16">
        <v>9.5999999999999992E-3</v>
      </c>
      <c r="G33" s="16"/>
    </row>
    <row r="34" spans="1:7" x14ac:dyDescent="0.25">
      <c r="A34" s="13" t="s">
        <v>1791</v>
      </c>
      <c r="B34" s="33" t="s">
        <v>1792</v>
      </c>
      <c r="C34" s="33" t="s">
        <v>1776</v>
      </c>
      <c r="D34" s="14">
        <v>94573</v>
      </c>
      <c r="E34" s="15">
        <v>609.29</v>
      </c>
      <c r="F34" s="16">
        <v>9.4000000000000004E-3</v>
      </c>
      <c r="G34" s="16"/>
    </row>
    <row r="35" spans="1:7" x14ac:dyDescent="0.25">
      <c r="A35" s="13" t="s">
        <v>1432</v>
      </c>
      <c r="B35" s="33" t="s">
        <v>1433</v>
      </c>
      <c r="C35" s="33" t="s">
        <v>1161</v>
      </c>
      <c r="D35" s="14">
        <v>32449</v>
      </c>
      <c r="E35" s="15">
        <v>575.86</v>
      </c>
      <c r="F35" s="16">
        <v>8.8999999999999999E-3</v>
      </c>
      <c r="G35" s="16"/>
    </row>
    <row r="36" spans="1:7" x14ac:dyDescent="0.25">
      <c r="A36" s="13" t="s">
        <v>1783</v>
      </c>
      <c r="B36" s="33" t="s">
        <v>1784</v>
      </c>
      <c r="C36" s="33" t="s">
        <v>1249</v>
      </c>
      <c r="D36" s="14">
        <v>38638</v>
      </c>
      <c r="E36" s="15">
        <v>538.32000000000005</v>
      </c>
      <c r="F36" s="16">
        <v>8.3000000000000001E-3</v>
      </c>
      <c r="G36" s="16"/>
    </row>
    <row r="37" spans="1:7" x14ac:dyDescent="0.25">
      <c r="A37" s="13" t="s">
        <v>1977</v>
      </c>
      <c r="B37" s="33" t="s">
        <v>1978</v>
      </c>
      <c r="C37" s="33" t="s">
        <v>1415</v>
      </c>
      <c r="D37" s="14">
        <v>27474</v>
      </c>
      <c r="E37" s="15">
        <v>445.93</v>
      </c>
      <c r="F37" s="16">
        <v>6.8999999999999999E-3</v>
      </c>
      <c r="G37" s="16"/>
    </row>
    <row r="38" spans="1:7" x14ac:dyDescent="0.25">
      <c r="A38" s="17" t="s">
        <v>130</v>
      </c>
      <c r="B38" s="34"/>
      <c r="C38" s="34"/>
      <c r="D38" s="20"/>
      <c r="E38" s="21">
        <v>49034.92</v>
      </c>
      <c r="F38" s="22">
        <v>0.75839999999999996</v>
      </c>
      <c r="G38" s="23"/>
    </row>
    <row r="39" spans="1:7" x14ac:dyDescent="0.25">
      <c r="A39" s="17" t="s">
        <v>1234</v>
      </c>
      <c r="B39" s="33"/>
      <c r="C39" s="33"/>
      <c r="D39" s="14"/>
      <c r="E39" s="15"/>
      <c r="F39" s="16"/>
      <c r="G39" s="16"/>
    </row>
    <row r="40" spans="1:7" x14ac:dyDescent="0.25">
      <c r="A40" s="17" t="s">
        <v>130</v>
      </c>
      <c r="B40" s="33"/>
      <c r="C40" s="33"/>
      <c r="D40" s="14"/>
      <c r="E40" s="18" t="s">
        <v>127</v>
      </c>
      <c r="F40" s="19" t="s">
        <v>127</v>
      </c>
      <c r="G40" s="16"/>
    </row>
    <row r="41" spans="1:7" x14ac:dyDescent="0.25">
      <c r="A41" s="13"/>
      <c r="B41" s="33"/>
      <c r="C41" s="33"/>
      <c r="D41" s="14"/>
      <c r="E41" s="15"/>
      <c r="F41" s="16"/>
      <c r="G41" s="16"/>
    </row>
    <row r="42" spans="1:7" x14ac:dyDescent="0.25">
      <c r="A42" s="17" t="s">
        <v>2702</v>
      </c>
      <c r="B42" s="33"/>
      <c r="C42" s="33"/>
      <c r="D42" s="14"/>
      <c r="E42" s="15"/>
      <c r="F42" s="16"/>
      <c r="G42" s="16"/>
    </row>
    <row r="43" spans="1:7" x14ac:dyDescent="0.25">
      <c r="A43" s="13" t="s">
        <v>2703</v>
      </c>
      <c r="B43" s="33" t="s">
        <v>2704</v>
      </c>
      <c r="C43" s="33" t="s">
        <v>2705</v>
      </c>
      <c r="D43" s="14">
        <v>16958</v>
      </c>
      <c r="E43" s="15">
        <v>3221.42</v>
      </c>
      <c r="F43" s="16">
        <v>4.9799999999999997E-2</v>
      </c>
      <c r="G43" s="16"/>
    </row>
    <row r="44" spans="1:7" x14ac:dyDescent="0.25">
      <c r="A44" s="13" t="s">
        <v>2706</v>
      </c>
      <c r="B44" s="33" t="s">
        <v>2707</v>
      </c>
      <c r="C44" s="33" t="s">
        <v>2708</v>
      </c>
      <c r="D44" s="14">
        <v>25610</v>
      </c>
      <c r="E44" s="15">
        <v>2859</v>
      </c>
      <c r="F44" s="16">
        <v>4.4200000000000003E-2</v>
      </c>
      <c r="G44" s="16"/>
    </row>
    <row r="45" spans="1:7" x14ac:dyDescent="0.25">
      <c r="A45" s="13" t="s">
        <v>2709</v>
      </c>
      <c r="B45" s="33" t="s">
        <v>2710</v>
      </c>
      <c r="C45" s="33" t="s">
        <v>2708</v>
      </c>
      <c r="D45" s="14">
        <v>8155</v>
      </c>
      <c r="E45" s="15">
        <v>2786.51</v>
      </c>
      <c r="F45" s="16">
        <v>4.3099999999999999E-2</v>
      </c>
      <c r="G45" s="16"/>
    </row>
    <row r="46" spans="1:7" x14ac:dyDescent="0.25">
      <c r="A46" s="13" t="s">
        <v>2711</v>
      </c>
      <c r="B46" s="33" t="s">
        <v>2712</v>
      </c>
      <c r="C46" s="33" t="s">
        <v>2001</v>
      </c>
      <c r="D46" s="14">
        <v>5240</v>
      </c>
      <c r="E46" s="15">
        <v>748.05</v>
      </c>
      <c r="F46" s="16">
        <v>1.1599999999999999E-2</v>
      </c>
      <c r="G46" s="16"/>
    </row>
    <row r="47" spans="1:7" x14ac:dyDescent="0.25">
      <c r="A47" s="13" t="s">
        <v>2713</v>
      </c>
      <c r="B47" s="33" t="s">
        <v>2714</v>
      </c>
      <c r="C47" s="33" t="s">
        <v>2708</v>
      </c>
      <c r="D47" s="14">
        <v>1099</v>
      </c>
      <c r="E47" s="15">
        <v>269.26</v>
      </c>
      <c r="F47" s="16">
        <v>4.1999999999999997E-3</v>
      </c>
      <c r="G47" s="16"/>
    </row>
    <row r="48" spans="1:7" x14ac:dyDescent="0.25">
      <c r="A48" s="13" t="s">
        <v>2715</v>
      </c>
      <c r="B48" s="33" t="s">
        <v>2716</v>
      </c>
      <c r="C48" s="33" t="s">
        <v>2708</v>
      </c>
      <c r="D48" s="14">
        <v>1826</v>
      </c>
      <c r="E48" s="15">
        <v>257.70999999999998</v>
      </c>
      <c r="F48" s="16">
        <v>4.0000000000000001E-3</v>
      </c>
      <c r="G48" s="16"/>
    </row>
    <row r="49" spans="1:7" x14ac:dyDescent="0.25">
      <c r="A49" s="13" t="s">
        <v>2717</v>
      </c>
      <c r="B49" s="33" t="s">
        <v>2718</v>
      </c>
      <c r="C49" s="33" t="s">
        <v>2705</v>
      </c>
      <c r="D49" s="14">
        <v>755</v>
      </c>
      <c r="E49" s="15">
        <v>218.92</v>
      </c>
      <c r="F49" s="16">
        <v>3.3999999999999998E-3</v>
      </c>
      <c r="G49" s="16"/>
    </row>
    <row r="50" spans="1:7" x14ac:dyDescent="0.25">
      <c r="A50" s="13" t="s">
        <v>2719</v>
      </c>
      <c r="B50" s="33" t="s">
        <v>2720</v>
      </c>
      <c r="C50" s="33" t="s">
        <v>2705</v>
      </c>
      <c r="D50" s="14">
        <v>1767</v>
      </c>
      <c r="E50" s="15">
        <v>214.07</v>
      </c>
      <c r="F50" s="16">
        <v>3.3E-3</v>
      </c>
      <c r="G50" s="16"/>
    </row>
    <row r="51" spans="1:7" x14ac:dyDescent="0.25">
      <c r="A51" s="13" t="s">
        <v>2721</v>
      </c>
      <c r="B51" s="33" t="s">
        <v>2722</v>
      </c>
      <c r="C51" s="33" t="s">
        <v>2705</v>
      </c>
      <c r="D51" s="14">
        <v>529</v>
      </c>
      <c r="E51" s="15">
        <v>212.66</v>
      </c>
      <c r="F51" s="16">
        <v>3.3E-3</v>
      </c>
      <c r="G51" s="16"/>
    </row>
    <row r="52" spans="1:7" x14ac:dyDescent="0.25">
      <c r="A52" s="13" t="s">
        <v>2723</v>
      </c>
      <c r="B52" s="33" t="s">
        <v>2724</v>
      </c>
      <c r="C52" s="33" t="s">
        <v>2001</v>
      </c>
      <c r="D52" s="14">
        <v>4179</v>
      </c>
      <c r="E52" s="15">
        <v>192.47</v>
      </c>
      <c r="F52" s="16">
        <v>3.0000000000000001E-3</v>
      </c>
      <c r="G52" s="16"/>
    </row>
    <row r="53" spans="1:7" x14ac:dyDescent="0.25">
      <c r="A53" s="13" t="s">
        <v>2725</v>
      </c>
      <c r="B53" s="33" t="s">
        <v>2726</v>
      </c>
      <c r="C53" s="33" t="s">
        <v>2727</v>
      </c>
      <c r="D53" s="14">
        <v>241</v>
      </c>
      <c r="E53" s="15">
        <v>189.07</v>
      </c>
      <c r="F53" s="16">
        <v>2.8999999999999998E-3</v>
      </c>
      <c r="G53" s="16"/>
    </row>
    <row r="54" spans="1:7" x14ac:dyDescent="0.25">
      <c r="A54" s="13" t="s">
        <v>2728</v>
      </c>
      <c r="B54" s="33" t="s">
        <v>2729</v>
      </c>
      <c r="C54" s="33" t="s">
        <v>2727</v>
      </c>
      <c r="D54" s="14">
        <v>1019</v>
      </c>
      <c r="E54" s="15">
        <v>177.13</v>
      </c>
      <c r="F54" s="16">
        <v>2.7000000000000001E-3</v>
      </c>
      <c r="G54" s="16"/>
    </row>
    <row r="55" spans="1:7" x14ac:dyDescent="0.25">
      <c r="A55" s="13" t="s">
        <v>2730</v>
      </c>
      <c r="B55" s="33" t="s">
        <v>2731</v>
      </c>
      <c r="C55" s="33" t="s">
        <v>2708</v>
      </c>
      <c r="D55" s="14">
        <v>1017</v>
      </c>
      <c r="E55" s="15">
        <v>173.74</v>
      </c>
      <c r="F55" s="16">
        <v>2.7000000000000001E-3</v>
      </c>
      <c r="G55" s="16"/>
    </row>
    <row r="56" spans="1:7" x14ac:dyDescent="0.25">
      <c r="A56" s="13" t="s">
        <v>2732</v>
      </c>
      <c r="B56" s="33" t="s">
        <v>2733</v>
      </c>
      <c r="C56" s="33" t="s">
        <v>2708</v>
      </c>
      <c r="D56" s="14">
        <v>1222</v>
      </c>
      <c r="E56" s="15">
        <v>167.26</v>
      </c>
      <c r="F56" s="16">
        <v>2.5999999999999999E-3</v>
      </c>
      <c r="G56" s="16"/>
    </row>
    <row r="57" spans="1:7" x14ac:dyDescent="0.25">
      <c r="A57" s="13" t="s">
        <v>2734</v>
      </c>
      <c r="B57" s="33" t="s">
        <v>2735</v>
      </c>
      <c r="C57" s="33" t="s">
        <v>2727</v>
      </c>
      <c r="D57" s="14">
        <v>316</v>
      </c>
      <c r="E57" s="15">
        <v>162.16999999999999</v>
      </c>
      <c r="F57" s="16">
        <v>2.5000000000000001E-3</v>
      </c>
      <c r="G57" s="16"/>
    </row>
    <row r="58" spans="1:7" x14ac:dyDescent="0.25">
      <c r="A58" s="13" t="s">
        <v>2736</v>
      </c>
      <c r="B58" s="33" t="s">
        <v>2737</v>
      </c>
      <c r="C58" s="33" t="s">
        <v>2705</v>
      </c>
      <c r="D58" s="14">
        <v>921</v>
      </c>
      <c r="E58" s="15">
        <v>140.63</v>
      </c>
      <c r="F58" s="16">
        <v>2.2000000000000001E-3</v>
      </c>
      <c r="G58" s="16"/>
    </row>
    <row r="59" spans="1:7" x14ac:dyDescent="0.25">
      <c r="A59" s="13" t="s">
        <v>2738</v>
      </c>
      <c r="B59" s="33" t="s">
        <v>2739</v>
      </c>
      <c r="C59" s="33" t="s">
        <v>2708</v>
      </c>
      <c r="D59" s="14">
        <v>372</v>
      </c>
      <c r="E59" s="15">
        <v>112.71</v>
      </c>
      <c r="F59" s="16">
        <v>1.6999999999999999E-3</v>
      </c>
      <c r="G59" s="16"/>
    </row>
    <row r="60" spans="1:7" x14ac:dyDescent="0.25">
      <c r="A60" s="13" t="s">
        <v>2740</v>
      </c>
      <c r="B60" s="33" t="s">
        <v>2741</v>
      </c>
      <c r="C60" s="33" t="s">
        <v>2705</v>
      </c>
      <c r="D60" s="14">
        <v>557</v>
      </c>
      <c r="E60" s="15">
        <v>104.5</v>
      </c>
      <c r="F60" s="16">
        <v>1.6000000000000001E-3</v>
      </c>
      <c r="G60" s="16"/>
    </row>
    <row r="61" spans="1:7" x14ac:dyDescent="0.25">
      <c r="A61" s="13" t="s">
        <v>2742</v>
      </c>
      <c r="B61" s="33" t="s">
        <v>2743</v>
      </c>
      <c r="C61" s="33" t="s">
        <v>2708</v>
      </c>
      <c r="D61" s="14">
        <v>1224</v>
      </c>
      <c r="E61" s="15">
        <v>102.56</v>
      </c>
      <c r="F61" s="16">
        <v>1.6000000000000001E-3</v>
      </c>
      <c r="G61" s="16"/>
    </row>
    <row r="62" spans="1:7" x14ac:dyDescent="0.25">
      <c r="A62" s="13" t="s">
        <v>2744</v>
      </c>
      <c r="B62" s="33" t="s">
        <v>2745</v>
      </c>
      <c r="C62" s="33" t="s">
        <v>2708</v>
      </c>
      <c r="D62" s="14">
        <v>1450</v>
      </c>
      <c r="E62" s="15">
        <v>90.65</v>
      </c>
      <c r="F62" s="16">
        <v>1.4E-3</v>
      </c>
      <c r="G62" s="16"/>
    </row>
    <row r="63" spans="1:7" x14ac:dyDescent="0.25">
      <c r="A63" s="13" t="s">
        <v>2746</v>
      </c>
      <c r="B63" s="33" t="s">
        <v>2747</v>
      </c>
      <c r="C63" s="33" t="s">
        <v>2705</v>
      </c>
      <c r="D63" s="14">
        <v>276</v>
      </c>
      <c r="E63" s="15">
        <v>89.69</v>
      </c>
      <c r="F63" s="16">
        <v>1.4E-3</v>
      </c>
      <c r="G63" s="16"/>
    </row>
    <row r="64" spans="1:7" x14ac:dyDescent="0.25">
      <c r="A64" s="13" t="s">
        <v>2748</v>
      </c>
      <c r="B64" s="33" t="s">
        <v>2749</v>
      </c>
      <c r="C64" s="33" t="s">
        <v>2727</v>
      </c>
      <c r="D64" s="14">
        <v>4805</v>
      </c>
      <c r="E64" s="15">
        <v>86.95</v>
      </c>
      <c r="F64" s="16">
        <v>1.2999999999999999E-3</v>
      </c>
      <c r="G64" s="16"/>
    </row>
    <row r="65" spans="1:7" x14ac:dyDescent="0.25">
      <c r="A65" s="13" t="s">
        <v>2750</v>
      </c>
      <c r="B65" s="33" t="s">
        <v>2751</v>
      </c>
      <c r="C65" s="33" t="s">
        <v>2708</v>
      </c>
      <c r="D65" s="14">
        <v>152</v>
      </c>
      <c r="E65" s="15">
        <v>85.15</v>
      </c>
      <c r="F65" s="16">
        <v>1.2999999999999999E-3</v>
      </c>
      <c r="G65" s="16"/>
    </row>
    <row r="66" spans="1:7" x14ac:dyDescent="0.25">
      <c r="A66" s="13" t="s">
        <v>2752</v>
      </c>
      <c r="B66" s="33" t="s">
        <v>2753</v>
      </c>
      <c r="C66" s="33" t="s">
        <v>2705</v>
      </c>
      <c r="D66" s="14">
        <v>1360</v>
      </c>
      <c r="E66" s="15">
        <v>76.64</v>
      </c>
      <c r="F66" s="16">
        <v>1.1999999999999999E-3</v>
      </c>
      <c r="G66" s="16"/>
    </row>
    <row r="67" spans="1:7" x14ac:dyDescent="0.25">
      <c r="A67" s="13" t="s">
        <v>2754</v>
      </c>
      <c r="B67" s="33" t="s">
        <v>2755</v>
      </c>
      <c r="C67" s="33" t="s">
        <v>2727</v>
      </c>
      <c r="D67" s="14">
        <v>175</v>
      </c>
      <c r="E67" s="15">
        <v>75.58</v>
      </c>
      <c r="F67" s="16">
        <v>1.1999999999999999E-3</v>
      </c>
      <c r="G67" s="16"/>
    </row>
    <row r="68" spans="1:7" x14ac:dyDescent="0.25">
      <c r="A68" s="13" t="s">
        <v>2756</v>
      </c>
      <c r="B68" s="33" t="s">
        <v>2757</v>
      </c>
      <c r="C68" s="33" t="s">
        <v>2001</v>
      </c>
      <c r="D68" s="14">
        <v>306</v>
      </c>
      <c r="E68" s="15">
        <v>71.05</v>
      </c>
      <c r="F68" s="16">
        <v>1.1000000000000001E-3</v>
      </c>
      <c r="G68" s="16"/>
    </row>
    <row r="69" spans="1:7" x14ac:dyDescent="0.25">
      <c r="A69" s="13" t="s">
        <v>2758</v>
      </c>
      <c r="B69" s="33" t="s">
        <v>2759</v>
      </c>
      <c r="C69" s="33" t="s">
        <v>2708</v>
      </c>
      <c r="D69" s="14">
        <v>186</v>
      </c>
      <c r="E69" s="15">
        <v>70.28</v>
      </c>
      <c r="F69" s="16">
        <v>1.1000000000000001E-3</v>
      </c>
      <c r="G69" s="16"/>
    </row>
    <row r="70" spans="1:7" x14ac:dyDescent="0.25">
      <c r="A70" s="13" t="s">
        <v>2760</v>
      </c>
      <c r="B70" s="33" t="s">
        <v>2761</v>
      </c>
      <c r="C70" s="33" t="s">
        <v>2705</v>
      </c>
      <c r="D70" s="14">
        <v>249</v>
      </c>
      <c r="E70" s="15">
        <v>59.42</v>
      </c>
      <c r="F70" s="16">
        <v>8.9999999999999998E-4</v>
      </c>
      <c r="G70" s="16"/>
    </row>
    <row r="71" spans="1:7" x14ac:dyDescent="0.25">
      <c r="A71" s="13" t="s">
        <v>2762</v>
      </c>
      <c r="B71" s="33" t="s">
        <v>2763</v>
      </c>
      <c r="C71" s="33" t="s">
        <v>2708</v>
      </c>
      <c r="D71" s="14">
        <v>285</v>
      </c>
      <c r="E71" s="15">
        <v>56.2</v>
      </c>
      <c r="F71" s="16">
        <v>8.9999999999999998E-4</v>
      </c>
      <c r="G71" s="16"/>
    </row>
    <row r="72" spans="1:7" x14ac:dyDescent="0.25">
      <c r="A72" s="13" t="s">
        <v>2764</v>
      </c>
      <c r="B72" s="33" t="s">
        <v>2765</v>
      </c>
      <c r="C72" s="33" t="s">
        <v>2708</v>
      </c>
      <c r="D72" s="14">
        <v>121</v>
      </c>
      <c r="E72" s="15">
        <v>54.71</v>
      </c>
      <c r="F72" s="16">
        <v>8.0000000000000004E-4</v>
      </c>
      <c r="G72" s="16"/>
    </row>
    <row r="73" spans="1:7" x14ac:dyDescent="0.25">
      <c r="A73" s="13" t="s">
        <v>2766</v>
      </c>
      <c r="B73" s="33" t="s">
        <v>2767</v>
      </c>
      <c r="C73" s="33" t="s">
        <v>2708</v>
      </c>
      <c r="D73" s="14">
        <v>708</v>
      </c>
      <c r="E73" s="15">
        <v>46.83</v>
      </c>
      <c r="F73" s="16">
        <v>6.9999999999999999E-4</v>
      </c>
      <c r="G73" s="16"/>
    </row>
    <row r="74" spans="1:7" x14ac:dyDescent="0.25">
      <c r="A74" s="13" t="s">
        <v>2768</v>
      </c>
      <c r="B74" s="33" t="s">
        <v>2769</v>
      </c>
      <c r="C74" s="33" t="s">
        <v>2708</v>
      </c>
      <c r="D74" s="14">
        <v>27</v>
      </c>
      <c r="E74" s="15">
        <v>45.25</v>
      </c>
      <c r="F74" s="16">
        <v>6.9999999999999999E-4</v>
      </c>
      <c r="G74" s="16"/>
    </row>
    <row r="75" spans="1:7" x14ac:dyDescent="0.25">
      <c r="A75" s="13" t="s">
        <v>2770</v>
      </c>
      <c r="B75" s="33" t="s">
        <v>2771</v>
      </c>
      <c r="C75" s="33" t="s">
        <v>2727</v>
      </c>
      <c r="D75" s="14">
        <v>351</v>
      </c>
      <c r="E75" s="15">
        <v>43.51</v>
      </c>
      <c r="F75" s="16">
        <v>6.9999999999999999E-4</v>
      </c>
      <c r="G75" s="16"/>
    </row>
    <row r="76" spans="1:7" x14ac:dyDescent="0.25">
      <c r="A76" s="13" t="s">
        <v>2772</v>
      </c>
      <c r="B76" s="33" t="s">
        <v>2773</v>
      </c>
      <c r="C76" s="33" t="s">
        <v>2708</v>
      </c>
      <c r="D76" s="14">
        <v>85</v>
      </c>
      <c r="E76" s="15">
        <v>35.92</v>
      </c>
      <c r="F76" s="16">
        <v>5.9999999999999995E-4</v>
      </c>
      <c r="G76" s="16"/>
    </row>
    <row r="77" spans="1:7" x14ac:dyDescent="0.25">
      <c r="A77" s="13" t="s">
        <v>2774</v>
      </c>
      <c r="B77" s="33" t="s">
        <v>2775</v>
      </c>
      <c r="C77" s="33" t="s">
        <v>2001</v>
      </c>
      <c r="D77" s="14">
        <v>572</v>
      </c>
      <c r="E77" s="15">
        <v>35.880000000000003</v>
      </c>
      <c r="F77" s="16">
        <v>5.9999999999999995E-4</v>
      </c>
      <c r="G77" s="16"/>
    </row>
    <row r="78" spans="1:7" x14ac:dyDescent="0.25">
      <c r="A78" s="13" t="s">
        <v>2776</v>
      </c>
      <c r="B78" s="33" t="s">
        <v>2777</v>
      </c>
      <c r="C78" s="33" t="s">
        <v>2708</v>
      </c>
      <c r="D78" s="14">
        <v>887</v>
      </c>
      <c r="E78" s="15">
        <v>35.5</v>
      </c>
      <c r="F78" s="16">
        <v>5.0000000000000001E-4</v>
      </c>
      <c r="G78" s="16"/>
    </row>
    <row r="79" spans="1:7" x14ac:dyDescent="0.25">
      <c r="A79" s="13" t="s">
        <v>2778</v>
      </c>
      <c r="B79" s="33" t="s">
        <v>2779</v>
      </c>
      <c r="C79" s="33" t="s">
        <v>2708</v>
      </c>
      <c r="D79" s="14">
        <v>573</v>
      </c>
      <c r="E79" s="15">
        <v>35.35</v>
      </c>
      <c r="F79" s="16">
        <v>5.0000000000000001E-4</v>
      </c>
      <c r="G79" s="16"/>
    </row>
    <row r="80" spans="1:7" x14ac:dyDescent="0.25">
      <c r="A80" s="13" t="s">
        <v>2780</v>
      </c>
      <c r="B80" s="33" t="s">
        <v>2781</v>
      </c>
      <c r="C80" s="33" t="s">
        <v>2708</v>
      </c>
      <c r="D80" s="14">
        <v>51</v>
      </c>
      <c r="E80" s="15">
        <v>32.56</v>
      </c>
      <c r="F80" s="16">
        <v>5.0000000000000001E-4</v>
      </c>
      <c r="G80" s="16"/>
    </row>
    <row r="81" spans="1:7" x14ac:dyDescent="0.25">
      <c r="A81" s="13" t="s">
        <v>2782</v>
      </c>
      <c r="B81" s="33" t="s">
        <v>2783</v>
      </c>
      <c r="C81" s="33" t="s">
        <v>2727</v>
      </c>
      <c r="D81" s="14">
        <v>1036</v>
      </c>
      <c r="E81" s="15">
        <v>30.94</v>
      </c>
      <c r="F81" s="16">
        <v>5.0000000000000001E-4</v>
      </c>
      <c r="G81" s="16"/>
    </row>
    <row r="82" spans="1:7" x14ac:dyDescent="0.25">
      <c r="A82" s="13" t="s">
        <v>2784</v>
      </c>
      <c r="B82" s="33" t="s">
        <v>2785</v>
      </c>
      <c r="C82" s="33" t="s">
        <v>2708</v>
      </c>
      <c r="D82" s="14">
        <v>474</v>
      </c>
      <c r="E82" s="15">
        <v>28.1</v>
      </c>
      <c r="F82" s="16">
        <v>4.0000000000000002E-4</v>
      </c>
      <c r="G82" s="16"/>
    </row>
    <row r="83" spans="1:7" x14ac:dyDescent="0.25">
      <c r="A83" s="13" t="s">
        <v>2786</v>
      </c>
      <c r="B83" s="33" t="s">
        <v>2787</v>
      </c>
      <c r="C83" s="33" t="s">
        <v>2705</v>
      </c>
      <c r="D83" s="14">
        <v>99</v>
      </c>
      <c r="E83" s="15">
        <v>26.67</v>
      </c>
      <c r="F83" s="16">
        <v>4.0000000000000002E-4</v>
      </c>
      <c r="G83" s="16"/>
    </row>
    <row r="84" spans="1:7" x14ac:dyDescent="0.25">
      <c r="A84" s="13" t="s">
        <v>2788</v>
      </c>
      <c r="B84" s="33" t="s">
        <v>2789</v>
      </c>
      <c r="C84" s="33" t="s">
        <v>2708</v>
      </c>
      <c r="D84" s="14">
        <v>196</v>
      </c>
      <c r="E84" s="15">
        <v>24.56</v>
      </c>
      <c r="F84" s="16">
        <v>4.0000000000000002E-4</v>
      </c>
      <c r="G84" s="16"/>
    </row>
    <row r="85" spans="1:7" x14ac:dyDescent="0.25">
      <c r="A85" s="13" t="s">
        <v>2790</v>
      </c>
      <c r="B85" s="33" t="s">
        <v>2791</v>
      </c>
      <c r="C85" s="33" t="s">
        <v>2001</v>
      </c>
      <c r="D85" s="14">
        <v>151</v>
      </c>
      <c r="E85" s="15">
        <v>23.9</v>
      </c>
      <c r="F85" s="16">
        <v>4.0000000000000002E-4</v>
      </c>
      <c r="G85" s="16"/>
    </row>
    <row r="86" spans="1:7" x14ac:dyDescent="0.25">
      <c r="A86" s="13" t="s">
        <v>2792</v>
      </c>
      <c r="B86" s="33" t="s">
        <v>2793</v>
      </c>
      <c r="C86" s="33" t="s">
        <v>2708</v>
      </c>
      <c r="D86" s="14">
        <v>228</v>
      </c>
      <c r="E86" s="15">
        <v>22.11</v>
      </c>
      <c r="F86" s="16">
        <v>2.9999999999999997E-4</v>
      </c>
      <c r="G86" s="16"/>
    </row>
    <row r="87" spans="1:7" x14ac:dyDescent="0.25">
      <c r="A87" s="13" t="s">
        <v>2794</v>
      </c>
      <c r="B87" s="33" t="s">
        <v>2795</v>
      </c>
      <c r="C87" s="33" t="s">
        <v>2796</v>
      </c>
      <c r="D87" s="14">
        <v>1338</v>
      </c>
      <c r="E87" s="15">
        <v>21.93</v>
      </c>
      <c r="F87" s="16">
        <v>2.9999999999999997E-4</v>
      </c>
      <c r="G87" s="16"/>
    </row>
    <row r="88" spans="1:7" x14ac:dyDescent="0.25">
      <c r="A88" s="13" t="s">
        <v>2797</v>
      </c>
      <c r="B88" s="33" t="s">
        <v>2798</v>
      </c>
      <c r="C88" s="33" t="s">
        <v>2727</v>
      </c>
      <c r="D88" s="14">
        <v>53</v>
      </c>
      <c r="E88" s="15">
        <v>20.29</v>
      </c>
      <c r="F88" s="16">
        <v>2.9999999999999997E-4</v>
      </c>
      <c r="G88" s="16"/>
    </row>
    <row r="89" spans="1:7" x14ac:dyDescent="0.25">
      <c r="A89" s="13" t="s">
        <v>2799</v>
      </c>
      <c r="B89" s="33" t="s">
        <v>2800</v>
      </c>
      <c r="C89" s="33" t="s">
        <v>2708</v>
      </c>
      <c r="D89" s="14">
        <v>129</v>
      </c>
      <c r="E89" s="15">
        <v>20.100000000000001</v>
      </c>
      <c r="F89" s="16">
        <v>2.9999999999999997E-4</v>
      </c>
      <c r="G89" s="16"/>
    </row>
    <row r="90" spans="1:7" x14ac:dyDescent="0.25">
      <c r="A90" s="13" t="s">
        <v>2801</v>
      </c>
      <c r="B90" s="33" t="s">
        <v>2802</v>
      </c>
      <c r="C90" s="33" t="s">
        <v>2708</v>
      </c>
      <c r="D90" s="14">
        <v>363</v>
      </c>
      <c r="E90" s="15">
        <v>19.940000000000001</v>
      </c>
      <c r="F90" s="16">
        <v>2.9999999999999997E-4</v>
      </c>
      <c r="G90" s="16"/>
    </row>
    <row r="91" spans="1:7" x14ac:dyDescent="0.25">
      <c r="A91" s="13" t="s">
        <v>2803</v>
      </c>
      <c r="B91" s="33" t="s">
        <v>2804</v>
      </c>
      <c r="C91" s="33" t="s">
        <v>2727</v>
      </c>
      <c r="D91" s="14">
        <v>235</v>
      </c>
      <c r="E91" s="15">
        <v>19.829999999999998</v>
      </c>
      <c r="F91" s="16">
        <v>2.9999999999999997E-4</v>
      </c>
      <c r="G91" s="16"/>
    </row>
    <row r="92" spans="1:7" x14ac:dyDescent="0.25">
      <c r="A92" s="13" t="s">
        <v>2805</v>
      </c>
      <c r="B92" s="33" t="s">
        <v>2806</v>
      </c>
      <c r="C92" s="33" t="s">
        <v>2708</v>
      </c>
      <c r="D92" s="14">
        <v>99</v>
      </c>
      <c r="E92" s="15">
        <v>14.72</v>
      </c>
      <c r="F92" s="16">
        <v>2.0000000000000001E-4</v>
      </c>
      <c r="G92" s="16"/>
    </row>
    <row r="93" spans="1:7" x14ac:dyDescent="0.25">
      <c r="A93" s="17" t="s">
        <v>130</v>
      </c>
      <c r="B93" s="34"/>
      <c r="C93" s="34"/>
      <c r="D93" s="20"/>
      <c r="E93" s="21">
        <v>13710.05</v>
      </c>
      <c r="F93" s="22">
        <v>0.21190000000000001</v>
      </c>
      <c r="G93" s="23"/>
    </row>
    <row r="94" spans="1:7" x14ac:dyDescent="0.25">
      <c r="A94" s="13"/>
      <c r="B94" s="33"/>
      <c r="C94" s="33"/>
      <c r="D94" s="14"/>
      <c r="E94" s="15"/>
      <c r="F94" s="16"/>
      <c r="G94" s="16"/>
    </row>
    <row r="95" spans="1:7" x14ac:dyDescent="0.25">
      <c r="A95" s="24" t="s">
        <v>142</v>
      </c>
      <c r="B95" s="35"/>
      <c r="C95" s="35"/>
      <c r="D95" s="25"/>
      <c r="E95" s="21">
        <v>62744.97</v>
      </c>
      <c r="F95" s="22">
        <v>0.97030000000000005</v>
      </c>
      <c r="G95" s="23"/>
    </row>
    <row r="96" spans="1:7" x14ac:dyDescent="0.25">
      <c r="A96" s="13"/>
      <c r="B96" s="33"/>
      <c r="C96" s="33"/>
      <c r="D96" s="14"/>
      <c r="E96" s="15"/>
      <c r="F96" s="16"/>
      <c r="G96" s="16"/>
    </row>
    <row r="97" spans="1:7" x14ac:dyDescent="0.25">
      <c r="A97" s="13"/>
      <c r="B97" s="33"/>
      <c r="C97" s="33"/>
      <c r="D97" s="14"/>
      <c r="E97" s="15"/>
      <c r="F97" s="16"/>
      <c r="G97" s="16"/>
    </row>
    <row r="98" spans="1:7" x14ac:dyDescent="0.25">
      <c r="A98" s="17" t="s">
        <v>220</v>
      </c>
      <c r="B98" s="33"/>
      <c r="C98" s="33"/>
      <c r="D98" s="14"/>
      <c r="E98" s="15"/>
      <c r="F98" s="16"/>
      <c r="G98" s="16"/>
    </row>
    <row r="99" spans="1:7" x14ac:dyDescent="0.25">
      <c r="A99" s="13" t="s">
        <v>221</v>
      </c>
      <c r="B99" s="33"/>
      <c r="C99" s="33"/>
      <c r="D99" s="14"/>
      <c r="E99" s="15">
        <v>2123.54</v>
      </c>
      <c r="F99" s="16">
        <v>3.2800000000000003E-2</v>
      </c>
      <c r="G99" s="16">
        <v>6.2909999999999994E-2</v>
      </c>
    </row>
    <row r="100" spans="1:7" x14ac:dyDescent="0.25">
      <c r="A100" s="17" t="s">
        <v>130</v>
      </c>
      <c r="B100" s="34"/>
      <c r="C100" s="34"/>
      <c r="D100" s="20"/>
      <c r="E100" s="21">
        <v>2123.54</v>
      </c>
      <c r="F100" s="22">
        <v>3.2800000000000003E-2</v>
      </c>
      <c r="G100" s="23"/>
    </row>
    <row r="101" spans="1:7" x14ac:dyDescent="0.25">
      <c r="A101" s="13"/>
      <c r="B101" s="33"/>
      <c r="C101" s="33"/>
      <c r="D101" s="14"/>
      <c r="E101" s="15"/>
      <c r="F101" s="16"/>
      <c r="G101" s="16"/>
    </row>
    <row r="102" spans="1:7" x14ac:dyDescent="0.25">
      <c r="A102" s="24" t="s">
        <v>142</v>
      </c>
      <c r="B102" s="35"/>
      <c r="C102" s="35"/>
      <c r="D102" s="25"/>
      <c r="E102" s="21">
        <v>2123.54</v>
      </c>
      <c r="F102" s="22">
        <v>3.2800000000000003E-2</v>
      </c>
      <c r="G102" s="23"/>
    </row>
    <row r="103" spans="1:7" x14ac:dyDescent="0.25">
      <c r="A103" s="13" t="s">
        <v>222</v>
      </c>
      <c r="B103" s="33"/>
      <c r="C103" s="33"/>
      <c r="D103" s="14"/>
      <c r="E103" s="15">
        <v>0.36600450000000001</v>
      </c>
      <c r="F103" s="16">
        <v>5.0000000000000004E-6</v>
      </c>
      <c r="G103" s="16"/>
    </row>
    <row r="104" spans="1:7" x14ac:dyDescent="0.25">
      <c r="A104" s="13" t="s">
        <v>223</v>
      </c>
      <c r="B104" s="33"/>
      <c r="C104" s="33"/>
      <c r="D104" s="14"/>
      <c r="E104" s="26">
        <v>-209.95600450000001</v>
      </c>
      <c r="F104" s="27">
        <v>-3.1050000000000001E-3</v>
      </c>
      <c r="G104" s="16">
        <v>6.2909000000000007E-2</v>
      </c>
    </row>
    <row r="105" spans="1:7" x14ac:dyDescent="0.25">
      <c r="A105" s="28" t="s">
        <v>224</v>
      </c>
      <c r="B105" s="36"/>
      <c r="C105" s="36"/>
      <c r="D105" s="29"/>
      <c r="E105" s="30">
        <v>64658.92</v>
      </c>
      <c r="F105" s="31">
        <v>1</v>
      </c>
      <c r="G105" s="31"/>
    </row>
    <row r="110" spans="1:7" x14ac:dyDescent="0.25">
      <c r="A110" s="1" t="s">
        <v>227</v>
      </c>
    </row>
    <row r="111" spans="1:7" x14ac:dyDescent="0.25">
      <c r="A111" s="48" t="s">
        <v>228</v>
      </c>
      <c r="B111" s="3" t="s">
        <v>127</v>
      </c>
    </row>
    <row r="112" spans="1:7" x14ac:dyDescent="0.25">
      <c r="A112" t="s">
        <v>229</v>
      </c>
    </row>
    <row r="113" spans="1:3" x14ac:dyDescent="0.25">
      <c r="A113" t="s">
        <v>230</v>
      </c>
      <c r="B113" t="s">
        <v>231</v>
      </c>
      <c r="C113" t="s">
        <v>231</v>
      </c>
    </row>
    <row r="114" spans="1:3" x14ac:dyDescent="0.25">
      <c r="B114" s="49">
        <v>45565</v>
      </c>
      <c r="C114" s="49">
        <v>45596</v>
      </c>
    </row>
    <row r="115" spans="1:3" x14ac:dyDescent="0.25">
      <c r="A115" t="s">
        <v>724</v>
      </c>
      <c r="B115">
        <v>12.06</v>
      </c>
      <c r="C115">
        <v>11.7111</v>
      </c>
    </row>
    <row r="116" spans="1:3" x14ac:dyDescent="0.25">
      <c r="A116" t="s">
        <v>237</v>
      </c>
      <c r="B116">
        <v>12.06</v>
      </c>
      <c r="C116">
        <v>11.7111</v>
      </c>
    </row>
    <row r="117" spans="1:3" x14ac:dyDescent="0.25">
      <c r="A117" t="s">
        <v>725</v>
      </c>
      <c r="B117">
        <v>11.9377</v>
      </c>
      <c r="C117">
        <v>11.575200000000001</v>
      </c>
    </row>
    <row r="118" spans="1:3" x14ac:dyDescent="0.25">
      <c r="A118" t="s">
        <v>689</v>
      </c>
      <c r="B118">
        <v>11.9377</v>
      </c>
      <c r="C118">
        <v>11.575200000000001</v>
      </c>
    </row>
    <row r="120" spans="1:3" x14ac:dyDescent="0.25">
      <c r="A120" t="s">
        <v>247</v>
      </c>
      <c r="B120" s="3" t="s">
        <v>127</v>
      </c>
    </row>
    <row r="121" spans="1:3" x14ac:dyDescent="0.25">
      <c r="A121" t="s">
        <v>248</v>
      </c>
      <c r="B121" s="3" t="s">
        <v>127</v>
      </c>
    </row>
    <row r="122" spans="1:3" ht="29.1" customHeight="1" x14ac:dyDescent="0.25">
      <c r="A122" s="48" t="s">
        <v>249</v>
      </c>
      <c r="B122" s="3" t="s">
        <v>127</v>
      </c>
    </row>
    <row r="123" spans="1:3" ht="29.1" customHeight="1" x14ac:dyDescent="0.25">
      <c r="A123" s="48" t="s">
        <v>250</v>
      </c>
      <c r="B123" s="50">
        <v>13710.060721</v>
      </c>
    </row>
    <row r="124" spans="1:3" x14ac:dyDescent="0.25">
      <c r="A124" t="s">
        <v>1235</v>
      </c>
      <c r="B124" s="50" t="s">
        <v>127</v>
      </c>
    </row>
    <row r="125" spans="1:3" ht="43.5" customHeight="1" x14ac:dyDescent="0.25">
      <c r="A125" s="48" t="s">
        <v>2807</v>
      </c>
      <c r="B125" s="3" t="s">
        <v>127</v>
      </c>
    </row>
    <row r="126" spans="1:3" x14ac:dyDescent="0.25">
      <c r="B126" s="3"/>
    </row>
    <row r="127" spans="1:3" ht="29.1" customHeight="1" x14ac:dyDescent="0.25">
      <c r="A127" s="48" t="s">
        <v>2808</v>
      </c>
      <c r="B127" s="3" t="s">
        <v>127</v>
      </c>
    </row>
    <row r="128" spans="1:3" ht="29.1" customHeight="1" x14ac:dyDescent="0.25">
      <c r="A128" s="48" t="s">
        <v>2809</v>
      </c>
      <c r="B128" t="s">
        <v>127</v>
      </c>
    </row>
    <row r="129" spans="1:4" ht="29.1" customHeight="1" x14ac:dyDescent="0.25">
      <c r="A129" s="48" t="s">
        <v>2810</v>
      </c>
      <c r="B129" s="3" t="s">
        <v>127</v>
      </c>
    </row>
    <row r="130" spans="1:4" ht="29.1" customHeight="1" x14ac:dyDescent="0.25">
      <c r="A130" s="48" t="s">
        <v>2811</v>
      </c>
      <c r="B130" s="3" t="s">
        <v>127</v>
      </c>
    </row>
    <row r="132" spans="1:4" ht="69.95" customHeight="1" x14ac:dyDescent="0.25">
      <c r="A132" s="69" t="s">
        <v>266</v>
      </c>
      <c r="B132" s="69" t="s">
        <v>267</v>
      </c>
      <c r="C132" s="69" t="s">
        <v>5</v>
      </c>
      <c r="D132" s="69" t="s">
        <v>6</v>
      </c>
    </row>
    <row r="133" spans="1:4" ht="69.95" customHeight="1" x14ac:dyDescent="0.25">
      <c r="A133" s="69" t="s">
        <v>2812</v>
      </c>
      <c r="B133" s="69"/>
      <c r="C133" s="69" t="s">
        <v>93</v>
      </c>
      <c r="D133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46"/>
  <sheetViews>
    <sheetView showGridLines="0" workbookViewId="0">
      <pane ySplit="4" topLeftCell="A5" activePane="bottomLeft" state="frozen"/>
      <selection activeCell="B30" sqref="B30"/>
      <selection pane="bottomLeft" activeCell="C32" sqref="C32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2813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2814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126</v>
      </c>
      <c r="B7" s="33"/>
      <c r="C7" s="33"/>
      <c r="D7" s="14"/>
      <c r="E7" s="15" t="s">
        <v>127</v>
      </c>
      <c r="F7" s="16" t="s">
        <v>127</v>
      </c>
      <c r="G7" s="16"/>
    </row>
    <row r="8" spans="1:8" x14ac:dyDescent="0.25">
      <c r="A8" s="59" t="s">
        <v>142</v>
      </c>
      <c r="B8" s="60"/>
      <c r="C8" s="60"/>
      <c r="D8" s="61"/>
      <c r="E8" s="37">
        <f>+E5</f>
        <v>0</v>
      </c>
      <c r="F8" s="38">
        <f>+F5</f>
        <v>0</v>
      </c>
      <c r="G8" s="16"/>
    </row>
    <row r="9" spans="1:8" x14ac:dyDescent="0.25">
      <c r="A9" s="17"/>
      <c r="B9" s="34"/>
      <c r="C9" s="34"/>
      <c r="D9" s="20"/>
      <c r="E9" s="46"/>
      <c r="F9" s="23"/>
      <c r="G9" s="16"/>
    </row>
    <row r="10" spans="1:8" x14ac:dyDescent="0.25">
      <c r="A10" s="17" t="s">
        <v>2245</v>
      </c>
      <c r="B10" s="34"/>
      <c r="C10" s="34"/>
      <c r="D10" s="20"/>
      <c r="E10" s="46"/>
      <c r="F10" s="23"/>
      <c r="G10" s="16"/>
    </row>
    <row r="11" spans="1:8" x14ac:dyDescent="0.25">
      <c r="A11" s="17" t="s">
        <v>2815</v>
      </c>
      <c r="B11" s="34"/>
      <c r="C11" s="34"/>
      <c r="D11" s="20"/>
      <c r="E11" s="46"/>
      <c r="F11" s="23"/>
      <c r="G11" s="16"/>
    </row>
    <row r="12" spans="1:8" x14ac:dyDescent="0.25">
      <c r="A12" s="62" t="s">
        <v>2250</v>
      </c>
      <c r="B12" s="33" t="s">
        <v>2251</v>
      </c>
      <c r="C12" s="34"/>
      <c r="D12" s="14">
        <v>114</v>
      </c>
      <c r="E12" s="46">
        <v>9026.634</v>
      </c>
      <c r="F12" s="23">
        <f>+E12/E22</f>
        <v>0.96873812102044121</v>
      </c>
      <c r="G12" s="16"/>
    </row>
    <row r="13" spans="1:8" x14ac:dyDescent="0.25">
      <c r="A13" s="59" t="s">
        <v>142</v>
      </c>
      <c r="B13" s="60"/>
      <c r="C13" s="60"/>
      <c r="D13" s="61"/>
      <c r="E13" s="37">
        <f>SUM(E12)</f>
        <v>9026.634</v>
      </c>
      <c r="F13" s="38">
        <f>SUM(F12)</f>
        <v>0.96873812102044121</v>
      </c>
      <c r="G13" s="16"/>
    </row>
    <row r="14" spans="1:8" x14ac:dyDescent="0.25">
      <c r="A14" s="13"/>
      <c r="B14" s="33"/>
      <c r="C14" s="33"/>
      <c r="D14" s="14"/>
      <c r="E14" s="15"/>
      <c r="F14" s="16"/>
      <c r="G14" s="16"/>
    </row>
    <row r="15" spans="1:8" x14ac:dyDescent="0.25">
      <c r="A15" s="17" t="s">
        <v>220</v>
      </c>
      <c r="B15" s="33"/>
      <c r="C15" s="33"/>
      <c r="D15" s="14"/>
      <c r="E15" s="15"/>
      <c r="F15" s="16"/>
      <c r="G15" s="16"/>
    </row>
    <row r="16" spans="1:8" x14ac:dyDescent="0.25">
      <c r="A16" s="13" t="s">
        <v>221</v>
      </c>
      <c r="B16" s="33"/>
      <c r="C16" s="33"/>
      <c r="D16" s="14"/>
      <c r="E16" s="15">
        <v>61.96</v>
      </c>
      <c r="F16" s="16">
        <v>6.6490000000000004E-3</v>
      </c>
      <c r="G16" s="16">
        <v>6.2909999999999994E-2</v>
      </c>
    </row>
    <row r="17" spans="1:7" x14ac:dyDescent="0.25">
      <c r="A17" s="17" t="s">
        <v>130</v>
      </c>
      <c r="B17" s="34"/>
      <c r="C17" s="34"/>
      <c r="D17" s="20"/>
      <c r="E17" s="21">
        <v>61.96</v>
      </c>
      <c r="F17" s="22">
        <v>6.6490000000000004E-3</v>
      </c>
      <c r="G17" s="23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24" t="s">
        <v>142</v>
      </c>
      <c r="B19" s="35"/>
      <c r="C19" s="35"/>
      <c r="D19" s="25"/>
      <c r="E19" s="21">
        <v>61.96</v>
      </c>
      <c r="F19" s="22">
        <v>6.6490000000000004E-3</v>
      </c>
      <c r="G19" s="23"/>
    </row>
    <row r="20" spans="1:7" x14ac:dyDescent="0.25">
      <c r="A20" s="13" t="s">
        <v>222</v>
      </c>
      <c r="B20" s="33"/>
      <c r="C20" s="33"/>
      <c r="D20" s="14"/>
      <c r="E20" s="15">
        <v>1.0678699999999999E-2</v>
      </c>
      <c r="F20" s="16">
        <v>9.9999999999999995E-7</v>
      </c>
      <c r="G20" s="16"/>
    </row>
    <row r="21" spans="1:7" x14ac:dyDescent="0.25">
      <c r="A21" s="13" t="s">
        <v>223</v>
      </c>
      <c r="B21" s="33"/>
      <c r="C21" s="33"/>
      <c r="D21" s="14"/>
      <c r="E21" s="15">
        <v>229.3293213</v>
      </c>
      <c r="F21" s="16">
        <v>2.4698999999999999E-2</v>
      </c>
      <c r="G21" s="16">
        <v>6.2909999999999994E-2</v>
      </c>
    </row>
    <row r="22" spans="1:7" x14ac:dyDescent="0.25">
      <c r="A22" s="28" t="s">
        <v>224</v>
      </c>
      <c r="B22" s="36"/>
      <c r="C22" s="36"/>
      <c r="D22" s="29"/>
      <c r="E22" s="30">
        <v>9317.93</v>
      </c>
      <c r="F22" s="31">
        <v>1</v>
      </c>
      <c r="G22" s="31"/>
    </row>
    <row r="24" spans="1:7" x14ac:dyDescent="0.25">
      <c r="E24" s="64"/>
      <c r="F24" s="64"/>
    </row>
    <row r="25" spans="1:7" x14ac:dyDescent="0.25">
      <c r="E25" s="64"/>
      <c r="F25" s="64"/>
    </row>
    <row r="27" spans="1:7" x14ac:dyDescent="0.25">
      <c r="A27" s="1" t="s">
        <v>227</v>
      </c>
    </row>
    <row r="28" spans="1:7" x14ac:dyDescent="0.25">
      <c r="A28" s="48" t="s">
        <v>228</v>
      </c>
      <c r="B28" s="3" t="s">
        <v>127</v>
      </c>
    </row>
    <row r="29" spans="1:7" x14ac:dyDescent="0.25">
      <c r="A29" t="s">
        <v>229</v>
      </c>
    </row>
    <row r="30" spans="1:7" x14ac:dyDescent="0.25">
      <c r="A30" t="s">
        <v>230</v>
      </c>
      <c r="B30" t="s">
        <v>231</v>
      </c>
      <c r="C30" t="s">
        <v>231</v>
      </c>
    </row>
    <row r="31" spans="1:7" x14ac:dyDescent="0.25">
      <c r="B31" s="49">
        <v>45565</v>
      </c>
      <c r="C31" s="49">
        <v>45596</v>
      </c>
    </row>
    <row r="32" spans="1:7" x14ac:dyDescent="0.25">
      <c r="A32" t="s">
        <v>725</v>
      </c>
      <c r="B32">
        <v>76.636899999999997</v>
      </c>
      <c r="C32">
        <v>80.691100000000006</v>
      </c>
    </row>
    <row r="34" spans="1:4" x14ac:dyDescent="0.25">
      <c r="A34" t="s">
        <v>247</v>
      </c>
      <c r="B34" s="3" t="s">
        <v>127</v>
      </c>
    </row>
    <row r="35" spans="1:4" x14ac:dyDescent="0.25">
      <c r="A35" t="s">
        <v>248</v>
      </c>
      <c r="B35" s="3" t="s">
        <v>127</v>
      </c>
    </row>
    <row r="36" spans="1:4" ht="29.1" customHeight="1" x14ac:dyDescent="0.25">
      <c r="A36" s="48" t="s">
        <v>249</v>
      </c>
      <c r="B36" s="3" t="s">
        <v>127</v>
      </c>
    </row>
    <row r="37" spans="1:4" ht="29.1" customHeight="1" x14ac:dyDescent="0.25">
      <c r="A37" s="48" t="s">
        <v>250</v>
      </c>
      <c r="B37" s="3" t="s">
        <v>127</v>
      </c>
    </row>
    <row r="38" spans="1:4" ht="43.5" customHeight="1" x14ac:dyDescent="0.25">
      <c r="A38" s="48" t="s">
        <v>252</v>
      </c>
      <c r="B38" s="3" t="s">
        <v>127</v>
      </c>
    </row>
    <row r="39" spans="1:4" x14ac:dyDescent="0.25">
      <c r="B39" s="3"/>
    </row>
    <row r="40" spans="1:4" ht="29.1" customHeight="1" x14ac:dyDescent="0.25">
      <c r="A40" s="48" t="s">
        <v>253</v>
      </c>
      <c r="B40" s="3" t="s">
        <v>127</v>
      </c>
    </row>
    <row r="41" spans="1:4" ht="29.1" customHeight="1" x14ac:dyDescent="0.25">
      <c r="A41" s="48" t="s">
        <v>254</v>
      </c>
      <c r="B41">
        <v>8883.2000000000007</v>
      </c>
    </row>
    <row r="42" spans="1:4" ht="29.1" customHeight="1" x14ac:dyDescent="0.25">
      <c r="A42" s="48" t="s">
        <v>255</v>
      </c>
      <c r="B42" s="3" t="s">
        <v>127</v>
      </c>
    </row>
    <row r="43" spans="1:4" ht="29.1" customHeight="1" x14ac:dyDescent="0.25">
      <c r="A43" s="48" t="s">
        <v>256</v>
      </c>
      <c r="B43" s="3" t="s">
        <v>127</v>
      </c>
    </row>
    <row r="45" spans="1:4" ht="69.95" customHeight="1" x14ac:dyDescent="0.25">
      <c r="A45" s="69" t="s">
        <v>266</v>
      </c>
      <c r="B45" s="69" t="s">
        <v>267</v>
      </c>
      <c r="C45" s="69" t="s">
        <v>5</v>
      </c>
      <c r="D45" s="69" t="s">
        <v>6</v>
      </c>
    </row>
    <row r="46" spans="1:4" ht="69.95" customHeight="1" x14ac:dyDescent="0.25">
      <c r="A46" s="69" t="s">
        <v>2816</v>
      </c>
      <c r="B46" s="69"/>
      <c r="C46" s="69" t="s">
        <v>95</v>
      </c>
      <c r="D46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9"/>
  <sheetViews>
    <sheetView showGridLines="0" workbookViewId="0">
      <pane ySplit="4" topLeftCell="A100" activePane="bottomLeft" state="frozen"/>
      <selection activeCell="B30" sqref="B30"/>
      <selection pane="bottomLeft" activeCell="B100" sqref="B10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485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486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126</v>
      </c>
      <c r="B7" s="33"/>
      <c r="C7" s="33"/>
      <c r="D7" s="14"/>
      <c r="E7" s="15" t="s">
        <v>127</v>
      </c>
      <c r="F7" s="16" t="s">
        <v>127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128</v>
      </c>
      <c r="B9" s="33"/>
      <c r="C9" s="33"/>
      <c r="D9" s="14"/>
      <c r="E9" s="15"/>
      <c r="F9" s="16"/>
      <c r="G9" s="16"/>
    </row>
    <row r="10" spans="1:8" x14ac:dyDescent="0.25">
      <c r="A10" s="17" t="s">
        <v>270</v>
      </c>
      <c r="B10" s="33"/>
      <c r="C10" s="33"/>
      <c r="D10" s="14"/>
      <c r="E10" s="15"/>
      <c r="F10" s="16"/>
      <c r="G10" s="16"/>
    </row>
    <row r="11" spans="1:8" x14ac:dyDescent="0.25">
      <c r="A11" s="13" t="s">
        <v>487</v>
      </c>
      <c r="B11" s="33" t="s">
        <v>488</v>
      </c>
      <c r="C11" s="33" t="s">
        <v>276</v>
      </c>
      <c r="D11" s="14">
        <v>104500000</v>
      </c>
      <c r="E11" s="15">
        <v>100407.26</v>
      </c>
      <c r="F11" s="16">
        <v>7.1900000000000006E-2</v>
      </c>
      <c r="G11" s="16">
        <v>7.1800000000000003E-2</v>
      </c>
    </row>
    <row r="12" spans="1:8" x14ac:dyDescent="0.25">
      <c r="A12" s="13" t="s">
        <v>489</v>
      </c>
      <c r="B12" s="33" t="s">
        <v>490</v>
      </c>
      <c r="C12" s="33" t="s">
        <v>276</v>
      </c>
      <c r="D12" s="14">
        <v>97500000</v>
      </c>
      <c r="E12" s="15">
        <v>95571.26</v>
      </c>
      <c r="F12" s="16">
        <v>6.8400000000000002E-2</v>
      </c>
      <c r="G12" s="16">
        <v>7.2950000000000001E-2</v>
      </c>
    </row>
    <row r="13" spans="1:8" x14ac:dyDescent="0.25">
      <c r="A13" s="13" t="s">
        <v>491</v>
      </c>
      <c r="B13" s="33" t="s">
        <v>492</v>
      </c>
      <c r="C13" s="33" t="s">
        <v>287</v>
      </c>
      <c r="D13" s="14">
        <v>100000000</v>
      </c>
      <c r="E13" s="15">
        <v>95513.9</v>
      </c>
      <c r="F13" s="16">
        <v>6.8400000000000002E-2</v>
      </c>
      <c r="G13" s="16">
        <v>7.3374999999999996E-2</v>
      </c>
    </row>
    <row r="14" spans="1:8" x14ac:dyDescent="0.25">
      <c r="A14" s="13" t="s">
        <v>493</v>
      </c>
      <c r="B14" s="33" t="s">
        <v>494</v>
      </c>
      <c r="C14" s="33" t="s">
        <v>276</v>
      </c>
      <c r="D14" s="14">
        <v>98500000</v>
      </c>
      <c r="E14" s="15">
        <v>95239.16</v>
      </c>
      <c r="F14" s="16">
        <v>6.8199999999999997E-2</v>
      </c>
      <c r="G14" s="16">
        <v>7.1575E-2</v>
      </c>
    </row>
    <row r="15" spans="1:8" x14ac:dyDescent="0.25">
      <c r="A15" s="13" t="s">
        <v>495</v>
      </c>
      <c r="B15" s="33" t="s">
        <v>496</v>
      </c>
      <c r="C15" s="33" t="s">
        <v>287</v>
      </c>
      <c r="D15" s="14">
        <v>96000000</v>
      </c>
      <c r="E15" s="15">
        <v>94105.44</v>
      </c>
      <c r="F15" s="16">
        <v>6.7400000000000002E-2</v>
      </c>
      <c r="G15" s="16">
        <v>7.1850999999999998E-2</v>
      </c>
    </row>
    <row r="16" spans="1:8" x14ac:dyDescent="0.25">
      <c r="A16" s="13" t="s">
        <v>497</v>
      </c>
      <c r="B16" s="33" t="s">
        <v>498</v>
      </c>
      <c r="C16" s="33" t="s">
        <v>276</v>
      </c>
      <c r="D16" s="14">
        <v>95500000</v>
      </c>
      <c r="E16" s="15">
        <v>93534.71</v>
      </c>
      <c r="F16" s="16">
        <v>6.7000000000000004E-2</v>
      </c>
      <c r="G16" s="16">
        <v>7.2887999999999994E-2</v>
      </c>
    </row>
    <row r="17" spans="1:7" x14ac:dyDescent="0.25">
      <c r="A17" s="13" t="s">
        <v>499</v>
      </c>
      <c r="B17" s="33" t="s">
        <v>500</v>
      </c>
      <c r="C17" s="33" t="s">
        <v>287</v>
      </c>
      <c r="D17" s="14">
        <v>82000000</v>
      </c>
      <c r="E17" s="15">
        <v>79026.929999999993</v>
      </c>
      <c r="F17" s="16">
        <v>5.6599999999999998E-2</v>
      </c>
      <c r="G17" s="16">
        <v>7.1199999999999999E-2</v>
      </c>
    </row>
    <row r="18" spans="1:7" x14ac:dyDescent="0.25">
      <c r="A18" s="13" t="s">
        <v>501</v>
      </c>
      <c r="B18" s="33" t="s">
        <v>502</v>
      </c>
      <c r="C18" s="33" t="s">
        <v>276</v>
      </c>
      <c r="D18" s="14">
        <v>80000000</v>
      </c>
      <c r="E18" s="15">
        <v>78230.240000000005</v>
      </c>
      <c r="F18" s="16">
        <v>5.6000000000000001E-2</v>
      </c>
      <c r="G18" s="16">
        <v>7.0598999999999995E-2</v>
      </c>
    </row>
    <row r="19" spans="1:7" x14ac:dyDescent="0.25">
      <c r="A19" s="13" t="s">
        <v>503</v>
      </c>
      <c r="B19" s="33" t="s">
        <v>504</v>
      </c>
      <c r="C19" s="33" t="s">
        <v>276</v>
      </c>
      <c r="D19" s="14">
        <v>80000000</v>
      </c>
      <c r="E19" s="15">
        <v>76751.199999999997</v>
      </c>
      <c r="F19" s="16">
        <v>5.5E-2</v>
      </c>
      <c r="G19" s="16">
        <v>7.0949999999999999E-2</v>
      </c>
    </row>
    <row r="20" spans="1:7" x14ac:dyDescent="0.25">
      <c r="A20" s="13" t="s">
        <v>505</v>
      </c>
      <c r="B20" s="33" t="s">
        <v>506</v>
      </c>
      <c r="C20" s="33" t="s">
        <v>507</v>
      </c>
      <c r="D20" s="14">
        <v>66500000</v>
      </c>
      <c r="E20" s="15">
        <v>64434.84</v>
      </c>
      <c r="F20" s="16">
        <v>4.6100000000000002E-2</v>
      </c>
      <c r="G20" s="16">
        <v>7.3086999999999999E-2</v>
      </c>
    </row>
    <row r="21" spans="1:7" x14ac:dyDescent="0.25">
      <c r="A21" s="13" t="s">
        <v>508</v>
      </c>
      <c r="B21" s="33" t="s">
        <v>509</v>
      </c>
      <c r="C21" s="33" t="s">
        <v>276</v>
      </c>
      <c r="D21" s="14">
        <v>59000000</v>
      </c>
      <c r="E21" s="15">
        <v>60159.82</v>
      </c>
      <c r="F21" s="16">
        <v>4.3099999999999999E-2</v>
      </c>
      <c r="G21" s="16">
        <v>7.1575E-2</v>
      </c>
    </row>
    <row r="22" spans="1:7" x14ac:dyDescent="0.25">
      <c r="A22" s="13" t="s">
        <v>510</v>
      </c>
      <c r="B22" s="33" t="s">
        <v>511</v>
      </c>
      <c r="C22" s="33" t="s">
        <v>273</v>
      </c>
      <c r="D22" s="14">
        <v>50000000</v>
      </c>
      <c r="E22" s="15">
        <v>50855.15</v>
      </c>
      <c r="F22" s="16">
        <v>3.6400000000000002E-2</v>
      </c>
      <c r="G22" s="16">
        <v>7.1575E-2</v>
      </c>
    </row>
    <row r="23" spans="1:7" x14ac:dyDescent="0.25">
      <c r="A23" s="13" t="s">
        <v>512</v>
      </c>
      <c r="B23" s="33" t="s">
        <v>513</v>
      </c>
      <c r="C23" s="33" t="s">
        <v>276</v>
      </c>
      <c r="D23" s="14">
        <v>38500000</v>
      </c>
      <c r="E23" s="15">
        <v>36706.67</v>
      </c>
      <c r="F23" s="16">
        <v>2.63E-2</v>
      </c>
      <c r="G23" s="16">
        <v>7.2073999999999999E-2</v>
      </c>
    </row>
    <row r="24" spans="1:7" x14ac:dyDescent="0.25">
      <c r="A24" s="13" t="s">
        <v>514</v>
      </c>
      <c r="B24" s="33" t="s">
        <v>515</v>
      </c>
      <c r="C24" s="33" t="s">
        <v>276</v>
      </c>
      <c r="D24" s="14">
        <v>33500000</v>
      </c>
      <c r="E24" s="15">
        <v>33810.379999999997</v>
      </c>
      <c r="F24" s="16">
        <v>2.4199999999999999E-2</v>
      </c>
      <c r="G24" s="16">
        <v>7.3249999999999996E-2</v>
      </c>
    </row>
    <row r="25" spans="1:7" x14ac:dyDescent="0.25">
      <c r="A25" s="13" t="s">
        <v>516</v>
      </c>
      <c r="B25" s="33" t="s">
        <v>517</v>
      </c>
      <c r="C25" s="33" t="s">
        <v>276</v>
      </c>
      <c r="D25" s="14">
        <v>27000000</v>
      </c>
      <c r="E25" s="15">
        <v>27692.87</v>
      </c>
      <c r="F25" s="16">
        <v>1.9800000000000002E-2</v>
      </c>
      <c r="G25" s="16">
        <v>7.2887999999999994E-2</v>
      </c>
    </row>
    <row r="26" spans="1:7" x14ac:dyDescent="0.25">
      <c r="A26" s="13" t="s">
        <v>518</v>
      </c>
      <c r="B26" s="33" t="s">
        <v>519</v>
      </c>
      <c r="C26" s="33" t="s">
        <v>276</v>
      </c>
      <c r="D26" s="14">
        <v>28000000</v>
      </c>
      <c r="E26" s="15">
        <v>27642.22</v>
      </c>
      <c r="F26" s="16">
        <v>1.9800000000000002E-2</v>
      </c>
      <c r="G26" s="16">
        <v>7.3200000000000001E-2</v>
      </c>
    </row>
    <row r="27" spans="1:7" x14ac:dyDescent="0.25">
      <c r="A27" s="13" t="s">
        <v>520</v>
      </c>
      <c r="B27" s="33" t="s">
        <v>521</v>
      </c>
      <c r="C27" s="33" t="s">
        <v>276</v>
      </c>
      <c r="D27" s="14">
        <v>27500000</v>
      </c>
      <c r="E27" s="15">
        <v>26798.81</v>
      </c>
      <c r="F27" s="16">
        <v>1.9199999999999998E-2</v>
      </c>
      <c r="G27" s="16">
        <v>7.3249999999999996E-2</v>
      </c>
    </row>
    <row r="28" spans="1:7" x14ac:dyDescent="0.25">
      <c r="A28" s="13" t="s">
        <v>344</v>
      </c>
      <c r="B28" s="33" t="s">
        <v>345</v>
      </c>
      <c r="C28" s="33" t="s">
        <v>276</v>
      </c>
      <c r="D28" s="14">
        <v>13500000</v>
      </c>
      <c r="E28" s="15">
        <v>13821.79</v>
      </c>
      <c r="F28" s="16">
        <v>9.9000000000000008E-3</v>
      </c>
      <c r="G28" s="16">
        <v>7.3249999999999996E-2</v>
      </c>
    </row>
    <row r="29" spans="1:7" x14ac:dyDescent="0.25">
      <c r="A29" s="13" t="s">
        <v>522</v>
      </c>
      <c r="B29" s="33" t="s">
        <v>523</v>
      </c>
      <c r="C29" s="33" t="s">
        <v>276</v>
      </c>
      <c r="D29" s="14">
        <v>12500000</v>
      </c>
      <c r="E29" s="15">
        <v>12577.48</v>
      </c>
      <c r="F29" s="16">
        <v>8.9999999999999993E-3</v>
      </c>
      <c r="G29" s="16">
        <v>7.1948999999999999E-2</v>
      </c>
    </row>
    <row r="30" spans="1:7" x14ac:dyDescent="0.25">
      <c r="A30" s="13" t="s">
        <v>524</v>
      </c>
      <c r="B30" s="33" t="s">
        <v>525</v>
      </c>
      <c r="C30" s="33" t="s">
        <v>276</v>
      </c>
      <c r="D30" s="14">
        <v>12500000</v>
      </c>
      <c r="E30" s="15">
        <v>12332.2</v>
      </c>
      <c r="F30" s="16">
        <v>8.8000000000000005E-3</v>
      </c>
      <c r="G30" s="16">
        <v>7.3200000000000001E-2</v>
      </c>
    </row>
    <row r="31" spans="1:7" x14ac:dyDescent="0.25">
      <c r="A31" s="13" t="s">
        <v>526</v>
      </c>
      <c r="B31" s="33" t="s">
        <v>527</v>
      </c>
      <c r="C31" s="33" t="s">
        <v>276</v>
      </c>
      <c r="D31" s="14">
        <v>11500000</v>
      </c>
      <c r="E31" s="15">
        <v>11273.12</v>
      </c>
      <c r="F31" s="16">
        <v>8.0999999999999996E-3</v>
      </c>
      <c r="G31" s="16">
        <v>7.2950000000000001E-2</v>
      </c>
    </row>
    <row r="32" spans="1:7" x14ac:dyDescent="0.25">
      <c r="A32" s="13" t="s">
        <v>460</v>
      </c>
      <c r="B32" s="33" t="s">
        <v>461</v>
      </c>
      <c r="C32" s="33" t="s">
        <v>276</v>
      </c>
      <c r="D32" s="14">
        <v>9500000</v>
      </c>
      <c r="E32" s="15">
        <v>9886.91</v>
      </c>
      <c r="F32" s="16">
        <v>7.1000000000000004E-3</v>
      </c>
      <c r="G32" s="16">
        <v>7.2249999999999995E-2</v>
      </c>
    </row>
    <row r="33" spans="1:7" x14ac:dyDescent="0.25">
      <c r="A33" s="13" t="s">
        <v>528</v>
      </c>
      <c r="B33" s="33" t="s">
        <v>529</v>
      </c>
      <c r="C33" s="33" t="s">
        <v>276</v>
      </c>
      <c r="D33" s="14">
        <v>7000000</v>
      </c>
      <c r="E33" s="15">
        <v>7129.96</v>
      </c>
      <c r="F33" s="16">
        <v>5.1000000000000004E-3</v>
      </c>
      <c r="G33" s="16">
        <v>7.3200000000000001E-2</v>
      </c>
    </row>
    <row r="34" spans="1:7" x14ac:dyDescent="0.25">
      <c r="A34" s="13" t="s">
        <v>530</v>
      </c>
      <c r="B34" s="33" t="s">
        <v>531</v>
      </c>
      <c r="C34" s="33" t="s">
        <v>276</v>
      </c>
      <c r="D34" s="14">
        <v>6000000</v>
      </c>
      <c r="E34" s="15">
        <v>6406.49</v>
      </c>
      <c r="F34" s="16">
        <v>4.5999999999999999E-3</v>
      </c>
      <c r="G34" s="16">
        <v>7.3200000000000001E-2</v>
      </c>
    </row>
    <row r="35" spans="1:7" x14ac:dyDescent="0.25">
      <c r="A35" s="13" t="s">
        <v>532</v>
      </c>
      <c r="B35" s="33" t="s">
        <v>533</v>
      </c>
      <c r="C35" s="33" t="s">
        <v>276</v>
      </c>
      <c r="D35" s="14">
        <v>6000000</v>
      </c>
      <c r="E35" s="15">
        <v>6119.54</v>
      </c>
      <c r="F35" s="16">
        <v>4.4000000000000003E-3</v>
      </c>
      <c r="G35" s="16">
        <v>7.3249999999999996E-2</v>
      </c>
    </row>
    <row r="36" spans="1:7" x14ac:dyDescent="0.25">
      <c r="A36" s="13" t="s">
        <v>534</v>
      </c>
      <c r="B36" s="33" t="s">
        <v>535</v>
      </c>
      <c r="C36" s="33" t="s">
        <v>276</v>
      </c>
      <c r="D36" s="14">
        <v>3300000</v>
      </c>
      <c r="E36" s="15">
        <v>3473.11</v>
      </c>
      <c r="F36" s="16">
        <v>2.5000000000000001E-3</v>
      </c>
      <c r="G36" s="16">
        <v>7.2249999999999995E-2</v>
      </c>
    </row>
    <row r="37" spans="1:7" x14ac:dyDescent="0.25">
      <c r="A37" s="13" t="s">
        <v>536</v>
      </c>
      <c r="B37" s="33" t="s">
        <v>537</v>
      </c>
      <c r="C37" s="33" t="s">
        <v>276</v>
      </c>
      <c r="D37" s="14">
        <v>3500000</v>
      </c>
      <c r="E37" s="15">
        <v>3384.47</v>
      </c>
      <c r="F37" s="16">
        <v>2.3999999999999998E-3</v>
      </c>
      <c r="G37" s="16">
        <v>7.0949999999999999E-2</v>
      </c>
    </row>
    <row r="38" spans="1:7" x14ac:dyDescent="0.25">
      <c r="A38" s="13" t="s">
        <v>538</v>
      </c>
      <c r="B38" s="33" t="s">
        <v>539</v>
      </c>
      <c r="C38" s="33" t="s">
        <v>276</v>
      </c>
      <c r="D38" s="14">
        <v>3000000</v>
      </c>
      <c r="E38" s="15">
        <v>3161.97</v>
      </c>
      <c r="F38" s="16">
        <v>2.3E-3</v>
      </c>
      <c r="G38" s="16">
        <v>7.1901000000000007E-2</v>
      </c>
    </row>
    <row r="39" spans="1:7" x14ac:dyDescent="0.25">
      <c r="A39" s="13" t="s">
        <v>540</v>
      </c>
      <c r="B39" s="33" t="s">
        <v>541</v>
      </c>
      <c r="C39" s="33" t="s">
        <v>276</v>
      </c>
      <c r="D39" s="14">
        <v>2500000</v>
      </c>
      <c r="E39" s="15">
        <v>2597.71</v>
      </c>
      <c r="F39" s="16">
        <v>1.9E-3</v>
      </c>
      <c r="G39" s="16">
        <v>7.2249999999999995E-2</v>
      </c>
    </row>
    <row r="40" spans="1:7" x14ac:dyDescent="0.25">
      <c r="A40" s="13" t="s">
        <v>346</v>
      </c>
      <c r="B40" s="33" t="s">
        <v>347</v>
      </c>
      <c r="C40" s="33" t="s">
        <v>276</v>
      </c>
      <c r="D40" s="14">
        <v>2500000</v>
      </c>
      <c r="E40" s="15">
        <v>2558.61</v>
      </c>
      <c r="F40" s="16">
        <v>1.8E-3</v>
      </c>
      <c r="G40" s="16">
        <v>7.3200000000000001E-2</v>
      </c>
    </row>
    <row r="41" spans="1:7" x14ac:dyDescent="0.25">
      <c r="A41" s="13" t="s">
        <v>542</v>
      </c>
      <c r="B41" s="33" t="s">
        <v>543</v>
      </c>
      <c r="C41" s="33" t="s">
        <v>276</v>
      </c>
      <c r="D41" s="14">
        <v>2500000</v>
      </c>
      <c r="E41" s="15">
        <v>2539.6999999999998</v>
      </c>
      <c r="F41" s="16">
        <v>1.8E-3</v>
      </c>
      <c r="G41" s="16">
        <v>7.3200000000000001E-2</v>
      </c>
    </row>
    <row r="42" spans="1:7" x14ac:dyDescent="0.25">
      <c r="A42" s="13" t="s">
        <v>544</v>
      </c>
      <c r="B42" s="33" t="s">
        <v>545</v>
      </c>
      <c r="C42" s="33" t="s">
        <v>276</v>
      </c>
      <c r="D42" s="14">
        <v>2000000</v>
      </c>
      <c r="E42" s="15">
        <v>2005.75</v>
      </c>
      <c r="F42" s="16">
        <v>1.4E-3</v>
      </c>
      <c r="G42" s="16">
        <v>7.3200000000000001E-2</v>
      </c>
    </row>
    <row r="43" spans="1:7" x14ac:dyDescent="0.25">
      <c r="A43" s="13" t="s">
        <v>546</v>
      </c>
      <c r="B43" s="33" t="s">
        <v>547</v>
      </c>
      <c r="C43" s="33" t="s">
        <v>276</v>
      </c>
      <c r="D43" s="14">
        <v>1500000</v>
      </c>
      <c r="E43" s="15">
        <v>1628.21</v>
      </c>
      <c r="F43" s="16">
        <v>1.1999999999999999E-3</v>
      </c>
      <c r="G43" s="16">
        <v>7.1800000000000003E-2</v>
      </c>
    </row>
    <row r="44" spans="1:7" x14ac:dyDescent="0.25">
      <c r="A44" s="13" t="s">
        <v>548</v>
      </c>
      <c r="B44" s="33" t="s">
        <v>549</v>
      </c>
      <c r="C44" s="33" t="s">
        <v>276</v>
      </c>
      <c r="D44" s="14">
        <v>1500000</v>
      </c>
      <c r="E44" s="15">
        <v>1531.38</v>
      </c>
      <c r="F44" s="16">
        <v>1.1000000000000001E-3</v>
      </c>
      <c r="G44" s="16">
        <v>7.3200000000000001E-2</v>
      </c>
    </row>
    <row r="45" spans="1:7" x14ac:dyDescent="0.25">
      <c r="A45" s="13" t="s">
        <v>454</v>
      </c>
      <c r="B45" s="33" t="s">
        <v>455</v>
      </c>
      <c r="C45" s="33" t="s">
        <v>276</v>
      </c>
      <c r="D45" s="14">
        <v>1000000</v>
      </c>
      <c r="E45" s="15">
        <v>1083.77</v>
      </c>
      <c r="F45" s="16">
        <v>8.0000000000000004E-4</v>
      </c>
      <c r="G45" s="16">
        <v>7.1800000000000003E-2</v>
      </c>
    </row>
    <row r="46" spans="1:7" x14ac:dyDescent="0.25">
      <c r="A46" s="13" t="s">
        <v>550</v>
      </c>
      <c r="B46" s="33" t="s">
        <v>551</v>
      </c>
      <c r="C46" s="33" t="s">
        <v>276</v>
      </c>
      <c r="D46" s="14">
        <v>1000000</v>
      </c>
      <c r="E46" s="15">
        <v>1051.6199999999999</v>
      </c>
      <c r="F46" s="16">
        <v>8.0000000000000004E-4</v>
      </c>
      <c r="G46" s="16">
        <v>7.2249999999999995E-2</v>
      </c>
    </row>
    <row r="47" spans="1:7" x14ac:dyDescent="0.25">
      <c r="A47" s="13" t="s">
        <v>446</v>
      </c>
      <c r="B47" s="33" t="s">
        <v>447</v>
      </c>
      <c r="C47" s="33" t="s">
        <v>276</v>
      </c>
      <c r="D47" s="14">
        <v>1000000</v>
      </c>
      <c r="E47" s="15">
        <v>1039.23</v>
      </c>
      <c r="F47" s="16">
        <v>6.9999999999999999E-4</v>
      </c>
      <c r="G47" s="16">
        <v>7.2249999999999995E-2</v>
      </c>
    </row>
    <row r="48" spans="1:7" x14ac:dyDescent="0.25">
      <c r="A48" s="13" t="s">
        <v>552</v>
      </c>
      <c r="B48" s="33" t="s">
        <v>553</v>
      </c>
      <c r="C48" s="33" t="s">
        <v>276</v>
      </c>
      <c r="D48" s="14">
        <v>1000000</v>
      </c>
      <c r="E48" s="15">
        <v>1038.5</v>
      </c>
      <c r="F48" s="16">
        <v>6.9999999999999999E-4</v>
      </c>
      <c r="G48" s="16">
        <v>7.2201000000000001E-2</v>
      </c>
    </row>
    <row r="49" spans="1:7" x14ac:dyDescent="0.25">
      <c r="A49" s="13" t="s">
        <v>554</v>
      </c>
      <c r="B49" s="33" t="s">
        <v>555</v>
      </c>
      <c r="C49" s="33" t="s">
        <v>276</v>
      </c>
      <c r="D49" s="14">
        <v>1000000</v>
      </c>
      <c r="E49" s="15">
        <v>1007.99</v>
      </c>
      <c r="F49" s="16">
        <v>6.9999999999999999E-4</v>
      </c>
      <c r="G49" s="16">
        <v>7.2098999999999996E-2</v>
      </c>
    </row>
    <row r="50" spans="1:7" x14ac:dyDescent="0.25">
      <c r="A50" s="13" t="s">
        <v>556</v>
      </c>
      <c r="B50" s="33" t="s">
        <v>557</v>
      </c>
      <c r="C50" s="33" t="s">
        <v>276</v>
      </c>
      <c r="D50" s="14">
        <v>1000000</v>
      </c>
      <c r="E50" s="15">
        <v>985.52</v>
      </c>
      <c r="F50" s="16">
        <v>6.9999999999999999E-4</v>
      </c>
      <c r="G50" s="16">
        <v>7.2886999999999993E-2</v>
      </c>
    </row>
    <row r="51" spans="1:7" x14ac:dyDescent="0.25">
      <c r="A51" s="13" t="s">
        <v>558</v>
      </c>
      <c r="B51" s="33" t="s">
        <v>559</v>
      </c>
      <c r="C51" s="33" t="s">
        <v>276</v>
      </c>
      <c r="D51" s="14">
        <v>500000</v>
      </c>
      <c r="E51" s="15">
        <v>548.87</v>
      </c>
      <c r="F51" s="16">
        <v>4.0000000000000002E-4</v>
      </c>
      <c r="G51" s="16">
        <v>7.2249999999999995E-2</v>
      </c>
    </row>
    <row r="52" spans="1:7" x14ac:dyDescent="0.25">
      <c r="A52" s="13" t="s">
        <v>560</v>
      </c>
      <c r="B52" s="33" t="s">
        <v>561</v>
      </c>
      <c r="C52" s="33" t="s">
        <v>370</v>
      </c>
      <c r="D52" s="14">
        <v>500000</v>
      </c>
      <c r="E52" s="15">
        <v>527.69000000000005</v>
      </c>
      <c r="F52" s="16">
        <v>4.0000000000000002E-4</v>
      </c>
      <c r="G52" s="16">
        <v>7.2648000000000004E-2</v>
      </c>
    </row>
    <row r="53" spans="1:7" x14ac:dyDescent="0.25">
      <c r="A53" s="13" t="s">
        <v>450</v>
      </c>
      <c r="B53" s="33" t="s">
        <v>451</v>
      </c>
      <c r="C53" s="33" t="s">
        <v>276</v>
      </c>
      <c r="D53" s="14">
        <v>500000</v>
      </c>
      <c r="E53" s="15">
        <v>523.27</v>
      </c>
      <c r="F53" s="16">
        <v>4.0000000000000002E-4</v>
      </c>
      <c r="G53" s="16">
        <v>7.2098999999999996E-2</v>
      </c>
    </row>
    <row r="54" spans="1:7" x14ac:dyDescent="0.25">
      <c r="A54" s="13" t="s">
        <v>562</v>
      </c>
      <c r="B54" s="33" t="s">
        <v>563</v>
      </c>
      <c r="C54" s="33" t="s">
        <v>287</v>
      </c>
      <c r="D54" s="14">
        <v>500000</v>
      </c>
      <c r="E54" s="15">
        <v>522.08000000000004</v>
      </c>
      <c r="F54" s="16">
        <v>4.0000000000000002E-4</v>
      </c>
      <c r="G54" s="16">
        <v>7.3061000000000001E-2</v>
      </c>
    </row>
    <row r="55" spans="1:7" x14ac:dyDescent="0.25">
      <c r="A55" s="13" t="s">
        <v>424</v>
      </c>
      <c r="B55" s="33" t="s">
        <v>425</v>
      </c>
      <c r="C55" s="33" t="s">
        <v>276</v>
      </c>
      <c r="D55" s="14">
        <v>500000</v>
      </c>
      <c r="E55" s="15">
        <v>519.58000000000004</v>
      </c>
      <c r="F55" s="16">
        <v>4.0000000000000002E-4</v>
      </c>
      <c r="G55" s="16">
        <v>7.1749999999999994E-2</v>
      </c>
    </row>
    <row r="56" spans="1:7" x14ac:dyDescent="0.25">
      <c r="A56" s="13" t="s">
        <v>476</v>
      </c>
      <c r="B56" s="33" t="s">
        <v>477</v>
      </c>
      <c r="C56" s="33" t="s">
        <v>276</v>
      </c>
      <c r="D56" s="14">
        <v>500000</v>
      </c>
      <c r="E56" s="15">
        <v>517.30999999999995</v>
      </c>
      <c r="F56" s="16">
        <v>4.0000000000000002E-4</v>
      </c>
      <c r="G56" s="16">
        <v>7.1800000000000003E-2</v>
      </c>
    </row>
    <row r="57" spans="1:7" x14ac:dyDescent="0.25">
      <c r="A57" s="13" t="s">
        <v>564</v>
      </c>
      <c r="B57" s="33" t="s">
        <v>565</v>
      </c>
      <c r="C57" s="33" t="s">
        <v>276</v>
      </c>
      <c r="D57" s="14">
        <v>500000</v>
      </c>
      <c r="E57" s="15">
        <v>515.4</v>
      </c>
      <c r="F57" s="16">
        <v>4.0000000000000002E-4</v>
      </c>
      <c r="G57" s="16">
        <v>7.2180999999999995E-2</v>
      </c>
    </row>
    <row r="58" spans="1:7" x14ac:dyDescent="0.25">
      <c r="A58" s="13" t="s">
        <v>566</v>
      </c>
      <c r="B58" s="33" t="s">
        <v>567</v>
      </c>
      <c r="C58" s="33" t="s">
        <v>273</v>
      </c>
      <c r="D58" s="14">
        <v>500000</v>
      </c>
      <c r="E58" s="15">
        <v>489.5</v>
      </c>
      <c r="F58" s="16">
        <v>4.0000000000000002E-4</v>
      </c>
      <c r="G58" s="16">
        <v>7.2650000000000006E-2</v>
      </c>
    </row>
    <row r="59" spans="1:7" x14ac:dyDescent="0.25">
      <c r="A59" s="13" t="s">
        <v>568</v>
      </c>
      <c r="B59" s="33" t="s">
        <v>569</v>
      </c>
      <c r="C59" s="33" t="s">
        <v>287</v>
      </c>
      <c r="D59" s="14">
        <v>500000</v>
      </c>
      <c r="E59" s="15">
        <v>487.18</v>
      </c>
      <c r="F59" s="16">
        <v>2.9999999999999997E-4</v>
      </c>
      <c r="G59" s="16">
        <v>7.3136999999999994E-2</v>
      </c>
    </row>
    <row r="60" spans="1:7" x14ac:dyDescent="0.25">
      <c r="A60" s="17" t="s">
        <v>130</v>
      </c>
      <c r="B60" s="34"/>
      <c r="C60" s="34"/>
      <c r="D60" s="20"/>
      <c r="E60" s="21">
        <v>1249766.77</v>
      </c>
      <c r="F60" s="22">
        <v>0.89510000000000001</v>
      </c>
      <c r="G60" s="23"/>
    </row>
    <row r="61" spans="1:7" x14ac:dyDescent="0.25">
      <c r="A61" s="13"/>
      <c r="B61" s="33"/>
      <c r="C61" s="33"/>
      <c r="D61" s="14"/>
      <c r="E61" s="15"/>
      <c r="F61" s="16"/>
      <c r="G61" s="16"/>
    </row>
    <row r="62" spans="1:7" x14ac:dyDescent="0.25">
      <c r="A62" s="17" t="s">
        <v>131</v>
      </c>
      <c r="B62" s="33"/>
      <c r="C62" s="33"/>
      <c r="D62" s="14"/>
      <c r="E62" s="15"/>
      <c r="F62" s="16"/>
      <c r="G62" s="16"/>
    </row>
    <row r="63" spans="1:7" x14ac:dyDescent="0.25">
      <c r="A63" s="13" t="s">
        <v>570</v>
      </c>
      <c r="B63" s="33" t="s">
        <v>571</v>
      </c>
      <c r="C63" s="33" t="s">
        <v>134</v>
      </c>
      <c r="D63" s="14">
        <v>87000000</v>
      </c>
      <c r="E63" s="15">
        <v>89176.48</v>
      </c>
      <c r="F63" s="16">
        <v>6.3899999999999998E-2</v>
      </c>
      <c r="G63" s="16">
        <v>6.9224999999999995E-2</v>
      </c>
    </row>
    <row r="64" spans="1:7" x14ac:dyDescent="0.25">
      <c r="A64" s="13" t="s">
        <v>572</v>
      </c>
      <c r="B64" s="33" t="s">
        <v>573</v>
      </c>
      <c r="C64" s="33" t="s">
        <v>134</v>
      </c>
      <c r="D64" s="14">
        <v>17500000</v>
      </c>
      <c r="E64" s="15">
        <v>17792.04</v>
      </c>
      <c r="F64" s="16">
        <v>1.2699999999999999E-2</v>
      </c>
      <c r="G64" s="16">
        <v>6.9136000000000003E-2</v>
      </c>
    </row>
    <row r="65" spans="1:7" x14ac:dyDescent="0.25">
      <c r="A65" s="17" t="s">
        <v>130</v>
      </c>
      <c r="B65" s="34"/>
      <c r="C65" s="34"/>
      <c r="D65" s="20"/>
      <c r="E65" s="21">
        <v>106968.52</v>
      </c>
      <c r="F65" s="22">
        <v>7.6600000000000001E-2</v>
      </c>
      <c r="G65" s="23"/>
    </row>
    <row r="66" spans="1:7" x14ac:dyDescent="0.25">
      <c r="A66" s="13"/>
      <c r="B66" s="33"/>
      <c r="C66" s="33"/>
      <c r="D66" s="14"/>
      <c r="E66" s="15"/>
      <c r="F66" s="16"/>
      <c r="G66" s="16"/>
    </row>
    <row r="67" spans="1:7" x14ac:dyDescent="0.25">
      <c r="A67" s="17" t="s">
        <v>140</v>
      </c>
      <c r="B67" s="33"/>
      <c r="C67" s="33"/>
      <c r="D67" s="14"/>
      <c r="E67" s="15"/>
      <c r="F67" s="16"/>
      <c r="G67" s="16"/>
    </row>
    <row r="68" spans="1:7" x14ac:dyDescent="0.25">
      <c r="A68" s="17" t="s">
        <v>130</v>
      </c>
      <c r="B68" s="33"/>
      <c r="C68" s="33"/>
      <c r="D68" s="14"/>
      <c r="E68" s="18" t="s">
        <v>127</v>
      </c>
      <c r="F68" s="19" t="s">
        <v>127</v>
      </c>
      <c r="G68" s="16"/>
    </row>
    <row r="69" spans="1:7" x14ac:dyDescent="0.25">
      <c r="A69" s="13"/>
      <c r="B69" s="33"/>
      <c r="C69" s="33"/>
      <c r="D69" s="14"/>
      <c r="E69" s="15"/>
      <c r="F69" s="16"/>
      <c r="G69" s="16"/>
    </row>
    <row r="70" spans="1:7" x14ac:dyDescent="0.25">
      <c r="A70" s="17" t="s">
        <v>141</v>
      </c>
      <c r="B70" s="33"/>
      <c r="C70" s="33"/>
      <c r="D70" s="14"/>
      <c r="E70" s="15"/>
      <c r="F70" s="16"/>
      <c r="G70" s="16"/>
    </row>
    <row r="71" spans="1:7" x14ac:dyDescent="0.25">
      <c r="A71" s="17" t="s">
        <v>130</v>
      </c>
      <c r="B71" s="33"/>
      <c r="C71" s="33"/>
      <c r="D71" s="14"/>
      <c r="E71" s="18" t="s">
        <v>127</v>
      </c>
      <c r="F71" s="19" t="s">
        <v>127</v>
      </c>
      <c r="G71" s="16"/>
    </row>
    <row r="72" spans="1:7" x14ac:dyDescent="0.25">
      <c r="A72" s="13"/>
      <c r="B72" s="33"/>
      <c r="C72" s="33"/>
      <c r="D72" s="14"/>
      <c r="E72" s="15"/>
      <c r="F72" s="16"/>
      <c r="G72" s="16"/>
    </row>
    <row r="73" spans="1:7" x14ac:dyDescent="0.25">
      <c r="A73" s="24" t="s">
        <v>142</v>
      </c>
      <c r="B73" s="35"/>
      <c r="C73" s="35"/>
      <c r="D73" s="25"/>
      <c r="E73" s="21">
        <v>1356735.29</v>
      </c>
      <c r="F73" s="22">
        <v>0.97170000000000001</v>
      </c>
      <c r="G73" s="23"/>
    </row>
    <row r="74" spans="1:7" x14ac:dyDescent="0.25">
      <c r="A74" s="13"/>
      <c r="B74" s="33"/>
      <c r="C74" s="33"/>
      <c r="D74" s="14"/>
      <c r="E74" s="15"/>
      <c r="F74" s="16"/>
      <c r="G74" s="16"/>
    </row>
    <row r="75" spans="1:7" x14ac:dyDescent="0.25">
      <c r="A75" s="13"/>
      <c r="B75" s="33"/>
      <c r="C75" s="33"/>
      <c r="D75" s="14"/>
      <c r="E75" s="15"/>
      <c r="F75" s="16"/>
      <c r="G75" s="16"/>
    </row>
    <row r="76" spans="1:7" x14ac:dyDescent="0.25">
      <c r="A76" s="17" t="s">
        <v>220</v>
      </c>
      <c r="B76" s="33"/>
      <c r="C76" s="33"/>
      <c r="D76" s="14"/>
      <c r="E76" s="15"/>
      <c r="F76" s="16"/>
      <c r="G76" s="16"/>
    </row>
    <row r="77" spans="1:7" x14ac:dyDescent="0.25">
      <c r="A77" s="13" t="s">
        <v>221</v>
      </c>
      <c r="B77" s="33"/>
      <c r="C77" s="33"/>
      <c r="D77" s="14"/>
      <c r="E77" s="15">
        <v>264.82</v>
      </c>
      <c r="F77" s="16">
        <v>2.0000000000000001E-4</v>
      </c>
      <c r="G77" s="16">
        <v>6.2909999999999994E-2</v>
      </c>
    </row>
    <row r="78" spans="1:7" x14ac:dyDescent="0.25">
      <c r="A78" s="17" t="s">
        <v>130</v>
      </c>
      <c r="B78" s="34"/>
      <c r="C78" s="34"/>
      <c r="D78" s="20"/>
      <c r="E78" s="21">
        <v>264.82</v>
      </c>
      <c r="F78" s="22">
        <v>2.0000000000000001E-4</v>
      </c>
      <c r="G78" s="23"/>
    </row>
    <row r="79" spans="1:7" x14ac:dyDescent="0.25">
      <c r="A79" s="13"/>
      <c r="B79" s="33"/>
      <c r="C79" s="33"/>
      <c r="D79" s="14"/>
      <c r="E79" s="15"/>
      <c r="F79" s="16"/>
      <c r="G79" s="16"/>
    </row>
    <row r="80" spans="1:7" x14ac:dyDescent="0.25">
      <c r="A80" s="24" t="s">
        <v>142</v>
      </c>
      <c r="B80" s="35"/>
      <c r="C80" s="35"/>
      <c r="D80" s="25"/>
      <c r="E80" s="21">
        <v>264.82</v>
      </c>
      <c r="F80" s="22">
        <v>2.0000000000000001E-4</v>
      </c>
      <c r="G80" s="23"/>
    </row>
    <row r="81" spans="1:7" x14ac:dyDescent="0.25">
      <c r="A81" s="13" t="s">
        <v>222</v>
      </c>
      <c r="B81" s="33"/>
      <c r="C81" s="33"/>
      <c r="D81" s="14"/>
      <c r="E81" s="15">
        <v>39454.693906799999</v>
      </c>
      <c r="F81" s="16">
        <v>2.8251999999999999E-2</v>
      </c>
      <c r="G81" s="16"/>
    </row>
    <row r="82" spans="1:7" x14ac:dyDescent="0.25">
      <c r="A82" s="13" t="s">
        <v>223</v>
      </c>
      <c r="B82" s="33"/>
      <c r="C82" s="33"/>
      <c r="D82" s="14"/>
      <c r="E82" s="15">
        <v>29.986093199999999</v>
      </c>
      <c r="F82" s="27">
        <v>-1.5200000000000001E-4</v>
      </c>
      <c r="G82" s="16">
        <v>6.2909000000000007E-2</v>
      </c>
    </row>
    <row r="83" spans="1:7" x14ac:dyDescent="0.25">
      <c r="A83" s="28" t="s">
        <v>224</v>
      </c>
      <c r="B83" s="36"/>
      <c r="C83" s="36"/>
      <c r="D83" s="29"/>
      <c r="E83" s="30">
        <v>1396484.79</v>
      </c>
      <c r="F83" s="31">
        <v>1</v>
      </c>
      <c r="G83" s="31"/>
    </row>
    <row r="85" spans="1:7" x14ac:dyDescent="0.25">
      <c r="A85" s="1" t="s">
        <v>226</v>
      </c>
    </row>
    <row r="88" spans="1:7" x14ac:dyDescent="0.25">
      <c r="A88" s="1" t="s">
        <v>227</v>
      </c>
    </row>
    <row r="89" spans="1:7" x14ac:dyDescent="0.25">
      <c r="A89" s="48" t="s">
        <v>228</v>
      </c>
      <c r="B89" s="3" t="s">
        <v>127</v>
      </c>
    </row>
    <row r="90" spans="1:7" x14ac:dyDescent="0.25">
      <c r="A90" t="s">
        <v>229</v>
      </c>
    </row>
    <row r="91" spans="1:7" x14ac:dyDescent="0.25">
      <c r="A91" t="s">
        <v>338</v>
      </c>
      <c r="B91" t="s">
        <v>231</v>
      </c>
      <c r="C91" t="s">
        <v>231</v>
      </c>
    </row>
    <row r="92" spans="1:7" x14ac:dyDescent="0.25">
      <c r="B92" s="49">
        <v>45565</v>
      </c>
      <c r="C92" s="49">
        <v>45596</v>
      </c>
    </row>
    <row r="93" spans="1:7" x14ac:dyDescent="0.25">
      <c r="A93" t="s">
        <v>339</v>
      </c>
      <c r="B93">
        <v>1271.2804000000001</v>
      </c>
      <c r="C93">
        <v>1277.8121000000001</v>
      </c>
    </row>
    <row r="95" spans="1:7" x14ac:dyDescent="0.25">
      <c r="A95" t="s">
        <v>247</v>
      </c>
      <c r="B95" s="3" t="s">
        <v>127</v>
      </c>
    </row>
    <row r="96" spans="1:7" x14ac:dyDescent="0.25">
      <c r="A96" t="s">
        <v>248</v>
      </c>
      <c r="B96" s="3" t="s">
        <v>127</v>
      </c>
    </row>
    <row r="97" spans="1:2" ht="29.1" customHeight="1" x14ac:dyDescent="0.25">
      <c r="A97" s="48" t="s">
        <v>249</v>
      </c>
      <c r="B97" s="3" t="s">
        <v>127</v>
      </c>
    </row>
    <row r="98" spans="1:2" ht="29.1" customHeight="1" x14ac:dyDescent="0.25">
      <c r="A98" s="48" t="s">
        <v>250</v>
      </c>
      <c r="B98" s="3" t="s">
        <v>127</v>
      </c>
    </row>
    <row r="99" spans="1:2" x14ac:dyDescent="0.25">
      <c r="A99" t="s">
        <v>251</v>
      </c>
      <c r="B99" s="50">
        <f>+B114</f>
        <v>6.2525118907111237</v>
      </c>
    </row>
    <row r="100" spans="1:2" ht="43.5" customHeight="1" x14ac:dyDescent="0.25">
      <c r="A100" s="48" t="s">
        <v>252</v>
      </c>
      <c r="B100" s="3" t="s">
        <v>127</v>
      </c>
    </row>
    <row r="101" spans="1:2" x14ac:dyDescent="0.25">
      <c r="B101" s="3"/>
    </row>
    <row r="102" spans="1:2" ht="29.1" customHeight="1" x14ac:dyDescent="0.25">
      <c r="A102" s="48" t="s">
        <v>253</v>
      </c>
      <c r="B102" s="3" t="s">
        <v>127</v>
      </c>
    </row>
    <row r="103" spans="1:2" ht="29.1" customHeight="1" x14ac:dyDescent="0.25">
      <c r="A103" s="48" t="s">
        <v>254</v>
      </c>
      <c r="B103">
        <v>459271.45</v>
      </c>
    </row>
    <row r="104" spans="1:2" ht="29.1" customHeight="1" x14ac:dyDescent="0.25">
      <c r="A104" s="48" t="s">
        <v>255</v>
      </c>
      <c r="B104" s="3" t="s">
        <v>127</v>
      </c>
    </row>
    <row r="105" spans="1:2" ht="29.1" customHeight="1" x14ac:dyDescent="0.25">
      <c r="A105" s="48" t="s">
        <v>256</v>
      </c>
      <c r="B105" s="3" t="s">
        <v>127</v>
      </c>
    </row>
    <row r="107" spans="1:2" x14ac:dyDescent="0.25">
      <c r="A107" t="s">
        <v>257</v>
      </c>
    </row>
    <row r="108" spans="1:2" ht="29.1" customHeight="1" x14ac:dyDescent="0.25">
      <c r="A108" s="52" t="s">
        <v>258</v>
      </c>
      <c r="B108" s="53" t="s">
        <v>574</v>
      </c>
    </row>
    <row r="109" spans="1:2" x14ac:dyDescent="0.25">
      <c r="A109" s="52" t="s">
        <v>260</v>
      </c>
      <c r="B109" s="52" t="s">
        <v>341</v>
      </c>
    </row>
    <row r="110" spans="1:2" x14ac:dyDescent="0.25">
      <c r="A110" s="52"/>
      <c r="B110" s="52"/>
    </row>
    <row r="111" spans="1:2" x14ac:dyDescent="0.25">
      <c r="A111" s="52" t="s">
        <v>262</v>
      </c>
      <c r="B111" s="54">
        <v>7.1935188878951273</v>
      </c>
    </row>
    <row r="112" spans="1:2" x14ac:dyDescent="0.25">
      <c r="A112" s="52"/>
      <c r="B112" s="52"/>
    </row>
    <row r="113" spans="1:4" x14ac:dyDescent="0.25">
      <c r="A113" s="52" t="s">
        <v>263</v>
      </c>
      <c r="B113" s="55">
        <v>5.1280999999999999</v>
      </c>
    </row>
    <row r="114" spans="1:4" x14ac:dyDescent="0.25">
      <c r="A114" s="52" t="s">
        <v>264</v>
      </c>
      <c r="B114" s="55">
        <v>6.2525118907111237</v>
      </c>
    </row>
    <row r="115" spans="1:4" x14ac:dyDescent="0.25">
      <c r="A115" s="52"/>
      <c r="B115" s="52"/>
    </row>
    <row r="116" spans="1:4" x14ac:dyDescent="0.25">
      <c r="A116" s="52" t="s">
        <v>265</v>
      </c>
      <c r="B116" s="56">
        <v>45596</v>
      </c>
    </row>
    <row r="118" spans="1:4" ht="69.95" customHeight="1" x14ac:dyDescent="0.25">
      <c r="A118" s="69" t="s">
        <v>266</v>
      </c>
      <c r="B118" s="69" t="s">
        <v>267</v>
      </c>
      <c r="C118" s="69" t="s">
        <v>5</v>
      </c>
      <c r="D118" s="69" t="s">
        <v>6</v>
      </c>
    </row>
    <row r="119" spans="1:4" ht="69.95" customHeight="1" x14ac:dyDescent="0.25">
      <c r="A119" s="69" t="s">
        <v>574</v>
      </c>
      <c r="B119" s="69"/>
      <c r="C119" s="69" t="s">
        <v>16</v>
      </c>
      <c r="D119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9"/>
  <sheetViews>
    <sheetView showGridLines="0" workbookViewId="0">
      <pane ySplit="4" topLeftCell="A31" activePane="bottomLeft" state="frozen"/>
      <selection activeCell="B30" sqref="B30"/>
      <selection pane="bottomLeft" activeCell="A50" sqref="A5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2817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2818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3"/>
      <c r="B7" s="33"/>
      <c r="C7" s="33"/>
      <c r="D7" s="14"/>
      <c r="E7" s="15"/>
      <c r="F7" s="16"/>
      <c r="G7" s="16"/>
    </row>
    <row r="8" spans="1:8" x14ac:dyDescent="0.25">
      <c r="A8" s="17" t="s">
        <v>871</v>
      </c>
      <c r="B8" s="33"/>
      <c r="C8" s="33"/>
      <c r="D8" s="14"/>
      <c r="E8" s="15"/>
      <c r="F8" s="16"/>
      <c r="G8" s="16"/>
    </row>
    <row r="9" spans="1:8" x14ac:dyDescent="0.25">
      <c r="A9" s="13" t="s">
        <v>2819</v>
      </c>
      <c r="B9" s="33" t="s">
        <v>2820</v>
      </c>
      <c r="C9" s="33"/>
      <c r="D9" s="14">
        <v>10966919</v>
      </c>
      <c r="E9" s="15">
        <v>8883.2000000000007</v>
      </c>
      <c r="F9" s="16">
        <v>0.50439999999999996</v>
      </c>
      <c r="G9" s="16"/>
    </row>
    <row r="10" spans="1:8" x14ac:dyDescent="0.25">
      <c r="A10" s="13" t="s">
        <v>2821</v>
      </c>
      <c r="B10" s="33" t="s">
        <v>2822</v>
      </c>
      <c r="C10" s="33"/>
      <c r="D10" s="14">
        <v>8896484</v>
      </c>
      <c r="E10" s="15">
        <v>8771.0400000000009</v>
      </c>
      <c r="F10" s="16">
        <v>0.49809999999999999</v>
      </c>
      <c r="G10" s="16"/>
    </row>
    <row r="11" spans="1:8" x14ac:dyDescent="0.25">
      <c r="A11" s="17" t="s">
        <v>130</v>
      </c>
      <c r="B11" s="34"/>
      <c r="C11" s="34"/>
      <c r="D11" s="20"/>
      <c r="E11" s="21">
        <v>17654.240000000002</v>
      </c>
      <c r="F11" s="22">
        <v>1.0024999999999999</v>
      </c>
      <c r="G11" s="23"/>
    </row>
    <row r="12" spans="1:8" x14ac:dyDescent="0.25">
      <c r="A12" s="13"/>
      <c r="B12" s="33"/>
      <c r="C12" s="33"/>
      <c r="D12" s="14"/>
      <c r="E12" s="15"/>
      <c r="F12" s="16"/>
      <c r="G12" s="16"/>
    </row>
    <row r="13" spans="1:8" x14ac:dyDescent="0.25">
      <c r="A13" s="24" t="s">
        <v>142</v>
      </c>
      <c r="B13" s="35"/>
      <c r="C13" s="35"/>
      <c r="D13" s="25"/>
      <c r="E13" s="21">
        <v>17654.240000000002</v>
      </c>
      <c r="F13" s="22">
        <v>1.0024999999999999</v>
      </c>
      <c r="G13" s="23"/>
    </row>
    <row r="14" spans="1:8" x14ac:dyDescent="0.25">
      <c r="A14" s="13"/>
      <c r="B14" s="33"/>
      <c r="C14" s="33"/>
      <c r="D14" s="14"/>
      <c r="E14" s="15"/>
      <c r="F14" s="16"/>
      <c r="G14" s="16"/>
    </row>
    <row r="15" spans="1:8" x14ac:dyDescent="0.25">
      <c r="A15" s="17" t="s">
        <v>220</v>
      </c>
      <c r="B15" s="33"/>
      <c r="C15" s="33"/>
      <c r="D15" s="14"/>
      <c r="E15" s="15"/>
      <c r="F15" s="16"/>
      <c r="G15" s="16"/>
    </row>
    <row r="16" spans="1:8" x14ac:dyDescent="0.25">
      <c r="A16" s="13" t="s">
        <v>221</v>
      </c>
      <c r="B16" s="33"/>
      <c r="C16" s="33"/>
      <c r="D16" s="14"/>
      <c r="E16" s="15">
        <v>199.86</v>
      </c>
      <c r="F16" s="16">
        <v>1.1299999999999999E-2</v>
      </c>
      <c r="G16" s="16">
        <v>6.2909999999999994E-2</v>
      </c>
    </row>
    <row r="17" spans="1:7" x14ac:dyDescent="0.25">
      <c r="A17" s="17" t="s">
        <v>130</v>
      </c>
      <c r="B17" s="34"/>
      <c r="C17" s="34"/>
      <c r="D17" s="20"/>
      <c r="E17" s="21">
        <v>199.86</v>
      </c>
      <c r="F17" s="22">
        <v>1.1299999999999999E-2</v>
      </c>
      <c r="G17" s="23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24" t="s">
        <v>142</v>
      </c>
      <c r="B19" s="35"/>
      <c r="C19" s="35"/>
      <c r="D19" s="25"/>
      <c r="E19" s="21">
        <v>199.86</v>
      </c>
      <c r="F19" s="22">
        <v>1.1299999999999999E-2</v>
      </c>
      <c r="G19" s="23"/>
    </row>
    <row r="20" spans="1:7" x14ac:dyDescent="0.25">
      <c r="A20" s="13" t="s">
        <v>222</v>
      </c>
      <c r="B20" s="33"/>
      <c r="C20" s="33"/>
      <c r="D20" s="14"/>
      <c r="E20" s="15">
        <v>3.4447499999999999E-2</v>
      </c>
      <c r="F20" s="16">
        <v>9.9999999999999995E-7</v>
      </c>
      <c r="G20" s="16"/>
    </row>
    <row r="21" spans="1:7" x14ac:dyDescent="0.25">
      <c r="A21" s="13" t="s">
        <v>223</v>
      </c>
      <c r="B21" s="33"/>
      <c r="C21" s="33"/>
      <c r="D21" s="14"/>
      <c r="E21" s="26">
        <v>-243.74444750000001</v>
      </c>
      <c r="F21" s="27">
        <v>-1.3801000000000001E-2</v>
      </c>
      <c r="G21" s="16">
        <v>6.2909999999999994E-2</v>
      </c>
    </row>
    <row r="22" spans="1:7" x14ac:dyDescent="0.25">
      <c r="A22" s="28" t="s">
        <v>224</v>
      </c>
      <c r="B22" s="36"/>
      <c r="C22" s="36"/>
      <c r="D22" s="29"/>
      <c r="E22" s="30">
        <v>17610.39</v>
      </c>
      <c r="F22" s="31">
        <v>1</v>
      </c>
      <c r="G22" s="31"/>
    </row>
    <row r="27" spans="1:7" x14ac:dyDescent="0.25">
      <c r="A27" s="1" t="s">
        <v>227</v>
      </c>
    </row>
    <row r="28" spans="1:7" x14ac:dyDescent="0.25">
      <c r="A28" s="48" t="s">
        <v>228</v>
      </c>
      <c r="B28" s="3" t="s">
        <v>127</v>
      </c>
    </row>
    <row r="29" spans="1:7" x14ac:dyDescent="0.25">
      <c r="A29" t="s">
        <v>229</v>
      </c>
    </row>
    <row r="30" spans="1:7" x14ac:dyDescent="0.25">
      <c r="A30" t="s">
        <v>230</v>
      </c>
      <c r="B30" t="s">
        <v>231</v>
      </c>
      <c r="C30" t="s">
        <v>231</v>
      </c>
    </row>
    <row r="31" spans="1:7" x14ac:dyDescent="0.25">
      <c r="B31" s="49">
        <v>45565</v>
      </c>
      <c r="C31" s="49">
        <v>45596</v>
      </c>
    </row>
    <row r="32" spans="1:7" x14ac:dyDescent="0.25">
      <c r="A32" t="s">
        <v>236</v>
      </c>
      <c r="B32">
        <v>15.132999999999999</v>
      </c>
      <c r="C32">
        <v>16.044</v>
      </c>
    </row>
    <row r="33" spans="1:4" x14ac:dyDescent="0.25">
      <c r="A33" t="s">
        <v>237</v>
      </c>
      <c r="B33">
        <v>15.134</v>
      </c>
      <c r="C33">
        <v>16.044</v>
      </c>
    </row>
    <row r="34" spans="1:4" x14ac:dyDescent="0.25">
      <c r="A34" t="s">
        <v>688</v>
      </c>
      <c r="B34">
        <v>15.009</v>
      </c>
      <c r="C34">
        <v>15.907</v>
      </c>
    </row>
    <row r="35" spans="1:4" x14ac:dyDescent="0.25">
      <c r="A35" t="s">
        <v>689</v>
      </c>
      <c r="B35">
        <v>15.009</v>
      </c>
      <c r="C35">
        <v>15.907</v>
      </c>
    </row>
    <row r="37" spans="1:4" x14ac:dyDescent="0.25">
      <c r="A37" t="s">
        <v>247</v>
      </c>
      <c r="B37" s="3" t="s">
        <v>127</v>
      </c>
    </row>
    <row r="38" spans="1:4" x14ac:dyDescent="0.25">
      <c r="A38" t="s">
        <v>248</v>
      </c>
      <c r="B38" s="3" t="s">
        <v>127</v>
      </c>
    </row>
    <row r="39" spans="1:4" ht="29.1" customHeight="1" x14ac:dyDescent="0.25">
      <c r="A39" s="48" t="s">
        <v>249</v>
      </c>
      <c r="B39" s="3" t="s">
        <v>127</v>
      </c>
    </row>
    <row r="40" spans="1:4" ht="29.1" customHeight="1" x14ac:dyDescent="0.25">
      <c r="A40" s="48" t="s">
        <v>250</v>
      </c>
      <c r="B40" s="3" t="s">
        <v>127</v>
      </c>
    </row>
    <row r="41" spans="1:4" ht="43.5" customHeight="1" x14ac:dyDescent="0.25">
      <c r="A41" s="48" t="s">
        <v>2807</v>
      </c>
      <c r="B41" s="3" t="s">
        <v>127</v>
      </c>
    </row>
    <row r="42" spans="1:4" x14ac:dyDescent="0.25">
      <c r="B42" s="3"/>
    </row>
    <row r="43" spans="1:4" ht="29.1" customHeight="1" x14ac:dyDescent="0.25">
      <c r="A43" s="48" t="s">
        <v>2808</v>
      </c>
      <c r="B43" s="3" t="s">
        <v>127</v>
      </c>
    </row>
    <row r="44" spans="1:4" ht="29.1" customHeight="1" x14ac:dyDescent="0.25">
      <c r="A44" s="48" t="s">
        <v>2809</v>
      </c>
      <c r="B44" t="s">
        <v>127</v>
      </c>
    </row>
    <row r="45" spans="1:4" ht="29.1" customHeight="1" x14ac:dyDescent="0.25">
      <c r="A45" s="48" t="s">
        <v>2810</v>
      </c>
      <c r="B45" s="3" t="s">
        <v>127</v>
      </c>
    </row>
    <row r="46" spans="1:4" ht="29.1" customHeight="1" x14ac:dyDescent="0.25">
      <c r="A46" s="48" t="s">
        <v>2811</v>
      </c>
      <c r="B46" s="3" t="s">
        <v>127</v>
      </c>
    </row>
    <row r="48" spans="1:4" ht="69.95" customHeight="1" x14ac:dyDescent="0.25">
      <c r="A48" s="69" t="s">
        <v>266</v>
      </c>
      <c r="B48" s="69" t="s">
        <v>267</v>
      </c>
      <c r="C48" s="69" t="s">
        <v>5</v>
      </c>
      <c r="D48" s="69" t="s">
        <v>6</v>
      </c>
    </row>
    <row r="49" spans="1:4" ht="69.95" customHeight="1" x14ac:dyDescent="0.25">
      <c r="A49" s="69" t="s">
        <v>2823</v>
      </c>
      <c r="B49" s="69"/>
      <c r="C49" s="69" t="s">
        <v>97</v>
      </c>
      <c r="D49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164"/>
  <sheetViews>
    <sheetView showGridLines="0" workbookViewId="0">
      <pane ySplit="4" topLeftCell="A75" activePane="bottomLeft" state="frozen"/>
      <selection activeCell="B30" sqref="B30"/>
      <selection pane="bottomLeft" activeCell="A78" sqref="A78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2824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2825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126</v>
      </c>
      <c r="B7" s="33"/>
      <c r="C7" s="33"/>
      <c r="D7" s="14"/>
      <c r="E7" s="15" t="s">
        <v>127</v>
      </c>
      <c r="F7" s="16" t="s">
        <v>127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143</v>
      </c>
      <c r="B9" s="33"/>
      <c r="C9" s="33"/>
      <c r="D9" s="14"/>
      <c r="E9" s="15"/>
      <c r="F9" s="16"/>
      <c r="G9" s="16"/>
    </row>
    <row r="10" spans="1:8" x14ac:dyDescent="0.25">
      <c r="A10" s="13"/>
      <c r="B10" s="33"/>
      <c r="C10" s="33"/>
      <c r="D10" s="14"/>
      <c r="E10" s="15"/>
      <c r="F10" s="16"/>
      <c r="G10" s="16"/>
    </row>
    <row r="11" spans="1:8" x14ac:dyDescent="0.25">
      <c r="A11" s="17" t="s">
        <v>144</v>
      </c>
      <c r="B11" s="33"/>
      <c r="C11" s="33"/>
      <c r="D11" s="14"/>
      <c r="E11" s="15"/>
      <c r="F11" s="16"/>
      <c r="G11" s="16"/>
    </row>
    <row r="12" spans="1:8" x14ac:dyDescent="0.25">
      <c r="A12" s="13" t="s">
        <v>2826</v>
      </c>
      <c r="B12" s="33" t="s">
        <v>2827</v>
      </c>
      <c r="C12" s="33" t="s">
        <v>134</v>
      </c>
      <c r="D12" s="14">
        <v>27500000</v>
      </c>
      <c r="E12" s="15">
        <v>27403.15</v>
      </c>
      <c r="F12" s="16">
        <v>4.7699999999999999E-2</v>
      </c>
      <c r="G12" s="16">
        <v>6.4504000000000006E-2</v>
      </c>
    </row>
    <row r="13" spans="1:8" x14ac:dyDescent="0.25">
      <c r="A13" s="13" t="s">
        <v>2828</v>
      </c>
      <c r="B13" s="33" t="s">
        <v>2829</v>
      </c>
      <c r="C13" s="33" t="s">
        <v>134</v>
      </c>
      <c r="D13" s="14">
        <v>25000000</v>
      </c>
      <c r="E13" s="15">
        <v>24696.53</v>
      </c>
      <c r="F13" s="16">
        <v>4.2999999999999997E-2</v>
      </c>
      <c r="G13" s="16">
        <v>6.5003000000000005E-2</v>
      </c>
    </row>
    <row r="14" spans="1:8" x14ac:dyDescent="0.25">
      <c r="A14" s="13" t="s">
        <v>1712</v>
      </c>
      <c r="B14" s="33" t="s">
        <v>1713</v>
      </c>
      <c r="C14" s="33" t="s">
        <v>134</v>
      </c>
      <c r="D14" s="14">
        <v>20000000</v>
      </c>
      <c r="E14" s="15">
        <v>19954.16</v>
      </c>
      <c r="F14" s="16">
        <v>3.4700000000000002E-2</v>
      </c>
      <c r="G14" s="16">
        <v>6.4500000000000002E-2</v>
      </c>
    </row>
    <row r="15" spans="1:8" x14ac:dyDescent="0.25">
      <c r="A15" s="13" t="s">
        <v>2830</v>
      </c>
      <c r="B15" s="33" t="s">
        <v>2831</v>
      </c>
      <c r="C15" s="33" t="s">
        <v>134</v>
      </c>
      <c r="D15" s="14">
        <v>12500000</v>
      </c>
      <c r="E15" s="15">
        <v>12410.05</v>
      </c>
      <c r="F15" s="16">
        <v>2.1600000000000001E-2</v>
      </c>
      <c r="G15" s="16">
        <v>6.4526E-2</v>
      </c>
    </row>
    <row r="16" spans="1:8" x14ac:dyDescent="0.25">
      <c r="A16" s="13" t="s">
        <v>2832</v>
      </c>
      <c r="B16" s="33" t="s">
        <v>2833</v>
      </c>
      <c r="C16" s="33" t="s">
        <v>134</v>
      </c>
      <c r="D16" s="14">
        <v>10000000</v>
      </c>
      <c r="E16" s="15">
        <v>10000</v>
      </c>
      <c r="F16" s="16">
        <v>1.7399999999999999E-2</v>
      </c>
      <c r="G16" s="16">
        <v>6.3878000000000004E-2</v>
      </c>
    </row>
    <row r="17" spans="1:7" x14ac:dyDescent="0.25">
      <c r="A17" s="13" t="s">
        <v>2834</v>
      </c>
      <c r="B17" s="33" t="s">
        <v>2835</v>
      </c>
      <c r="C17" s="33" t="s">
        <v>134</v>
      </c>
      <c r="D17" s="14">
        <v>10000000</v>
      </c>
      <c r="E17" s="15">
        <v>9866.4599999999991</v>
      </c>
      <c r="F17" s="16">
        <v>1.72E-2</v>
      </c>
      <c r="G17" s="16">
        <v>6.5002000000000004E-2</v>
      </c>
    </row>
    <row r="18" spans="1:7" x14ac:dyDescent="0.25">
      <c r="A18" s="13" t="s">
        <v>2836</v>
      </c>
      <c r="B18" s="33" t="s">
        <v>2837</v>
      </c>
      <c r="C18" s="33" t="s">
        <v>134</v>
      </c>
      <c r="D18" s="14">
        <v>10000000</v>
      </c>
      <c r="E18" s="15">
        <v>9842.23</v>
      </c>
      <c r="F18" s="16">
        <v>1.7100000000000001E-2</v>
      </c>
      <c r="G18" s="16">
        <v>6.5009999999999998E-2</v>
      </c>
    </row>
    <row r="19" spans="1:7" x14ac:dyDescent="0.25">
      <c r="A19" s="13" t="s">
        <v>1132</v>
      </c>
      <c r="B19" s="33" t="s">
        <v>1133</v>
      </c>
      <c r="C19" s="33" t="s">
        <v>134</v>
      </c>
      <c r="D19" s="14">
        <v>5000000</v>
      </c>
      <c r="E19" s="15">
        <v>4994.7</v>
      </c>
      <c r="F19" s="16">
        <v>8.6999999999999994E-3</v>
      </c>
      <c r="G19" s="16">
        <v>6.4613000000000004E-2</v>
      </c>
    </row>
    <row r="20" spans="1:7" x14ac:dyDescent="0.25">
      <c r="A20" s="13" t="s">
        <v>2838</v>
      </c>
      <c r="B20" s="33" t="s">
        <v>2839</v>
      </c>
      <c r="C20" s="33" t="s">
        <v>134</v>
      </c>
      <c r="D20" s="14">
        <v>5000000</v>
      </c>
      <c r="E20" s="15">
        <v>4987.76</v>
      </c>
      <c r="F20" s="16">
        <v>8.6999999999999994E-3</v>
      </c>
      <c r="G20" s="16">
        <v>6.4005999999999993E-2</v>
      </c>
    </row>
    <row r="21" spans="1:7" x14ac:dyDescent="0.25">
      <c r="A21" s="17" t="s">
        <v>130</v>
      </c>
      <c r="B21" s="34"/>
      <c r="C21" s="34"/>
      <c r="D21" s="20"/>
      <c r="E21" s="21">
        <v>124155.04</v>
      </c>
      <c r="F21" s="22">
        <v>0.21609999999999999</v>
      </c>
      <c r="G21" s="23"/>
    </row>
    <row r="22" spans="1:7" x14ac:dyDescent="0.25">
      <c r="A22" s="17" t="s">
        <v>151</v>
      </c>
      <c r="B22" s="33"/>
      <c r="C22" s="33"/>
      <c r="D22" s="14"/>
      <c r="E22" s="15"/>
      <c r="F22" s="16"/>
      <c r="G22" s="16"/>
    </row>
    <row r="23" spans="1:7" x14ac:dyDescent="0.25">
      <c r="A23" s="13" t="s">
        <v>2840</v>
      </c>
      <c r="B23" s="33" t="s">
        <v>2841</v>
      </c>
      <c r="C23" s="33" t="s">
        <v>157</v>
      </c>
      <c r="D23" s="14">
        <v>37500000</v>
      </c>
      <c r="E23" s="15">
        <v>37102.129999999997</v>
      </c>
      <c r="F23" s="16">
        <v>6.4500000000000002E-2</v>
      </c>
      <c r="G23" s="16">
        <v>6.9899000000000003E-2</v>
      </c>
    </row>
    <row r="24" spans="1:7" x14ac:dyDescent="0.25">
      <c r="A24" s="13" t="s">
        <v>2842</v>
      </c>
      <c r="B24" s="33" t="s">
        <v>2843</v>
      </c>
      <c r="C24" s="33" t="s">
        <v>164</v>
      </c>
      <c r="D24" s="14">
        <v>20000000</v>
      </c>
      <c r="E24" s="15">
        <v>19652.5</v>
      </c>
      <c r="F24" s="16">
        <v>3.4200000000000001E-2</v>
      </c>
      <c r="G24" s="16">
        <v>7.1710999999999997E-2</v>
      </c>
    </row>
    <row r="25" spans="1:7" x14ac:dyDescent="0.25">
      <c r="A25" s="13" t="s">
        <v>2844</v>
      </c>
      <c r="B25" s="33" t="s">
        <v>2845</v>
      </c>
      <c r="C25" s="33" t="s">
        <v>154</v>
      </c>
      <c r="D25" s="14">
        <v>15000000</v>
      </c>
      <c r="E25" s="15">
        <v>14884.52</v>
      </c>
      <c r="F25" s="16">
        <v>2.5899999999999999E-2</v>
      </c>
      <c r="G25" s="16">
        <v>7.0803000000000005E-2</v>
      </c>
    </row>
    <row r="26" spans="1:7" x14ac:dyDescent="0.25">
      <c r="A26" s="13" t="s">
        <v>2846</v>
      </c>
      <c r="B26" s="33" t="s">
        <v>2847</v>
      </c>
      <c r="C26" s="33" t="s">
        <v>154</v>
      </c>
      <c r="D26" s="14">
        <v>12500000</v>
      </c>
      <c r="E26" s="15">
        <v>12392.29</v>
      </c>
      <c r="F26" s="16">
        <v>2.1600000000000001E-2</v>
      </c>
      <c r="G26" s="16">
        <v>7.0500999999999994E-2</v>
      </c>
    </row>
    <row r="27" spans="1:7" x14ac:dyDescent="0.25">
      <c r="A27" s="13" t="s">
        <v>2848</v>
      </c>
      <c r="B27" s="33" t="s">
        <v>2849</v>
      </c>
      <c r="C27" s="33" t="s">
        <v>154</v>
      </c>
      <c r="D27" s="14">
        <v>10000000</v>
      </c>
      <c r="E27" s="15">
        <v>9906.11</v>
      </c>
      <c r="F27" s="16">
        <v>1.72E-2</v>
      </c>
      <c r="G27" s="16">
        <v>7.0600999999999997E-2</v>
      </c>
    </row>
    <row r="28" spans="1:7" x14ac:dyDescent="0.25">
      <c r="A28" s="13" t="s">
        <v>2850</v>
      </c>
      <c r="B28" s="33" t="s">
        <v>2851</v>
      </c>
      <c r="C28" s="33" t="s">
        <v>154</v>
      </c>
      <c r="D28" s="14">
        <v>10000000</v>
      </c>
      <c r="E28" s="15">
        <v>9858.2900000000009</v>
      </c>
      <c r="F28" s="16">
        <v>1.7100000000000001E-2</v>
      </c>
      <c r="G28" s="16">
        <v>7.1873999999999993E-2</v>
      </c>
    </row>
    <row r="29" spans="1:7" x14ac:dyDescent="0.25">
      <c r="A29" s="13" t="s">
        <v>2852</v>
      </c>
      <c r="B29" s="33" t="s">
        <v>2853</v>
      </c>
      <c r="C29" s="33" t="s">
        <v>154</v>
      </c>
      <c r="D29" s="14">
        <v>10000000</v>
      </c>
      <c r="E29" s="15">
        <v>9851.2000000000007</v>
      </c>
      <c r="F29" s="16">
        <v>1.7100000000000001E-2</v>
      </c>
      <c r="G29" s="16">
        <v>7.1599999999999997E-2</v>
      </c>
    </row>
    <row r="30" spans="1:7" x14ac:dyDescent="0.25">
      <c r="A30" s="13" t="s">
        <v>2854</v>
      </c>
      <c r="B30" s="33" t="s">
        <v>2855</v>
      </c>
      <c r="C30" s="33" t="s">
        <v>157</v>
      </c>
      <c r="D30" s="14">
        <v>5000000</v>
      </c>
      <c r="E30" s="15">
        <v>4987.57</v>
      </c>
      <c r="F30" s="16">
        <v>8.6999999999999994E-3</v>
      </c>
      <c r="G30" s="16">
        <v>7.0000999999999994E-2</v>
      </c>
    </row>
    <row r="31" spans="1:7" x14ac:dyDescent="0.25">
      <c r="A31" s="13" t="s">
        <v>2856</v>
      </c>
      <c r="B31" s="33" t="s">
        <v>2857</v>
      </c>
      <c r="C31" s="33" t="s">
        <v>157</v>
      </c>
      <c r="D31" s="14">
        <v>5000000</v>
      </c>
      <c r="E31" s="15">
        <v>4983.74</v>
      </c>
      <c r="F31" s="16">
        <v>8.6999999999999994E-3</v>
      </c>
      <c r="G31" s="16">
        <v>7.0050000000000001E-2</v>
      </c>
    </row>
    <row r="32" spans="1:7" x14ac:dyDescent="0.25">
      <c r="A32" s="13" t="s">
        <v>2858</v>
      </c>
      <c r="B32" s="33" t="s">
        <v>2859</v>
      </c>
      <c r="C32" s="33" t="s">
        <v>157</v>
      </c>
      <c r="D32" s="14">
        <v>5000000</v>
      </c>
      <c r="E32" s="15">
        <v>4968.6000000000004</v>
      </c>
      <c r="F32" s="16">
        <v>8.6E-3</v>
      </c>
      <c r="G32" s="16">
        <v>6.9900000000000004E-2</v>
      </c>
    </row>
    <row r="33" spans="1:7" x14ac:dyDescent="0.25">
      <c r="A33" s="13" t="s">
        <v>2860</v>
      </c>
      <c r="B33" s="33" t="s">
        <v>2861</v>
      </c>
      <c r="C33" s="33" t="s">
        <v>175</v>
      </c>
      <c r="D33" s="14">
        <v>5000000</v>
      </c>
      <c r="E33" s="15">
        <v>4967.5200000000004</v>
      </c>
      <c r="F33" s="16">
        <v>8.6E-3</v>
      </c>
      <c r="G33" s="16">
        <v>7.0203000000000002E-2</v>
      </c>
    </row>
    <row r="34" spans="1:7" x14ac:dyDescent="0.25">
      <c r="A34" s="13" t="s">
        <v>2862</v>
      </c>
      <c r="B34" s="33" t="s">
        <v>2863</v>
      </c>
      <c r="C34" s="33" t="s">
        <v>154</v>
      </c>
      <c r="D34" s="14">
        <v>5000000</v>
      </c>
      <c r="E34" s="15">
        <v>4960.3100000000004</v>
      </c>
      <c r="F34" s="16">
        <v>8.6E-3</v>
      </c>
      <c r="G34" s="16">
        <v>7.1247000000000005E-2</v>
      </c>
    </row>
    <row r="35" spans="1:7" x14ac:dyDescent="0.25">
      <c r="A35" s="13" t="s">
        <v>2864</v>
      </c>
      <c r="B35" s="33" t="s">
        <v>2865</v>
      </c>
      <c r="C35" s="33" t="s">
        <v>154</v>
      </c>
      <c r="D35" s="14">
        <v>5000000</v>
      </c>
      <c r="E35" s="15">
        <v>4947.4399999999996</v>
      </c>
      <c r="F35" s="16">
        <v>8.6E-3</v>
      </c>
      <c r="G35" s="16">
        <v>7.0502999999999996E-2</v>
      </c>
    </row>
    <row r="36" spans="1:7" x14ac:dyDescent="0.25">
      <c r="A36" s="13" t="s">
        <v>2866</v>
      </c>
      <c r="B36" s="33" t="s">
        <v>2867</v>
      </c>
      <c r="C36" s="33" t="s">
        <v>154</v>
      </c>
      <c r="D36" s="14">
        <v>5000000</v>
      </c>
      <c r="E36" s="15">
        <v>4926.66</v>
      </c>
      <c r="F36" s="16">
        <v>8.6E-3</v>
      </c>
      <c r="G36" s="16">
        <v>7.1498999999999993E-2</v>
      </c>
    </row>
    <row r="37" spans="1:7" x14ac:dyDescent="0.25">
      <c r="A37" s="13" t="s">
        <v>2868</v>
      </c>
      <c r="B37" s="33" t="s">
        <v>2869</v>
      </c>
      <c r="C37" s="33" t="s">
        <v>154</v>
      </c>
      <c r="D37" s="14">
        <v>5000000</v>
      </c>
      <c r="E37" s="15">
        <v>4913.1400000000003</v>
      </c>
      <c r="F37" s="16">
        <v>8.5000000000000006E-3</v>
      </c>
      <c r="G37" s="16">
        <v>7.1698999999999999E-2</v>
      </c>
    </row>
    <row r="38" spans="1:7" x14ac:dyDescent="0.25">
      <c r="A38" s="13" t="s">
        <v>2870</v>
      </c>
      <c r="B38" s="33" t="s">
        <v>2871</v>
      </c>
      <c r="C38" s="33" t="s">
        <v>154</v>
      </c>
      <c r="D38" s="14">
        <v>2500000</v>
      </c>
      <c r="E38" s="15">
        <v>2460.31</v>
      </c>
      <c r="F38" s="16">
        <v>4.3E-3</v>
      </c>
      <c r="G38" s="16">
        <v>7.1803000000000006E-2</v>
      </c>
    </row>
    <row r="39" spans="1:7" x14ac:dyDescent="0.25">
      <c r="A39" s="17" t="s">
        <v>130</v>
      </c>
      <c r="B39" s="34"/>
      <c r="C39" s="34"/>
      <c r="D39" s="20"/>
      <c r="E39" s="21">
        <v>155762.32999999999</v>
      </c>
      <c r="F39" s="22">
        <v>0.27079999999999999</v>
      </c>
      <c r="G39" s="23"/>
    </row>
    <row r="40" spans="1:7" x14ac:dyDescent="0.25">
      <c r="A40" s="13"/>
      <c r="B40" s="33"/>
      <c r="C40" s="33"/>
      <c r="D40" s="14"/>
      <c r="E40" s="15"/>
      <c r="F40" s="16"/>
      <c r="G40" s="16"/>
    </row>
    <row r="41" spans="1:7" x14ac:dyDescent="0.25">
      <c r="A41" s="17" t="s">
        <v>200</v>
      </c>
      <c r="B41" s="33"/>
      <c r="C41" s="33"/>
      <c r="D41" s="14"/>
      <c r="E41" s="15"/>
      <c r="F41" s="16"/>
      <c r="G41" s="16"/>
    </row>
    <row r="42" spans="1:7" x14ac:dyDescent="0.25">
      <c r="A42" s="13" t="s">
        <v>2872</v>
      </c>
      <c r="B42" s="33" t="s">
        <v>2873</v>
      </c>
      <c r="C42" s="33" t="s">
        <v>154</v>
      </c>
      <c r="D42" s="14">
        <v>30000000</v>
      </c>
      <c r="E42" s="15">
        <v>29561.13</v>
      </c>
      <c r="F42" s="16">
        <v>5.1400000000000001E-2</v>
      </c>
      <c r="G42" s="16">
        <v>7.2250999999999996E-2</v>
      </c>
    </row>
    <row r="43" spans="1:7" x14ac:dyDescent="0.25">
      <c r="A43" s="13" t="s">
        <v>2874</v>
      </c>
      <c r="B43" s="33" t="s">
        <v>2875</v>
      </c>
      <c r="C43" s="33" t="s">
        <v>154</v>
      </c>
      <c r="D43" s="14">
        <v>20000000</v>
      </c>
      <c r="E43" s="15">
        <v>19838.38</v>
      </c>
      <c r="F43" s="16">
        <v>3.4500000000000003E-2</v>
      </c>
      <c r="G43" s="16">
        <v>7.0800000000000002E-2</v>
      </c>
    </row>
    <row r="44" spans="1:7" x14ac:dyDescent="0.25">
      <c r="A44" s="13" t="s">
        <v>2876</v>
      </c>
      <c r="B44" s="33" t="s">
        <v>2877</v>
      </c>
      <c r="C44" s="33" t="s">
        <v>154</v>
      </c>
      <c r="D44" s="14">
        <v>20000000</v>
      </c>
      <c r="E44" s="15">
        <v>19762.439999999999</v>
      </c>
      <c r="F44" s="16">
        <v>3.44E-2</v>
      </c>
      <c r="G44" s="16">
        <v>7.1930999999999995E-2</v>
      </c>
    </row>
    <row r="45" spans="1:7" x14ac:dyDescent="0.25">
      <c r="A45" s="13" t="s">
        <v>2878</v>
      </c>
      <c r="B45" s="33" t="s">
        <v>2879</v>
      </c>
      <c r="C45" s="33" t="s">
        <v>154</v>
      </c>
      <c r="D45" s="14">
        <v>15000000</v>
      </c>
      <c r="E45" s="15">
        <v>14839.47</v>
      </c>
      <c r="F45" s="16">
        <v>2.58E-2</v>
      </c>
      <c r="G45" s="16">
        <v>7.4499999999999997E-2</v>
      </c>
    </row>
    <row r="46" spans="1:7" x14ac:dyDescent="0.25">
      <c r="A46" s="13" t="s">
        <v>2880</v>
      </c>
      <c r="B46" s="33" t="s">
        <v>2881</v>
      </c>
      <c r="C46" s="33" t="s">
        <v>154</v>
      </c>
      <c r="D46" s="14">
        <v>15000000</v>
      </c>
      <c r="E46" s="15">
        <v>14781.72</v>
      </c>
      <c r="F46" s="16">
        <v>2.5700000000000001E-2</v>
      </c>
      <c r="G46" s="16">
        <v>7.7001E-2</v>
      </c>
    </row>
    <row r="47" spans="1:7" x14ac:dyDescent="0.25">
      <c r="A47" s="13" t="s">
        <v>2882</v>
      </c>
      <c r="B47" s="33" t="s">
        <v>2883</v>
      </c>
      <c r="C47" s="33" t="s">
        <v>154</v>
      </c>
      <c r="D47" s="14">
        <v>10000000</v>
      </c>
      <c r="E47" s="15">
        <v>9978.65</v>
      </c>
      <c r="F47" s="16">
        <v>1.7399999999999999E-2</v>
      </c>
      <c r="G47" s="16">
        <v>7.0995000000000003E-2</v>
      </c>
    </row>
    <row r="48" spans="1:7" x14ac:dyDescent="0.25">
      <c r="A48" s="13" t="s">
        <v>2884</v>
      </c>
      <c r="B48" s="33" t="s">
        <v>2885</v>
      </c>
      <c r="C48" s="33" t="s">
        <v>154</v>
      </c>
      <c r="D48" s="14">
        <v>10000000</v>
      </c>
      <c r="E48" s="15">
        <v>9962.9699999999993</v>
      </c>
      <c r="F48" s="16">
        <v>1.7299999999999999E-2</v>
      </c>
      <c r="G48" s="16">
        <v>7.1401000000000006E-2</v>
      </c>
    </row>
    <row r="49" spans="1:7" x14ac:dyDescent="0.25">
      <c r="A49" s="13" t="s">
        <v>2886</v>
      </c>
      <c r="B49" s="33" t="s">
        <v>2887</v>
      </c>
      <c r="C49" s="33" t="s">
        <v>154</v>
      </c>
      <c r="D49" s="14">
        <v>10000000</v>
      </c>
      <c r="E49" s="15">
        <v>9949.58</v>
      </c>
      <c r="F49" s="16">
        <v>1.7299999999999999E-2</v>
      </c>
      <c r="G49" s="16">
        <v>7.1148000000000003E-2</v>
      </c>
    </row>
    <row r="50" spans="1:7" x14ac:dyDescent="0.25">
      <c r="A50" s="13" t="s">
        <v>2888</v>
      </c>
      <c r="B50" s="33" t="s">
        <v>2889</v>
      </c>
      <c r="C50" s="33" t="s">
        <v>157</v>
      </c>
      <c r="D50" s="14">
        <v>10000000</v>
      </c>
      <c r="E50" s="15">
        <v>9947.92</v>
      </c>
      <c r="F50" s="16">
        <v>1.7299999999999999E-2</v>
      </c>
      <c r="G50" s="16">
        <v>7.3495000000000005E-2</v>
      </c>
    </row>
    <row r="51" spans="1:7" x14ac:dyDescent="0.25">
      <c r="A51" s="13" t="s">
        <v>2890</v>
      </c>
      <c r="B51" s="33" t="s">
        <v>2891</v>
      </c>
      <c r="C51" s="33" t="s">
        <v>154</v>
      </c>
      <c r="D51" s="14">
        <v>10000000</v>
      </c>
      <c r="E51" s="15">
        <v>9947</v>
      </c>
      <c r="F51" s="16">
        <v>1.7299999999999999E-2</v>
      </c>
      <c r="G51" s="16">
        <v>7.4800000000000005E-2</v>
      </c>
    </row>
    <row r="52" spans="1:7" x14ac:dyDescent="0.25">
      <c r="A52" s="13" t="s">
        <v>2892</v>
      </c>
      <c r="B52" s="33" t="s">
        <v>2893</v>
      </c>
      <c r="C52" s="33" t="s">
        <v>154</v>
      </c>
      <c r="D52" s="14">
        <v>10000000</v>
      </c>
      <c r="E52" s="15">
        <v>9937.1299999999992</v>
      </c>
      <c r="F52" s="16">
        <v>1.7299999999999999E-2</v>
      </c>
      <c r="G52" s="16">
        <v>7.4498999999999996E-2</v>
      </c>
    </row>
    <row r="53" spans="1:7" x14ac:dyDescent="0.25">
      <c r="A53" s="13" t="s">
        <v>2894</v>
      </c>
      <c r="B53" s="33" t="s">
        <v>2895</v>
      </c>
      <c r="C53" s="33" t="s">
        <v>154</v>
      </c>
      <c r="D53" s="14">
        <v>10000000</v>
      </c>
      <c r="E53" s="15">
        <v>9931.81</v>
      </c>
      <c r="F53" s="16">
        <v>1.7299999999999999E-2</v>
      </c>
      <c r="G53" s="16">
        <v>7.1600999999999998E-2</v>
      </c>
    </row>
    <row r="54" spans="1:7" x14ac:dyDescent="0.25">
      <c r="A54" s="13" t="s">
        <v>2896</v>
      </c>
      <c r="B54" s="33" t="s">
        <v>2897</v>
      </c>
      <c r="C54" s="33" t="s">
        <v>154</v>
      </c>
      <c r="D54" s="14">
        <v>10000000</v>
      </c>
      <c r="E54" s="15">
        <v>9931.7199999999993</v>
      </c>
      <c r="F54" s="16">
        <v>1.7299999999999999E-2</v>
      </c>
      <c r="G54" s="16">
        <v>7.1695999999999996E-2</v>
      </c>
    </row>
    <row r="55" spans="1:7" x14ac:dyDescent="0.25">
      <c r="A55" s="13" t="s">
        <v>2898</v>
      </c>
      <c r="B55" s="33" t="s">
        <v>2899</v>
      </c>
      <c r="C55" s="33" t="s">
        <v>154</v>
      </c>
      <c r="D55" s="14">
        <v>10000000</v>
      </c>
      <c r="E55" s="15">
        <v>9930.69</v>
      </c>
      <c r="F55" s="16">
        <v>1.7299999999999999E-2</v>
      </c>
      <c r="G55" s="16">
        <v>7.7196000000000001E-2</v>
      </c>
    </row>
    <row r="56" spans="1:7" x14ac:dyDescent="0.25">
      <c r="A56" s="13" t="s">
        <v>2900</v>
      </c>
      <c r="B56" s="33" t="s">
        <v>2901</v>
      </c>
      <c r="C56" s="33" t="s">
        <v>154</v>
      </c>
      <c r="D56" s="14">
        <v>10000000</v>
      </c>
      <c r="E56" s="15">
        <v>9925.86</v>
      </c>
      <c r="F56" s="16">
        <v>1.7299999999999999E-2</v>
      </c>
      <c r="G56" s="16">
        <v>7.1749999999999994E-2</v>
      </c>
    </row>
    <row r="57" spans="1:7" x14ac:dyDescent="0.25">
      <c r="A57" s="13" t="s">
        <v>2902</v>
      </c>
      <c r="B57" s="33" t="s">
        <v>2903</v>
      </c>
      <c r="C57" s="33" t="s">
        <v>157</v>
      </c>
      <c r="D57" s="14">
        <v>10000000</v>
      </c>
      <c r="E57" s="15">
        <v>9923.67</v>
      </c>
      <c r="F57" s="16">
        <v>1.7299999999999999E-2</v>
      </c>
      <c r="G57" s="16">
        <v>7.1986999999999995E-2</v>
      </c>
    </row>
    <row r="58" spans="1:7" x14ac:dyDescent="0.25">
      <c r="A58" s="13" t="s">
        <v>2904</v>
      </c>
      <c r="B58" s="33" t="s">
        <v>2905</v>
      </c>
      <c r="C58" s="33" t="s">
        <v>154</v>
      </c>
      <c r="D58" s="14">
        <v>10000000</v>
      </c>
      <c r="E58" s="15">
        <v>9912.3799999999992</v>
      </c>
      <c r="F58" s="16">
        <v>1.72E-2</v>
      </c>
      <c r="G58" s="16">
        <v>7.1697999999999998E-2</v>
      </c>
    </row>
    <row r="59" spans="1:7" x14ac:dyDescent="0.25">
      <c r="A59" s="13" t="s">
        <v>2906</v>
      </c>
      <c r="B59" s="33" t="s">
        <v>2907</v>
      </c>
      <c r="C59" s="33" t="s">
        <v>154</v>
      </c>
      <c r="D59" s="14">
        <v>10000000</v>
      </c>
      <c r="E59" s="15">
        <v>9858.56</v>
      </c>
      <c r="F59" s="16">
        <v>1.7100000000000001E-2</v>
      </c>
      <c r="G59" s="16">
        <v>7.1734999999999993E-2</v>
      </c>
    </row>
    <row r="60" spans="1:7" x14ac:dyDescent="0.25">
      <c r="A60" s="13" t="s">
        <v>2908</v>
      </c>
      <c r="B60" s="33" t="s">
        <v>2909</v>
      </c>
      <c r="C60" s="33" t="s">
        <v>157</v>
      </c>
      <c r="D60" s="14">
        <v>10000000</v>
      </c>
      <c r="E60" s="15">
        <v>9848.85</v>
      </c>
      <c r="F60" s="16">
        <v>1.7100000000000001E-2</v>
      </c>
      <c r="G60" s="16">
        <v>7.2750999999999996E-2</v>
      </c>
    </row>
    <row r="61" spans="1:7" x14ac:dyDescent="0.25">
      <c r="A61" s="13" t="s">
        <v>2910</v>
      </c>
      <c r="B61" s="33" t="s">
        <v>2911</v>
      </c>
      <c r="C61" s="33" t="s">
        <v>154</v>
      </c>
      <c r="D61" s="14">
        <v>7500000</v>
      </c>
      <c r="E61" s="15">
        <v>7437.08</v>
      </c>
      <c r="F61" s="16">
        <v>1.29E-2</v>
      </c>
      <c r="G61" s="16">
        <v>7.7197000000000002E-2</v>
      </c>
    </row>
    <row r="62" spans="1:7" x14ac:dyDescent="0.25">
      <c r="A62" s="13" t="s">
        <v>2912</v>
      </c>
      <c r="B62" s="33" t="s">
        <v>2913</v>
      </c>
      <c r="C62" s="33" t="s">
        <v>154</v>
      </c>
      <c r="D62" s="14">
        <v>7500000</v>
      </c>
      <c r="E62" s="15">
        <v>7429.64</v>
      </c>
      <c r="F62" s="16">
        <v>1.29E-2</v>
      </c>
      <c r="G62" s="16">
        <v>7.5148999999999994E-2</v>
      </c>
    </row>
    <row r="63" spans="1:7" x14ac:dyDescent="0.25">
      <c r="A63" s="13" t="s">
        <v>2914</v>
      </c>
      <c r="B63" s="33" t="s">
        <v>2915</v>
      </c>
      <c r="C63" s="33" t="s">
        <v>154</v>
      </c>
      <c r="D63" s="14">
        <v>5000000</v>
      </c>
      <c r="E63" s="15">
        <v>4994.08</v>
      </c>
      <c r="F63" s="16">
        <v>8.6999999999999994E-3</v>
      </c>
      <c r="G63" s="16">
        <v>7.2142999999999999E-2</v>
      </c>
    </row>
    <row r="64" spans="1:7" x14ac:dyDescent="0.25">
      <c r="A64" s="13" t="s">
        <v>2916</v>
      </c>
      <c r="B64" s="33" t="s">
        <v>2917</v>
      </c>
      <c r="C64" s="33" t="s">
        <v>154</v>
      </c>
      <c r="D64" s="14">
        <v>5000000</v>
      </c>
      <c r="E64" s="15">
        <v>4987.96</v>
      </c>
      <c r="F64" s="16">
        <v>8.6999999999999994E-3</v>
      </c>
      <c r="G64" s="16">
        <v>7.3451000000000002E-2</v>
      </c>
    </row>
    <row r="65" spans="1:7" x14ac:dyDescent="0.25">
      <c r="A65" s="13" t="s">
        <v>2918</v>
      </c>
      <c r="B65" s="33" t="s">
        <v>2919</v>
      </c>
      <c r="C65" s="33" t="s">
        <v>154</v>
      </c>
      <c r="D65" s="14">
        <v>5000000</v>
      </c>
      <c r="E65" s="15">
        <v>4978.8900000000003</v>
      </c>
      <c r="F65" s="16">
        <v>8.6999999999999994E-3</v>
      </c>
      <c r="G65" s="16">
        <v>7.3702000000000004E-2</v>
      </c>
    </row>
    <row r="66" spans="1:7" x14ac:dyDescent="0.25">
      <c r="A66" s="13" t="s">
        <v>2920</v>
      </c>
      <c r="B66" s="33" t="s">
        <v>2921</v>
      </c>
      <c r="C66" s="33" t="s">
        <v>154</v>
      </c>
      <c r="D66" s="14">
        <v>5000000</v>
      </c>
      <c r="E66" s="15">
        <v>4968.8599999999997</v>
      </c>
      <c r="F66" s="16">
        <v>8.6E-3</v>
      </c>
      <c r="G66" s="16">
        <v>7.1500999999999995E-2</v>
      </c>
    </row>
    <row r="67" spans="1:7" x14ac:dyDescent="0.25">
      <c r="A67" s="13" t="s">
        <v>2922</v>
      </c>
      <c r="B67" s="33" t="s">
        <v>2923</v>
      </c>
      <c r="C67" s="33" t="s">
        <v>157</v>
      </c>
      <c r="D67" s="14">
        <v>5000000</v>
      </c>
      <c r="E67" s="15">
        <v>4966.84</v>
      </c>
      <c r="F67" s="16">
        <v>8.6E-3</v>
      </c>
      <c r="G67" s="16">
        <v>7.3848999999999998E-2</v>
      </c>
    </row>
    <row r="68" spans="1:7" x14ac:dyDescent="0.25">
      <c r="A68" s="13" t="s">
        <v>2924</v>
      </c>
      <c r="B68" s="33" t="s">
        <v>2925</v>
      </c>
      <c r="C68" s="33" t="s">
        <v>154</v>
      </c>
      <c r="D68" s="14">
        <v>5000000</v>
      </c>
      <c r="E68" s="15">
        <v>4959.53</v>
      </c>
      <c r="F68" s="16">
        <v>8.6E-3</v>
      </c>
      <c r="G68" s="16">
        <v>7.2649000000000005E-2</v>
      </c>
    </row>
    <row r="69" spans="1:7" x14ac:dyDescent="0.25">
      <c r="A69" s="13" t="s">
        <v>2926</v>
      </c>
      <c r="B69" s="33" t="s">
        <v>2927</v>
      </c>
      <c r="C69" s="33" t="s">
        <v>154</v>
      </c>
      <c r="D69" s="14">
        <v>5000000</v>
      </c>
      <c r="E69" s="15">
        <v>4920.08</v>
      </c>
      <c r="F69" s="16">
        <v>8.6E-3</v>
      </c>
      <c r="G69" s="16">
        <v>7.7002000000000001E-2</v>
      </c>
    </row>
    <row r="70" spans="1:7" x14ac:dyDescent="0.25">
      <c r="A70" s="13" t="s">
        <v>2928</v>
      </c>
      <c r="B70" s="33" t="s">
        <v>2929</v>
      </c>
      <c r="C70" s="33" t="s">
        <v>154</v>
      </c>
      <c r="D70" s="14">
        <v>4500000</v>
      </c>
      <c r="E70" s="15">
        <v>4416.79</v>
      </c>
      <c r="F70" s="16">
        <v>7.7000000000000002E-3</v>
      </c>
      <c r="G70" s="16">
        <v>7.6399999999999996E-2</v>
      </c>
    </row>
    <row r="71" spans="1:7" x14ac:dyDescent="0.25">
      <c r="A71" s="13" t="s">
        <v>2930</v>
      </c>
      <c r="B71" s="33" t="s">
        <v>2931</v>
      </c>
      <c r="C71" s="33" t="s">
        <v>154</v>
      </c>
      <c r="D71" s="14">
        <v>2500000</v>
      </c>
      <c r="E71" s="15">
        <v>2453.9299999999998</v>
      </c>
      <c r="F71" s="16">
        <v>4.3E-3</v>
      </c>
      <c r="G71" s="16">
        <v>7.7003000000000002E-2</v>
      </c>
    </row>
    <row r="72" spans="1:7" x14ac:dyDescent="0.25">
      <c r="A72" s="17" t="s">
        <v>130</v>
      </c>
      <c r="B72" s="34"/>
      <c r="C72" s="34"/>
      <c r="D72" s="20"/>
      <c r="E72" s="21">
        <v>294283.61</v>
      </c>
      <c r="F72" s="22">
        <v>0.51190000000000002</v>
      </c>
      <c r="G72" s="23"/>
    </row>
    <row r="73" spans="1:7" x14ac:dyDescent="0.25">
      <c r="A73" s="13"/>
      <c r="B73" s="33"/>
      <c r="C73" s="33"/>
      <c r="D73" s="14"/>
      <c r="E73" s="15"/>
      <c r="F73" s="16"/>
      <c r="G73" s="16"/>
    </row>
    <row r="74" spans="1:7" x14ac:dyDescent="0.25">
      <c r="A74" s="24" t="s">
        <v>142</v>
      </c>
      <c r="B74" s="35"/>
      <c r="C74" s="35"/>
      <c r="D74" s="25"/>
      <c r="E74" s="21">
        <v>574200.98</v>
      </c>
      <c r="F74" s="22">
        <v>0.99880000000000002</v>
      </c>
      <c r="G74" s="23"/>
    </row>
    <row r="75" spans="1:7" x14ac:dyDescent="0.25">
      <c r="A75" s="13"/>
      <c r="B75" s="33"/>
      <c r="C75" s="33"/>
      <c r="D75" s="14"/>
      <c r="E75" s="15"/>
      <c r="F75" s="16"/>
      <c r="G75" s="16"/>
    </row>
    <row r="76" spans="1:7" x14ac:dyDescent="0.25">
      <c r="A76" s="13"/>
      <c r="B76" s="33"/>
      <c r="C76" s="33"/>
      <c r="D76" s="14"/>
      <c r="E76" s="15"/>
      <c r="F76" s="16"/>
      <c r="G76" s="16"/>
    </row>
    <row r="77" spans="1:7" x14ac:dyDescent="0.25">
      <c r="A77" s="17" t="s">
        <v>217</v>
      </c>
      <c r="B77" s="33"/>
      <c r="C77" s="33"/>
      <c r="D77" s="14"/>
      <c r="E77" s="15"/>
      <c r="F77" s="16"/>
      <c r="G77" s="16"/>
    </row>
    <row r="78" spans="1:7" x14ac:dyDescent="0.25">
      <c r="A78" s="13" t="s">
        <v>218</v>
      </c>
      <c r="B78" s="33" t="s">
        <v>219</v>
      </c>
      <c r="C78" s="33"/>
      <c r="D78" s="14">
        <v>13229.966</v>
      </c>
      <c r="E78" s="15">
        <v>1380.41</v>
      </c>
      <c r="F78" s="16">
        <v>2.3999999999999998E-3</v>
      </c>
      <c r="G78" s="16"/>
    </row>
    <row r="79" spans="1:7" x14ac:dyDescent="0.25">
      <c r="A79" s="13"/>
      <c r="B79" s="33"/>
      <c r="C79" s="33"/>
      <c r="D79" s="14"/>
      <c r="E79" s="15"/>
      <c r="F79" s="16"/>
      <c r="G79" s="16"/>
    </row>
    <row r="80" spans="1:7" x14ac:dyDescent="0.25">
      <c r="A80" s="24" t="s">
        <v>142</v>
      </c>
      <c r="B80" s="35"/>
      <c r="C80" s="35"/>
      <c r="D80" s="25"/>
      <c r="E80" s="21">
        <v>1380.41</v>
      </c>
      <c r="F80" s="22">
        <v>2.3999999999999998E-3</v>
      </c>
      <c r="G80" s="23"/>
    </row>
    <row r="81" spans="1:7" x14ac:dyDescent="0.25">
      <c r="A81" s="13"/>
      <c r="B81" s="33"/>
      <c r="C81" s="33"/>
      <c r="D81" s="14"/>
      <c r="E81" s="15"/>
      <c r="F81" s="16"/>
      <c r="G81" s="16"/>
    </row>
    <row r="82" spans="1:7" x14ac:dyDescent="0.25">
      <c r="A82" s="17" t="s">
        <v>220</v>
      </c>
      <c r="B82" s="33"/>
      <c r="C82" s="33"/>
      <c r="D82" s="14"/>
      <c r="E82" s="15"/>
      <c r="F82" s="16"/>
      <c r="G82" s="16"/>
    </row>
    <row r="83" spans="1:7" x14ac:dyDescent="0.25">
      <c r="A83" s="13" t="s">
        <v>221</v>
      </c>
      <c r="B83" s="33"/>
      <c r="C83" s="33"/>
      <c r="D83" s="14"/>
      <c r="E83" s="15">
        <v>9530.43</v>
      </c>
      <c r="F83" s="16">
        <v>1.66E-2</v>
      </c>
      <c r="G83" s="16">
        <v>6.2909999999999994E-2</v>
      </c>
    </row>
    <row r="84" spans="1:7" x14ac:dyDescent="0.25">
      <c r="A84" s="17" t="s">
        <v>130</v>
      </c>
      <c r="B84" s="34"/>
      <c r="C84" s="34"/>
      <c r="D84" s="20"/>
      <c r="E84" s="21">
        <v>9530.43</v>
      </c>
      <c r="F84" s="22">
        <v>1.66E-2</v>
      </c>
      <c r="G84" s="23"/>
    </row>
    <row r="85" spans="1:7" x14ac:dyDescent="0.25">
      <c r="A85" s="13"/>
      <c r="B85" s="33"/>
      <c r="C85" s="33"/>
      <c r="D85" s="14"/>
      <c r="E85" s="15"/>
      <c r="F85" s="16"/>
      <c r="G85" s="16"/>
    </row>
    <row r="86" spans="1:7" x14ac:dyDescent="0.25">
      <c r="A86" s="24" t="s">
        <v>142</v>
      </c>
      <c r="B86" s="35"/>
      <c r="C86" s="35"/>
      <c r="D86" s="25"/>
      <c r="E86" s="21">
        <v>9530.43</v>
      </c>
      <c r="F86" s="22">
        <v>1.66E-2</v>
      </c>
      <c r="G86" s="23"/>
    </row>
    <row r="87" spans="1:7" x14ac:dyDescent="0.25">
      <c r="A87" s="13" t="s">
        <v>222</v>
      </c>
      <c r="B87" s="33"/>
      <c r="C87" s="33"/>
      <c r="D87" s="14"/>
      <c r="E87" s="15">
        <v>1.6426282999999999</v>
      </c>
      <c r="F87" s="16">
        <v>1.9999999999999999E-6</v>
      </c>
      <c r="G87" s="16"/>
    </row>
    <row r="88" spans="1:7" x14ac:dyDescent="0.25">
      <c r="A88" s="13" t="s">
        <v>223</v>
      </c>
      <c r="B88" s="33"/>
      <c r="C88" s="33"/>
      <c r="D88" s="14"/>
      <c r="E88" s="26">
        <v>-10149.762628300001</v>
      </c>
      <c r="F88" s="27">
        <v>-1.7801999999999998E-2</v>
      </c>
      <c r="G88" s="16">
        <v>6.2909000000000007E-2</v>
      </c>
    </row>
    <row r="89" spans="1:7" x14ac:dyDescent="0.25">
      <c r="A89" s="28" t="s">
        <v>224</v>
      </c>
      <c r="B89" s="36"/>
      <c r="C89" s="36"/>
      <c r="D89" s="29"/>
      <c r="E89" s="30">
        <v>574963.69999999995</v>
      </c>
      <c r="F89" s="31">
        <v>1</v>
      </c>
      <c r="G89" s="31"/>
    </row>
    <row r="91" spans="1:7" x14ac:dyDescent="0.25">
      <c r="A91" s="1" t="s">
        <v>225</v>
      </c>
    </row>
    <row r="92" spans="1:7" x14ac:dyDescent="0.25">
      <c r="A92" s="1" t="s">
        <v>226</v>
      </c>
    </row>
    <row r="94" spans="1:7" x14ac:dyDescent="0.25">
      <c r="A94" s="1" t="s">
        <v>227</v>
      </c>
    </row>
    <row r="95" spans="1:7" x14ac:dyDescent="0.25">
      <c r="A95" s="48" t="s">
        <v>228</v>
      </c>
      <c r="B95" s="3" t="s">
        <v>127</v>
      </c>
    </row>
    <row r="96" spans="1:7" x14ac:dyDescent="0.25">
      <c r="A96" t="s">
        <v>229</v>
      </c>
    </row>
    <row r="97" spans="1:3" x14ac:dyDescent="0.25">
      <c r="A97" t="s">
        <v>338</v>
      </c>
      <c r="B97" t="s">
        <v>231</v>
      </c>
      <c r="C97" t="s">
        <v>231</v>
      </c>
    </row>
    <row r="98" spans="1:3" x14ac:dyDescent="0.25">
      <c r="B98" s="49">
        <v>45565</v>
      </c>
      <c r="C98" s="49">
        <v>45596</v>
      </c>
    </row>
    <row r="99" spans="1:3" x14ac:dyDescent="0.25">
      <c r="A99" t="s">
        <v>232</v>
      </c>
      <c r="B99">
        <v>3233.3326999999999</v>
      </c>
      <c r="C99">
        <v>3252.6534000000001</v>
      </c>
    </row>
    <row r="100" spans="1:3" x14ac:dyDescent="0.25">
      <c r="A100" t="s">
        <v>233</v>
      </c>
      <c r="B100">
        <v>1881.1057000000001</v>
      </c>
      <c r="C100">
        <v>1892.3465000000001</v>
      </c>
    </row>
    <row r="101" spans="1:3" x14ac:dyDescent="0.25">
      <c r="A101" t="s">
        <v>1137</v>
      </c>
      <c r="B101">
        <v>1094.4604999999999</v>
      </c>
      <c r="C101">
        <v>1101.0005000000001</v>
      </c>
    </row>
    <row r="102" spans="1:3" x14ac:dyDescent="0.25">
      <c r="A102" t="s">
        <v>684</v>
      </c>
      <c r="B102">
        <v>2474.3083999999999</v>
      </c>
      <c r="C102">
        <v>2474.4279999999999</v>
      </c>
    </row>
    <row r="103" spans="1:3" x14ac:dyDescent="0.25">
      <c r="A103" t="s">
        <v>236</v>
      </c>
      <c r="B103">
        <v>3233.3543</v>
      </c>
      <c r="C103">
        <v>3252.6750999999999</v>
      </c>
    </row>
    <row r="104" spans="1:3" x14ac:dyDescent="0.25">
      <c r="A104" t="s">
        <v>237</v>
      </c>
      <c r="B104">
        <v>3233.3679999999999</v>
      </c>
      <c r="C104">
        <v>3252.6887999999999</v>
      </c>
    </row>
    <row r="105" spans="1:3" x14ac:dyDescent="0.25">
      <c r="A105" t="s">
        <v>685</v>
      </c>
      <c r="B105">
        <v>1005.389</v>
      </c>
      <c r="C105">
        <v>1005.4175</v>
      </c>
    </row>
    <row r="106" spans="1:3" x14ac:dyDescent="0.25">
      <c r="A106" t="s">
        <v>686</v>
      </c>
      <c r="B106">
        <v>2175.8624</v>
      </c>
      <c r="C106">
        <v>2173.9043000000001</v>
      </c>
    </row>
    <row r="107" spans="1:3" x14ac:dyDescent="0.25">
      <c r="A107" t="s">
        <v>2932</v>
      </c>
      <c r="B107">
        <v>2193.9841999999999</v>
      </c>
      <c r="C107">
        <v>2206.8321999999998</v>
      </c>
    </row>
    <row r="108" spans="1:3" x14ac:dyDescent="0.25">
      <c r="A108" t="s">
        <v>245</v>
      </c>
      <c r="B108">
        <v>1847.0174999999999</v>
      </c>
      <c r="C108">
        <v>1857.8461</v>
      </c>
    </row>
    <row r="109" spans="1:3" x14ac:dyDescent="0.25">
      <c r="A109" t="s">
        <v>2933</v>
      </c>
      <c r="B109">
        <v>1174.0898999999999</v>
      </c>
      <c r="C109">
        <v>1180.9653000000001</v>
      </c>
    </row>
    <row r="110" spans="1:3" x14ac:dyDescent="0.25">
      <c r="A110" t="s">
        <v>701</v>
      </c>
      <c r="B110">
        <v>2153.8168000000001</v>
      </c>
      <c r="C110">
        <v>2153.9182000000001</v>
      </c>
    </row>
    <row r="111" spans="1:3" x14ac:dyDescent="0.25">
      <c r="A111" t="s">
        <v>2934</v>
      </c>
      <c r="B111">
        <v>3170.8924000000002</v>
      </c>
      <c r="C111">
        <v>3189.4607000000001</v>
      </c>
    </row>
    <row r="112" spans="1:3" x14ac:dyDescent="0.25">
      <c r="A112" t="s">
        <v>702</v>
      </c>
      <c r="B112">
        <v>3170.8944000000001</v>
      </c>
      <c r="C112">
        <v>3189.4627</v>
      </c>
    </row>
    <row r="113" spans="1:3" x14ac:dyDescent="0.25">
      <c r="A113" t="s">
        <v>703</v>
      </c>
      <c r="B113">
        <v>1083.6067</v>
      </c>
      <c r="C113">
        <v>1083.6333</v>
      </c>
    </row>
    <row r="114" spans="1:3" x14ac:dyDescent="0.25">
      <c r="A114" t="s">
        <v>704</v>
      </c>
      <c r="B114">
        <v>1184.5183</v>
      </c>
      <c r="C114">
        <v>1191.4546</v>
      </c>
    </row>
    <row r="115" spans="1:3" x14ac:dyDescent="0.25">
      <c r="A115" t="s">
        <v>2935</v>
      </c>
      <c r="B115" t="s">
        <v>234</v>
      </c>
      <c r="C115" t="s">
        <v>235</v>
      </c>
    </row>
    <row r="116" spans="1:3" x14ac:dyDescent="0.25">
      <c r="A116" t="s">
        <v>2936</v>
      </c>
      <c r="B116" t="s">
        <v>234</v>
      </c>
      <c r="C116" t="s">
        <v>235</v>
      </c>
    </row>
    <row r="117" spans="1:3" x14ac:dyDescent="0.25">
      <c r="A117" t="s">
        <v>2937</v>
      </c>
      <c r="B117">
        <v>1057.9812999999999</v>
      </c>
      <c r="C117">
        <v>1057.9812999999999</v>
      </c>
    </row>
    <row r="118" spans="1:3" x14ac:dyDescent="0.25">
      <c r="A118" t="s">
        <v>2938</v>
      </c>
      <c r="B118" t="s">
        <v>234</v>
      </c>
      <c r="C118" t="s">
        <v>235</v>
      </c>
    </row>
    <row r="119" spans="1:3" x14ac:dyDescent="0.25">
      <c r="A119" t="s">
        <v>2939</v>
      </c>
      <c r="B119">
        <v>2883.6653000000001</v>
      </c>
      <c r="C119">
        <v>2900.5522999999998</v>
      </c>
    </row>
    <row r="120" spans="1:3" x14ac:dyDescent="0.25">
      <c r="A120" t="s">
        <v>2940</v>
      </c>
      <c r="B120" t="s">
        <v>234</v>
      </c>
      <c r="C120" t="s">
        <v>235</v>
      </c>
    </row>
    <row r="121" spans="1:3" x14ac:dyDescent="0.25">
      <c r="A121" t="s">
        <v>2941</v>
      </c>
      <c r="B121">
        <v>1244.9360999999999</v>
      </c>
      <c r="C121">
        <v>1244.9666</v>
      </c>
    </row>
    <row r="122" spans="1:3" x14ac:dyDescent="0.25">
      <c r="A122" t="s">
        <v>2942</v>
      </c>
      <c r="B122">
        <v>1232.5275999999999</v>
      </c>
      <c r="C122">
        <v>1231.4373000000001</v>
      </c>
    </row>
    <row r="123" spans="1:3" x14ac:dyDescent="0.25">
      <c r="A123" t="s">
        <v>1140</v>
      </c>
      <c r="B123" t="s">
        <v>234</v>
      </c>
      <c r="C123" t="s">
        <v>235</v>
      </c>
    </row>
    <row r="124" spans="1:3" x14ac:dyDescent="0.25">
      <c r="A124" t="s">
        <v>1141</v>
      </c>
      <c r="B124" t="s">
        <v>234</v>
      </c>
      <c r="C124" t="s">
        <v>235</v>
      </c>
    </row>
    <row r="125" spans="1:3" x14ac:dyDescent="0.25">
      <c r="A125" t="s">
        <v>1142</v>
      </c>
      <c r="B125" t="s">
        <v>234</v>
      </c>
      <c r="C125" t="s">
        <v>235</v>
      </c>
    </row>
    <row r="126" spans="1:3" x14ac:dyDescent="0.25">
      <c r="A126" t="s">
        <v>1143</v>
      </c>
      <c r="B126" t="s">
        <v>234</v>
      </c>
      <c r="C126" t="s">
        <v>235</v>
      </c>
    </row>
    <row r="127" spans="1:3" x14ac:dyDescent="0.25">
      <c r="A127" t="s">
        <v>246</v>
      </c>
    </row>
    <row r="129" spans="1:4" x14ac:dyDescent="0.25">
      <c r="A129" t="s">
        <v>692</v>
      </c>
    </row>
    <row r="131" spans="1:4" x14ac:dyDescent="0.25">
      <c r="A131" s="51" t="s">
        <v>693</v>
      </c>
      <c r="B131" s="51" t="s">
        <v>694</v>
      </c>
      <c r="C131" s="51" t="s">
        <v>695</v>
      </c>
      <c r="D131" s="51" t="s">
        <v>696</v>
      </c>
    </row>
    <row r="132" spans="1:4" x14ac:dyDescent="0.25">
      <c r="A132" s="51" t="s">
        <v>698</v>
      </c>
      <c r="B132" s="51"/>
      <c r="C132" s="51">
        <v>14.6357632</v>
      </c>
      <c r="D132" s="51">
        <v>14.6357632</v>
      </c>
    </row>
    <row r="133" spans="1:4" x14ac:dyDescent="0.25">
      <c r="A133" s="51" t="s">
        <v>699</v>
      </c>
      <c r="B133" s="51"/>
      <c r="C133" s="51">
        <v>5.9723664999999997</v>
      </c>
      <c r="D133" s="51">
        <v>5.9723664999999997</v>
      </c>
    </row>
    <row r="134" spans="1:4" x14ac:dyDescent="0.25">
      <c r="A134" s="51" t="s">
        <v>700</v>
      </c>
      <c r="B134" s="51"/>
      <c r="C134" s="51">
        <v>14.913077599999999</v>
      </c>
      <c r="D134" s="51">
        <v>14.913077599999999</v>
      </c>
    </row>
    <row r="135" spans="1:4" x14ac:dyDescent="0.25">
      <c r="A135" s="51" t="s">
        <v>701</v>
      </c>
      <c r="B135" s="51"/>
      <c r="C135" s="51">
        <v>12.4978911</v>
      </c>
      <c r="D135" s="51">
        <v>12.4978911</v>
      </c>
    </row>
    <row r="136" spans="1:4" x14ac:dyDescent="0.25">
      <c r="A136" s="51" t="s">
        <v>703</v>
      </c>
      <c r="B136" s="51"/>
      <c r="C136" s="51">
        <v>6.3116155999999997</v>
      </c>
      <c r="D136" s="51">
        <v>6.3116155999999997</v>
      </c>
    </row>
    <row r="137" spans="1:4" x14ac:dyDescent="0.25">
      <c r="A137" s="51" t="s">
        <v>2943</v>
      </c>
      <c r="B137" s="51"/>
      <c r="C137" s="51">
        <v>6.1777075000000004</v>
      </c>
      <c r="D137" s="51">
        <v>6.1777075000000004</v>
      </c>
    </row>
    <row r="138" spans="1:4" x14ac:dyDescent="0.25">
      <c r="A138" s="51" t="s">
        <v>2944</v>
      </c>
      <c r="B138" s="51"/>
      <c r="C138" s="51">
        <v>7.2498450999999999</v>
      </c>
      <c r="D138" s="51">
        <v>7.2498450999999999</v>
      </c>
    </row>
    <row r="139" spans="1:4" x14ac:dyDescent="0.25">
      <c r="A139" s="51" t="s">
        <v>2945</v>
      </c>
      <c r="B139" s="51"/>
      <c r="C139" s="51">
        <v>8.2826609999999992</v>
      </c>
      <c r="D139" s="51">
        <v>8.2826609999999992</v>
      </c>
    </row>
    <row r="141" spans="1:4" x14ac:dyDescent="0.25">
      <c r="A141" t="s">
        <v>248</v>
      </c>
      <c r="B141" s="3" t="s">
        <v>127</v>
      </c>
    </row>
    <row r="142" spans="1:4" ht="29.1" customHeight="1" x14ac:dyDescent="0.25">
      <c r="A142" s="48" t="s">
        <v>249</v>
      </c>
      <c r="B142" s="3" t="s">
        <v>127</v>
      </c>
    </row>
    <row r="143" spans="1:4" ht="29.1" customHeight="1" x14ac:dyDescent="0.25">
      <c r="A143" s="48" t="s">
        <v>250</v>
      </c>
      <c r="B143" s="3" t="s">
        <v>127</v>
      </c>
    </row>
    <row r="144" spans="1:4" x14ac:dyDescent="0.25">
      <c r="A144" t="s">
        <v>251</v>
      </c>
      <c r="B144" s="50">
        <f>+B159</f>
        <v>0.12993800488410359</v>
      </c>
    </row>
    <row r="145" spans="1:2" ht="43.5" customHeight="1" x14ac:dyDescent="0.25">
      <c r="A145" s="48" t="s">
        <v>252</v>
      </c>
      <c r="B145" s="3" t="s">
        <v>127</v>
      </c>
    </row>
    <row r="146" spans="1:2" x14ac:dyDescent="0.25">
      <c r="B146" s="3"/>
    </row>
    <row r="147" spans="1:2" ht="29.1" customHeight="1" x14ac:dyDescent="0.25">
      <c r="A147" s="48" t="s">
        <v>253</v>
      </c>
      <c r="B147" s="3" t="s">
        <v>127</v>
      </c>
    </row>
    <row r="148" spans="1:2" ht="29.1" customHeight="1" x14ac:dyDescent="0.25">
      <c r="A148" s="48" t="s">
        <v>254</v>
      </c>
      <c r="B148">
        <v>91492.45</v>
      </c>
    </row>
    <row r="149" spans="1:2" ht="29.1" customHeight="1" x14ac:dyDescent="0.25">
      <c r="A149" s="48" t="s">
        <v>255</v>
      </c>
      <c r="B149" s="3" t="s">
        <v>127</v>
      </c>
    </row>
    <row r="150" spans="1:2" ht="29.1" customHeight="1" x14ac:dyDescent="0.25">
      <c r="A150" s="48" t="s">
        <v>256</v>
      </c>
      <c r="B150" s="3" t="s">
        <v>127</v>
      </c>
    </row>
    <row r="152" spans="1:2" x14ac:dyDescent="0.25">
      <c r="A152" t="s">
        <v>257</v>
      </c>
    </row>
    <row r="153" spans="1:2" ht="29.1" customHeight="1" x14ac:dyDescent="0.25">
      <c r="A153" s="52" t="s">
        <v>258</v>
      </c>
      <c r="B153" s="53" t="s">
        <v>2946</v>
      </c>
    </row>
    <row r="154" spans="1:2" x14ac:dyDescent="0.25">
      <c r="A154" s="52" t="s">
        <v>260</v>
      </c>
      <c r="B154" s="52" t="s">
        <v>2947</v>
      </c>
    </row>
    <row r="155" spans="1:2" x14ac:dyDescent="0.25">
      <c r="A155" s="52"/>
      <c r="B155" s="52"/>
    </row>
    <row r="156" spans="1:2" x14ac:dyDescent="0.25">
      <c r="A156" s="52" t="s">
        <v>262</v>
      </c>
      <c r="B156" s="54">
        <v>7.0489355223521271</v>
      </c>
    </row>
    <row r="157" spans="1:2" x14ac:dyDescent="0.25">
      <c r="A157" s="52"/>
      <c r="B157" s="52"/>
    </row>
    <row r="158" spans="1:2" x14ac:dyDescent="0.25">
      <c r="A158" s="52" t="s">
        <v>263</v>
      </c>
      <c r="B158" s="55">
        <v>0.13270000000000001</v>
      </c>
    </row>
    <row r="159" spans="1:2" x14ac:dyDescent="0.25">
      <c r="A159" s="52" t="s">
        <v>264</v>
      </c>
      <c r="B159" s="55">
        <v>0.12993800488410359</v>
      </c>
    </row>
    <row r="160" spans="1:2" x14ac:dyDescent="0.25">
      <c r="A160" s="52"/>
      <c r="B160" s="52"/>
    </row>
    <row r="161" spans="1:6" x14ac:dyDescent="0.25">
      <c r="A161" s="52" t="s">
        <v>265</v>
      </c>
      <c r="B161" s="56">
        <v>45596</v>
      </c>
    </row>
    <row r="163" spans="1:6" ht="69.95" customHeight="1" x14ac:dyDescent="0.25">
      <c r="A163" s="69" t="s">
        <v>266</v>
      </c>
      <c r="B163" s="69" t="s">
        <v>267</v>
      </c>
      <c r="C163" s="69" t="s">
        <v>5</v>
      </c>
      <c r="D163" s="69" t="s">
        <v>6</v>
      </c>
      <c r="E163" s="69" t="s">
        <v>5</v>
      </c>
      <c r="F163" s="69" t="s">
        <v>6</v>
      </c>
    </row>
    <row r="164" spans="1:6" ht="69.95" customHeight="1" x14ac:dyDescent="0.25">
      <c r="A164" s="69" t="s">
        <v>2946</v>
      </c>
      <c r="B164" s="69"/>
      <c r="C164" s="69" t="s">
        <v>99</v>
      </c>
      <c r="D164" s="69"/>
      <c r="E164" s="69" t="s">
        <v>100</v>
      </c>
      <c r="F164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6"/>
  <sheetViews>
    <sheetView showGridLines="0" workbookViewId="0">
      <pane ySplit="4" topLeftCell="A27" activePane="bottomLeft" state="frozen"/>
      <selection activeCell="B30" sqref="B30"/>
      <selection pane="bottomLeft" sqref="A1:G1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2948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2949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2950</v>
      </c>
      <c r="B7" s="33"/>
      <c r="C7" s="33"/>
      <c r="D7" s="14"/>
      <c r="E7" s="15"/>
      <c r="F7" s="16"/>
      <c r="G7" s="16"/>
    </row>
    <row r="8" spans="1:8" x14ac:dyDescent="0.25">
      <c r="A8" s="17" t="s">
        <v>2951</v>
      </c>
      <c r="B8" s="34"/>
      <c r="C8" s="34"/>
      <c r="D8" s="20"/>
      <c r="E8" s="46"/>
      <c r="F8" s="23"/>
      <c r="G8" s="23"/>
    </row>
    <row r="9" spans="1:8" x14ac:dyDescent="0.25">
      <c r="A9" s="13" t="s">
        <v>2952</v>
      </c>
      <c r="B9" s="33" t="s">
        <v>2953</v>
      </c>
      <c r="C9" s="33"/>
      <c r="D9" s="14">
        <v>57873.158000000003</v>
      </c>
      <c r="E9" s="15">
        <v>9365.0400000000009</v>
      </c>
      <c r="F9" s="16">
        <v>0.99570000000000003</v>
      </c>
      <c r="G9" s="16"/>
    </row>
    <row r="10" spans="1:8" x14ac:dyDescent="0.25">
      <c r="A10" s="17" t="s">
        <v>130</v>
      </c>
      <c r="B10" s="34"/>
      <c r="C10" s="34"/>
      <c r="D10" s="20"/>
      <c r="E10" s="21">
        <v>9365.0400000000009</v>
      </c>
      <c r="F10" s="22">
        <v>0.99570000000000003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142</v>
      </c>
      <c r="B12" s="35"/>
      <c r="C12" s="35"/>
      <c r="D12" s="25"/>
      <c r="E12" s="21">
        <v>9365.0400000000009</v>
      </c>
      <c r="F12" s="22">
        <v>0.99570000000000003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220</v>
      </c>
      <c r="B14" s="33"/>
      <c r="C14" s="33"/>
      <c r="D14" s="14"/>
      <c r="E14" s="15"/>
      <c r="F14" s="16"/>
      <c r="G14" s="16"/>
    </row>
    <row r="15" spans="1:8" x14ac:dyDescent="0.25">
      <c r="A15" s="13" t="s">
        <v>221</v>
      </c>
      <c r="B15" s="33"/>
      <c r="C15" s="33"/>
      <c r="D15" s="14"/>
      <c r="E15" s="15">
        <v>46.97</v>
      </c>
      <c r="F15" s="16">
        <v>5.0000000000000001E-3</v>
      </c>
      <c r="G15" s="16">
        <v>6.2909999999999994E-2</v>
      </c>
    </row>
    <row r="16" spans="1:8" x14ac:dyDescent="0.25">
      <c r="A16" s="17" t="s">
        <v>130</v>
      </c>
      <c r="B16" s="34"/>
      <c r="C16" s="34"/>
      <c r="D16" s="20"/>
      <c r="E16" s="21">
        <v>46.97</v>
      </c>
      <c r="F16" s="22">
        <v>5.0000000000000001E-3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142</v>
      </c>
      <c r="B18" s="35"/>
      <c r="C18" s="35"/>
      <c r="D18" s="25"/>
      <c r="E18" s="21">
        <v>46.97</v>
      </c>
      <c r="F18" s="22">
        <v>5.0000000000000001E-3</v>
      </c>
      <c r="G18" s="23"/>
    </row>
    <row r="19" spans="1:7" x14ac:dyDescent="0.25">
      <c r="A19" s="13" t="s">
        <v>222</v>
      </c>
      <c r="B19" s="33"/>
      <c r="C19" s="33"/>
      <c r="D19" s="14"/>
      <c r="E19" s="15">
        <v>8.0952000000000003E-3</v>
      </c>
      <c r="F19" s="16">
        <v>0</v>
      </c>
      <c r="G19" s="16"/>
    </row>
    <row r="20" spans="1:7" x14ac:dyDescent="0.25">
      <c r="A20" s="13" t="s">
        <v>223</v>
      </c>
      <c r="B20" s="33"/>
      <c r="C20" s="33"/>
      <c r="D20" s="14"/>
      <c r="E20" s="26">
        <v>-6.7980951999999997</v>
      </c>
      <c r="F20" s="27">
        <v>-6.9999999999999999E-4</v>
      </c>
      <c r="G20" s="16">
        <v>6.2909999999999994E-2</v>
      </c>
    </row>
    <row r="21" spans="1:7" x14ac:dyDescent="0.25">
      <c r="A21" s="28" t="s">
        <v>224</v>
      </c>
      <c r="B21" s="36"/>
      <c r="C21" s="36"/>
      <c r="D21" s="29"/>
      <c r="E21" s="30">
        <v>9405.2199999999993</v>
      </c>
      <c r="F21" s="31">
        <v>1</v>
      </c>
      <c r="G21" s="31"/>
    </row>
    <row r="26" spans="1:7" x14ac:dyDescent="0.25">
      <c r="A26" s="1" t="s">
        <v>227</v>
      </c>
    </row>
    <row r="27" spans="1:7" x14ac:dyDescent="0.25">
      <c r="A27" s="48" t="s">
        <v>228</v>
      </c>
      <c r="B27" s="3" t="s">
        <v>127</v>
      </c>
    </row>
    <row r="28" spans="1:7" x14ac:dyDescent="0.25">
      <c r="A28" t="s">
        <v>229</v>
      </c>
    </row>
    <row r="29" spans="1:7" x14ac:dyDescent="0.25">
      <c r="A29" t="s">
        <v>230</v>
      </c>
      <c r="B29" t="s">
        <v>231</v>
      </c>
      <c r="C29" t="s">
        <v>231</v>
      </c>
    </row>
    <row r="30" spans="1:7" x14ac:dyDescent="0.25">
      <c r="B30" s="49">
        <v>45565</v>
      </c>
      <c r="C30" s="49">
        <v>45595</v>
      </c>
    </row>
    <row r="31" spans="1:7" x14ac:dyDescent="0.25">
      <c r="A31" t="s">
        <v>236</v>
      </c>
      <c r="B31">
        <v>32.118000000000002</v>
      </c>
      <c r="C31">
        <v>30.824999999999999</v>
      </c>
    </row>
    <row r="32" spans="1:7" x14ac:dyDescent="0.25">
      <c r="A32" t="s">
        <v>688</v>
      </c>
      <c r="B32">
        <v>28.937000000000001</v>
      </c>
      <c r="C32">
        <v>27.756</v>
      </c>
    </row>
    <row r="34" spans="1:4" x14ac:dyDescent="0.25">
      <c r="A34" t="s">
        <v>247</v>
      </c>
      <c r="B34" s="3" t="s">
        <v>127</v>
      </c>
    </row>
    <row r="35" spans="1:4" x14ac:dyDescent="0.25">
      <c r="A35" t="s">
        <v>248</v>
      </c>
      <c r="B35" s="3" t="s">
        <v>127</v>
      </c>
    </row>
    <row r="36" spans="1:4" ht="29.1" customHeight="1" x14ac:dyDescent="0.25">
      <c r="A36" s="48" t="s">
        <v>249</v>
      </c>
      <c r="B36" s="3" t="s">
        <v>127</v>
      </c>
    </row>
    <row r="37" spans="1:4" ht="29.1" customHeight="1" x14ac:dyDescent="0.25">
      <c r="A37" s="48" t="s">
        <v>250</v>
      </c>
      <c r="B37" s="50">
        <v>9365.0403250999989</v>
      </c>
    </row>
    <row r="38" spans="1:4" ht="43.5" customHeight="1" x14ac:dyDescent="0.25">
      <c r="A38" s="48" t="s">
        <v>2807</v>
      </c>
      <c r="B38" s="3" t="s">
        <v>127</v>
      </c>
    </row>
    <row r="39" spans="1:4" x14ac:dyDescent="0.25">
      <c r="B39" s="3"/>
    </row>
    <row r="40" spans="1:4" ht="29.1" customHeight="1" x14ac:dyDescent="0.25">
      <c r="A40" s="48" t="s">
        <v>2808</v>
      </c>
      <c r="B40" s="3" t="s">
        <v>127</v>
      </c>
    </row>
    <row r="41" spans="1:4" ht="29.1" customHeight="1" x14ac:dyDescent="0.25">
      <c r="A41" s="48" t="s">
        <v>2809</v>
      </c>
      <c r="B41" t="s">
        <v>127</v>
      </c>
    </row>
    <row r="42" spans="1:4" ht="29.1" customHeight="1" x14ac:dyDescent="0.25">
      <c r="A42" s="48" t="s">
        <v>2810</v>
      </c>
      <c r="B42" s="3" t="s">
        <v>127</v>
      </c>
    </row>
    <row r="43" spans="1:4" ht="29.1" customHeight="1" x14ac:dyDescent="0.25">
      <c r="A43" s="48" t="s">
        <v>2811</v>
      </c>
      <c r="B43" s="3" t="s">
        <v>127</v>
      </c>
    </row>
    <row r="45" spans="1:4" ht="69.95" customHeight="1" x14ac:dyDescent="0.25">
      <c r="A45" s="69" t="s">
        <v>266</v>
      </c>
      <c r="B45" s="69" t="s">
        <v>267</v>
      </c>
      <c r="C45" s="69" t="s">
        <v>5</v>
      </c>
      <c r="D45" s="69" t="s">
        <v>6</v>
      </c>
    </row>
    <row r="46" spans="1:4" ht="69.95" customHeight="1" x14ac:dyDescent="0.25">
      <c r="A46" s="69" t="s">
        <v>2954</v>
      </c>
      <c r="B46" s="69"/>
      <c r="C46" s="69" t="s">
        <v>102</v>
      </c>
      <c r="D46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6"/>
  <sheetViews>
    <sheetView showGridLines="0" workbookViewId="0">
      <pane ySplit="4" topLeftCell="A24" activePane="bottomLeft" state="frozen"/>
      <selection activeCell="B30" sqref="B30"/>
      <selection pane="bottomLeft" activeCell="A43" sqref="A4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2955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2956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2950</v>
      </c>
      <c r="B7" s="33"/>
      <c r="C7" s="33"/>
      <c r="D7" s="14"/>
      <c r="E7" s="15"/>
      <c r="F7" s="16"/>
      <c r="G7" s="16"/>
    </row>
    <row r="8" spans="1:8" x14ac:dyDescent="0.25">
      <c r="A8" s="17" t="s">
        <v>2951</v>
      </c>
      <c r="B8" s="34"/>
      <c r="C8" s="34"/>
      <c r="D8" s="20"/>
      <c r="E8" s="46"/>
      <c r="F8" s="23"/>
      <c r="G8" s="23"/>
    </row>
    <row r="9" spans="1:8" x14ac:dyDescent="0.25">
      <c r="A9" s="13" t="s">
        <v>2957</v>
      </c>
      <c r="B9" s="33" t="s">
        <v>2958</v>
      </c>
      <c r="C9" s="33"/>
      <c r="D9" s="14">
        <v>1248090.706</v>
      </c>
      <c r="E9" s="15">
        <v>157152.43</v>
      </c>
      <c r="F9" s="16">
        <v>0.98470000000000002</v>
      </c>
      <c r="G9" s="16"/>
    </row>
    <row r="10" spans="1:8" x14ac:dyDescent="0.25">
      <c r="A10" s="17" t="s">
        <v>130</v>
      </c>
      <c r="B10" s="34"/>
      <c r="C10" s="34"/>
      <c r="D10" s="20"/>
      <c r="E10" s="21">
        <v>157152.43</v>
      </c>
      <c r="F10" s="22">
        <v>0.98470000000000002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142</v>
      </c>
      <c r="B12" s="35"/>
      <c r="C12" s="35"/>
      <c r="D12" s="25"/>
      <c r="E12" s="21">
        <v>157152.43</v>
      </c>
      <c r="F12" s="22">
        <v>0.98470000000000002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220</v>
      </c>
      <c r="B14" s="33"/>
      <c r="C14" s="33"/>
      <c r="D14" s="14"/>
      <c r="E14" s="15"/>
      <c r="F14" s="16"/>
      <c r="G14" s="16"/>
    </row>
    <row r="15" spans="1:8" x14ac:dyDescent="0.25">
      <c r="A15" s="13" t="s">
        <v>221</v>
      </c>
      <c r="B15" s="33"/>
      <c r="C15" s="33"/>
      <c r="D15" s="14"/>
      <c r="E15" s="15">
        <v>2799.07</v>
      </c>
      <c r="F15" s="16">
        <v>1.7500000000000002E-2</v>
      </c>
      <c r="G15" s="16">
        <v>6.2909999999999994E-2</v>
      </c>
    </row>
    <row r="16" spans="1:8" x14ac:dyDescent="0.25">
      <c r="A16" s="17" t="s">
        <v>130</v>
      </c>
      <c r="B16" s="34"/>
      <c r="C16" s="34"/>
      <c r="D16" s="20"/>
      <c r="E16" s="21">
        <v>2799.07</v>
      </c>
      <c r="F16" s="22">
        <v>1.7500000000000002E-2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142</v>
      </c>
      <c r="B18" s="35"/>
      <c r="C18" s="35"/>
      <c r="D18" s="25"/>
      <c r="E18" s="21">
        <v>2799.07</v>
      </c>
      <c r="F18" s="22">
        <v>1.7500000000000002E-2</v>
      </c>
      <c r="G18" s="23"/>
    </row>
    <row r="19" spans="1:7" x14ac:dyDescent="0.25">
      <c r="A19" s="13" t="s">
        <v>222</v>
      </c>
      <c r="B19" s="33"/>
      <c r="C19" s="33"/>
      <c r="D19" s="14"/>
      <c r="E19" s="15">
        <v>0.482437</v>
      </c>
      <c r="F19" s="16">
        <v>3.0000000000000001E-6</v>
      </c>
      <c r="G19" s="16"/>
    </row>
    <row r="20" spans="1:7" x14ac:dyDescent="0.25">
      <c r="A20" s="13" t="s">
        <v>223</v>
      </c>
      <c r="B20" s="33"/>
      <c r="C20" s="33"/>
      <c r="D20" s="14"/>
      <c r="E20" s="26">
        <v>-363.34243700000002</v>
      </c>
      <c r="F20" s="27">
        <v>-2.2030000000000001E-3</v>
      </c>
      <c r="G20" s="16">
        <v>6.2909999999999994E-2</v>
      </c>
    </row>
    <row r="21" spans="1:7" x14ac:dyDescent="0.25">
      <c r="A21" s="28" t="s">
        <v>224</v>
      </c>
      <c r="B21" s="36"/>
      <c r="C21" s="36"/>
      <c r="D21" s="29"/>
      <c r="E21" s="30">
        <v>159588.64000000001</v>
      </c>
      <c r="F21" s="31">
        <v>1</v>
      </c>
      <c r="G21" s="31"/>
    </row>
    <row r="26" spans="1:7" x14ac:dyDescent="0.25">
      <c r="A26" s="1" t="s">
        <v>227</v>
      </c>
    </row>
    <row r="27" spans="1:7" x14ac:dyDescent="0.25">
      <c r="A27" s="48" t="s">
        <v>228</v>
      </c>
      <c r="B27" s="3" t="s">
        <v>127</v>
      </c>
    </row>
    <row r="28" spans="1:7" x14ac:dyDescent="0.25">
      <c r="A28" t="s">
        <v>229</v>
      </c>
    </row>
    <row r="29" spans="1:7" x14ac:dyDescent="0.25">
      <c r="A29" t="s">
        <v>230</v>
      </c>
      <c r="B29" t="s">
        <v>231</v>
      </c>
      <c r="C29" t="s">
        <v>231</v>
      </c>
    </row>
    <row r="30" spans="1:7" x14ac:dyDescent="0.25">
      <c r="B30" s="49">
        <v>45565</v>
      </c>
      <c r="C30" s="49">
        <v>45596</v>
      </c>
    </row>
    <row r="31" spans="1:7" x14ac:dyDescent="0.25">
      <c r="A31" t="s">
        <v>236</v>
      </c>
      <c r="B31">
        <v>44.283999999999999</v>
      </c>
      <c r="C31">
        <v>42.143999999999998</v>
      </c>
    </row>
    <row r="32" spans="1:7" x14ac:dyDescent="0.25">
      <c r="A32" t="s">
        <v>688</v>
      </c>
      <c r="B32">
        <v>39.689</v>
      </c>
      <c r="C32">
        <v>37.741</v>
      </c>
    </row>
    <row r="34" spans="1:4" x14ac:dyDescent="0.25">
      <c r="A34" t="s">
        <v>247</v>
      </c>
      <c r="B34" s="3" t="s">
        <v>127</v>
      </c>
    </row>
    <row r="35" spans="1:4" x14ac:dyDescent="0.25">
      <c r="A35" t="s">
        <v>248</v>
      </c>
      <c r="B35" s="3" t="s">
        <v>127</v>
      </c>
    </row>
    <row r="36" spans="1:4" ht="29.1" customHeight="1" x14ac:dyDescent="0.25">
      <c r="A36" s="48" t="s">
        <v>249</v>
      </c>
      <c r="B36" s="3" t="s">
        <v>127</v>
      </c>
    </row>
    <row r="37" spans="1:4" ht="29.1" customHeight="1" x14ac:dyDescent="0.25">
      <c r="A37" s="48" t="s">
        <v>250</v>
      </c>
      <c r="B37" s="50">
        <v>157152.42969349999</v>
      </c>
    </row>
    <row r="38" spans="1:4" ht="43.5" customHeight="1" x14ac:dyDescent="0.25">
      <c r="A38" s="48" t="s">
        <v>2807</v>
      </c>
      <c r="B38" s="3" t="s">
        <v>127</v>
      </c>
    </row>
    <row r="39" spans="1:4" x14ac:dyDescent="0.25">
      <c r="B39" s="3"/>
    </row>
    <row r="40" spans="1:4" ht="29.1" customHeight="1" x14ac:dyDescent="0.25">
      <c r="A40" s="48" t="s">
        <v>2808</v>
      </c>
      <c r="B40" s="3" t="s">
        <v>127</v>
      </c>
    </row>
    <row r="41" spans="1:4" ht="29.1" customHeight="1" x14ac:dyDescent="0.25">
      <c r="A41" s="48" t="s">
        <v>2809</v>
      </c>
      <c r="B41" t="s">
        <v>127</v>
      </c>
    </row>
    <row r="42" spans="1:4" ht="29.1" customHeight="1" x14ac:dyDescent="0.25">
      <c r="A42" s="48" t="s">
        <v>2810</v>
      </c>
      <c r="B42" s="3" t="s">
        <v>127</v>
      </c>
    </row>
    <row r="43" spans="1:4" ht="29.1" customHeight="1" x14ac:dyDescent="0.25">
      <c r="A43" s="48" t="s">
        <v>2811</v>
      </c>
      <c r="B43" s="3" t="s">
        <v>127</v>
      </c>
    </row>
    <row r="45" spans="1:4" ht="69.95" customHeight="1" x14ac:dyDescent="0.25">
      <c r="A45" s="69" t="s">
        <v>266</v>
      </c>
      <c r="B45" s="69" t="s">
        <v>267</v>
      </c>
      <c r="C45" s="69" t="s">
        <v>5</v>
      </c>
      <c r="D45" s="69" t="s">
        <v>6</v>
      </c>
    </row>
    <row r="46" spans="1:4" ht="69.95" customHeight="1" x14ac:dyDescent="0.25">
      <c r="A46" s="69" t="s">
        <v>2959</v>
      </c>
      <c r="B46" s="69"/>
      <c r="C46" s="69" t="s">
        <v>104</v>
      </c>
      <c r="D46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99"/>
  <sheetViews>
    <sheetView showGridLines="0" workbookViewId="0">
      <pane ySplit="4" topLeftCell="A78" activePane="bottomLeft" state="frozen"/>
      <selection activeCell="B30" sqref="B30"/>
      <selection pane="bottomLeft" activeCell="B90" sqref="B9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2960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2961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7" t="s">
        <v>126</v>
      </c>
      <c r="B6" s="33"/>
      <c r="C6" s="33"/>
      <c r="D6" s="14"/>
      <c r="E6" s="15"/>
      <c r="F6" s="16"/>
      <c r="G6" s="16"/>
    </row>
    <row r="7" spans="1:8" x14ac:dyDescent="0.25">
      <c r="A7" s="17" t="s">
        <v>1155</v>
      </c>
      <c r="B7" s="33"/>
      <c r="C7" s="33"/>
      <c r="D7" s="14"/>
      <c r="E7" s="15"/>
      <c r="F7" s="16"/>
      <c r="G7" s="16"/>
    </row>
    <row r="8" spans="1:8" x14ac:dyDescent="0.25">
      <c r="A8" s="13" t="s">
        <v>1156</v>
      </c>
      <c r="B8" s="33" t="s">
        <v>1157</v>
      </c>
      <c r="C8" s="33" t="s">
        <v>1158</v>
      </c>
      <c r="D8" s="14">
        <v>113057</v>
      </c>
      <c r="E8" s="15">
        <v>2090.31</v>
      </c>
      <c r="F8" s="16">
        <v>0.13339999999999999</v>
      </c>
      <c r="G8" s="16"/>
    </row>
    <row r="9" spans="1:8" x14ac:dyDescent="0.25">
      <c r="A9" s="13" t="s">
        <v>1426</v>
      </c>
      <c r="B9" s="33" t="s">
        <v>1427</v>
      </c>
      <c r="C9" s="33" t="s">
        <v>1158</v>
      </c>
      <c r="D9" s="14">
        <v>61832</v>
      </c>
      <c r="E9" s="15">
        <v>959.48</v>
      </c>
      <c r="F9" s="16">
        <v>6.1199999999999997E-2</v>
      </c>
      <c r="G9" s="16"/>
    </row>
    <row r="10" spans="1:8" x14ac:dyDescent="0.25">
      <c r="A10" s="13" t="s">
        <v>1932</v>
      </c>
      <c r="B10" s="33" t="s">
        <v>1933</v>
      </c>
      <c r="C10" s="33" t="s">
        <v>1390</v>
      </c>
      <c r="D10" s="14">
        <v>91593</v>
      </c>
      <c r="E10" s="15">
        <v>932.05</v>
      </c>
      <c r="F10" s="16">
        <v>5.9499999999999997E-2</v>
      </c>
      <c r="G10" s="16"/>
    </row>
    <row r="11" spans="1:8" x14ac:dyDescent="0.25">
      <c r="A11" s="13" t="s">
        <v>1185</v>
      </c>
      <c r="B11" s="33" t="s">
        <v>1186</v>
      </c>
      <c r="C11" s="33" t="s">
        <v>1158</v>
      </c>
      <c r="D11" s="14">
        <v>68784</v>
      </c>
      <c r="E11" s="15">
        <v>876.45</v>
      </c>
      <c r="F11" s="16">
        <v>5.5899999999999998E-2</v>
      </c>
      <c r="G11" s="16"/>
    </row>
    <row r="12" spans="1:8" x14ac:dyDescent="0.25">
      <c r="A12" s="13" t="s">
        <v>1388</v>
      </c>
      <c r="B12" s="33" t="s">
        <v>1389</v>
      </c>
      <c r="C12" s="33" t="s">
        <v>1390</v>
      </c>
      <c r="D12" s="14">
        <v>11857</v>
      </c>
      <c r="E12" s="15">
        <v>832.68</v>
      </c>
      <c r="F12" s="16">
        <v>5.3100000000000001E-2</v>
      </c>
      <c r="G12" s="16"/>
    </row>
    <row r="13" spans="1:8" x14ac:dyDescent="0.25">
      <c r="A13" s="13" t="s">
        <v>1360</v>
      </c>
      <c r="B13" s="33" t="s">
        <v>1361</v>
      </c>
      <c r="C13" s="33" t="s">
        <v>1158</v>
      </c>
      <c r="D13" s="14">
        <v>14073</v>
      </c>
      <c r="E13" s="15">
        <v>828.85</v>
      </c>
      <c r="F13" s="16">
        <v>5.2900000000000003E-2</v>
      </c>
      <c r="G13" s="16"/>
    </row>
    <row r="14" spans="1:8" x14ac:dyDescent="0.25">
      <c r="A14" s="13" t="s">
        <v>1165</v>
      </c>
      <c r="B14" s="33" t="s">
        <v>1166</v>
      </c>
      <c r="C14" s="33" t="s">
        <v>1158</v>
      </c>
      <c r="D14" s="14">
        <v>26856</v>
      </c>
      <c r="E14" s="15">
        <v>587.33000000000004</v>
      </c>
      <c r="F14" s="16">
        <v>3.7499999999999999E-2</v>
      </c>
      <c r="G14" s="16"/>
    </row>
    <row r="15" spans="1:8" x14ac:dyDescent="0.25">
      <c r="A15" s="13" t="s">
        <v>1275</v>
      </c>
      <c r="B15" s="33" t="s">
        <v>1276</v>
      </c>
      <c r="C15" s="33" t="s">
        <v>1158</v>
      </c>
      <c r="D15" s="14">
        <v>31061</v>
      </c>
      <c r="E15" s="15">
        <v>433.77</v>
      </c>
      <c r="F15" s="16">
        <v>2.7699999999999999E-2</v>
      </c>
      <c r="G15" s="16"/>
    </row>
    <row r="16" spans="1:8" x14ac:dyDescent="0.25">
      <c r="A16" s="13" t="s">
        <v>1225</v>
      </c>
      <c r="B16" s="33" t="s">
        <v>1226</v>
      </c>
      <c r="C16" s="33" t="s">
        <v>1158</v>
      </c>
      <c r="D16" s="14">
        <v>11961</v>
      </c>
      <c r="E16" s="15">
        <v>383.07</v>
      </c>
      <c r="F16" s="16">
        <v>2.4400000000000002E-2</v>
      </c>
      <c r="G16" s="16"/>
    </row>
    <row r="17" spans="1:7" x14ac:dyDescent="0.25">
      <c r="A17" s="13" t="s">
        <v>1915</v>
      </c>
      <c r="B17" s="33" t="s">
        <v>1916</v>
      </c>
      <c r="C17" s="33" t="s">
        <v>1390</v>
      </c>
      <c r="D17" s="14">
        <v>57807</v>
      </c>
      <c r="E17" s="15">
        <v>361.12</v>
      </c>
      <c r="F17" s="16">
        <v>2.3E-2</v>
      </c>
      <c r="G17" s="16"/>
    </row>
    <row r="18" spans="1:7" x14ac:dyDescent="0.25">
      <c r="A18" s="13" t="s">
        <v>2096</v>
      </c>
      <c r="B18" s="33" t="s">
        <v>2097</v>
      </c>
      <c r="C18" s="33" t="s">
        <v>1158</v>
      </c>
      <c r="D18" s="14">
        <v>11799</v>
      </c>
      <c r="E18" s="15">
        <v>314.72000000000003</v>
      </c>
      <c r="F18" s="16">
        <v>2.01E-2</v>
      </c>
      <c r="G18" s="16"/>
    </row>
    <row r="19" spans="1:7" x14ac:dyDescent="0.25">
      <c r="A19" s="13" t="s">
        <v>1230</v>
      </c>
      <c r="B19" s="33" t="s">
        <v>1231</v>
      </c>
      <c r="C19" s="33" t="s">
        <v>1158</v>
      </c>
      <c r="D19" s="14">
        <v>29634</v>
      </c>
      <c r="E19" s="15">
        <v>296.70999999999998</v>
      </c>
      <c r="F19" s="16">
        <v>1.89E-2</v>
      </c>
      <c r="G19" s="16"/>
    </row>
    <row r="20" spans="1:7" x14ac:dyDescent="0.25">
      <c r="A20" s="13" t="s">
        <v>1446</v>
      </c>
      <c r="B20" s="33" t="s">
        <v>1447</v>
      </c>
      <c r="C20" s="33" t="s">
        <v>1158</v>
      </c>
      <c r="D20" s="14">
        <v>16621</v>
      </c>
      <c r="E20" s="15">
        <v>281.64999999999998</v>
      </c>
      <c r="F20" s="16">
        <v>1.7999999999999999E-2</v>
      </c>
      <c r="G20" s="16"/>
    </row>
    <row r="21" spans="1:7" x14ac:dyDescent="0.25">
      <c r="A21" s="13" t="s">
        <v>1468</v>
      </c>
      <c r="B21" s="33" t="s">
        <v>1469</v>
      </c>
      <c r="C21" s="33" t="s">
        <v>1158</v>
      </c>
      <c r="D21" s="14">
        <v>16438</v>
      </c>
      <c r="E21" s="15">
        <v>261.17</v>
      </c>
      <c r="F21" s="16">
        <v>1.67E-2</v>
      </c>
      <c r="G21" s="16"/>
    </row>
    <row r="22" spans="1:7" x14ac:dyDescent="0.25">
      <c r="A22" s="13" t="s">
        <v>1377</v>
      </c>
      <c r="B22" s="33" t="s">
        <v>1378</v>
      </c>
      <c r="C22" s="33" t="s">
        <v>1158</v>
      </c>
      <c r="D22" s="14">
        <v>41283</v>
      </c>
      <c r="E22" s="15">
        <v>202.8</v>
      </c>
      <c r="F22" s="16">
        <v>1.29E-2</v>
      </c>
      <c r="G22" s="16"/>
    </row>
    <row r="23" spans="1:7" x14ac:dyDescent="0.25">
      <c r="A23" s="13" t="s">
        <v>1450</v>
      </c>
      <c r="B23" s="33" t="s">
        <v>1451</v>
      </c>
      <c r="C23" s="33" t="s">
        <v>1390</v>
      </c>
      <c r="D23" s="14">
        <v>21339</v>
      </c>
      <c r="E23" s="15">
        <v>183.57</v>
      </c>
      <c r="F23" s="16">
        <v>1.17E-2</v>
      </c>
      <c r="G23" s="16"/>
    </row>
    <row r="24" spans="1:7" x14ac:dyDescent="0.25">
      <c r="A24" s="13" t="s">
        <v>1930</v>
      </c>
      <c r="B24" s="33" t="s">
        <v>1931</v>
      </c>
      <c r="C24" s="33" t="s">
        <v>1158</v>
      </c>
      <c r="D24" s="14">
        <v>8228</v>
      </c>
      <c r="E24" s="15">
        <v>161.36000000000001</v>
      </c>
      <c r="F24" s="16">
        <v>1.03E-2</v>
      </c>
      <c r="G24" s="16"/>
    </row>
    <row r="25" spans="1:7" x14ac:dyDescent="0.25">
      <c r="A25" s="13" t="s">
        <v>1946</v>
      </c>
      <c r="B25" s="33" t="s">
        <v>1947</v>
      </c>
      <c r="C25" s="33" t="s">
        <v>1158</v>
      </c>
      <c r="D25" s="14">
        <v>5192</v>
      </c>
      <c r="E25" s="15">
        <v>159.12</v>
      </c>
      <c r="F25" s="16">
        <v>1.0200000000000001E-2</v>
      </c>
      <c r="G25" s="16"/>
    </row>
    <row r="26" spans="1:7" x14ac:dyDescent="0.25">
      <c r="A26" s="13" t="s">
        <v>1973</v>
      </c>
      <c r="B26" s="33" t="s">
        <v>1974</v>
      </c>
      <c r="C26" s="33" t="s">
        <v>1158</v>
      </c>
      <c r="D26" s="14">
        <v>11995</v>
      </c>
      <c r="E26" s="15">
        <v>157.54</v>
      </c>
      <c r="F26" s="16">
        <v>1.01E-2</v>
      </c>
      <c r="G26" s="16"/>
    </row>
    <row r="27" spans="1:7" x14ac:dyDescent="0.25">
      <c r="A27" s="13" t="s">
        <v>1383</v>
      </c>
      <c r="B27" s="33" t="s">
        <v>1384</v>
      </c>
      <c r="C27" s="33" t="s">
        <v>1158</v>
      </c>
      <c r="D27" s="14">
        <v>49256</v>
      </c>
      <c r="E27" s="15">
        <v>155.69999999999999</v>
      </c>
      <c r="F27" s="16">
        <v>9.9000000000000008E-3</v>
      </c>
      <c r="G27" s="16"/>
    </row>
    <row r="28" spans="1:7" x14ac:dyDescent="0.25">
      <c r="A28" s="13" t="s">
        <v>2136</v>
      </c>
      <c r="B28" s="33" t="s">
        <v>2137</v>
      </c>
      <c r="C28" s="33" t="s">
        <v>1158</v>
      </c>
      <c r="D28" s="14">
        <v>8734</v>
      </c>
      <c r="E28" s="15">
        <v>144.21</v>
      </c>
      <c r="F28" s="16">
        <v>9.1999999999999998E-3</v>
      </c>
      <c r="G28" s="16"/>
    </row>
    <row r="29" spans="1:7" x14ac:dyDescent="0.25">
      <c r="A29" s="13" t="s">
        <v>1521</v>
      </c>
      <c r="B29" s="33" t="s">
        <v>1522</v>
      </c>
      <c r="C29" s="33" t="s">
        <v>1390</v>
      </c>
      <c r="D29" s="14">
        <v>4425</v>
      </c>
      <c r="E29" s="15">
        <v>137.75</v>
      </c>
      <c r="F29" s="16">
        <v>8.8000000000000005E-3</v>
      </c>
      <c r="G29" s="16"/>
    </row>
    <row r="30" spans="1:7" x14ac:dyDescent="0.25">
      <c r="A30" s="13" t="s">
        <v>1777</v>
      </c>
      <c r="B30" s="33" t="s">
        <v>1778</v>
      </c>
      <c r="C30" s="33" t="s">
        <v>1158</v>
      </c>
      <c r="D30" s="14">
        <v>4989</v>
      </c>
      <c r="E30" s="15">
        <v>135.31</v>
      </c>
      <c r="F30" s="16">
        <v>8.6E-3</v>
      </c>
      <c r="G30" s="16"/>
    </row>
    <row r="31" spans="1:7" x14ac:dyDescent="0.25">
      <c r="A31" s="13" t="s">
        <v>1864</v>
      </c>
      <c r="B31" s="33" t="s">
        <v>1865</v>
      </c>
      <c r="C31" s="33" t="s">
        <v>1390</v>
      </c>
      <c r="D31" s="14">
        <v>9489</v>
      </c>
      <c r="E31" s="15">
        <v>104.96</v>
      </c>
      <c r="F31" s="16">
        <v>6.7000000000000002E-3</v>
      </c>
      <c r="G31" s="16"/>
    </row>
    <row r="32" spans="1:7" x14ac:dyDescent="0.25">
      <c r="A32" s="13" t="s">
        <v>2495</v>
      </c>
      <c r="B32" s="33" t="s">
        <v>2496</v>
      </c>
      <c r="C32" s="33" t="s">
        <v>1158</v>
      </c>
      <c r="D32" s="14">
        <v>1617</v>
      </c>
      <c r="E32" s="15">
        <v>82.43</v>
      </c>
      <c r="F32" s="16">
        <v>5.3E-3</v>
      </c>
      <c r="G32" s="16"/>
    </row>
    <row r="33" spans="1:7" x14ac:dyDescent="0.25">
      <c r="A33" s="17" t="s">
        <v>130</v>
      </c>
      <c r="B33" s="34"/>
      <c r="C33" s="34"/>
      <c r="D33" s="20"/>
      <c r="E33" s="21">
        <v>11064.11</v>
      </c>
      <c r="F33" s="22">
        <v>0.70599999999999996</v>
      </c>
      <c r="G33" s="23"/>
    </row>
    <row r="34" spans="1:7" x14ac:dyDescent="0.25">
      <c r="A34" s="17" t="s">
        <v>1234</v>
      </c>
      <c r="B34" s="33"/>
      <c r="C34" s="33"/>
      <c r="D34" s="14"/>
      <c r="E34" s="15"/>
      <c r="F34" s="16"/>
      <c r="G34" s="16"/>
    </row>
    <row r="35" spans="1:7" x14ac:dyDescent="0.25">
      <c r="A35" s="17" t="s">
        <v>130</v>
      </c>
      <c r="B35" s="33"/>
      <c r="C35" s="33"/>
      <c r="D35" s="14"/>
      <c r="E35" s="18" t="s">
        <v>127</v>
      </c>
      <c r="F35" s="19" t="s">
        <v>127</v>
      </c>
      <c r="G35" s="16"/>
    </row>
    <row r="36" spans="1:7" x14ac:dyDescent="0.25">
      <c r="A36" s="13"/>
      <c r="B36" s="33"/>
      <c r="C36" s="33"/>
      <c r="D36" s="14"/>
      <c r="E36" s="15"/>
      <c r="F36" s="16"/>
      <c r="G36" s="16"/>
    </row>
    <row r="37" spans="1:7" x14ac:dyDescent="0.25">
      <c r="A37" s="17" t="s">
        <v>2702</v>
      </c>
      <c r="B37" s="33"/>
      <c r="C37" s="33"/>
      <c r="D37" s="14"/>
      <c r="E37" s="15"/>
      <c r="F37" s="16"/>
      <c r="G37" s="16"/>
    </row>
    <row r="38" spans="1:7" x14ac:dyDescent="0.25">
      <c r="A38" s="13" t="s">
        <v>2962</v>
      </c>
      <c r="B38" s="33" t="s">
        <v>2963</v>
      </c>
      <c r="C38" s="33" t="s">
        <v>2964</v>
      </c>
      <c r="D38" s="14">
        <v>1142</v>
      </c>
      <c r="E38" s="15">
        <v>796.79</v>
      </c>
      <c r="F38" s="16">
        <v>5.0900000000000001E-2</v>
      </c>
      <c r="G38" s="16"/>
    </row>
    <row r="39" spans="1:7" x14ac:dyDescent="0.25">
      <c r="A39" s="13" t="s">
        <v>2965</v>
      </c>
      <c r="B39" s="33" t="s">
        <v>2966</v>
      </c>
      <c r="C39" s="33" t="s">
        <v>2964</v>
      </c>
      <c r="D39" s="14">
        <v>3373</v>
      </c>
      <c r="E39" s="15">
        <v>453.41</v>
      </c>
      <c r="F39" s="16">
        <v>2.8899999999999999E-2</v>
      </c>
      <c r="G39" s="16"/>
    </row>
    <row r="40" spans="1:7" x14ac:dyDescent="0.25">
      <c r="A40" s="13" t="s">
        <v>2967</v>
      </c>
      <c r="B40" s="33" t="s">
        <v>2968</v>
      </c>
      <c r="C40" s="33" t="s">
        <v>1158</v>
      </c>
      <c r="D40" s="14">
        <v>4514</v>
      </c>
      <c r="E40" s="15">
        <v>424.94</v>
      </c>
      <c r="F40" s="16">
        <v>2.7099999999999999E-2</v>
      </c>
      <c r="G40" s="16"/>
    </row>
    <row r="41" spans="1:7" x14ac:dyDescent="0.25">
      <c r="A41" s="13" t="s">
        <v>2969</v>
      </c>
      <c r="B41" s="33" t="s">
        <v>2970</v>
      </c>
      <c r="C41" s="33" t="s">
        <v>2971</v>
      </c>
      <c r="D41" s="14">
        <v>2474</v>
      </c>
      <c r="E41" s="15">
        <v>424.12</v>
      </c>
      <c r="F41" s="16">
        <v>2.7099999999999999E-2</v>
      </c>
      <c r="G41" s="16"/>
    </row>
    <row r="42" spans="1:7" x14ac:dyDescent="0.25">
      <c r="A42" s="13" t="s">
        <v>2972</v>
      </c>
      <c r="B42" s="33" t="s">
        <v>2973</v>
      </c>
      <c r="C42" s="33" t="s">
        <v>2964</v>
      </c>
      <c r="D42" s="14">
        <v>3549</v>
      </c>
      <c r="E42" s="15">
        <v>305.35000000000002</v>
      </c>
      <c r="F42" s="16">
        <v>1.95E-2</v>
      </c>
      <c r="G42" s="16"/>
    </row>
    <row r="43" spans="1:7" x14ac:dyDescent="0.25">
      <c r="A43" s="13" t="s">
        <v>2974</v>
      </c>
      <c r="B43" s="33" t="s">
        <v>2975</v>
      </c>
      <c r="C43" s="33" t="s">
        <v>2964</v>
      </c>
      <c r="D43" s="14">
        <v>2762</v>
      </c>
      <c r="E43" s="15">
        <v>251.76</v>
      </c>
      <c r="F43" s="16">
        <v>1.61E-2</v>
      </c>
      <c r="G43" s="16"/>
    </row>
    <row r="44" spans="1:7" x14ac:dyDescent="0.25">
      <c r="A44" s="13" t="s">
        <v>2976</v>
      </c>
      <c r="B44" s="33" t="s">
        <v>2977</v>
      </c>
      <c r="C44" s="33" t="s">
        <v>2978</v>
      </c>
      <c r="D44" s="14">
        <v>535</v>
      </c>
      <c r="E44" s="15">
        <v>245.78</v>
      </c>
      <c r="F44" s="16">
        <v>1.5699999999999999E-2</v>
      </c>
      <c r="G44" s="16"/>
    </row>
    <row r="45" spans="1:7" x14ac:dyDescent="0.25">
      <c r="A45" s="13" t="s">
        <v>2979</v>
      </c>
      <c r="B45" s="33" t="s">
        <v>2980</v>
      </c>
      <c r="C45" s="33" t="s">
        <v>2981</v>
      </c>
      <c r="D45" s="14">
        <v>2438</v>
      </c>
      <c r="E45" s="15">
        <v>232.42</v>
      </c>
      <c r="F45" s="16">
        <v>1.4800000000000001E-2</v>
      </c>
      <c r="G45" s="16"/>
    </row>
    <row r="46" spans="1:7" x14ac:dyDescent="0.25">
      <c r="A46" s="13" t="s">
        <v>2982</v>
      </c>
      <c r="B46" s="33" t="s">
        <v>2983</v>
      </c>
      <c r="C46" s="33" t="s">
        <v>2981</v>
      </c>
      <c r="D46" s="14">
        <v>497</v>
      </c>
      <c r="E46" s="15">
        <v>210.56</v>
      </c>
      <c r="F46" s="16">
        <v>1.34E-2</v>
      </c>
      <c r="G46" s="16"/>
    </row>
    <row r="47" spans="1:7" x14ac:dyDescent="0.25">
      <c r="A47" s="13" t="s">
        <v>2984</v>
      </c>
      <c r="B47" s="33" t="s">
        <v>2985</v>
      </c>
      <c r="C47" s="33" t="s">
        <v>2971</v>
      </c>
      <c r="D47" s="14">
        <v>752</v>
      </c>
      <c r="E47" s="15">
        <v>202.45</v>
      </c>
      <c r="F47" s="16">
        <v>1.29E-2</v>
      </c>
      <c r="G47" s="16"/>
    </row>
    <row r="48" spans="1:7" x14ac:dyDescent="0.25">
      <c r="A48" s="13" t="s">
        <v>2986</v>
      </c>
      <c r="B48" s="33" t="s">
        <v>2987</v>
      </c>
      <c r="C48" s="33" t="s">
        <v>2981</v>
      </c>
      <c r="D48" s="14">
        <v>935</v>
      </c>
      <c r="E48" s="15">
        <v>193.14</v>
      </c>
      <c r="F48" s="16">
        <v>1.23E-2</v>
      </c>
      <c r="G48" s="16"/>
    </row>
    <row r="49" spans="1:7" x14ac:dyDescent="0.25">
      <c r="A49" s="13" t="s">
        <v>2988</v>
      </c>
      <c r="B49" s="33" t="s">
        <v>2989</v>
      </c>
      <c r="C49" s="33" t="s">
        <v>2971</v>
      </c>
      <c r="D49" s="14">
        <v>361</v>
      </c>
      <c r="E49" s="15">
        <v>144.49</v>
      </c>
      <c r="F49" s="16">
        <v>9.1999999999999998E-3</v>
      </c>
      <c r="G49" s="16"/>
    </row>
    <row r="50" spans="1:7" x14ac:dyDescent="0.25">
      <c r="A50" s="13" t="s">
        <v>2990</v>
      </c>
      <c r="B50" s="33" t="s">
        <v>2991</v>
      </c>
      <c r="C50" s="33" t="s">
        <v>2981</v>
      </c>
      <c r="D50" s="14">
        <v>480</v>
      </c>
      <c r="E50" s="15">
        <v>143.80000000000001</v>
      </c>
      <c r="F50" s="16">
        <v>9.1999999999999998E-3</v>
      </c>
      <c r="G50" s="16"/>
    </row>
    <row r="51" spans="1:7" x14ac:dyDescent="0.25">
      <c r="A51" s="13" t="s">
        <v>2992</v>
      </c>
      <c r="B51" s="33" t="s">
        <v>2993</v>
      </c>
      <c r="C51" s="33" t="s">
        <v>2981</v>
      </c>
      <c r="D51" s="14">
        <v>1798</v>
      </c>
      <c r="E51" s="15">
        <v>134.94</v>
      </c>
      <c r="F51" s="16">
        <v>8.6E-3</v>
      </c>
      <c r="G51" s="16"/>
    </row>
    <row r="52" spans="1:7" x14ac:dyDescent="0.25">
      <c r="A52" s="13" t="s">
        <v>2994</v>
      </c>
      <c r="B52" s="33" t="s">
        <v>2995</v>
      </c>
      <c r="C52" s="33" t="s">
        <v>2971</v>
      </c>
      <c r="D52" s="14">
        <v>1746</v>
      </c>
      <c r="E52" s="15">
        <v>130.4</v>
      </c>
      <c r="F52" s="16">
        <v>8.3000000000000001E-3</v>
      </c>
      <c r="G52" s="16"/>
    </row>
    <row r="53" spans="1:7" x14ac:dyDescent="0.25">
      <c r="A53" s="13" t="s">
        <v>2996</v>
      </c>
      <c r="B53" s="33" t="s">
        <v>2997</v>
      </c>
      <c r="C53" s="33" t="s">
        <v>2964</v>
      </c>
      <c r="D53" s="14">
        <v>152</v>
      </c>
      <c r="E53" s="15">
        <v>107.13</v>
      </c>
      <c r="F53" s="16">
        <v>6.7999999999999996E-3</v>
      </c>
      <c r="G53" s="16"/>
    </row>
    <row r="54" spans="1:7" x14ac:dyDescent="0.25">
      <c r="A54" s="13" t="s">
        <v>2998</v>
      </c>
      <c r="B54" s="33" t="s">
        <v>2999</v>
      </c>
      <c r="C54" s="33" t="s">
        <v>2981</v>
      </c>
      <c r="D54" s="14">
        <v>405</v>
      </c>
      <c r="E54" s="15">
        <v>79.55</v>
      </c>
      <c r="F54" s="16">
        <v>5.1000000000000004E-3</v>
      </c>
      <c r="G54" s="16"/>
    </row>
    <row r="55" spans="1:7" x14ac:dyDescent="0.25">
      <c r="A55" s="13" t="s">
        <v>3000</v>
      </c>
      <c r="B55" s="33" t="s">
        <v>3001</v>
      </c>
      <c r="C55" s="33" t="s">
        <v>2978</v>
      </c>
      <c r="D55" s="14">
        <v>409</v>
      </c>
      <c r="E55" s="15">
        <v>44.82</v>
      </c>
      <c r="F55" s="16">
        <v>2.8999999999999998E-3</v>
      </c>
      <c r="G55" s="16"/>
    </row>
    <row r="56" spans="1:7" x14ac:dyDescent="0.25">
      <c r="A56" s="13" t="s">
        <v>3002</v>
      </c>
      <c r="B56" s="33" t="s">
        <v>3003</v>
      </c>
      <c r="C56" s="33" t="s">
        <v>2978</v>
      </c>
      <c r="D56" s="14">
        <v>255</v>
      </c>
      <c r="E56" s="15">
        <v>44.13</v>
      </c>
      <c r="F56" s="16">
        <v>2.8E-3</v>
      </c>
      <c r="G56" s="16"/>
    </row>
    <row r="57" spans="1:7" x14ac:dyDescent="0.25">
      <c r="A57" s="13" t="s">
        <v>3004</v>
      </c>
      <c r="B57" s="33" t="s">
        <v>3005</v>
      </c>
      <c r="C57" s="33" t="s">
        <v>2978</v>
      </c>
      <c r="D57" s="14">
        <v>223</v>
      </c>
      <c r="E57" s="15">
        <v>27.03</v>
      </c>
      <c r="F57" s="16">
        <v>1.6999999999999999E-3</v>
      </c>
      <c r="G57" s="16"/>
    </row>
    <row r="58" spans="1:7" x14ac:dyDescent="0.25">
      <c r="A58" s="13" t="s">
        <v>3006</v>
      </c>
      <c r="B58" s="33" t="s">
        <v>3007</v>
      </c>
      <c r="C58" s="33" t="s">
        <v>1158</v>
      </c>
      <c r="D58" s="14">
        <v>34</v>
      </c>
      <c r="E58" s="15">
        <v>0.39</v>
      </c>
      <c r="F58" s="16">
        <v>0</v>
      </c>
      <c r="G58" s="16"/>
    </row>
    <row r="59" spans="1:7" x14ac:dyDescent="0.25">
      <c r="A59" s="17" t="s">
        <v>130</v>
      </c>
      <c r="B59" s="34"/>
      <c r="C59" s="34"/>
      <c r="D59" s="20"/>
      <c r="E59" s="21">
        <v>4597.3999999999996</v>
      </c>
      <c r="F59" s="22">
        <v>0.29330000000000001</v>
      </c>
      <c r="G59" s="23"/>
    </row>
    <row r="60" spans="1:7" x14ac:dyDescent="0.25">
      <c r="A60" s="13"/>
      <c r="B60" s="33"/>
      <c r="C60" s="33"/>
      <c r="D60" s="14"/>
      <c r="E60" s="15"/>
      <c r="F60" s="16"/>
      <c r="G60" s="16"/>
    </row>
    <row r="61" spans="1:7" x14ac:dyDescent="0.25">
      <c r="A61" s="24" t="s">
        <v>142</v>
      </c>
      <c r="B61" s="35"/>
      <c r="C61" s="35"/>
      <c r="D61" s="25"/>
      <c r="E61" s="21">
        <v>15661.51</v>
      </c>
      <c r="F61" s="22">
        <v>0.99929999999999997</v>
      </c>
      <c r="G61" s="23"/>
    </row>
    <row r="62" spans="1:7" x14ac:dyDescent="0.25">
      <c r="A62" s="13"/>
      <c r="B62" s="33"/>
      <c r="C62" s="33"/>
      <c r="D62" s="14"/>
      <c r="E62" s="15"/>
      <c r="F62" s="16"/>
      <c r="G62" s="16"/>
    </row>
    <row r="63" spans="1:7" x14ac:dyDescent="0.25">
      <c r="A63" s="13"/>
      <c r="B63" s="33"/>
      <c r="C63" s="33"/>
      <c r="D63" s="14"/>
      <c r="E63" s="15"/>
      <c r="F63" s="16"/>
      <c r="G63" s="16"/>
    </row>
    <row r="64" spans="1:7" x14ac:dyDescent="0.25">
      <c r="A64" s="17" t="s">
        <v>220</v>
      </c>
      <c r="B64" s="33"/>
      <c r="C64" s="33"/>
      <c r="D64" s="14"/>
      <c r="E64" s="15"/>
      <c r="F64" s="16"/>
      <c r="G64" s="16"/>
    </row>
    <row r="65" spans="1:7" x14ac:dyDescent="0.25">
      <c r="A65" s="13" t="s">
        <v>221</v>
      </c>
      <c r="B65" s="33"/>
      <c r="C65" s="33"/>
      <c r="D65" s="14"/>
      <c r="E65" s="15">
        <v>9.99</v>
      </c>
      <c r="F65" s="16">
        <v>5.9999999999999995E-4</v>
      </c>
      <c r="G65" s="16">
        <v>6.2909999999999994E-2</v>
      </c>
    </row>
    <row r="66" spans="1:7" x14ac:dyDescent="0.25">
      <c r="A66" s="17" t="s">
        <v>130</v>
      </c>
      <c r="B66" s="34"/>
      <c r="C66" s="34"/>
      <c r="D66" s="20"/>
      <c r="E66" s="21">
        <v>9.99</v>
      </c>
      <c r="F66" s="22">
        <v>5.9999999999999995E-4</v>
      </c>
      <c r="G66" s="23"/>
    </row>
    <row r="67" spans="1:7" x14ac:dyDescent="0.25">
      <c r="A67" s="13"/>
      <c r="B67" s="33"/>
      <c r="C67" s="33"/>
      <c r="D67" s="14"/>
      <c r="E67" s="15"/>
      <c r="F67" s="16"/>
      <c r="G67" s="16"/>
    </row>
    <row r="68" spans="1:7" x14ac:dyDescent="0.25">
      <c r="A68" s="24" t="s">
        <v>142</v>
      </c>
      <c r="B68" s="35"/>
      <c r="C68" s="35"/>
      <c r="D68" s="25"/>
      <c r="E68" s="21">
        <v>9.99</v>
      </c>
      <c r="F68" s="22">
        <v>5.9999999999999995E-4</v>
      </c>
      <c r="G68" s="23"/>
    </row>
    <row r="69" spans="1:7" x14ac:dyDescent="0.25">
      <c r="A69" s="13" t="s">
        <v>222</v>
      </c>
      <c r="B69" s="33"/>
      <c r="C69" s="33"/>
      <c r="D69" s="14"/>
      <c r="E69" s="15">
        <v>1.7224E-3</v>
      </c>
      <c r="F69" s="16">
        <v>0</v>
      </c>
      <c r="G69" s="16"/>
    </row>
    <row r="70" spans="1:7" x14ac:dyDescent="0.25">
      <c r="A70" s="13" t="s">
        <v>223</v>
      </c>
      <c r="B70" s="33"/>
      <c r="C70" s="33"/>
      <c r="D70" s="14"/>
      <c r="E70" s="26">
        <v>-3.6117224000000001</v>
      </c>
      <c r="F70" s="16">
        <v>1E-4</v>
      </c>
      <c r="G70" s="16">
        <v>6.2909999999999994E-2</v>
      </c>
    </row>
    <row r="71" spans="1:7" x14ac:dyDescent="0.25">
      <c r="A71" s="28" t="s">
        <v>224</v>
      </c>
      <c r="B71" s="36"/>
      <c r="C71" s="36"/>
      <c r="D71" s="29"/>
      <c r="E71" s="30">
        <v>15667.89</v>
      </c>
      <c r="F71" s="31">
        <v>1</v>
      </c>
      <c r="G71" s="31"/>
    </row>
    <row r="76" spans="1:7" x14ac:dyDescent="0.25">
      <c r="A76" s="1" t="s">
        <v>227</v>
      </c>
    </row>
    <row r="77" spans="1:7" x14ac:dyDescent="0.25">
      <c r="A77" s="48" t="s">
        <v>228</v>
      </c>
      <c r="B77" s="3" t="s">
        <v>127</v>
      </c>
    </row>
    <row r="78" spans="1:7" x14ac:dyDescent="0.25">
      <c r="A78" t="s">
        <v>229</v>
      </c>
    </row>
    <row r="79" spans="1:7" x14ac:dyDescent="0.25">
      <c r="A79" t="s">
        <v>230</v>
      </c>
      <c r="B79" t="s">
        <v>231</v>
      </c>
      <c r="C79" t="s">
        <v>231</v>
      </c>
    </row>
    <row r="80" spans="1:7" x14ac:dyDescent="0.25">
      <c r="B80" s="49">
        <v>45565</v>
      </c>
      <c r="C80" s="49">
        <v>45596</v>
      </c>
    </row>
    <row r="81" spans="1:3" x14ac:dyDescent="0.25">
      <c r="A81" t="s">
        <v>236</v>
      </c>
      <c r="B81">
        <v>20.693200000000001</v>
      </c>
      <c r="C81">
        <v>20.2041</v>
      </c>
    </row>
    <row r="82" spans="1:3" x14ac:dyDescent="0.25">
      <c r="A82" t="s">
        <v>237</v>
      </c>
      <c r="B82">
        <v>20.693200000000001</v>
      </c>
      <c r="C82">
        <v>20.2041</v>
      </c>
    </row>
    <row r="83" spans="1:3" x14ac:dyDescent="0.25">
      <c r="A83" t="s">
        <v>688</v>
      </c>
      <c r="B83">
        <v>20.228200000000001</v>
      </c>
      <c r="C83">
        <v>19.741</v>
      </c>
    </row>
    <row r="84" spans="1:3" x14ac:dyDescent="0.25">
      <c r="A84" t="s">
        <v>689</v>
      </c>
      <c r="B84">
        <v>20.228200000000001</v>
      </c>
      <c r="C84">
        <v>19.741</v>
      </c>
    </row>
    <row r="86" spans="1:3" x14ac:dyDescent="0.25">
      <c r="A86" t="s">
        <v>247</v>
      </c>
      <c r="B86" s="3" t="s">
        <v>127</v>
      </c>
    </row>
    <row r="87" spans="1:3" x14ac:dyDescent="0.25">
      <c r="A87" t="s">
        <v>248</v>
      </c>
      <c r="B87" s="3" t="s">
        <v>127</v>
      </c>
    </row>
    <row r="88" spans="1:3" ht="29.1" customHeight="1" x14ac:dyDescent="0.25">
      <c r="A88" s="48" t="s">
        <v>249</v>
      </c>
      <c r="B88" s="3" t="s">
        <v>127</v>
      </c>
    </row>
    <row r="89" spans="1:3" ht="29.1" customHeight="1" x14ac:dyDescent="0.25">
      <c r="A89" s="48" t="s">
        <v>250</v>
      </c>
      <c r="B89" s="50">
        <v>4597.4184251999995</v>
      </c>
    </row>
    <row r="90" spans="1:3" x14ac:dyDescent="0.25">
      <c r="A90" t="s">
        <v>1235</v>
      </c>
      <c r="B90" s="50">
        <v>0.1169</v>
      </c>
    </row>
    <row r="91" spans="1:3" ht="43.5" customHeight="1" x14ac:dyDescent="0.25">
      <c r="A91" s="48" t="s">
        <v>252</v>
      </c>
      <c r="B91" s="3" t="s">
        <v>127</v>
      </c>
    </row>
    <row r="92" spans="1:3" x14ac:dyDescent="0.25">
      <c r="B92" s="3"/>
    </row>
    <row r="93" spans="1:3" ht="29.1" customHeight="1" x14ac:dyDescent="0.25">
      <c r="A93" s="48" t="s">
        <v>253</v>
      </c>
      <c r="B93" s="3" t="s">
        <v>127</v>
      </c>
    </row>
    <row r="94" spans="1:3" ht="29.1" customHeight="1" x14ac:dyDescent="0.25">
      <c r="A94" s="48" t="s">
        <v>254</v>
      </c>
      <c r="B94" t="s">
        <v>127</v>
      </c>
    </row>
    <row r="95" spans="1:3" ht="29.1" customHeight="1" x14ac:dyDescent="0.25">
      <c r="A95" s="48" t="s">
        <v>255</v>
      </c>
      <c r="B95" s="3" t="s">
        <v>127</v>
      </c>
    </row>
    <row r="96" spans="1:3" ht="29.1" customHeight="1" x14ac:dyDescent="0.25">
      <c r="A96" s="48" t="s">
        <v>256</v>
      </c>
      <c r="B96" s="3" t="s">
        <v>127</v>
      </c>
    </row>
    <row r="98" spans="1:4" ht="69.95" customHeight="1" x14ac:dyDescent="0.25">
      <c r="A98" s="69" t="s">
        <v>266</v>
      </c>
      <c r="B98" s="69" t="s">
        <v>267</v>
      </c>
      <c r="C98" s="69" t="s">
        <v>5</v>
      </c>
      <c r="D98" s="69" t="s">
        <v>6</v>
      </c>
    </row>
    <row r="99" spans="1:4" ht="69.95" customHeight="1" x14ac:dyDescent="0.25">
      <c r="A99" s="69" t="s">
        <v>3008</v>
      </c>
      <c r="B99" s="69"/>
      <c r="C99" s="69" t="s">
        <v>106</v>
      </c>
      <c r="D99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H46"/>
  <sheetViews>
    <sheetView showGridLines="0" workbookViewId="0">
      <pane ySplit="4" topLeftCell="A24" activePane="bottomLeft" state="frozen"/>
      <selection activeCell="B30" sqref="B30"/>
      <selection pane="bottomLeft" activeCell="A43" sqref="A4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3009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3010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2950</v>
      </c>
      <c r="B7" s="33"/>
      <c r="C7" s="33"/>
      <c r="D7" s="14"/>
      <c r="E7" s="15"/>
      <c r="F7" s="16"/>
      <c r="G7" s="16"/>
    </row>
    <row r="8" spans="1:8" x14ac:dyDescent="0.25">
      <c r="A8" s="17" t="s">
        <v>2951</v>
      </c>
      <c r="B8" s="34"/>
      <c r="C8" s="34"/>
      <c r="D8" s="20"/>
      <c r="E8" s="46"/>
      <c r="F8" s="23"/>
      <c r="G8" s="23"/>
    </row>
    <row r="9" spans="1:8" x14ac:dyDescent="0.25">
      <c r="A9" s="13" t="s">
        <v>3011</v>
      </c>
      <c r="B9" s="33" t="s">
        <v>3012</v>
      </c>
      <c r="C9" s="33"/>
      <c r="D9" s="14">
        <v>172445.71799999999</v>
      </c>
      <c r="E9" s="15">
        <v>7398.95</v>
      </c>
      <c r="F9" s="16">
        <v>0.99819999999999998</v>
      </c>
      <c r="G9" s="16"/>
    </row>
    <row r="10" spans="1:8" x14ac:dyDescent="0.25">
      <c r="A10" s="17" t="s">
        <v>130</v>
      </c>
      <c r="B10" s="34"/>
      <c r="C10" s="34"/>
      <c r="D10" s="20"/>
      <c r="E10" s="21">
        <v>7398.95</v>
      </c>
      <c r="F10" s="22">
        <v>0.99819999999999998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142</v>
      </c>
      <c r="B12" s="35"/>
      <c r="C12" s="35"/>
      <c r="D12" s="25"/>
      <c r="E12" s="21">
        <v>7398.95</v>
      </c>
      <c r="F12" s="22">
        <v>0.99819999999999998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220</v>
      </c>
      <c r="B14" s="33"/>
      <c r="C14" s="33"/>
      <c r="D14" s="14"/>
      <c r="E14" s="15"/>
      <c r="F14" s="16"/>
      <c r="G14" s="16"/>
    </row>
    <row r="15" spans="1:8" x14ac:dyDescent="0.25">
      <c r="A15" s="13" t="s">
        <v>221</v>
      </c>
      <c r="B15" s="33"/>
      <c r="C15" s="33"/>
      <c r="D15" s="14"/>
      <c r="E15" s="15">
        <v>17.989999999999998</v>
      </c>
      <c r="F15" s="16">
        <v>2.3999999999999998E-3</v>
      </c>
      <c r="G15" s="16">
        <v>6.2909999999999994E-2</v>
      </c>
    </row>
    <row r="16" spans="1:8" x14ac:dyDescent="0.25">
      <c r="A16" s="17" t="s">
        <v>130</v>
      </c>
      <c r="B16" s="34"/>
      <c r="C16" s="34"/>
      <c r="D16" s="20"/>
      <c r="E16" s="21">
        <v>17.989999999999998</v>
      </c>
      <c r="F16" s="22">
        <v>2.3999999999999998E-3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142</v>
      </c>
      <c r="B18" s="35"/>
      <c r="C18" s="35"/>
      <c r="D18" s="25"/>
      <c r="E18" s="21">
        <v>17.989999999999998</v>
      </c>
      <c r="F18" s="22">
        <v>2.3999999999999998E-3</v>
      </c>
      <c r="G18" s="23"/>
    </row>
    <row r="19" spans="1:7" x14ac:dyDescent="0.25">
      <c r="A19" s="13" t="s">
        <v>222</v>
      </c>
      <c r="B19" s="33"/>
      <c r="C19" s="33"/>
      <c r="D19" s="14"/>
      <c r="E19" s="15">
        <v>3.1002999999999998E-3</v>
      </c>
      <c r="F19" s="16">
        <v>0</v>
      </c>
      <c r="G19" s="16"/>
    </row>
    <row r="20" spans="1:7" x14ac:dyDescent="0.25">
      <c r="A20" s="13" t="s">
        <v>223</v>
      </c>
      <c r="B20" s="33"/>
      <c r="C20" s="33"/>
      <c r="D20" s="14"/>
      <c r="E20" s="26">
        <v>-4.7531002999999998</v>
      </c>
      <c r="F20" s="27">
        <v>-5.9999999999999995E-4</v>
      </c>
      <c r="G20" s="16">
        <v>6.2909999999999994E-2</v>
      </c>
    </row>
    <row r="21" spans="1:7" x14ac:dyDescent="0.25">
      <c r="A21" s="28" t="s">
        <v>224</v>
      </c>
      <c r="B21" s="36"/>
      <c r="C21" s="36"/>
      <c r="D21" s="29"/>
      <c r="E21" s="30">
        <v>7412.19</v>
      </c>
      <c r="F21" s="31">
        <v>1</v>
      </c>
      <c r="G21" s="31"/>
    </row>
    <row r="26" spans="1:7" x14ac:dyDescent="0.25">
      <c r="A26" s="1" t="s">
        <v>227</v>
      </c>
    </row>
    <row r="27" spans="1:7" x14ac:dyDescent="0.25">
      <c r="A27" s="48" t="s">
        <v>228</v>
      </c>
      <c r="B27" s="3" t="s">
        <v>127</v>
      </c>
    </row>
    <row r="28" spans="1:7" x14ac:dyDescent="0.25">
      <c r="A28" t="s">
        <v>229</v>
      </c>
    </row>
    <row r="29" spans="1:7" x14ac:dyDescent="0.25">
      <c r="A29" t="s">
        <v>230</v>
      </c>
      <c r="B29" t="s">
        <v>231</v>
      </c>
      <c r="C29" t="s">
        <v>231</v>
      </c>
    </row>
    <row r="30" spans="1:7" x14ac:dyDescent="0.25">
      <c r="B30" s="49">
        <v>45565</v>
      </c>
      <c r="C30" s="49">
        <v>45596</v>
      </c>
    </row>
    <row r="31" spans="1:7" x14ac:dyDescent="0.25">
      <c r="A31" t="s">
        <v>236</v>
      </c>
      <c r="B31">
        <v>21.9559</v>
      </c>
      <c r="C31">
        <v>20.992599999999999</v>
      </c>
    </row>
    <row r="32" spans="1:7" x14ac:dyDescent="0.25">
      <c r="A32" t="s">
        <v>688</v>
      </c>
      <c r="B32">
        <v>20.033799999999999</v>
      </c>
      <c r="C32">
        <v>19.141300000000001</v>
      </c>
    </row>
    <row r="34" spans="1:4" x14ac:dyDescent="0.25">
      <c r="A34" t="s">
        <v>247</v>
      </c>
      <c r="B34" s="3" t="s">
        <v>127</v>
      </c>
    </row>
    <row r="35" spans="1:4" x14ac:dyDescent="0.25">
      <c r="A35" t="s">
        <v>248</v>
      </c>
      <c r="B35" s="3" t="s">
        <v>127</v>
      </c>
    </row>
    <row r="36" spans="1:4" ht="29.1" customHeight="1" x14ac:dyDescent="0.25">
      <c r="A36" s="48" t="s">
        <v>249</v>
      </c>
      <c r="B36" s="3" t="s">
        <v>127</v>
      </c>
    </row>
    <row r="37" spans="1:4" ht="29.1" customHeight="1" x14ac:dyDescent="0.25">
      <c r="A37" s="48" t="s">
        <v>250</v>
      </c>
      <c r="B37" s="50">
        <v>7398.9522403000001</v>
      </c>
    </row>
    <row r="38" spans="1:4" ht="43.5" customHeight="1" x14ac:dyDescent="0.25">
      <c r="A38" s="48" t="s">
        <v>2807</v>
      </c>
      <c r="B38" s="3" t="s">
        <v>127</v>
      </c>
    </row>
    <row r="39" spans="1:4" x14ac:dyDescent="0.25">
      <c r="B39" s="3"/>
    </row>
    <row r="40" spans="1:4" ht="29.1" customHeight="1" x14ac:dyDescent="0.25">
      <c r="A40" s="48" t="s">
        <v>2808</v>
      </c>
      <c r="B40" s="3" t="s">
        <v>127</v>
      </c>
    </row>
    <row r="41" spans="1:4" ht="29.1" customHeight="1" x14ac:dyDescent="0.25">
      <c r="A41" s="48" t="s">
        <v>2809</v>
      </c>
      <c r="B41" t="s">
        <v>127</v>
      </c>
    </row>
    <row r="42" spans="1:4" ht="29.1" customHeight="1" x14ac:dyDescent="0.25">
      <c r="A42" s="48" t="s">
        <v>2810</v>
      </c>
      <c r="B42" s="3" t="s">
        <v>127</v>
      </c>
    </row>
    <row r="43" spans="1:4" ht="29.1" customHeight="1" x14ac:dyDescent="0.25">
      <c r="A43" s="48" t="s">
        <v>2811</v>
      </c>
      <c r="B43" s="3" t="s">
        <v>127</v>
      </c>
    </row>
    <row r="45" spans="1:4" ht="69.95" customHeight="1" x14ac:dyDescent="0.25">
      <c r="A45" s="69" t="s">
        <v>266</v>
      </c>
      <c r="B45" s="69" t="s">
        <v>267</v>
      </c>
      <c r="C45" s="69" t="s">
        <v>5</v>
      </c>
      <c r="D45" s="69" t="s">
        <v>6</v>
      </c>
    </row>
    <row r="46" spans="1:4" ht="69.95" customHeight="1" x14ac:dyDescent="0.25">
      <c r="A46" s="69" t="s">
        <v>3013</v>
      </c>
      <c r="B46" s="69"/>
      <c r="C46" s="69" t="s">
        <v>108</v>
      </c>
      <c r="D46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H46"/>
  <sheetViews>
    <sheetView showGridLines="0" workbookViewId="0">
      <pane ySplit="4" topLeftCell="A24" activePane="bottomLeft" state="frozen"/>
      <selection activeCell="B30" sqref="B30"/>
      <selection pane="bottomLeft" activeCell="A43" sqref="A4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3014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3015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2950</v>
      </c>
      <c r="B7" s="33"/>
      <c r="C7" s="33"/>
      <c r="D7" s="14"/>
      <c r="E7" s="15"/>
      <c r="F7" s="16"/>
      <c r="G7" s="16"/>
    </row>
    <row r="8" spans="1:8" x14ac:dyDescent="0.25">
      <c r="A8" s="17" t="s">
        <v>2951</v>
      </c>
      <c r="B8" s="34"/>
      <c r="C8" s="34"/>
      <c r="D8" s="20"/>
      <c r="E8" s="46"/>
      <c r="F8" s="23"/>
      <c r="G8" s="23"/>
    </row>
    <row r="9" spans="1:8" x14ac:dyDescent="0.25">
      <c r="A9" s="13" t="s">
        <v>3016</v>
      </c>
      <c r="B9" s="33" t="s">
        <v>3017</v>
      </c>
      <c r="C9" s="33"/>
      <c r="D9" s="14">
        <v>98353.833310000002</v>
      </c>
      <c r="E9" s="15">
        <v>11606.73</v>
      </c>
      <c r="F9" s="16">
        <v>0.98440000000000005</v>
      </c>
      <c r="G9" s="16"/>
    </row>
    <row r="10" spans="1:8" x14ac:dyDescent="0.25">
      <c r="A10" s="17" t="s">
        <v>130</v>
      </c>
      <c r="B10" s="34"/>
      <c r="C10" s="34"/>
      <c r="D10" s="20"/>
      <c r="E10" s="21">
        <v>11606.73</v>
      </c>
      <c r="F10" s="22">
        <v>0.98440000000000005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142</v>
      </c>
      <c r="B12" s="35"/>
      <c r="C12" s="35"/>
      <c r="D12" s="25"/>
      <c r="E12" s="21">
        <v>11606.73</v>
      </c>
      <c r="F12" s="22">
        <v>0.98440000000000005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220</v>
      </c>
      <c r="B14" s="33"/>
      <c r="C14" s="33"/>
      <c r="D14" s="14"/>
      <c r="E14" s="15"/>
      <c r="F14" s="16"/>
      <c r="G14" s="16"/>
    </row>
    <row r="15" spans="1:8" x14ac:dyDescent="0.25">
      <c r="A15" s="13" t="s">
        <v>221</v>
      </c>
      <c r="B15" s="33"/>
      <c r="C15" s="33"/>
      <c r="D15" s="14"/>
      <c r="E15" s="15">
        <v>203.86</v>
      </c>
      <c r="F15" s="16">
        <v>1.7299999999999999E-2</v>
      </c>
      <c r="G15" s="16">
        <v>6.2909999999999994E-2</v>
      </c>
    </row>
    <row r="16" spans="1:8" x14ac:dyDescent="0.25">
      <c r="A16" s="17" t="s">
        <v>130</v>
      </c>
      <c r="B16" s="34"/>
      <c r="C16" s="34"/>
      <c r="D16" s="20"/>
      <c r="E16" s="21">
        <v>203.86</v>
      </c>
      <c r="F16" s="22">
        <v>1.7299999999999999E-2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142</v>
      </c>
      <c r="B18" s="35"/>
      <c r="C18" s="35"/>
      <c r="D18" s="25"/>
      <c r="E18" s="21">
        <v>203.86</v>
      </c>
      <c r="F18" s="22">
        <v>1.7299999999999999E-2</v>
      </c>
      <c r="G18" s="23"/>
    </row>
    <row r="19" spans="1:7" x14ac:dyDescent="0.25">
      <c r="A19" s="13" t="s">
        <v>222</v>
      </c>
      <c r="B19" s="33"/>
      <c r="C19" s="33"/>
      <c r="D19" s="14"/>
      <c r="E19" s="15">
        <v>3.5136399999999998E-2</v>
      </c>
      <c r="F19" s="16">
        <v>1.9999999999999999E-6</v>
      </c>
      <c r="G19" s="16"/>
    </row>
    <row r="20" spans="1:7" x14ac:dyDescent="0.25">
      <c r="A20" s="13" t="s">
        <v>223</v>
      </c>
      <c r="B20" s="33"/>
      <c r="C20" s="33"/>
      <c r="D20" s="14"/>
      <c r="E20" s="26">
        <v>-20.015136399999999</v>
      </c>
      <c r="F20" s="27">
        <v>-1.702E-3</v>
      </c>
      <c r="G20" s="16">
        <v>6.2909999999999994E-2</v>
      </c>
    </row>
    <row r="21" spans="1:7" x14ac:dyDescent="0.25">
      <c r="A21" s="28" t="s">
        <v>224</v>
      </c>
      <c r="B21" s="36"/>
      <c r="C21" s="36"/>
      <c r="D21" s="29"/>
      <c r="E21" s="30">
        <v>11790.61</v>
      </c>
      <c r="F21" s="31">
        <v>1</v>
      </c>
      <c r="G21" s="31"/>
    </row>
    <row r="26" spans="1:7" x14ac:dyDescent="0.25">
      <c r="A26" s="1" t="s">
        <v>227</v>
      </c>
    </row>
    <row r="27" spans="1:7" x14ac:dyDescent="0.25">
      <c r="A27" s="48" t="s">
        <v>228</v>
      </c>
      <c r="B27" s="3" t="s">
        <v>127</v>
      </c>
    </row>
    <row r="28" spans="1:7" x14ac:dyDescent="0.25">
      <c r="A28" t="s">
        <v>229</v>
      </c>
    </row>
    <row r="29" spans="1:7" x14ac:dyDescent="0.25">
      <c r="A29" t="s">
        <v>230</v>
      </c>
      <c r="B29" t="s">
        <v>231</v>
      </c>
      <c r="C29" t="s">
        <v>231</v>
      </c>
    </row>
    <row r="30" spans="1:7" x14ac:dyDescent="0.25">
      <c r="B30" s="49">
        <v>45565</v>
      </c>
      <c r="C30" s="49">
        <v>45596</v>
      </c>
    </row>
    <row r="31" spans="1:7" x14ac:dyDescent="0.25">
      <c r="A31" t="s">
        <v>236</v>
      </c>
      <c r="B31">
        <v>17.1831</v>
      </c>
      <c r="C31">
        <v>16.2715</v>
      </c>
    </row>
    <row r="32" spans="1:7" x14ac:dyDescent="0.25">
      <c r="A32" t="s">
        <v>688</v>
      </c>
      <c r="B32">
        <v>15.924799999999999</v>
      </c>
      <c r="C32">
        <v>15.0687</v>
      </c>
    </row>
    <row r="34" spans="1:4" x14ac:dyDescent="0.25">
      <c r="A34" t="s">
        <v>247</v>
      </c>
      <c r="B34" s="3" t="s">
        <v>127</v>
      </c>
    </row>
    <row r="35" spans="1:4" x14ac:dyDescent="0.25">
      <c r="A35" t="s">
        <v>248</v>
      </c>
      <c r="B35" s="3" t="s">
        <v>127</v>
      </c>
    </row>
    <row r="36" spans="1:4" ht="29.1" customHeight="1" x14ac:dyDescent="0.25">
      <c r="A36" s="48" t="s">
        <v>249</v>
      </c>
      <c r="B36" s="3" t="s">
        <v>127</v>
      </c>
    </row>
    <row r="37" spans="1:4" ht="29.1" customHeight="1" x14ac:dyDescent="0.25">
      <c r="A37" s="48" t="s">
        <v>250</v>
      </c>
      <c r="B37" s="50">
        <v>11606.730092399999</v>
      </c>
    </row>
    <row r="38" spans="1:4" ht="43.5" customHeight="1" x14ac:dyDescent="0.25">
      <c r="A38" s="48" t="s">
        <v>2807</v>
      </c>
      <c r="B38" s="3" t="s">
        <v>127</v>
      </c>
    </row>
    <row r="39" spans="1:4" x14ac:dyDescent="0.25">
      <c r="B39" s="3"/>
    </row>
    <row r="40" spans="1:4" ht="29.1" customHeight="1" x14ac:dyDescent="0.25">
      <c r="A40" s="48" t="s">
        <v>2808</v>
      </c>
      <c r="B40" s="3" t="s">
        <v>127</v>
      </c>
    </row>
    <row r="41" spans="1:4" ht="29.1" customHeight="1" x14ac:dyDescent="0.25">
      <c r="A41" s="48" t="s">
        <v>2809</v>
      </c>
      <c r="B41" t="s">
        <v>127</v>
      </c>
    </row>
    <row r="42" spans="1:4" ht="29.1" customHeight="1" x14ac:dyDescent="0.25">
      <c r="A42" s="48" t="s">
        <v>2810</v>
      </c>
      <c r="B42" s="3" t="s">
        <v>127</v>
      </c>
    </row>
    <row r="43" spans="1:4" ht="29.1" customHeight="1" x14ac:dyDescent="0.25">
      <c r="A43" s="48" t="s">
        <v>2811</v>
      </c>
      <c r="B43" s="3" t="s">
        <v>127</v>
      </c>
    </row>
    <row r="45" spans="1:4" ht="69.95" customHeight="1" x14ac:dyDescent="0.25">
      <c r="A45" s="69" t="s">
        <v>266</v>
      </c>
      <c r="B45" s="69" t="s">
        <v>267</v>
      </c>
      <c r="C45" s="69" t="s">
        <v>5</v>
      </c>
      <c r="D45" s="69" t="s">
        <v>6</v>
      </c>
    </row>
    <row r="46" spans="1:4" ht="69.95" customHeight="1" x14ac:dyDescent="0.25">
      <c r="A46" s="69" t="s">
        <v>3018</v>
      </c>
      <c r="B46" s="69"/>
      <c r="C46" s="69" t="s">
        <v>110</v>
      </c>
      <c r="D46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H46"/>
  <sheetViews>
    <sheetView showGridLines="0" workbookViewId="0">
      <pane ySplit="4" topLeftCell="A24" activePane="bottomLeft" state="frozen"/>
      <selection activeCell="B30" sqref="B30"/>
      <selection pane="bottomLeft" activeCell="A43" sqref="A4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3019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3020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2950</v>
      </c>
      <c r="B7" s="33"/>
      <c r="C7" s="33"/>
      <c r="D7" s="14"/>
      <c r="E7" s="15"/>
      <c r="F7" s="16"/>
      <c r="G7" s="16"/>
    </row>
    <row r="8" spans="1:8" x14ac:dyDescent="0.25">
      <c r="A8" s="17" t="s">
        <v>2951</v>
      </c>
      <c r="B8" s="34"/>
      <c r="C8" s="34"/>
      <c r="D8" s="20"/>
      <c r="E8" s="46"/>
      <c r="F8" s="23"/>
      <c r="G8" s="23"/>
    </row>
    <row r="9" spans="1:8" x14ac:dyDescent="0.25">
      <c r="A9" s="13" t="s">
        <v>3021</v>
      </c>
      <c r="B9" s="33" t="s">
        <v>3022</v>
      </c>
      <c r="C9" s="33"/>
      <c r="D9" s="14">
        <v>37651.317000000003</v>
      </c>
      <c r="E9" s="15">
        <v>12120.89</v>
      </c>
      <c r="F9" s="16">
        <v>0.99709999999999999</v>
      </c>
      <c r="G9" s="16"/>
    </row>
    <row r="10" spans="1:8" x14ac:dyDescent="0.25">
      <c r="A10" s="17" t="s">
        <v>130</v>
      </c>
      <c r="B10" s="34"/>
      <c r="C10" s="34"/>
      <c r="D10" s="20"/>
      <c r="E10" s="21">
        <v>12120.89</v>
      </c>
      <c r="F10" s="22">
        <v>0.99709999999999999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142</v>
      </c>
      <c r="B12" s="35"/>
      <c r="C12" s="35"/>
      <c r="D12" s="25"/>
      <c r="E12" s="21">
        <v>12120.89</v>
      </c>
      <c r="F12" s="22">
        <v>0.99709999999999999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220</v>
      </c>
      <c r="B14" s="33"/>
      <c r="C14" s="33"/>
      <c r="D14" s="14"/>
      <c r="E14" s="15"/>
      <c r="F14" s="16"/>
      <c r="G14" s="16"/>
    </row>
    <row r="15" spans="1:8" x14ac:dyDescent="0.25">
      <c r="A15" s="13" t="s">
        <v>221</v>
      </c>
      <c r="B15" s="33"/>
      <c r="C15" s="33"/>
      <c r="D15" s="14"/>
      <c r="E15" s="15">
        <v>89.94</v>
      </c>
      <c r="F15" s="16">
        <v>7.4000000000000003E-3</v>
      </c>
      <c r="G15" s="16">
        <v>6.2909999999999994E-2</v>
      </c>
    </row>
    <row r="16" spans="1:8" x14ac:dyDescent="0.25">
      <c r="A16" s="17" t="s">
        <v>130</v>
      </c>
      <c r="B16" s="34"/>
      <c r="C16" s="34"/>
      <c r="D16" s="20"/>
      <c r="E16" s="21">
        <v>89.94</v>
      </c>
      <c r="F16" s="22">
        <v>7.4000000000000003E-3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142</v>
      </c>
      <c r="B18" s="35"/>
      <c r="C18" s="35"/>
      <c r="D18" s="25"/>
      <c r="E18" s="21">
        <v>89.94</v>
      </c>
      <c r="F18" s="22">
        <v>7.4000000000000003E-3</v>
      </c>
      <c r="G18" s="23"/>
    </row>
    <row r="19" spans="1:7" x14ac:dyDescent="0.25">
      <c r="A19" s="13" t="s">
        <v>222</v>
      </c>
      <c r="B19" s="33"/>
      <c r="C19" s="33"/>
      <c r="D19" s="14"/>
      <c r="E19" s="15">
        <v>1.55014E-2</v>
      </c>
      <c r="F19" s="16">
        <v>9.9999999999999995E-7</v>
      </c>
      <c r="G19" s="16"/>
    </row>
    <row r="20" spans="1:7" x14ac:dyDescent="0.25">
      <c r="A20" s="13" t="s">
        <v>223</v>
      </c>
      <c r="B20" s="33"/>
      <c r="C20" s="33"/>
      <c r="D20" s="14"/>
      <c r="E20" s="26">
        <v>-54.945501399999998</v>
      </c>
      <c r="F20" s="27">
        <v>-4.5009999999999998E-3</v>
      </c>
      <c r="G20" s="16">
        <v>6.2909000000000007E-2</v>
      </c>
    </row>
    <row r="21" spans="1:7" x14ac:dyDescent="0.25">
      <c r="A21" s="28" t="s">
        <v>224</v>
      </c>
      <c r="B21" s="36"/>
      <c r="C21" s="36"/>
      <c r="D21" s="29"/>
      <c r="E21" s="30">
        <v>12155.9</v>
      </c>
      <c r="F21" s="31">
        <v>1</v>
      </c>
      <c r="G21" s="31"/>
    </row>
    <row r="26" spans="1:7" x14ac:dyDescent="0.25">
      <c r="A26" s="1" t="s">
        <v>227</v>
      </c>
    </row>
    <row r="27" spans="1:7" x14ac:dyDescent="0.25">
      <c r="A27" s="48" t="s">
        <v>228</v>
      </c>
      <c r="B27" s="3" t="s">
        <v>127</v>
      </c>
    </row>
    <row r="28" spans="1:7" x14ac:dyDescent="0.25">
      <c r="A28" t="s">
        <v>229</v>
      </c>
    </row>
    <row r="29" spans="1:7" x14ac:dyDescent="0.25">
      <c r="A29" t="s">
        <v>230</v>
      </c>
      <c r="B29" t="s">
        <v>231</v>
      </c>
      <c r="C29" t="s">
        <v>231</v>
      </c>
    </row>
    <row r="30" spans="1:7" x14ac:dyDescent="0.25">
      <c r="B30" s="49">
        <v>45565</v>
      </c>
      <c r="C30" s="49">
        <v>45596</v>
      </c>
    </row>
    <row r="31" spans="1:7" x14ac:dyDescent="0.25">
      <c r="A31" t="s">
        <v>236</v>
      </c>
      <c r="B31">
        <v>34.192700000000002</v>
      </c>
      <c r="C31">
        <v>34.511000000000003</v>
      </c>
    </row>
    <row r="32" spans="1:7" x14ac:dyDescent="0.25">
      <c r="A32" t="s">
        <v>688</v>
      </c>
      <c r="B32">
        <v>31.155999999999999</v>
      </c>
      <c r="C32">
        <v>31.422000000000001</v>
      </c>
    </row>
    <row r="34" spans="1:4" x14ac:dyDescent="0.25">
      <c r="A34" t="s">
        <v>247</v>
      </c>
      <c r="B34" s="3" t="s">
        <v>127</v>
      </c>
    </row>
    <row r="35" spans="1:4" x14ac:dyDescent="0.25">
      <c r="A35" t="s">
        <v>248</v>
      </c>
      <c r="B35" s="3" t="s">
        <v>127</v>
      </c>
    </row>
    <row r="36" spans="1:4" ht="29.1" customHeight="1" x14ac:dyDescent="0.25">
      <c r="A36" s="48" t="s">
        <v>249</v>
      </c>
      <c r="B36" s="3" t="s">
        <v>127</v>
      </c>
    </row>
    <row r="37" spans="1:4" ht="29.1" customHeight="1" x14ac:dyDescent="0.25">
      <c r="A37" s="48" t="s">
        <v>250</v>
      </c>
      <c r="B37" s="50">
        <v>12120.892553199999</v>
      </c>
    </row>
    <row r="38" spans="1:4" ht="43.5" customHeight="1" x14ac:dyDescent="0.25">
      <c r="A38" s="48" t="s">
        <v>2807</v>
      </c>
      <c r="B38" s="3" t="s">
        <v>127</v>
      </c>
    </row>
    <row r="39" spans="1:4" x14ac:dyDescent="0.25">
      <c r="B39" s="3"/>
    </row>
    <row r="40" spans="1:4" ht="29.1" customHeight="1" x14ac:dyDescent="0.25">
      <c r="A40" s="48" t="s">
        <v>2808</v>
      </c>
      <c r="B40" s="3" t="s">
        <v>127</v>
      </c>
    </row>
    <row r="41" spans="1:4" ht="29.1" customHeight="1" x14ac:dyDescent="0.25">
      <c r="A41" s="48" t="s">
        <v>2809</v>
      </c>
      <c r="B41" t="s">
        <v>127</v>
      </c>
    </row>
    <row r="42" spans="1:4" ht="29.1" customHeight="1" x14ac:dyDescent="0.25">
      <c r="A42" s="48" t="s">
        <v>2810</v>
      </c>
      <c r="B42" s="3" t="s">
        <v>127</v>
      </c>
    </row>
    <row r="43" spans="1:4" ht="29.1" customHeight="1" x14ac:dyDescent="0.25">
      <c r="A43" s="48" t="s">
        <v>2811</v>
      </c>
      <c r="B43" s="3" t="s">
        <v>127</v>
      </c>
    </row>
    <row r="45" spans="1:4" ht="69.95" customHeight="1" x14ac:dyDescent="0.25">
      <c r="A45" s="69" t="s">
        <v>266</v>
      </c>
      <c r="B45" s="69" t="s">
        <v>267</v>
      </c>
      <c r="C45" s="69" t="s">
        <v>5</v>
      </c>
      <c r="D45" s="69" t="s">
        <v>6</v>
      </c>
    </row>
    <row r="46" spans="1:4" ht="69.95" customHeight="1" x14ac:dyDescent="0.25">
      <c r="A46" s="69" t="s">
        <v>3023</v>
      </c>
      <c r="B46" s="69"/>
      <c r="C46" s="69" t="s">
        <v>112</v>
      </c>
      <c r="D46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H46"/>
  <sheetViews>
    <sheetView showGridLines="0" workbookViewId="0">
      <pane ySplit="4" topLeftCell="A28" activePane="bottomLeft" state="frozen"/>
      <selection activeCell="B30" sqref="B30"/>
      <selection pane="bottomLeft" activeCell="A43" sqref="A4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3024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3025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2950</v>
      </c>
      <c r="B7" s="33"/>
      <c r="C7" s="33"/>
      <c r="D7" s="14"/>
      <c r="E7" s="15"/>
      <c r="F7" s="16"/>
      <c r="G7" s="16"/>
    </row>
    <row r="8" spans="1:8" x14ac:dyDescent="0.25">
      <c r="A8" s="17" t="s">
        <v>2951</v>
      </c>
      <c r="B8" s="34"/>
      <c r="C8" s="34"/>
      <c r="D8" s="20"/>
      <c r="E8" s="46"/>
      <c r="F8" s="23"/>
      <c r="G8" s="23"/>
    </row>
    <row r="9" spans="1:8" x14ac:dyDescent="0.25">
      <c r="A9" s="13" t="s">
        <v>3026</v>
      </c>
      <c r="B9" s="33" t="s">
        <v>3027</v>
      </c>
      <c r="C9" s="33"/>
      <c r="D9" s="14">
        <v>978886.076</v>
      </c>
      <c r="E9" s="15">
        <v>224764.31</v>
      </c>
      <c r="F9" s="16">
        <v>0.99560000000000004</v>
      </c>
      <c r="G9" s="16"/>
    </row>
    <row r="10" spans="1:8" x14ac:dyDescent="0.25">
      <c r="A10" s="17" t="s">
        <v>130</v>
      </c>
      <c r="B10" s="34"/>
      <c r="C10" s="34"/>
      <c r="D10" s="20"/>
      <c r="E10" s="21">
        <v>224764.31</v>
      </c>
      <c r="F10" s="22">
        <v>0.99560000000000004</v>
      </c>
      <c r="G10" s="23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24" t="s">
        <v>142</v>
      </c>
      <c r="B12" s="35"/>
      <c r="C12" s="35"/>
      <c r="D12" s="25"/>
      <c r="E12" s="21">
        <v>224764.31</v>
      </c>
      <c r="F12" s="22">
        <v>0.99560000000000004</v>
      </c>
      <c r="G12" s="23"/>
    </row>
    <row r="13" spans="1:8" x14ac:dyDescent="0.25">
      <c r="A13" s="13"/>
      <c r="B13" s="33"/>
      <c r="C13" s="33"/>
      <c r="D13" s="14"/>
      <c r="E13" s="15"/>
      <c r="F13" s="16"/>
      <c r="G13" s="16"/>
    </row>
    <row r="14" spans="1:8" x14ac:dyDescent="0.25">
      <c r="A14" s="17" t="s">
        <v>220</v>
      </c>
      <c r="B14" s="33"/>
      <c r="C14" s="33"/>
      <c r="D14" s="14"/>
      <c r="E14" s="15"/>
      <c r="F14" s="16"/>
      <c r="G14" s="16"/>
    </row>
    <row r="15" spans="1:8" x14ac:dyDescent="0.25">
      <c r="A15" s="13" t="s">
        <v>221</v>
      </c>
      <c r="B15" s="33"/>
      <c r="C15" s="33"/>
      <c r="D15" s="14"/>
      <c r="E15" s="15">
        <v>1712.82</v>
      </c>
      <c r="F15" s="16">
        <v>7.6E-3</v>
      </c>
      <c r="G15" s="16">
        <v>6.2909999999999994E-2</v>
      </c>
    </row>
    <row r="16" spans="1:8" x14ac:dyDescent="0.25">
      <c r="A16" s="17" t="s">
        <v>130</v>
      </c>
      <c r="B16" s="34"/>
      <c r="C16" s="34"/>
      <c r="D16" s="20"/>
      <c r="E16" s="21">
        <v>1712.82</v>
      </c>
      <c r="F16" s="22">
        <v>7.6E-3</v>
      </c>
      <c r="G16" s="23"/>
    </row>
    <row r="17" spans="1:7" x14ac:dyDescent="0.25">
      <c r="A17" s="13"/>
      <c r="B17" s="33"/>
      <c r="C17" s="33"/>
      <c r="D17" s="14"/>
      <c r="E17" s="15"/>
      <c r="F17" s="16"/>
      <c r="G17" s="16"/>
    </row>
    <row r="18" spans="1:7" x14ac:dyDescent="0.25">
      <c r="A18" s="24" t="s">
        <v>142</v>
      </c>
      <c r="B18" s="35"/>
      <c r="C18" s="35"/>
      <c r="D18" s="25"/>
      <c r="E18" s="21">
        <v>1712.82</v>
      </c>
      <c r="F18" s="22">
        <v>7.6E-3</v>
      </c>
      <c r="G18" s="23"/>
    </row>
    <row r="19" spans="1:7" x14ac:dyDescent="0.25">
      <c r="A19" s="13" t="s">
        <v>222</v>
      </c>
      <c r="B19" s="33"/>
      <c r="C19" s="33"/>
      <c r="D19" s="14"/>
      <c r="E19" s="15">
        <v>0.2952149</v>
      </c>
      <c r="F19" s="16">
        <v>9.9999999999999995E-7</v>
      </c>
      <c r="G19" s="16"/>
    </row>
    <row r="20" spans="1:7" x14ac:dyDescent="0.25">
      <c r="A20" s="13" t="s">
        <v>223</v>
      </c>
      <c r="B20" s="33"/>
      <c r="C20" s="33"/>
      <c r="D20" s="14"/>
      <c r="E20" s="26">
        <v>-729.58521489999998</v>
      </c>
      <c r="F20" s="27">
        <v>-3.2009999999999999E-3</v>
      </c>
      <c r="G20" s="16">
        <v>6.2909000000000007E-2</v>
      </c>
    </row>
    <row r="21" spans="1:7" x14ac:dyDescent="0.25">
      <c r="A21" s="28" t="s">
        <v>224</v>
      </c>
      <c r="B21" s="36"/>
      <c r="C21" s="36"/>
      <c r="D21" s="29"/>
      <c r="E21" s="30">
        <v>225747.84</v>
      </c>
      <c r="F21" s="31">
        <v>1</v>
      </c>
      <c r="G21" s="31"/>
    </row>
    <row r="26" spans="1:7" x14ac:dyDescent="0.25">
      <c r="A26" s="1" t="s">
        <v>227</v>
      </c>
    </row>
    <row r="27" spans="1:7" x14ac:dyDescent="0.25">
      <c r="A27" s="48" t="s">
        <v>228</v>
      </c>
      <c r="B27" s="3" t="s">
        <v>127</v>
      </c>
    </row>
    <row r="28" spans="1:7" x14ac:dyDescent="0.25">
      <c r="A28" t="s">
        <v>229</v>
      </c>
    </row>
    <row r="29" spans="1:7" x14ac:dyDescent="0.25">
      <c r="A29" t="s">
        <v>230</v>
      </c>
      <c r="B29" t="s">
        <v>231</v>
      </c>
      <c r="C29" t="s">
        <v>231</v>
      </c>
    </row>
    <row r="30" spans="1:7" x14ac:dyDescent="0.25">
      <c r="B30" s="49">
        <v>45565</v>
      </c>
      <c r="C30" s="49">
        <v>45596</v>
      </c>
    </row>
    <row r="31" spans="1:7" x14ac:dyDescent="0.25">
      <c r="A31" t="s">
        <v>236</v>
      </c>
      <c r="B31">
        <v>24.555599999999998</v>
      </c>
      <c r="C31">
        <v>24.813199999999998</v>
      </c>
    </row>
    <row r="32" spans="1:7" x14ac:dyDescent="0.25">
      <c r="A32" t="s">
        <v>688</v>
      </c>
      <c r="B32">
        <v>23.484100000000002</v>
      </c>
      <c r="C32">
        <v>23.712</v>
      </c>
    </row>
    <row r="34" spans="1:4" x14ac:dyDescent="0.25">
      <c r="A34" t="s">
        <v>247</v>
      </c>
      <c r="B34" s="3" t="s">
        <v>127</v>
      </c>
    </row>
    <row r="35" spans="1:4" x14ac:dyDescent="0.25">
      <c r="A35" t="s">
        <v>248</v>
      </c>
      <c r="B35" s="3" t="s">
        <v>127</v>
      </c>
    </row>
    <row r="36" spans="1:4" ht="29.1" customHeight="1" x14ac:dyDescent="0.25">
      <c r="A36" s="48" t="s">
        <v>249</v>
      </c>
      <c r="B36" s="3" t="s">
        <v>127</v>
      </c>
    </row>
    <row r="37" spans="1:4" ht="29.1" customHeight="1" x14ac:dyDescent="0.25">
      <c r="A37" s="48" t="s">
        <v>250</v>
      </c>
      <c r="B37" s="50">
        <v>224764.31384829999</v>
      </c>
    </row>
    <row r="38" spans="1:4" ht="43.5" customHeight="1" x14ac:dyDescent="0.25">
      <c r="A38" s="48" t="s">
        <v>2807</v>
      </c>
      <c r="B38" s="3" t="s">
        <v>127</v>
      </c>
    </row>
    <row r="39" spans="1:4" x14ac:dyDescent="0.25">
      <c r="B39" s="3"/>
    </row>
    <row r="40" spans="1:4" ht="29.1" customHeight="1" x14ac:dyDescent="0.25">
      <c r="A40" s="48" t="s">
        <v>2808</v>
      </c>
      <c r="B40" s="3" t="s">
        <v>127</v>
      </c>
    </row>
    <row r="41" spans="1:4" ht="29.1" customHeight="1" x14ac:dyDescent="0.25">
      <c r="A41" s="48" t="s">
        <v>2809</v>
      </c>
      <c r="B41" t="s">
        <v>127</v>
      </c>
    </row>
    <row r="42" spans="1:4" ht="29.1" customHeight="1" x14ac:dyDescent="0.25">
      <c r="A42" s="48" t="s">
        <v>2810</v>
      </c>
      <c r="B42" s="3" t="s">
        <v>127</v>
      </c>
    </row>
    <row r="43" spans="1:4" ht="29.1" customHeight="1" x14ac:dyDescent="0.25">
      <c r="A43" s="48" t="s">
        <v>2811</v>
      </c>
      <c r="B43" s="3" t="s">
        <v>127</v>
      </c>
    </row>
    <row r="45" spans="1:4" ht="69.95" customHeight="1" x14ac:dyDescent="0.25">
      <c r="A45" s="69" t="s">
        <v>266</v>
      </c>
      <c r="B45" s="69" t="s">
        <v>267</v>
      </c>
      <c r="C45" s="69" t="s">
        <v>5</v>
      </c>
      <c r="D45" s="69" t="s">
        <v>6</v>
      </c>
    </row>
    <row r="46" spans="1:4" ht="69.95" customHeight="1" x14ac:dyDescent="0.25">
      <c r="A46" s="69" t="s">
        <v>3028</v>
      </c>
      <c r="B46" s="69"/>
      <c r="C46" s="69" t="s">
        <v>114</v>
      </c>
      <c r="D46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H46"/>
  <sheetViews>
    <sheetView showGridLines="0" workbookViewId="0">
      <pane ySplit="4" topLeftCell="A9" activePane="bottomLeft" state="frozen"/>
      <selection activeCell="B30" sqref="B30"/>
      <selection pane="bottomLeft" activeCell="B12" sqref="B12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3029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3030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126</v>
      </c>
      <c r="B7" s="33"/>
      <c r="C7" s="33"/>
      <c r="D7" s="14"/>
      <c r="E7" s="15" t="s">
        <v>127</v>
      </c>
      <c r="F7" s="16" t="s">
        <v>127</v>
      </c>
      <c r="G7" s="16"/>
    </row>
    <row r="8" spans="1:8" x14ac:dyDescent="0.25">
      <c r="A8" s="59" t="s">
        <v>142</v>
      </c>
      <c r="B8" s="60"/>
      <c r="C8" s="60"/>
      <c r="D8" s="61"/>
      <c r="E8" s="37">
        <f>+E5</f>
        <v>0</v>
      </c>
      <c r="F8" s="38">
        <f>+F5</f>
        <v>0</v>
      </c>
      <c r="G8" s="16"/>
    </row>
    <row r="9" spans="1:8" x14ac:dyDescent="0.25">
      <c r="A9" s="17"/>
      <c r="B9" s="34"/>
      <c r="C9" s="34"/>
      <c r="D9" s="20"/>
      <c r="E9" s="46"/>
      <c r="F9" s="23"/>
      <c r="G9" s="16"/>
    </row>
    <row r="10" spans="1:8" x14ac:dyDescent="0.25">
      <c r="A10" s="17" t="s">
        <v>2245</v>
      </c>
      <c r="B10" s="34"/>
      <c r="C10" s="34"/>
      <c r="D10" s="20"/>
      <c r="E10" s="46"/>
      <c r="F10" s="23"/>
      <c r="G10" s="16"/>
    </row>
    <row r="11" spans="1:8" x14ac:dyDescent="0.25">
      <c r="A11" s="17" t="s">
        <v>3031</v>
      </c>
      <c r="B11" s="34"/>
      <c r="C11" s="34"/>
      <c r="D11" s="20"/>
      <c r="E11" s="46"/>
      <c r="F11" s="23"/>
      <c r="G11" s="16"/>
    </row>
    <row r="12" spans="1:8" x14ac:dyDescent="0.25">
      <c r="A12" s="62" t="s">
        <v>2247</v>
      </c>
      <c r="B12" s="65" t="s">
        <v>2248</v>
      </c>
      <c r="C12" s="34"/>
      <c r="D12" s="63">
        <v>9220.7788</v>
      </c>
      <c r="E12" s="46">
        <v>8902.4775158000011</v>
      </c>
      <c r="F12" s="23">
        <f>+E12/E22</f>
        <v>0.9737955112644443</v>
      </c>
      <c r="G12" s="16"/>
    </row>
    <row r="13" spans="1:8" x14ac:dyDescent="0.25">
      <c r="A13" s="59" t="s">
        <v>142</v>
      </c>
      <c r="B13" s="60"/>
      <c r="C13" s="60"/>
      <c r="D13" s="61"/>
      <c r="E13" s="37">
        <f>SUM(E12)</f>
        <v>8902.4775158000011</v>
      </c>
      <c r="F13" s="38">
        <f>SUM(F12)</f>
        <v>0.9737955112644443</v>
      </c>
      <c r="G13" s="16"/>
    </row>
    <row r="14" spans="1:8" x14ac:dyDescent="0.25">
      <c r="A14" s="13"/>
      <c r="B14" s="33"/>
      <c r="C14" s="33"/>
      <c r="D14" s="14"/>
      <c r="E14" s="15"/>
      <c r="F14" s="16"/>
      <c r="G14" s="16"/>
    </row>
    <row r="15" spans="1:8" x14ac:dyDescent="0.25">
      <c r="A15" s="17" t="s">
        <v>220</v>
      </c>
      <c r="B15" s="33"/>
      <c r="C15" s="33"/>
      <c r="D15" s="14"/>
      <c r="E15" s="15"/>
      <c r="F15" s="16"/>
      <c r="G15" s="16"/>
    </row>
    <row r="16" spans="1:8" x14ac:dyDescent="0.25">
      <c r="A16" s="13" t="s">
        <v>221</v>
      </c>
      <c r="B16" s="33"/>
      <c r="C16" s="33"/>
      <c r="D16" s="14"/>
      <c r="E16" s="15">
        <v>19.989999999999998</v>
      </c>
      <c r="F16" s="16">
        <v>2.186E-3</v>
      </c>
      <c r="G16" s="16">
        <v>6.2909999999999994E-2</v>
      </c>
    </row>
    <row r="17" spans="1:7" x14ac:dyDescent="0.25">
      <c r="A17" s="17" t="s">
        <v>130</v>
      </c>
      <c r="B17" s="34"/>
      <c r="C17" s="34"/>
      <c r="D17" s="20"/>
      <c r="E17" s="21">
        <v>19.989999999999998</v>
      </c>
      <c r="F17" s="22">
        <v>2.186E-3</v>
      </c>
      <c r="G17" s="23"/>
    </row>
    <row r="18" spans="1:7" x14ac:dyDescent="0.25">
      <c r="A18" s="13"/>
      <c r="B18" s="33"/>
      <c r="C18" s="33"/>
      <c r="D18" s="14"/>
      <c r="E18" s="15"/>
      <c r="F18" s="16"/>
      <c r="G18" s="16"/>
    </row>
    <row r="19" spans="1:7" x14ac:dyDescent="0.25">
      <c r="A19" s="24" t="s">
        <v>142</v>
      </c>
      <c r="B19" s="35"/>
      <c r="C19" s="35"/>
      <c r="D19" s="25"/>
      <c r="E19" s="21">
        <v>19.989999999999998</v>
      </c>
      <c r="F19" s="22">
        <v>2.186E-3</v>
      </c>
      <c r="G19" s="23"/>
    </row>
    <row r="20" spans="1:7" x14ac:dyDescent="0.25">
      <c r="A20" s="13" t="s">
        <v>222</v>
      </c>
      <c r="B20" s="33"/>
      <c r="C20" s="33"/>
      <c r="D20" s="14"/>
      <c r="E20" s="15">
        <v>3.4447000000000002E-3</v>
      </c>
      <c r="F20" s="16">
        <v>0</v>
      </c>
      <c r="G20" s="16"/>
    </row>
    <row r="21" spans="1:7" x14ac:dyDescent="0.25">
      <c r="A21" s="13" t="s">
        <v>223</v>
      </c>
      <c r="B21" s="33"/>
      <c r="C21" s="33"/>
      <c r="D21" s="14"/>
      <c r="E21" s="15">
        <v>219.5665553</v>
      </c>
      <c r="F21" s="16">
        <v>2.4E-2</v>
      </c>
      <c r="G21" s="16">
        <v>6.2909999999999994E-2</v>
      </c>
    </row>
    <row r="22" spans="1:7" x14ac:dyDescent="0.25">
      <c r="A22" s="28" t="s">
        <v>224</v>
      </c>
      <c r="B22" s="36"/>
      <c r="C22" s="36"/>
      <c r="D22" s="29"/>
      <c r="E22" s="30">
        <v>9142.0400000000009</v>
      </c>
      <c r="F22" s="31">
        <v>1</v>
      </c>
      <c r="G22" s="31"/>
    </row>
    <row r="24" spans="1:7" x14ac:dyDescent="0.25">
      <c r="E24" s="64"/>
      <c r="F24" s="64"/>
    </row>
    <row r="25" spans="1:7" x14ac:dyDescent="0.25">
      <c r="E25" s="64"/>
      <c r="F25" s="64"/>
    </row>
    <row r="27" spans="1:7" x14ac:dyDescent="0.25">
      <c r="A27" s="1" t="s">
        <v>227</v>
      </c>
    </row>
    <row r="28" spans="1:7" x14ac:dyDescent="0.25">
      <c r="A28" s="48" t="s">
        <v>228</v>
      </c>
      <c r="B28" s="3" t="s">
        <v>127</v>
      </c>
    </row>
    <row r="29" spans="1:7" x14ac:dyDescent="0.25">
      <c r="A29" t="s">
        <v>229</v>
      </c>
    </row>
    <row r="30" spans="1:7" x14ac:dyDescent="0.25">
      <c r="A30" t="s">
        <v>230</v>
      </c>
      <c r="B30" t="s">
        <v>231</v>
      </c>
      <c r="C30" t="s">
        <v>231</v>
      </c>
    </row>
    <row r="31" spans="1:7" x14ac:dyDescent="0.25">
      <c r="B31" s="49">
        <v>45565</v>
      </c>
      <c r="C31" s="49">
        <v>45596</v>
      </c>
    </row>
    <row r="32" spans="1:7" x14ac:dyDescent="0.25">
      <c r="A32" t="s">
        <v>725</v>
      </c>
      <c r="B32">
        <v>91.319199999999995</v>
      </c>
      <c r="C32">
        <v>98.227000000000004</v>
      </c>
    </row>
    <row r="34" spans="1:4" x14ac:dyDescent="0.25">
      <c r="A34" t="s">
        <v>247</v>
      </c>
      <c r="B34" s="3" t="s">
        <v>127</v>
      </c>
    </row>
    <row r="35" spans="1:4" x14ac:dyDescent="0.25">
      <c r="A35" t="s">
        <v>248</v>
      </c>
      <c r="B35" s="3" t="s">
        <v>127</v>
      </c>
    </row>
    <row r="36" spans="1:4" ht="29.1" customHeight="1" x14ac:dyDescent="0.25">
      <c r="A36" s="48" t="s">
        <v>249</v>
      </c>
      <c r="B36" s="3" t="s">
        <v>127</v>
      </c>
    </row>
    <row r="37" spans="1:4" ht="29.1" customHeight="1" x14ac:dyDescent="0.25">
      <c r="A37" s="48" t="s">
        <v>250</v>
      </c>
      <c r="B37" s="3" t="s">
        <v>127</v>
      </c>
    </row>
    <row r="38" spans="1:4" ht="43.5" customHeight="1" x14ac:dyDescent="0.25">
      <c r="A38" s="48" t="s">
        <v>252</v>
      </c>
      <c r="B38" s="3" t="s">
        <v>127</v>
      </c>
    </row>
    <row r="39" spans="1:4" x14ac:dyDescent="0.25">
      <c r="B39" s="3"/>
    </row>
    <row r="40" spans="1:4" ht="29.1" customHeight="1" x14ac:dyDescent="0.25">
      <c r="A40" s="48" t="s">
        <v>253</v>
      </c>
      <c r="B40" s="3" t="s">
        <v>127</v>
      </c>
    </row>
    <row r="41" spans="1:4" ht="29.1" customHeight="1" x14ac:dyDescent="0.25">
      <c r="A41" s="48" t="s">
        <v>254</v>
      </c>
      <c r="B41">
        <v>8771.0400000000009</v>
      </c>
    </row>
    <row r="42" spans="1:4" ht="29.1" customHeight="1" x14ac:dyDescent="0.25">
      <c r="A42" s="48" t="s">
        <v>255</v>
      </c>
      <c r="B42" s="3" t="s">
        <v>127</v>
      </c>
    </row>
    <row r="43" spans="1:4" ht="29.1" customHeight="1" x14ac:dyDescent="0.25">
      <c r="A43" s="48" t="s">
        <v>256</v>
      </c>
      <c r="B43" s="3" t="s">
        <v>127</v>
      </c>
    </row>
    <row r="45" spans="1:4" ht="69.95" customHeight="1" x14ac:dyDescent="0.25">
      <c r="A45" s="69" t="s">
        <v>266</v>
      </c>
      <c r="B45" s="69" t="s">
        <v>267</v>
      </c>
      <c r="C45" s="69" t="s">
        <v>5</v>
      </c>
      <c r="D45" s="69" t="s">
        <v>6</v>
      </c>
    </row>
    <row r="46" spans="1:4" ht="69.95" customHeight="1" x14ac:dyDescent="0.25">
      <c r="A46" s="69" t="s">
        <v>3032</v>
      </c>
      <c r="B46" s="69"/>
      <c r="C46" s="69" t="s">
        <v>116</v>
      </c>
      <c r="D46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6"/>
  <sheetViews>
    <sheetView showGridLines="0" workbookViewId="0">
      <pane ySplit="4" topLeftCell="A77" activePane="bottomLeft" state="frozen"/>
      <selection activeCell="B30" sqref="B30"/>
      <selection pane="bottomLeft" activeCell="B77" sqref="B77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575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576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126</v>
      </c>
      <c r="B7" s="33"/>
      <c r="C7" s="33"/>
      <c r="D7" s="14"/>
      <c r="E7" s="15" t="s">
        <v>127</v>
      </c>
      <c r="F7" s="16" t="s">
        <v>127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128</v>
      </c>
      <c r="B9" s="33"/>
      <c r="C9" s="33"/>
      <c r="D9" s="14"/>
      <c r="E9" s="15"/>
      <c r="F9" s="16"/>
      <c r="G9" s="16"/>
    </row>
    <row r="10" spans="1:8" x14ac:dyDescent="0.25">
      <c r="A10" s="17" t="s">
        <v>270</v>
      </c>
      <c r="B10" s="33"/>
      <c r="C10" s="33"/>
      <c r="D10" s="14"/>
      <c r="E10" s="15"/>
      <c r="F10" s="16"/>
      <c r="G10" s="16"/>
    </row>
    <row r="11" spans="1:8" x14ac:dyDescent="0.25">
      <c r="A11" s="13" t="s">
        <v>577</v>
      </c>
      <c r="B11" s="33" t="s">
        <v>578</v>
      </c>
      <c r="C11" s="33" t="s">
        <v>276</v>
      </c>
      <c r="D11" s="14">
        <v>154500000</v>
      </c>
      <c r="E11" s="15">
        <v>151532.67000000001</v>
      </c>
      <c r="F11" s="16">
        <v>0.1426</v>
      </c>
      <c r="G11" s="16">
        <v>7.2549000000000002E-2</v>
      </c>
    </row>
    <row r="12" spans="1:8" x14ac:dyDescent="0.25">
      <c r="A12" s="13" t="s">
        <v>579</v>
      </c>
      <c r="B12" s="33" t="s">
        <v>580</v>
      </c>
      <c r="C12" s="33" t="s">
        <v>276</v>
      </c>
      <c r="D12" s="14">
        <v>126000000</v>
      </c>
      <c r="E12" s="15">
        <v>123681.35</v>
      </c>
      <c r="F12" s="16">
        <v>0.1164</v>
      </c>
      <c r="G12" s="16">
        <v>7.2486999999999996E-2</v>
      </c>
    </row>
    <row r="13" spans="1:8" x14ac:dyDescent="0.25">
      <c r="A13" s="13" t="s">
        <v>581</v>
      </c>
      <c r="B13" s="33" t="s">
        <v>582</v>
      </c>
      <c r="C13" s="33" t="s">
        <v>276</v>
      </c>
      <c r="D13" s="14">
        <v>92000000</v>
      </c>
      <c r="E13" s="15">
        <v>90236.18</v>
      </c>
      <c r="F13" s="16">
        <v>8.4900000000000003E-2</v>
      </c>
      <c r="G13" s="16">
        <v>7.0804000000000006E-2</v>
      </c>
    </row>
    <row r="14" spans="1:8" x14ac:dyDescent="0.25">
      <c r="A14" s="13" t="s">
        <v>583</v>
      </c>
      <c r="B14" s="33" t="s">
        <v>584</v>
      </c>
      <c r="C14" s="33" t="s">
        <v>273</v>
      </c>
      <c r="D14" s="14">
        <v>83700000</v>
      </c>
      <c r="E14" s="15">
        <v>84563.87</v>
      </c>
      <c r="F14" s="16">
        <v>7.9600000000000004E-2</v>
      </c>
      <c r="G14" s="16">
        <v>7.2950000000000001E-2</v>
      </c>
    </row>
    <row r="15" spans="1:8" x14ac:dyDescent="0.25">
      <c r="A15" s="13" t="s">
        <v>585</v>
      </c>
      <c r="B15" s="33" t="s">
        <v>586</v>
      </c>
      <c r="C15" s="33" t="s">
        <v>276</v>
      </c>
      <c r="D15" s="14">
        <v>82000000</v>
      </c>
      <c r="E15" s="15">
        <v>80698.33</v>
      </c>
      <c r="F15" s="16">
        <v>7.5999999999999998E-2</v>
      </c>
      <c r="G15" s="16">
        <v>7.1525000000000005E-2</v>
      </c>
    </row>
    <row r="16" spans="1:8" x14ac:dyDescent="0.25">
      <c r="A16" s="13" t="s">
        <v>587</v>
      </c>
      <c r="B16" s="33" t="s">
        <v>588</v>
      </c>
      <c r="C16" s="33" t="s">
        <v>276</v>
      </c>
      <c r="D16" s="14">
        <v>75000000</v>
      </c>
      <c r="E16" s="15">
        <v>73733.25</v>
      </c>
      <c r="F16" s="16">
        <v>6.9400000000000003E-2</v>
      </c>
      <c r="G16" s="16">
        <v>7.1749999999999994E-2</v>
      </c>
    </row>
    <row r="17" spans="1:7" x14ac:dyDescent="0.25">
      <c r="A17" s="13" t="s">
        <v>589</v>
      </c>
      <c r="B17" s="33" t="s">
        <v>590</v>
      </c>
      <c r="C17" s="33" t="s">
        <v>276</v>
      </c>
      <c r="D17" s="14">
        <v>50500000</v>
      </c>
      <c r="E17" s="15">
        <v>52450.46</v>
      </c>
      <c r="F17" s="16">
        <v>4.9399999999999999E-2</v>
      </c>
      <c r="G17" s="16">
        <v>7.0974999999999996E-2</v>
      </c>
    </row>
    <row r="18" spans="1:7" x14ac:dyDescent="0.25">
      <c r="A18" s="13" t="s">
        <v>591</v>
      </c>
      <c r="B18" s="33" t="s">
        <v>592</v>
      </c>
      <c r="C18" s="33" t="s">
        <v>276</v>
      </c>
      <c r="D18" s="14">
        <v>50000000</v>
      </c>
      <c r="E18" s="15">
        <v>48615.15</v>
      </c>
      <c r="F18" s="16">
        <v>4.58E-2</v>
      </c>
      <c r="G18" s="16">
        <v>7.3349999999999999E-2</v>
      </c>
    </row>
    <row r="19" spans="1:7" x14ac:dyDescent="0.25">
      <c r="A19" s="13" t="s">
        <v>593</v>
      </c>
      <c r="B19" s="33" t="s">
        <v>594</v>
      </c>
      <c r="C19" s="33" t="s">
        <v>276</v>
      </c>
      <c r="D19" s="14">
        <v>39500000</v>
      </c>
      <c r="E19" s="15">
        <v>41122.620000000003</v>
      </c>
      <c r="F19" s="16">
        <v>3.8699999999999998E-2</v>
      </c>
      <c r="G19" s="16">
        <v>7.0749000000000006E-2</v>
      </c>
    </row>
    <row r="20" spans="1:7" x14ac:dyDescent="0.25">
      <c r="A20" s="13" t="s">
        <v>595</v>
      </c>
      <c r="B20" s="33" t="s">
        <v>596</v>
      </c>
      <c r="C20" s="33" t="s">
        <v>276</v>
      </c>
      <c r="D20" s="14">
        <v>38000000</v>
      </c>
      <c r="E20" s="15">
        <v>37096.85</v>
      </c>
      <c r="F20" s="16">
        <v>3.49E-2</v>
      </c>
      <c r="G20" s="16">
        <v>7.2749999999999995E-2</v>
      </c>
    </row>
    <row r="21" spans="1:7" x14ac:dyDescent="0.25">
      <c r="A21" s="13" t="s">
        <v>597</v>
      </c>
      <c r="B21" s="33" t="s">
        <v>598</v>
      </c>
      <c r="C21" s="33" t="s">
        <v>276</v>
      </c>
      <c r="D21" s="14">
        <v>29000000</v>
      </c>
      <c r="E21" s="15">
        <v>28596.959999999999</v>
      </c>
      <c r="F21" s="16">
        <v>2.69E-2</v>
      </c>
      <c r="G21" s="16">
        <v>7.1800000000000003E-2</v>
      </c>
    </row>
    <row r="22" spans="1:7" x14ac:dyDescent="0.25">
      <c r="A22" s="13" t="s">
        <v>599</v>
      </c>
      <c r="B22" s="33" t="s">
        <v>600</v>
      </c>
      <c r="C22" s="33" t="s">
        <v>276</v>
      </c>
      <c r="D22" s="14">
        <v>25000000</v>
      </c>
      <c r="E22" s="15">
        <v>25777.38</v>
      </c>
      <c r="F22" s="16">
        <v>2.4299999999999999E-2</v>
      </c>
      <c r="G22" s="16">
        <v>7.2486999999999996E-2</v>
      </c>
    </row>
    <row r="23" spans="1:7" x14ac:dyDescent="0.25">
      <c r="A23" s="13" t="s">
        <v>601</v>
      </c>
      <c r="B23" s="33" t="s">
        <v>602</v>
      </c>
      <c r="C23" s="33" t="s">
        <v>276</v>
      </c>
      <c r="D23" s="14">
        <v>19000000</v>
      </c>
      <c r="E23" s="15">
        <v>18708.689999999999</v>
      </c>
      <c r="F23" s="16">
        <v>1.7600000000000001E-2</v>
      </c>
      <c r="G23" s="16">
        <v>7.1800000000000003E-2</v>
      </c>
    </row>
    <row r="24" spans="1:7" x14ac:dyDescent="0.25">
      <c r="A24" s="13" t="s">
        <v>603</v>
      </c>
      <c r="B24" s="33" t="s">
        <v>604</v>
      </c>
      <c r="C24" s="33" t="s">
        <v>276</v>
      </c>
      <c r="D24" s="14">
        <v>11000000</v>
      </c>
      <c r="E24" s="15">
        <v>10761.51</v>
      </c>
      <c r="F24" s="16">
        <v>1.01E-2</v>
      </c>
      <c r="G24" s="16">
        <v>7.0949999999999999E-2</v>
      </c>
    </row>
    <row r="25" spans="1:7" x14ac:dyDescent="0.25">
      <c r="A25" s="13" t="s">
        <v>605</v>
      </c>
      <c r="B25" s="33" t="s">
        <v>606</v>
      </c>
      <c r="C25" s="33" t="s">
        <v>276</v>
      </c>
      <c r="D25" s="14">
        <v>10000000</v>
      </c>
      <c r="E25" s="15">
        <v>10021.86</v>
      </c>
      <c r="F25" s="16">
        <v>9.4000000000000004E-3</v>
      </c>
      <c r="G25" s="16">
        <v>7.3374999999999996E-2</v>
      </c>
    </row>
    <row r="26" spans="1:7" x14ac:dyDescent="0.25">
      <c r="A26" s="13" t="s">
        <v>607</v>
      </c>
      <c r="B26" s="33" t="s">
        <v>608</v>
      </c>
      <c r="C26" s="33" t="s">
        <v>276</v>
      </c>
      <c r="D26" s="14">
        <v>9000000</v>
      </c>
      <c r="E26" s="15">
        <v>9438.8799999999992</v>
      </c>
      <c r="F26" s="16">
        <v>8.8999999999999999E-3</v>
      </c>
      <c r="G26" s="16">
        <v>7.1400000000000005E-2</v>
      </c>
    </row>
    <row r="27" spans="1:7" x14ac:dyDescent="0.25">
      <c r="A27" s="13" t="s">
        <v>609</v>
      </c>
      <c r="B27" s="33" t="s">
        <v>610</v>
      </c>
      <c r="C27" s="33" t="s">
        <v>276</v>
      </c>
      <c r="D27" s="14">
        <v>7700000</v>
      </c>
      <c r="E27" s="15">
        <v>7837.36</v>
      </c>
      <c r="F27" s="16">
        <v>7.4000000000000003E-3</v>
      </c>
      <c r="G27" s="16">
        <v>7.2073999999999999E-2</v>
      </c>
    </row>
    <row r="28" spans="1:7" x14ac:dyDescent="0.25">
      <c r="A28" s="13" t="s">
        <v>611</v>
      </c>
      <c r="B28" s="33" t="s">
        <v>612</v>
      </c>
      <c r="C28" s="33" t="s">
        <v>276</v>
      </c>
      <c r="D28" s="14">
        <v>6000000</v>
      </c>
      <c r="E28" s="15">
        <v>6338.84</v>
      </c>
      <c r="F28" s="16">
        <v>6.0000000000000001E-3</v>
      </c>
      <c r="G28" s="16">
        <v>7.1400000000000005E-2</v>
      </c>
    </row>
    <row r="29" spans="1:7" x14ac:dyDescent="0.25">
      <c r="A29" s="13" t="s">
        <v>613</v>
      </c>
      <c r="B29" s="33" t="s">
        <v>614</v>
      </c>
      <c r="C29" s="33" t="s">
        <v>276</v>
      </c>
      <c r="D29" s="14">
        <v>6000000</v>
      </c>
      <c r="E29" s="15">
        <v>6274.52</v>
      </c>
      <c r="F29" s="16">
        <v>5.8999999999999999E-3</v>
      </c>
      <c r="G29" s="16">
        <v>7.2073999999999999E-2</v>
      </c>
    </row>
    <row r="30" spans="1:7" x14ac:dyDescent="0.25">
      <c r="A30" s="13" t="s">
        <v>615</v>
      </c>
      <c r="B30" s="33" t="s">
        <v>616</v>
      </c>
      <c r="C30" s="33" t="s">
        <v>276</v>
      </c>
      <c r="D30" s="14">
        <v>5500000</v>
      </c>
      <c r="E30" s="15">
        <v>5778.64</v>
      </c>
      <c r="F30" s="16">
        <v>5.4000000000000003E-3</v>
      </c>
      <c r="G30" s="16">
        <v>7.0949999999999999E-2</v>
      </c>
    </row>
    <row r="31" spans="1:7" x14ac:dyDescent="0.25">
      <c r="A31" s="13" t="s">
        <v>617</v>
      </c>
      <c r="B31" s="33" t="s">
        <v>618</v>
      </c>
      <c r="C31" s="33" t="s">
        <v>276</v>
      </c>
      <c r="D31" s="14">
        <v>4500000</v>
      </c>
      <c r="E31" s="15">
        <v>4723.28</v>
      </c>
      <c r="F31" s="16">
        <v>4.4000000000000003E-3</v>
      </c>
      <c r="G31" s="16">
        <v>7.1400000000000005E-2</v>
      </c>
    </row>
    <row r="32" spans="1:7" x14ac:dyDescent="0.25">
      <c r="A32" s="13" t="s">
        <v>619</v>
      </c>
      <c r="B32" s="33" t="s">
        <v>620</v>
      </c>
      <c r="C32" s="33" t="s">
        <v>276</v>
      </c>
      <c r="D32" s="14">
        <v>3500000</v>
      </c>
      <c r="E32" s="15">
        <v>3518.28</v>
      </c>
      <c r="F32" s="16">
        <v>3.3E-3</v>
      </c>
      <c r="G32" s="16">
        <v>7.3325000000000001E-2</v>
      </c>
    </row>
    <row r="33" spans="1:7" x14ac:dyDescent="0.25">
      <c r="A33" s="13" t="s">
        <v>621</v>
      </c>
      <c r="B33" s="33" t="s">
        <v>622</v>
      </c>
      <c r="C33" s="33" t="s">
        <v>273</v>
      </c>
      <c r="D33" s="14">
        <v>1500000</v>
      </c>
      <c r="E33" s="15">
        <v>1572.97</v>
      </c>
      <c r="F33" s="16">
        <v>1.5E-3</v>
      </c>
      <c r="G33" s="16">
        <v>7.2111999999999996E-2</v>
      </c>
    </row>
    <row r="34" spans="1:7" x14ac:dyDescent="0.25">
      <c r="A34" s="13" t="s">
        <v>623</v>
      </c>
      <c r="B34" s="33" t="s">
        <v>624</v>
      </c>
      <c r="C34" s="33" t="s">
        <v>273</v>
      </c>
      <c r="D34" s="14">
        <v>1000000</v>
      </c>
      <c r="E34" s="15">
        <v>1052.24</v>
      </c>
      <c r="F34" s="16">
        <v>1E-3</v>
      </c>
      <c r="G34" s="16">
        <v>7.2111999999999996E-2</v>
      </c>
    </row>
    <row r="35" spans="1:7" x14ac:dyDescent="0.25">
      <c r="A35" s="13" t="s">
        <v>625</v>
      </c>
      <c r="B35" s="33" t="s">
        <v>626</v>
      </c>
      <c r="C35" s="33" t="s">
        <v>276</v>
      </c>
      <c r="D35" s="14">
        <v>1000000</v>
      </c>
      <c r="E35" s="15">
        <v>1021.21</v>
      </c>
      <c r="F35" s="16">
        <v>1E-3</v>
      </c>
      <c r="G35" s="16">
        <v>7.0949999999999999E-2</v>
      </c>
    </row>
    <row r="36" spans="1:7" x14ac:dyDescent="0.25">
      <c r="A36" s="13" t="s">
        <v>627</v>
      </c>
      <c r="B36" s="33" t="s">
        <v>628</v>
      </c>
      <c r="C36" s="33" t="s">
        <v>276</v>
      </c>
      <c r="D36" s="14">
        <v>1000000</v>
      </c>
      <c r="E36" s="15">
        <v>993.37</v>
      </c>
      <c r="F36" s="16">
        <v>8.9999999999999998E-4</v>
      </c>
      <c r="G36" s="16">
        <v>7.1400000000000005E-2</v>
      </c>
    </row>
    <row r="37" spans="1:7" x14ac:dyDescent="0.25">
      <c r="A37" s="13" t="s">
        <v>629</v>
      </c>
      <c r="B37" s="33" t="s">
        <v>630</v>
      </c>
      <c r="C37" s="33" t="s">
        <v>276</v>
      </c>
      <c r="D37" s="14">
        <v>500000</v>
      </c>
      <c r="E37" s="15">
        <v>505.04</v>
      </c>
      <c r="F37" s="16">
        <v>5.0000000000000001E-4</v>
      </c>
      <c r="G37" s="16">
        <v>7.1900000000000006E-2</v>
      </c>
    </row>
    <row r="38" spans="1:7" x14ac:dyDescent="0.25">
      <c r="A38" s="17" t="s">
        <v>130</v>
      </c>
      <c r="B38" s="34"/>
      <c r="C38" s="34"/>
      <c r="D38" s="20"/>
      <c r="E38" s="21">
        <v>926651.76</v>
      </c>
      <c r="F38" s="22">
        <v>0.87219999999999998</v>
      </c>
      <c r="G38" s="23"/>
    </row>
    <row r="39" spans="1:7" x14ac:dyDescent="0.25">
      <c r="A39" s="13"/>
      <c r="B39" s="33"/>
      <c r="C39" s="33"/>
      <c r="D39" s="14"/>
      <c r="E39" s="15"/>
      <c r="F39" s="16"/>
      <c r="G39" s="16"/>
    </row>
    <row r="40" spans="1:7" x14ac:dyDescent="0.25">
      <c r="A40" s="17" t="s">
        <v>131</v>
      </c>
      <c r="B40" s="33"/>
      <c r="C40" s="33"/>
      <c r="D40" s="14"/>
      <c r="E40" s="15"/>
      <c r="F40" s="16"/>
      <c r="G40" s="16"/>
    </row>
    <row r="41" spans="1:7" x14ac:dyDescent="0.25">
      <c r="A41" s="13" t="s">
        <v>631</v>
      </c>
      <c r="B41" s="33" t="s">
        <v>632</v>
      </c>
      <c r="C41" s="33" t="s">
        <v>134</v>
      </c>
      <c r="D41" s="14">
        <v>92500000</v>
      </c>
      <c r="E41" s="15">
        <v>91022.68</v>
      </c>
      <c r="F41" s="16">
        <v>8.5699999999999998E-2</v>
      </c>
      <c r="G41" s="16">
        <v>6.9379999999999997E-2</v>
      </c>
    </row>
    <row r="42" spans="1:7" x14ac:dyDescent="0.25">
      <c r="A42" s="17" t="s">
        <v>130</v>
      </c>
      <c r="B42" s="34"/>
      <c r="C42" s="34"/>
      <c r="D42" s="20"/>
      <c r="E42" s="21">
        <v>91022.68</v>
      </c>
      <c r="F42" s="22">
        <v>8.5699999999999998E-2</v>
      </c>
      <c r="G42" s="23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7" t="s">
        <v>140</v>
      </c>
      <c r="B44" s="33"/>
      <c r="C44" s="33"/>
      <c r="D44" s="14"/>
      <c r="E44" s="15"/>
      <c r="F44" s="16"/>
      <c r="G44" s="16"/>
    </row>
    <row r="45" spans="1:7" x14ac:dyDescent="0.25">
      <c r="A45" s="17" t="s">
        <v>130</v>
      </c>
      <c r="B45" s="33"/>
      <c r="C45" s="33"/>
      <c r="D45" s="14"/>
      <c r="E45" s="18" t="s">
        <v>127</v>
      </c>
      <c r="F45" s="19" t="s">
        <v>127</v>
      </c>
      <c r="G45" s="16"/>
    </row>
    <row r="46" spans="1:7" x14ac:dyDescent="0.25">
      <c r="A46" s="13"/>
      <c r="B46" s="33"/>
      <c r="C46" s="33"/>
      <c r="D46" s="14"/>
      <c r="E46" s="15"/>
      <c r="F46" s="16"/>
      <c r="G46" s="16"/>
    </row>
    <row r="47" spans="1:7" x14ac:dyDescent="0.25">
      <c r="A47" s="17" t="s">
        <v>141</v>
      </c>
      <c r="B47" s="33"/>
      <c r="C47" s="33"/>
      <c r="D47" s="14"/>
      <c r="E47" s="15"/>
      <c r="F47" s="16"/>
      <c r="G47" s="16"/>
    </row>
    <row r="48" spans="1:7" x14ac:dyDescent="0.25">
      <c r="A48" s="17" t="s">
        <v>130</v>
      </c>
      <c r="B48" s="33"/>
      <c r="C48" s="33"/>
      <c r="D48" s="14"/>
      <c r="E48" s="18" t="s">
        <v>127</v>
      </c>
      <c r="F48" s="19" t="s">
        <v>127</v>
      </c>
      <c r="G48" s="16"/>
    </row>
    <row r="49" spans="1:7" x14ac:dyDescent="0.25">
      <c r="A49" s="13"/>
      <c r="B49" s="33"/>
      <c r="C49" s="33"/>
      <c r="D49" s="14"/>
      <c r="E49" s="15"/>
      <c r="F49" s="16"/>
      <c r="G49" s="16"/>
    </row>
    <row r="50" spans="1:7" x14ac:dyDescent="0.25">
      <c r="A50" s="24" t="s">
        <v>142</v>
      </c>
      <c r="B50" s="35"/>
      <c r="C50" s="35"/>
      <c r="D50" s="25"/>
      <c r="E50" s="21">
        <v>1017674.44</v>
      </c>
      <c r="F50" s="22">
        <v>0.95789999999999997</v>
      </c>
      <c r="G50" s="23"/>
    </row>
    <row r="51" spans="1:7" x14ac:dyDescent="0.25">
      <c r="A51" s="13"/>
      <c r="B51" s="33"/>
      <c r="C51" s="33"/>
      <c r="D51" s="14"/>
      <c r="E51" s="15"/>
      <c r="F51" s="16"/>
      <c r="G51" s="16"/>
    </row>
    <row r="52" spans="1:7" x14ac:dyDescent="0.25">
      <c r="A52" s="13"/>
      <c r="B52" s="33"/>
      <c r="C52" s="33"/>
      <c r="D52" s="14"/>
      <c r="E52" s="15"/>
      <c r="F52" s="16"/>
      <c r="G52" s="16"/>
    </row>
    <row r="53" spans="1:7" x14ac:dyDescent="0.25">
      <c r="A53" s="17" t="s">
        <v>220</v>
      </c>
      <c r="B53" s="33"/>
      <c r="C53" s="33"/>
      <c r="D53" s="14"/>
      <c r="E53" s="15"/>
      <c r="F53" s="16"/>
      <c r="G53" s="16"/>
    </row>
    <row r="54" spans="1:7" x14ac:dyDescent="0.25">
      <c r="A54" s="13" t="s">
        <v>221</v>
      </c>
      <c r="B54" s="33"/>
      <c r="C54" s="33"/>
      <c r="D54" s="14"/>
      <c r="E54" s="15">
        <v>1656.86</v>
      </c>
      <c r="F54" s="16">
        <v>1.6000000000000001E-3</v>
      </c>
      <c r="G54" s="16">
        <v>6.2909999999999994E-2</v>
      </c>
    </row>
    <row r="55" spans="1:7" x14ac:dyDescent="0.25">
      <c r="A55" s="17" t="s">
        <v>130</v>
      </c>
      <c r="B55" s="34"/>
      <c r="C55" s="34"/>
      <c r="D55" s="20"/>
      <c r="E55" s="21">
        <v>1656.86</v>
      </c>
      <c r="F55" s="22">
        <v>1.6000000000000001E-3</v>
      </c>
      <c r="G55" s="23"/>
    </row>
    <row r="56" spans="1:7" x14ac:dyDescent="0.25">
      <c r="A56" s="13"/>
      <c r="B56" s="33"/>
      <c r="C56" s="33"/>
      <c r="D56" s="14"/>
      <c r="E56" s="15"/>
      <c r="F56" s="16"/>
      <c r="G56" s="16"/>
    </row>
    <row r="57" spans="1:7" x14ac:dyDescent="0.25">
      <c r="A57" s="24" t="s">
        <v>142</v>
      </c>
      <c r="B57" s="35"/>
      <c r="C57" s="35"/>
      <c r="D57" s="25"/>
      <c r="E57" s="21">
        <v>1656.86</v>
      </c>
      <c r="F57" s="22">
        <v>1.6000000000000001E-3</v>
      </c>
      <c r="G57" s="23"/>
    </row>
    <row r="58" spans="1:7" x14ac:dyDescent="0.25">
      <c r="A58" s="13" t="s">
        <v>222</v>
      </c>
      <c r="B58" s="33"/>
      <c r="C58" s="33"/>
      <c r="D58" s="14"/>
      <c r="E58" s="15">
        <v>43054.345017899999</v>
      </c>
      <c r="F58" s="16">
        <v>4.0524999999999999E-2</v>
      </c>
      <c r="G58" s="16"/>
    </row>
    <row r="59" spans="1:7" x14ac:dyDescent="0.25">
      <c r="A59" s="13" t="s">
        <v>223</v>
      </c>
      <c r="B59" s="33"/>
      <c r="C59" s="33"/>
      <c r="D59" s="14"/>
      <c r="E59" s="15">
        <v>21.4649821</v>
      </c>
      <c r="F59" s="27">
        <v>-2.5000000000000001E-5</v>
      </c>
      <c r="G59" s="16">
        <v>6.2909999999999994E-2</v>
      </c>
    </row>
    <row r="60" spans="1:7" x14ac:dyDescent="0.25">
      <c r="A60" s="28" t="s">
        <v>224</v>
      </c>
      <c r="B60" s="36"/>
      <c r="C60" s="36"/>
      <c r="D60" s="29"/>
      <c r="E60" s="30">
        <v>1062407.1100000001</v>
      </c>
      <c r="F60" s="31">
        <v>1</v>
      </c>
      <c r="G60" s="31"/>
    </row>
    <row r="62" spans="1:7" x14ac:dyDescent="0.25">
      <c r="A62" s="1" t="s">
        <v>226</v>
      </c>
    </row>
    <row r="65" spans="1:3" x14ac:dyDescent="0.25">
      <c r="A65" s="1" t="s">
        <v>227</v>
      </c>
    </row>
    <row r="66" spans="1:3" x14ac:dyDescent="0.25">
      <c r="A66" s="48" t="s">
        <v>228</v>
      </c>
      <c r="B66" s="3" t="s">
        <v>127</v>
      </c>
    </row>
    <row r="67" spans="1:3" x14ac:dyDescent="0.25">
      <c r="A67" t="s">
        <v>229</v>
      </c>
    </row>
    <row r="68" spans="1:3" x14ac:dyDescent="0.25">
      <c r="A68" t="s">
        <v>338</v>
      </c>
      <c r="B68" t="s">
        <v>231</v>
      </c>
      <c r="C68" t="s">
        <v>231</v>
      </c>
    </row>
    <row r="69" spans="1:3" x14ac:dyDescent="0.25">
      <c r="B69" s="49">
        <v>45565</v>
      </c>
      <c r="C69" s="49">
        <v>45596</v>
      </c>
    </row>
    <row r="70" spans="1:3" x14ac:dyDescent="0.25">
      <c r="A70" t="s">
        <v>339</v>
      </c>
      <c r="B70">
        <v>1195.2068999999999</v>
      </c>
      <c r="C70">
        <v>1202.2589</v>
      </c>
    </row>
    <row r="72" spans="1:3" x14ac:dyDescent="0.25">
      <c r="A72" t="s">
        <v>247</v>
      </c>
      <c r="B72" s="3" t="s">
        <v>127</v>
      </c>
    </row>
    <row r="73" spans="1:3" x14ac:dyDescent="0.25">
      <c r="A73" t="s">
        <v>248</v>
      </c>
      <c r="B73" s="3" t="s">
        <v>127</v>
      </c>
    </row>
    <row r="74" spans="1:3" ht="29.1" customHeight="1" x14ac:dyDescent="0.25">
      <c r="A74" s="48" t="s">
        <v>249</v>
      </c>
      <c r="B74" s="3" t="s">
        <v>127</v>
      </c>
    </row>
    <row r="75" spans="1:3" ht="29.1" customHeight="1" x14ac:dyDescent="0.25">
      <c r="A75" s="48" t="s">
        <v>250</v>
      </c>
      <c r="B75" s="3" t="s">
        <v>127</v>
      </c>
    </row>
    <row r="76" spans="1:3" x14ac:dyDescent="0.25">
      <c r="A76" t="s">
        <v>251</v>
      </c>
      <c r="B76" s="50">
        <f>+B91</f>
        <v>7.3306245948438562</v>
      </c>
    </row>
    <row r="77" spans="1:3" ht="43.5" customHeight="1" x14ac:dyDescent="0.25">
      <c r="A77" s="48" t="s">
        <v>252</v>
      </c>
      <c r="B77" s="3" t="s">
        <v>127</v>
      </c>
    </row>
    <row r="78" spans="1:3" x14ac:dyDescent="0.25">
      <c r="B78" s="3"/>
    </row>
    <row r="79" spans="1:3" ht="29.1" customHeight="1" x14ac:dyDescent="0.25">
      <c r="A79" s="48" t="s">
        <v>253</v>
      </c>
      <c r="B79" s="3" t="s">
        <v>127</v>
      </c>
    </row>
    <row r="80" spans="1:3" ht="29.1" customHeight="1" x14ac:dyDescent="0.25">
      <c r="A80" s="48" t="s">
        <v>254</v>
      </c>
      <c r="B80">
        <v>453784.8</v>
      </c>
    </row>
    <row r="81" spans="1:4" ht="29.1" customHeight="1" x14ac:dyDescent="0.25">
      <c r="A81" s="48" t="s">
        <v>255</v>
      </c>
      <c r="B81" s="3" t="s">
        <v>127</v>
      </c>
    </row>
    <row r="82" spans="1:4" ht="29.1" customHeight="1" x14ac:dyDescent="0.25">
      <c r="A82" s="48" t="s">
        <v>256</v>
      </c>
      <c r="B82" s="3" t="s">
        <v>127</v>
      </c>
    </row>
    <row r="84" spans="1:4" x14ac:dyDescent="0.25">
      <c r="A84" t="s">
        <v>257</v>
      </c>
    </row>
    <row r="85" spans="1:4" ht="29.1" customHeight="1" x14ac:dyDescent="0.25">
      <c r="A85" s="52" t="s">
        <v>258</v>
      </c>
      <c r="B85" s="53" t="s">
        <v>633</v>
      </c>
    </row>
    <row r="86" spans="1:4" x14ac:dyDescent="0.25">
      <c r="A86" s="52" t="s">
        <v>260</v>
      </c>
      <c r="B86" s="52" t="s">
        <v>341</v>
      </c>
    </row>
    <row r="87" spans="1:4" x14ac:dyDescent="0.25">
      <c r="A87" s="52"/>
      <c r="B87" s="52"/>
    </row>
    <row r="88" spans="1:4" x14ac:dyDescent="0.25">
      <c r="A88" s="52" t="s">
        <v>262</v>
      </c>
      <c r="B88" s="54">
        <v>7.1799279411875947</v>
      </c>
    </row>
    <row r="89" spans="1:4" x14ac:dyDescent="0.25">
      <c r="A89" s="52"/>
      <c r="B89" s="52"/>
    </row>
    <row r="90" spans="1:4" x14ac:dyDescent="0.25">
      <c r="A90" s="52" t="s">
        <v>263</v>
      </c>
      <c r="B90" s="55">
        <v>5.7110000000000003</v>
      </c>
    </row>
    <row r="91" spans="1:4" x14ac:dyDescent="0.25">
      <c r="A91" s="52" t="s">
        <v>264</v>
      </c>
      <c r="B91" s="55">
        <v>7.3306245948438562</v>
      </c>
    </row>
    <row r="92" spans="1:4" x14ac:dyDescent="0.25">
      <c r="A92" s="52"/>
      <c r="B92" s="52"/>
    </row>
    <row r="93" spans="1:4" x14ac:dyDescent="0.25">
      <c r="A93" s="52" t="s">
        <v>265</v>
      </c>
      <c r="B93" s="56">
        <v>45596</v>
      </c>
    </row>
    <row r="95" spans="1:4" ht="69.95" customHeight="1" x14ac:dyDescent="0.25">
      <c r="A95" s="69" t="s">
        <v>266</v>
      </c>
      <c r="B95" s="69" t="s">
        <v>267</v>
      </c>
      <c r="C95" s="69" t="s">
        <v>5</v>
      </c>
      <c r="D95" s="69" t="s">
        <v>6</v>
      </c>
    </row>
    <row r="96" spans="1:4" ht="69.95" customHeight="1" x14ac:dyDescent="0.25">
      <c r="A96" s="69" t="s">
        <v>633</v>
      </c>
      <c r="B96" s="69"/>
      <c r="C96" s="69" t="s">
        <v>18</v>
      </c>
      <c r="D96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8"/>
  <sheetViews>
    <sheetView showGridLines="0" workbookViewId="0">
      <pane ySplit="4" topLeftCell="A67" activePane="bottomLeft" state="frozen"/>
      <selection activeCell="B30" sqref="B30"/>
      <selection pane="bottomLeft" activeCell="B69" sqref="B69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634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635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126</v>
      </c>
      <c r="B7" s="33"/>
      <c r="C7" s="33"/>
      <c r="D7" s="14"/>
      <c r="E7" s="15" t="s">
        <v>127</v>
      </c>
      <c r="F7" s="16" t="s">
        <v>127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128</v>
      </c>
      <c r="B9" s="33"/>
      <c r="C9" s="33"/>
      <c r="D9" s="14"/>
      <c r="E9" s="15"/>
      <c r="F9" s="16"/>
      <c r="G9" s="16"/>
    </row>
    <row r="10" spans="1:8" x14ac:dyDescent="0.25">
      <c r="A10" s="17" t="s">
        <v>270</v>
      </c>
      <c r="B10" s="33"/>
      <c r="C10" s="33"/>
      <c r="D10" s="14"/>
      <c r="E10" s="15"/>
      <c r="F10" s="16"/>
      <c r="G10" s="16"/>
    </row>
    <row r="11" spans="1:8" x14ac:dyDescent="0.25">
      <c r="A11" s="13" t="s">
        <v>636</v>
      </c>
      <c r="B11" s="33" t="s">
        <v>637</v>
      </c>
      <c r="C11" s="33" t="s">
        <v>287</v>
      </c>
      <c r="D11" s="14">
        <v>53500000</v>
      </c>
      <c r="E11" s="15">
        <v>54639.55</v>
      </c>
      <c r="F11" s="16">
        <v>9.1200000000000003E-2</v>
      </c>
      <c r="G11" s="16">
        <v>7.1900000000000006E-2</v>
      </c>
    </row>
    <row r="12" spans="1:8" x14ac:dyDescent="0.25">
      <c r="A12" s="13" t="s">
        <v>638</v>
      </c>
      <c r="B12" s="33" t="s">
        <v>639</v>
      </c>
      <c r="C12" s="33" t="s">
        <v>276</v>
      </c>
      <c r="D12" s="14">
        <v>40500000</v>
      </c>
      <c r="E12" s="15">
        <v>41735.25</v>
      </c>
      <c r="F12" s="16">
        <v>6.9699999999999998E-2</v>
      </c>
      <c r="G12" s="16">
        <v>7.0495000000000002E-2</v>
      </c>
    </row>
    <row r="13" spans="1:8" x14ac:dyDescent="0.25">
      <c r="A13" s="13" t="s">
        <v>640</v>
      </c>
      <c r="B13" s="33" t="s">
        <v>641</v>
      </c>
      <c r="C13" s="33" t="s">
        <v>276</v>
      </c>
      <c r="D13" s="14">
        <v>37700000</v>
      </c>
      <c r="E13" s="15">
        <v>38468.1</v>
      </c>
      <c r="F13" s="16">
        <v>6.4199999999999993E-2</v>
      </c>
      <c r="G13" s="16">
        <v>7.2499999999999995E-2</v>
      </c>
    </row>
    <row r="14" spans="1:8" x14ac:dyDescent="0.25">
      <c r="A14" s="13" t="s">
        <v>642</v>
      </c>
      <c r="B14" s="33" t="s">
        <v>643</v>
      </c>
      <c r="C14" s="33" t="s">
        <v>276</v>
      </c>
      <c r="D14" s="14">
        <v>37500000</v>
      </c>
      <c r="E14" s="15">
        <v>38133.599999999999</v>
      </c>
      <c r="F14" s="16">
        <v>6.3600000000000004E-2</v>
      </c>
      <c r="G14" s="16">
        <v>7.2550000000000003E-2</v>
      </c>
    </row>
    <row r="15" spans="1:8" x14ac:dyDescent="0.25">
      <c r="A15" s="13" t="s">
        <v>644</v>
      </c>
      <c r="B15" s="33" t="s">
        <v>645</v>
      </c>
      <c r="C15" s="33" t="s">
        <v>276</v>
      </c>
      <c r="D15" s="14">
        <v>37000000</v>
      </c>
      <c r="E15" s="15">
        <v>37666.11</v>
      </c>
      <c r="F15" s="16">
        <v>6.2899999999999998E-2</v>
      </c>
      <c r="G15" s="16">
        <v>7.1825E-2</v>
      </c>
    </row>
    <row r="16" spans="1:8" x14ac:dyDescent="0.25">
      <c r="A16" s="13" t="s">
        <v>646</v>
      </c>
      <c r="B16" s="33" t="s">
        <v>647</v>
      </c>
      <c r="C16" s="33" t="s">
        <v>276</v>
      </c>
      <c r="D16" s="14">
        <v>35000000</v>
      </c>
      <c r="E16" s="15">
        <v>35782.11</v>
      </c>
      <c r="F16" s="16">
        <v>5.9700000000000003E-2</v>
      </c>
      <c r="G16" s="16">
        <v>7.0803000000000005E-2</v>
      </c>
    </row>
    <row r="17" spans="1:7" x14ac:dyDescent="0.25">
      <c r="A17" s="13" t="s">
        <v>648</v>
      </c>
      <c r="B17" s="33" t="s">
        <v>649</v>
      </c>
      <c r="C17" s="33" t="s">
        <v>287</v>
      </c>
      <c r="D17" s="14">
        <v>35000000</v>
      </c>
      <c r="E17" s="15">
        <v>35732.800000000003</v>
      </c>
      <c r="F17" s="16">
        <v>5.96E-2</v>
      </c>
      <c r="G17" s="16">
        <v>7.1812000000000001E-2</v>
      </c>
    </row>
    <row r="18" spans="1:7" x14ac:dyDescent="0.25">
      <c r="A18" s="13" t="s">
        <v>650</v>
      </c>
      <c r="B18" s="33" t="s">
        <v>651</v>
      </c>
      <c r="C18" s="33" t="s">
        <v>276</v>
      </c>
      <c r="D18" s="14">
        <v>35000000</v>
      </c>
      <c r="E18" s="15">
        <v>35531.06</v>
      </c>
      <c r="F18" s="16">
        <v>5.9299999999999999E-2</v>
      </c>
      <c r="G18" s="16">
        <v>7.2720999999999994E-2</v>
      </c>
    </row>
    <row r="19" spans="1:7" x14ac:dyDescent="0.25">
      <c r="A19" s="13" t="s">
        <v>652</v>
      </c>
      <c r="B19" s="33" t="s">
        <v>653</v>
      </c>
      <c r="C19" s="33" t="s">
        <v>276</v>
      </c>
      <c r="D19" s="14">
        <v>29500000</v>
      </c>
      <c r="E19" s="15">
        <v>30541.5</v>
      </c>
      <c r="F19" s="16">
        <v>5.0999999999999997E-2</v>
      </c>
      <c r="G19" s="16">
        <v>7.1825E-2</v>
      </c>
    </row>
    <row r="20" spans="1:7" x14ac:dyDescent="0.25">
      <c r="A20" s="13" t="s">
        <v>577</v>
      </c>
      <c r="B20" s="33" t="s">
        <v>578</v>
      </c>
      <c r="C20" s="33" t="s">
        <v>276</v>
      </c>
      <c r="D20" s="14">
        <v>24000000</v>
      </c>
      <c r="E20" s="15">
        <v>23539.06</v>
      </c>
      <c r="F20" s="16">
        <v>3.9300000000000002E-2</v>
      </c>
      <c r="G20" s="16">
        <v>7.2549000000000002E-2</v>
      </c>
    </row>
    <row r="21" spans="1:7" x14ac:dyDescent="0.25">
      <c r="A21" s="13" t="s">
        <v>654</v>
      </c>
      <c r="B21" s="33" t="s">
        <v>655</v>
      </c>
      <c r="C21" s="33" t="s">
        <v>276</v>
      </c>
      <c r="D21" s="14">
        <v>16000000</v>
      </c>
      <c r="E21" s="15">
        <v>16434.29</v>
      </c>
      <c r="F21" s="16">
        <v>2.7400000000000001E-2</v>
      </c>
      <c r="G21" s="16">
        <v>7.2499999999999995E-2</v>
      </c>
    </row>
    <row r="22" spans="1:7" x14ac:dyDescent="0.25">
      <c r="A22" s="13" t="s">
        <v>656</v>
      </c>
      <c r="B22" s="33" t="s">
        <v>657</v>
      </c>
      <c r="C22" s="33" t="s">
        <v>276</v>
      </c>
      <c r="D22" s="14">
        <v>14500000</v>
      </c>
      <c r="E22" s="15">
        <v>15747.91</v>
      </c>
      <c r="F22" s="16">
        <v>2.63E-2</v>
      </c>
      <c r="G22" s="16">
        <v>7.0900000000000005E-2</v>
      </c>
    </row>
    <row r="23" spans="1:7" x14ac:dyDescent="0.25">
      <c r="A23" s="13" t="s">
        <v>658</v>
      </c>
      <c r="B23" s="33" t="s">
        <v>659</v>
      </c>
      <c r="C23" s="33" t="s">
        <v>276</v>
      </c>
      <c r="D23" s="14">
        <v>15000000</v>
      </c>
      <c r="E23" s="15">
        <v>15711.56</v>
      </c>
      <c r="F23" s="16">
        <v>2.6200000000000001E-2</v>
      </c>
      <c r="G23" s="16">
        <v>7.0900000000000005E-2</v>
      </c>
    </row>
    <row r="24" spans="1:7" x14ac:dyDescent="0.25">
      <c r="A24" s="13" t="s">
        <v>660</v>
      </c>
      <c r="B24" s="33" t="s">
        <v>661</v>
      </c>
      <c r="C24" s="33" t="s">
        <v>276</v>
      </c>
      <c r="D24" s="14">
        <v>15000000</v>
      </c>
      <c r="E24" s="15">
        <v>15371.3</v>
      </c>
      <c r="F24" s="16">
        <v>2.5700000000000001E-2</v>
      </c>
      <c r="G24" s="16">
        <v>7.2720999999999994E-2</v>
      </c>
    </row>
    <row r="25" spans="1:7" x14ac:dyDescent="0.25">
      <c r="A25" s="13" t="s">
        <v>579</v>
      </c>
      <c r="B25" s="33" t="s">
        <v>580</v>
      </c>
      <c r="C25" s="33" t="s">
        <v>276</v>
      </c>
      <c r="D25" s="14">
        <v>13500000</v>
      </c>
      <c r="E25" s="15">
        <v>13251.57</v>
      </c>
      <c r="F25" s="16">
        <v>2.2100000000000002E-2</v>
      </c>
      <c r="G25" s="16">
        <v>7.2486999999999996E-2</v>
      </c>
    </row>
    <row r="26" spans="1:7" x14ac:dyDescent="0.25">
      <c r="A26" s="13" t="s">
        <v>662</v>
      </c>
      <c r="B26" s="33" t="s">
        <v>663</v>
      </c>
      <c r="C26" s="33" t="s">
        <v>276</v>
      </c>
      <c r="D26" s="14">
        <v>10000000</v>
      </c>
      <c r="E26" s="15">
        <v>10341.91</v>
      </c>
      <c r="F26" s="16">
        <v>1.7299999999999999E-2</v>
      </c>
      <c r="G26" s="16">
        <v>7.2499999999999995E-2</v>
      </c>
    </row>
    <row r="27" spans="1:7" x14ac:dyDescent="0.25">
      <c r="A27" s="13" t="s">
        <v>664</v>
      </c>
      <c r="B27" s="33" t="s">
        <v>665</v>
      </c>
      <c r="C27" s="33" t="s">
        <v>276</v>
      </c>
      <c r="D27" s="14">
        <v>9000000</v>
      </c>
      <c r="E27" s="15">
        <v>9258.5499999999993</v>
      </c>
      <c r="F27" s="16">
        <v>1.55E-2</v>
      </c>
      <c r="G27" s="16">
        <v>7.1749999999999994E-2</v>
      </c>
    </row>
    <row r="28" spans="1:7" x14ac:dyDescent="0.25">
      <c r="A28" s="13" t="s">
        <v>666</v>
      </c>
      <c r="B28" s="33" t="s">
        <v>667</v>
      </c>
      <c r="C28" s="33" t="s">
        <v>276</v>
      </c>
      <c r="D28" s="14">
        <v>8000000</v>
      </c>
      <c r="E28" s="15">
        <v>8165.14</v>
      </c>
      <c r="F28" s="16">
        <v>1.3599999999999999E-2</v>
      </c>
      <c r="G28" s="16">
        <v>7.0805000000000007E-2</v>
      </c>
    </row>
    <row r="29" spans="1:7" x14ac:dyDescent="0.25">
      <c r="A29" s="13" t="s">
        <v>668</v>
      </c>
      <c r="B29" s="33" t="s">
        <v>669</v>
      </c>
      <c r="C29" s="33" t="s">
        <v>276</v>
      </c>
      <c r="D29" s="14">
        <v>1000000</v>
      </c>
      <c r="E29" s="15">
        <v>1019.1</v>
      </c>
      <c r="F29" s="16">
        <v>1.6999999999999999E-3</v>
      </c>
      <c r="G29" s="16">
        <v>7.3349999999999999E-2</v>
      </c>
    </row>
    <row r="30" spans="1:7" x14ac:dyDescent="0.25">
      <c r="A30" s="17" t="s">
        <v>130</v>
      </c>
      <c r="B30" s="34"/>
      <c r="C30" s="34"/>
      <c r="D30" s="20"/>
      <c r="E30" s="21">
        <v>477070.47</v>
      </c>
      <c r="F30" s="22">
        <v>0.79630000000000001</v>
      </c>
      <c r="G30" s="23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7" t="s">
        <v>131</v>
      </c>
      <c r="B32" s="33"/>
      <c r="C32" s="33"/>
      <c r="D32" s="14"/>
      <c r="E32" s="15"/>
      <c r="F32" s="16"/>
      <c r="G32" s="16"/>
    </row>
    <row r="33" spans="1:7" x14ac:dyDescent="0.25">
      <c r="A33" s="13" t="s">
        <v>670</v>
      </c>
      <c r="B33" s="33" t="s">
        <v>671</v>
      </c>
      <c r="C33" s="33" t="s">
        <v>134</v>
      </c>
      <c r="D33" s="14">
        <v>90500000</v>
      </c>
      <c r="E33" s="15">
        <v>92722.14</v>
      </c>
      <c r="F33" s="16">
        <v>0.15479999999999999</v>
      </c>
      <c r="G33" s="16">
        <v>6.9810999999999998E-2</v>
      </c>
    </row>
    <row r="34" spans="1:7" x14ac:dyDescent="0.25">
      <c r="A34" s="17" t="s">
        <v>130</v>
      </c>
      <c r="B34" s="34"/>
      <c r="C34" s="34"/>
      <c r="D34" s="20"/>
      <c r="E34" s="21">
        <v>92722.14</v>
      </c>
      <c r="F34" s="22">
        <v>0.15479999999999999</v>
      </c>
      <c r="G34" s="23"/>
    </row>
    <row r="35" spans="1:7" x14ac:dyDescent="0.25">
      <c r="A35" s="13"/>
      <c r="B35" s="33"/>
      <c r="C35" s="33"/>
      <c r="D35" s="14"/>
      <c r="E35" s="15"/>
      <c r="F35" s="16"/>
      <c r="G35" s="16"/>
    </row>
    <row r="36" spans="1:7" x14ac:dyDescent="0.25">
      <c r="A36" s="17" t="s">
        <v>140</v>
      </c>
      <c r="B36" s="33"/>
      <c r="C36" s="33"/>
      <c r="D36" s="14"/>
      <c r="E36" s="15"/>
      <c r="F36" s="16"/>
      <c r="G36" s="16"/>
    </row>
    <row r="37" spans="1:7" x14ac:dyDescent="0.25">
      <c r="A37" s="17" t="s">
        <v>130</v>
      </c>
      <c r="B37" s="33"/>
      <c r="C37" s="33"/>
      <c r="D37" s="14"/>
      <c r="E37" s="18" t="s">
        <v>127</v>
      </c>
      <c r="F37" s="19" t="s">
        <v>127</v>
      </c>
      <c r="G37" s="16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17" t="s">
        <v>141</v>
      </c>
      <c r="B39" s="33"/>
      <c r="C39" s="33"/>
      <c r="D39" s="14"/>
      <c r="E39" s="15"/>
      <c r="F39" s="16"/>
      <c r="G39" s="16"/>
    </row>
    <row r="40" spans="1:7" x14ac:dyDescent="0.25">
      <c r="A40" s="17" t="s">
        <v>130</v>
      </c>
      <c r="B40" s="33"/>
      <c r="C40" s="33"/>
      <c r="D40" s="14"/>
      <c r="E40" s="18" t="s">
        <v>127</v>
      </c>
      <c r="F40" s="19" t="s">
        <v>127</v>
      </c>
      <c r="G40" s="16"/>
    </row>
    <row r="41" spans="1:7" x14ac:dyDescent="0.25">
      <c r="A41" s="13"/>
      <c r="B41" s="33"/>
      <c r="C41" s="33"/>
      <c r="D41" s="14"/>
      <c r="E41" s="15"/>
      <c r="F41" s="16"/>
      <c r="G41" s="16"/>
    </row>
    <row r="42" spans="1:7" x14ac:dyDescent="0.25">
      <c r="A42" s="24" t="s">
        <v>142</v>
      </c>
      <c r="B42" s="35"/>
      <c r="C42" s="35"/>
      <c r="D42" s="25"/>
      <c r="E42" s="21">
        <v>569792.61</v>
      </c>
      <c r="F42" s="22">
        <v>0.95109999999999995</v>
      </c>
      <c r="G42" s="23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3"/>
      <c r="B44" s="33"/>
      <c r="C44" s="33"/>
      <c r="D44" s="14"/>
      <c r="E44" s="15"/>
      <c r="F44" s="16"/>
      <c r="G44" s="16"/>
    </row>
    <row r="45" spans="1:7" x14ac:dyDescent="0.25">
      <c r="A45" s="17" t="s">
        <v>220</v>
      </c>
      <c r="B45" s="33"/>
      <c r="C45" s="33"/>
      <c r="D45" s="14"/>
      <c r="E45" s="15"/>
      <c r="F45" s="16"/>
      <c r="G45" s="16"/>
    </row>
    <row r="46" spans="1:7" x14ac:dyDescent="0.25">
      <c r="A46" s="13" t="s">
        <v>221</v>
      </c>
      <c r="B46" s="33"/>
      <c r="C46" s="33"/>
      <c r="D46" s="14"/>
      <c r="E46" s="15">
        <v>5277.36</v>
      </c>
      <c r="F46" s="16">
        <v>8.8000000000000005E-3</v>
      </c>
      <c r="G46" s="16">
        <v>6.2909999999999994E-2</v>
      </c>
    </row>
    <row r="47" spans="1:7" x14ac:dyDescent="0.25">
      <c r="A47" s="17" t="s">
        <v>130</v>
      </c>
      <c r="B47" s="34"/>
      <c r="C47" s="34"/>
      <c r="D47" s="20"/>
      <c r="E47" s="21">
        <v>5277.36</v>
      </c>
      <c r="F47" s="22">
        <v>8.8000000000000005E-3</v>
      </c>
      <c r="G47" s="23"/>
    </row>
    <row r="48" spans="1:7" x14ac:dyDescent="0.25">
      <c r="A48" s="13"/>
      <c r="B48" s="33"/>
      <c r="C48" s="33"/>
      <c r="D48" s="14"/>
      <c r="E48" s="15"/>
      <c r="F48" s="16"/>
      <c r="G48" s="16"/>
    </row>
    <row r="49" spans="1:7" x14ac:dyDescent="0.25">
      <c r="A49" s="24" t="s">
        <v>142</v>
      </c>
      <c r="B49" s="35"/>
      <c r="C49" s="35"/>
      <c r="D49" s="25"/>
      <c r="E49" s="21">
        <v>5277.36</v>
      </c>
      <c r="F49" s="22">
        <v>8.8000000000000005E-3</v>
      </c>
      <c r="G49" s="23"/>
    </row>
    <row r="50" spans="1:7" x14ac:dyDescent="0.25">
      <c r="A50" s="13" t="s">
        <v>222</v>
      </c>
      <c r="B50" s="33"/>
      <c r="C50" s="33"/>
      <c r="D50" s="14"/>
      <c r="E50" s="15">
        <v>23998.067984699999</v>
      </c>
      <c r="F50" s="16">
        <v>4.0055E-2</v>
      </c>
      <c r="G50" s="16"/>
    </row>
    <row r="51" spans="1:7" x14ac:dyDescent="0.25">
      <c r="A51" s="13" t="s">
        <v>223</v>
      </c>
      <c r="B51" s="33"/>
      <c r="C51" s="33"/>
      <c r="D51" s="14"/>
      <c r="E51" s="15">
        <v>46.5920153</v>
      </c>
      <c r="F51" s="16">
        <v>4.5000000000000003E-5</v>
      </c>
      <c r="G51" s="16">
        <v>6.2909999999999994E-2</v>
      </c>
    </row>
    <row r="52" spans="1:7" x14ac:dyDescent="0.25">
      <c r="A52" s="28" t="s">
        <v>224</v>
      </c>
      <c r="B52" s="36"/>
      <c r="C52" s="36"/>
      <c r="D52" s="29"/>
      <c r="E52" s="30">
        <v>599114.63</v>
      </c>
      <c r="F52" s="31">
        <v>1</v>
      </c>
      <c r="G52" s="31"/>
    </row>
    <row r="54" spans="1:7" x14ac:dyDescent="0.25">
      <c r="A54" s="1" t="s">
        <v>226</v>
      </c>
    </row>
    <row r="57" spans="1:7" x14ac:dyDescent="0.25">
      <c r="A57" s="1" t="s">
        <v>227</v>
      </c>
    </row>
    <row r="58" spans="1:7" x14ac:dyDescent="0.25">
      <c r="A58" s="48" t="s">
        <v>228</v>
      </c>
      <c r="B58" s="3" t="s">
        <v>127</v>
      </c>
    </row>
    <row r="59" spans="1:7" x14ac:dyDescent="0.25">
      <c r="A59" t="s">
        <v>229</v>
      </c>
    </row>
    <row r="60" spans="1:7" x14ac:dyDescent="0.25">
      <c r="A60" t="s">
        <v>338</v>
      </c>
      <c r="B60" t="s">
        <v>231</v>
      </c>
      <c r="C60" t="s">
        <v>231</v>
      </c>
    </row>
    <row r="61" spans="1:7" x14ac:dyDescent="0.25">
      <c r="B61" s="49">
        <v>45565</v>
      </c>
      <c r="C61" s="49">
        <v>45596</v>
      </c>
    </row>
    <row r="62" spans="1:7" x14ac:dyDescent="0.25">
      <c r="A62" t="s">
        <v>339</v>
      </c>
      <c r="B62">
        <v>1164.2753</v>
      </c>
      <c r="C62">
        <v>1168.5323000000001</v>
      </c>
    </row>
    <row r="64" spans="1:7" x14ac:dyDescent="0.25">
      <c r="A64" t="s">
        <v>247</v>
      </c>
      <c r="B64" s="3" t="s">
        <v>127</v>
      </c>
    </row>
    <row r="65" spans="1:2" x14ac:dyDescent="0.25">
      <c r="A65" t="s">
        <v>248</v>
      </c>
      <c r="B65" s="3" t="s">
        <v>127</v>
      </c>
    </row>
    <row r="66" spans="1:2" ht="29.1" customHeight="1" x14ac:dyDescent="0.25">
      <c r="A66" s="48" t="s">
        <v>249</v>
      </c>
      <c r="B66" s="3" t="s">
        <v>127</v>
      </c>
    </row>
    <row r="67" spans="1:2" ht="29.1" customHeight="1" x14ac:dyDescent="0.25">
      <c r="A67" s="48" t="s">
        <v>250</v>
      </c>
      <c r="B67" s="3" t="s">
        <v>127</v>
      </c>
    </row>
    <row r="68" spans="1:2" x14ac:dyDescent="0.25">
      <c r="A68" t="s">
        <v>251</v>
      </c>
      <c r="B68" s="50">
        <f>+B83</f>
        <v>8.221113122318215</v>
      </c>
    </row>
    <row r="69" spans="1:2" ht="43.5" customHeight="1" x14ac:dyDescent="0.25">
      <c r="A69" s="48" t="s">
        <v>252</v>
      </c>
      <c r="B69" s="3" t="s">
        <v>127</v>
      </c>
    </row>
    <row r="70" spans="1:2" x14ac:dyDescent="0.25">
      <c r="B70" s="3"/>
    </row>
    <row r="71" spans="1:2" ht="29.1" customHeight="1" x14ac:dyDescent="0.25">
      <c r="A71" s="48" t="s">
        <v>253</v>
      </c>
      <c r="B71" s="3" t="s">
        <v>127</v>
      </c>
    </row>
    <row r="72" spans="1:2" ht="29.1" customHeight="1" x14ac:dyDescent="0.25">
      <c r="A72" s="48" t="s">
        <v>254</v>
      </c>
      <c r="B72">
        <v>223857.04</v>
      </c>
    </row>
    <row r="73" spans="1:2" ht="29.1" customHeight="1" x14ac:dyDescent="0.25">
      <c r="A73" s="48" t="s">
        <v>255</v>
      </c>
      <c r="B73" s="3" t="s">
        <v>127</v>
      </c>
    </row>
    <row r="74" spans="1:2" ht="29.1" customHeight="1" x14ac:dyDescent="0.25">
      <c r="A74" s="48" t="s">
        <v>256</v>
      </c>
      <c r="B74" s="3" t="s">
        <v>127</v>
      </c>
    </row>
    <row r="76" spans="1:2" x14ac:dyDescent="0.25">
      <c r="A76" t="s">
        <v>257</v>
      </c>
    </row>
    <row r="77" spans="1:2" ht="29.1" customHeight="1" x14ac:dyDescent="0.25">
      <c r="A77" s="52" t="s">
        <v>258</v>
      </c>
      <c r="B77" s="53" t="s">
        <v>672</v>
      </c>
    </row>
    <row r="78" spans="1:2" x14ac:dyDescent="0.25">
      <c r="A78" s="52" t="s">
        <v>260</v>
      </c>
      <c r="B78" s="52" t="s">
        <v>341</v>
      </c>
    </row>
    <row r="79" spans="1:2" x14ac:dyDescent="0.25">
      <c r="A79" s="52"/>
      <c r="B79" s="52"/>
    </row>
    <row r="80" spans="1:2" x14ac:dyDescent="0.25">
      <c r="A80" s="52" t="s">
        <v>262</v>
      </c>
      <c r="B80" s="54">
        <v>7.1456868937380511</v>
      </c>
    </row>
    <row r="81" spans="1:4" x14ac:dyDescent="0.25">
      <c r="A81" s="52"/>
      <c r="B81" s="52"/>
    </row>
    <row r="82" spans="1:4" x14ac:dyDescent="0.25">
      <c r="A82" s="52" t="s">
        <v>263</v>
      </c>
      <c r="B82" s="55">
        <v>6.1492000000000004</v>
      </c>
    </row>
    <row r="83" spans="1:4" x14ac:dyDescent="0.25">
      <c r="A83" s="52" t="s">
        <v>264</v>
      </c>
      <c r="B83" s="55">
        <v>8.221113122318215</v>
      </c>
    </row>
    <row r="84" spans="1:4" x14ac:dyDescent="0.25">
      <c r="A84" s="52"/>
      <c r="B84" s="52"/>
    </row>
    <row r="85" spans="1:4" x14ac:dyDescent="0.25">
      <c r="A85" s="52" t="s">
        <v>265</v>
      </c>
      <c r="B85" s="56">
        <v>45596</v>
      </c>
    </row>
    <row r="87" spans="1:4" ht="69.95" customHeight="1" x14ac:dyDescent="0.25">
      <c r="A87" s="69" t="s">
        <v>266</v>
      </c>
      <c r="B87" s="69" t="s">
        <v>267</v>
      </c>
      <c r="C87" s="69" t="s">
        <v>5</v>
      </c>
      <c r="D87" s="69" t="s">
        <v>6</v>
      </c>
    </row>
    <row r="88" spans="1:4" ht="69.95" customHeight="1" x14ac:dyDescent="0.25">
      <c r="A88" s="69" t="s">
        <v>673</v>
      </c>
      <c r="B88" s="69"/>
      <c r="C88" s="69" t="s">
        <v>20</v>
      </c>
      <c r="D88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6"/>
  <sheetViews>
    <sheetView showGridLines="0" workbookViewId="0">
      <pane ySplit="4" topLeftCell="A43" activePane="bottomLeft" state="frozen"/>
      <selection activeCell="B30" sqref="B30"/>
      <selection pane="bottomLeft" activeCell="A45" sqref="A4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674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675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126</v>
      </c>
      <c r="B7" s="33"/>
      <c r="C7" s="33"/>
      <c r="D7" s="14"/>
      <c r="E7" s="15" t="s">
        <v>127</v>
      </c>
      <c r="F7" s="16" t="s">
        <v>127</v>
      </c>
      <c r="G7" s="16"/>
    </row>
    <row r="8" spans="1:8" x14ac:dyDescent="0.25">
      <c r="A8" s="13"/>
      <c r="B8" s="33"/>
      <c r="C8" s="33"/>
      <c r="D8" s="14"/>
      <c r="E8" s="15"/>
      <c r="F8" s="16"/>
      <c r="G8" s="16"/>
    </row>
    <row r="9" spans="1:8" x14ac:dyDescent="0.25">
      <c r="A9" s="17" t="s">
        <v>128</v>
      </c>
      <c r="B9" s="33"/>
      <c r="C9" s="33"/>
      <c r="D9" s="14"/>
      <c r="E9" s="15"/>
      <c r="F9" s="16"/>
      <c r="G9" s="16"/>
    </row>
    <row r="10" spans="1:8" x14ac:dyDescent="0.25">
      <c r="A10" s="17" t="s">
        <v>270</v>
      </c>
      <c r="B10" s="33"/>
      <c r="C10" s="33"/>
      <c r="D10" s="14"/>
      <c r="E10" s="15"/>
      <c r="F10" s="16"/>
      <c r="G10" s="16"/>
    </row>
    <row r="11" spans="1:8" x14ac:dyDescent="0.25">
      <c r="A11" s="13" t="s">
        <v>676</v>
      </c>
      <c r="B11" s="33" t="s">
        <v>677</v>
      </c>
      <c r="C11" s="33" t="s">
        <v>287</v>
      </c>
      <c r="D11" s="14">
        <v>2000000</v>
      </c>
      <c r="E11" s="15">
        <v>2090.85</v>
      </c>
      <c r="F11" s="16">
        <v>7.7100000000000002E-2</v>
      </c>
      <c r="G11" s="16">
        <v>7.3130000000000001E-2</v>
      </c>
    </row>
    <row r="12" spans="1:8" x14ac:dyDescent="0.25">
      <c r="A12" s="13" t="s">
        <v>368</v>
      </c>
      <c r="B12" s="33" t="s">
        <v>369</v>
      </c>
      <c r="C12" s="33" t="s">
        <v>370</v>
      </c>
      <c r="D12" s="14">
        <v>2000000</v>
      </c>
      <c r="E12" s="15">
        <v>2026.13</v>
      </c>
      <c r="F12" s="16">
        <v>7.4700000000000003E-2</v>
      </c>
      <c r="G12" s="16">
        <v>7.0874999999999994E-2</v>
      </c>
    </row>
    <row r="13" spans="1:8" x14ac:dyDescent="0.25">
      <c r="A13" s="13" t="s">
        <v>381</v>
      </c>
      <c r="B13" s="33" t="s">
        <v>382</v>
      </c>
      <c r="C13" s="33" t="s">
        <v>276</v>
      </c>
      <c r="D13" s="14">
        <v>2000000</v>
      </c>
      <c r="E13" s="15">
        <v>2020.16</v>
      </c>
      <c r="F13" s="16">
        <v>7.4499999999999997E-2</v>
      </c>
      <c r="G13" s="16">
        <v>7.2173000000000001E-2</v>
      </c>
    </row>
    <row r="14" spans="1:8" x14ac:dyDescent="0.25">
      <c r="A14" s="13" t="s">
        <v>348</v>
      </c>
      <c r="B14" s="33" t="s">
        <v>349</v>
      </c>
      <c r="C14" s="33" t="s">
        <v>276</v>
      </c>
      <c r="D14" s="14">
        <v>1990000</v>
      </c>
      <c r="E14" s="15">
        <v>1980.05</v>
      </c>
      <c r="F14" s="16">
        <v>7.2999999999999995E-2</v>
      </c>
      <c r="G14" s="16">
        <v>7.1348999999999996E-2</v>
      </c>
    </row>
    <row r="15" spans="1:8" x14ac:dyDescent="0.25">
      <c r="A15" s="13" t="s">
        <v>399</v>
      </c>
      <c r="B15" s="33" t="s">
        <v>400</v>
      </c>
      <c r="C15" s="33" t="s">
        <v>401</v>
      </c>
      <c r="D15" s="14">
        <v>1900000</v>
      </c>
      <c r="E15" s="15">
        <v>1925.56</v>
      </c>
      <c r="F15" s="16">
        <v>7.0999999999999994E-2</v>
      </c>
      <c r="G15" s="16">
        <v>7.3088E-2</v>
      </c>
    </row>
    <row r="16" spans="1:8" x14ac:dyDescent="0.25">
      <c r="A16" s="13" t="s">
        <v>393</v>
      </c>
      <c r="B16" s="33" t="s">
        <v>394</v>
      </c>
      <c r="C16" s="33" t="s">
        <v>276</v>
      </c>
      <c r="D16" s="14">
        <v>1500000</v>
      </c>
      <c r="E16" s="15">
        <v>1584.21</v>
      </c>
      <c r="F16" s="16">
        <v>5.8400000000000001E-2</v>
      </c>
      <c r="G16" s="16">
        <v>7.3075000000000001E-2</v>
      </c>
    </row>
    <row r="17" spans="1:7" x14ac:dyDescent="0.25">
      <c r="A17" s="13" t="s">
        <v>373</v>
      </c>
      <c r="B17" s="33" t="s">
        <v>374</v>
      </c>
      <c r="C17" s="33" t="s">
        <v>276</v>
      </c>
      <c r="D17" s="14">
        <v>1300000</v>
      </c>
      <c r="E17" s="15">
        <v>1315.12</v>
      </c>
      <c r="F17" s="16">
        <v>4.8500000000000001E-2</v>
      </c>
      <c r="G17" s="16">
        <v>7.1799000000000002E-2</v>
      </c>
    </row>
    <row r="18" spans="1:7" x14ac:dyDescent="0.25">
      <c r="A18" s="13" t="s">
        <v>480</v>
      </c>
      <c r="B18" s="33" t="s">
        <v>481</v>
      </c>
      <c r="C18" s="33" t="s">
        <v>276</v>
      </c>
      <c r="D18" s="14">
        <v>1000000</v>
      </c>
      <c r="E18" s="15">
        <v>1069.94</v>
      </c>
      <c r="F18" s="16">
        <v>3.95E-2</v>
      </c>
      <c r="G18" s="16">
        <v>7.1199999999999999E-2</v>
      </c>
    </row>
    <row r="19" spans="1:7" x14ac:dyDescent="0.25">
      <c r="A19" s="13" t="s">
        <v>422</v>
      </c>
      <c r="B19" s="33" t="s">
        <v>423</v>
      </c>
      <c r="C19" s="33" t="s">
        <v>276</v>
      </c>
      <c r="D19" s="14">
        <v>1000000</v>
      </c>
      <c r="E19" s="15">
        <v>1039.25</v>
      </c>
      <c r="F19" s="16">
        <v>3.8300000000000001E-2</v>
      </c>
      <c r="G19" s="16">
        <v>7.1799000000000002E-2</v>
      </c>
    </row>
    <row r="20" spans="1:7" x14ac:dyDescent="0.25">
      <c r="A20" s="13" t="s">
        <v>552</v>
      </c>
      <c r="B20" s="33" t="s">
        <v>553</v>
      </c>
      <c r="C20" s="33" t="s">
        <v>276</v>
      </c>
      <c r="D20" s="14">
        <v>1000000</v>
      </c>
      <c r="E20" s="15">
        <v>1038.5</v>
      </c>
      <c r="F20" s="16">
        <v>3.8300000000000001E-2</v>
      </c>
      <c r="G20" s="16">
        <v>7.2201000000000001E-2</v>
      </c>
    </row>
    <row r="21" spans="1:7" x14ac:dyDescent="0.25">
      <c r="A21" s="13" t="s">
        <v>383</v>
      </c>
      <c r="B21" s="33" t="s">
        <v>384</v>
      </c>
      <c r="C21" s="33" t="s">
        <v>273</v>
      </c>
      <c r="D21" s="14">
        <v>1000000</v>
      </c>
      <c r="E21" s="15">
        <v>1037.8900000000001</v>
      </c>
      <c r="F21" s="16">
        <v>3.8300000000000001E-2</v>
      </c>
      <c r="G21" s="16">
        <v>7.2302000000000005E-2</v>
      </c>
    </row>
    <row r="22" spans="1:7" x14ac:dyDescent="0.25">
      <c r="A22" s="13" t="s">
        <v>412</v>
      </c>
      <c r="B22" s="33" t="s">
        <v>413</v>
      </c>
      <c r="C22" s="33" t="s">
        <v>287</v>
      </c>
      <c r="D22" s="14">
        <v>1000000</v>
      </c>
      <c r="E22" s="15">
        <v>1027.96</v>
      </c>
      <c r="F22" s="16">
        <v>3.7900000000000003E-2</v>
      </c>
      <c r="G22" s="16">
        <v>7.3300000000000004E-2</v>
      </c>
    </row>
    <row r="23" spans="1:7" x14ac:dyDescent="0.25">
      <c r="A23" s="13" t="s">
        <v>448</v>
      </c>
      <c r="B23" s="33" t="s">
        <v>449</v>
      </c>
      <c r="C23" s="33" t="s">
        <v>276</v>
      </c>
      <c r="D23" s="14">
        <v>1000000</v>
      </c>
      <c r="E23" s="15">
        <v>1005.68</v>
      </c>
      <c r="F23" s="16">
        <v>3.7100000000000001E-2</v>
      </c>
      <c r="G23" s="16">
        <v>7.1799000000000002E-2</v>
      </c>
    </row>
    <row r="24" spans="1:7" x14ac:dyDescent="0.25">
      <c r="A24" s="13" t="s">
        <v>350</v>
      </c>
      <c r="B24" s="33" t="s">
        <v>351</v>
      </c>
      <c r="C24" s="33" t="s">
        <v>276</v>
      </c>
      <c r="D24" s="14">
        <v>1000000</v>
      </c>
      <c r="E24" s="15">
        <v>1003.28</v>
      </c>
      <c r="F24" s="16">
        <v>3.6999999999999998E-2</v>
      </c>
      <c r="G24" s="16">
        <v>7.3200000000000001E-2</v>
      </c>
    </row>
    <row r="25" spans="1:7" x14ac:dyDescent="0.25">
      <c r="A25" s="13" t="s">
        <v>366</v>
      </c>
      <c r="B25" s="33" t="s">
        <v>367</v>
      </c>
      <c r="C25" s="33" t="s">
        <v>276</v>
      </c>
      <c r="D25" s="14">
        <v>800000</v>
      </c>
      <c r="E25" s="15">
        <v>805.53</v>
      </c>
      <c r="F25" s="16">
        <v>2.9700000000000001E-2</v>
      </c>
      <c r="G25" s="16">
        <v>7.3249999999999996E-2</v>
      </c>
    </row>
    <row r="26" spans="1:7" x14ac:dyDescent="0.25">
      <c r="A26" s="13" t="s">
        <v>468</v>
      </c>
      <c r="B26" s="33" t="s">
        <v>469</v>
      </c>
      <c r="C26" s="33" t="s">
        <v>276</v>
      </c>
      <c r="D26" s="14">
        <v>500000</v>
      </c>
      <c r="E26" s="15">
        <v>527.38</v>
      </c>
      <c r="F26" s="16">
        <v>1.95E-2</v>
      </c>
      <c r="G26" s="16">
        <v>7.2198999999999999E-2</v>
      </c>
    </row>
    <row r="27" spans="1:7" x14ac:dyDescent="0.25">
      <c r="A27" s="13" t="s">
        <v>678</v>
      </c>
      <c r="B27" s="33" t="s">
        <v>679</v>
      </c>
      <c r="C27" s="33" t="s">
        <v>276</v>
      </c>
      <c r="D27" s="14">
        <v>500000</v>
      </c>
      <c r="E27" s="15">
        <v>517.65</v>
      </c>
      <c r="F27" s="16">
        <v>1.9099999999999999E-2</v>
      </c>
      <c r="G27" s="16">
        <v>7.4229000000000003E-2</v>
      </c>
    </row>
    <row r="28" spans="1:7" x14ac:dyDescent="0.25">
      <c r="A28" s="13" t="s">
        <v>680</v>
      </c>
      <c r="B28" s="33" t="s">
        <v>681</v>
      </c>
      <c r="C28" s="33" t="s">
        <v>276</v>
      </c>
      <c r="D28" s="14">
        <v>120000</v>
      </c>
      <c r="E28" s="15">
        <v>129.27000000000001</v>
      </c>
      <c r="F28" s="16">
        <v>4.7999999999999996E-3</v>
      </c>
      <c r="G28" s="16">
        <v>7.1972999999999995E-2</v>
      </c>
    </row>
    <row r="29" spans="1:7" x14ac:dyDescent="0.25">
      <c r="A29" s="13" t="s">
        <v>682</v>
      </c>
      <c r="B29" s="33" t="s">
        <v>683</v>
      </c>
      <c r="C29" s="33" t="s">
        <v>276</v>
      </c>
      <c r="D29" s="14">
        <v>10000</v>
      </c>
      <c r="E29" s="15">
        <v>10.37</v>
      </c>
      <c r="F29" s="16">
        <v>4.0000000000000002E-4</v>
      </c>
      <c r="G29" s="16">
        <v>7.6600000000000001E-2</v>
      </c>
    </row>
    <row r="30" spans="1:7" x14ac:dyDescent="0.25">
      <c r="A30" s="17" t="s">
        <v>130</v>
      </c>
      <c r="B30" s="34"/>
      <c r="C30" s="34"/>
      <c r="D30" s="20"/>
      <c r="E30" s="21">
        <v>22154.78</v>
      </c>
      <c r="F30" s="22">
        <v>0.81710000000000005</v>
      </c>
      <c r="G30" s="23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17" t="s">
        <v>131</v>
      </c>
      <c r="B32" s="33"/>
      <c r="C32" s="33"/>
      <c r="D32" s="14"/>
      <c r="E32" s="15"/>
      <c r="F32" s="16"/>
      <c r="G32" s="16"/>
    </row>
    <row r="33" spans="1:7" x14ac:dyDescent="0.25">
      <c r="A33" s="13" t="s">
        <v>482</v>
      </c>
      <c r="B33" s="33" t="s">
        <v>483</v>
      </c>
      <c r="C33" s="33" t="s">
        <v>134</v>
      </c>
      <c r="D33" s="14">
        <v>3000000</v>
      </c>
      <c r="E33" s="15">
        <v>3036.5</v>
      </c>
      <c r="F33" s="16">
        <v>0.112</v>
      </c>
      <c r="G33" s="16">
        <v>6.8933999999999995E-2</v>
      </c>
    </row>
    <row r="34" spans="1:7" x14ac:dyDescent="0.25">
      <c r="A34" s="17" t="s">
        <v>130</v>
      </c>
      <c r="B34" s="34"/>
      <c r="C34" s="34"/>
      <c r="D34" s="20"/>
      <c r="E34" s="21">
        <v>3036.5</v>
      </c>
      <c r="F34" s="22">
        <v>0.112</v>
      </c>
      <c r="G34" s="23"/>
    </row>
    <row r="35" spans="1:7" x14ac:dyDescent="0.25">
      <c r="A35" s="13"/>
      <c r="B35" s="33"/>
      <c r="C35" s="33"/>
      <c r="D35" s="14"/>
      <c r="E35" s="15"/>
      <c r="F35" s="16"/>
      <c r="G35" s="16"/>
    </row>
    <row r="36" spans="1:7" x14ac:dyDescent="0.25">
      <c r="A36" s="17" t="s">
        <v>140</v>
      </c>
      <c r="B36" s="33"/>
      <c r="C36" s="33"/>
      <c r="D36" s="14"/>
      <c r="E36" s="15"/>
      <c r="F36" s="16"/>
      <c r="G36" s="16"/>
    </row>
    <row r="37" spans="1:7" x14ac:dyDescent="0.25">
      <c r="A37" s="17" t="s">
        <v>130</v>
      </c>
      <c r="B37" s="33"/>
      <c r="C37" s="33"/>
      <c r="D37" s="14"/>
      <c r="E37" s="18" t="s">
        <v>127</v>
      </c>
      <c r="F37" s="19" t="s">
        <v>127</v>
      </c>
      <c r="G37" s="16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17" t="s">
        <v>141</v>
      </c>
      <c r="B39" s="33"/>
      <c r="C39" s="33"/>
      <c r="D39" s="14"/>
      <c r="E39" s="15"/>
      <c r="F39" s="16"/>
      <c r="G39" s="16"/>
    </row>
    <row r="40" spans="1:7" x14ac:dyDescent="0.25">
      <c r="A40" s="17" t="s">
        <v>130</v>
      </c>
      <c r="B40" s="33"/>
      <c r="C40" s="33"/>
      <c r="D40" s="14"/>
      <c r="E40" s="18" t="s">
        <v>127</v>
      </c>
      <c r="F40" s="19" t="s">
        <v>127</v>
      </c>
      <c r="G40" s="16"/>
    </row>
    <row r="41" spans="1:7" x14ac:dyDescent="0.25">
      <c r="A41" s="13"/>
      <c r="B41" s="33"/>
      <c r="C41" s="33"/>
      <c r="D41" s="14"/>
      <c r="E41" s="15"/>
      <c r="F41" s="16"/>
      <c r="G41" s="16"/>
    </row>
    <row r="42" spans="1:7" x14ac:dyDescent="0.25">
      <c r="A42" s="24" t="s">
        <v>142</v>
      </c>
      <c r="B42" s="35"/>
      <c r="C42" s="35"/>
      <c r="D42" s="25"/>
      <c r="E42" s="21">
        <v>25191.279999999999</v>
      </c>
      <c r="F42" s="22">
        <v>0.92910000000000004</v>
      </c>
      <c r="G42" s="23"/>
    </row>
    <row r="43" spans="1:7" x14ac:dyDescent="0.25">
      <c r="A43" s="13"/>
      <c r="B43" s="33"/>
      <c r="C43" s="33"/>
      <c r="D43" s="14"/>
      <c r="E43" s="15"/>
      <c r="F43" s="16"/>
      <c r="G43" s="16"/>
    </row>
    <row r="44" spans="1:7" x14ac:dyDescent="0.25">
      <c r="A44" s="13"/>
      <c r="B44" s="33"/>
      <c r="C44" s="33"/>
      <c r="D44" s="14"/>
      <c r="E44" s="15"/>
      <c r="F44" s="16"/>
      <c r="G44" s="16"/>
    </row>
    <row r="45" spans="1:7" x14ac:dyDescent="0.25">
      <c r="A45" s="17" t="s">
        <v>217</v>
      </c>
      <c r="B45" s="33"/>
      <c r="C45" s="33"/>
      <c r="D45" s="14"/>
      <c r="E45" s="15"/>
      <c r="F45" s="16"/>
      <c r="G45" s="16"/>
    </row>
    <row r="46" spans="1:7" x14ac:dyDescent="0.25">
      <c r="A46" s="13" t="s">
        <v>218</v>
      </c>
      <c r="B46" s="33" t="s">
        <v>219</v>
      </c>
      <c r="C46" s="33"/>
      <c r="D46" s="14">
        <v>888.45600000000002</v>
      </c>
      <c r="E46" s="15">
        <v>92.7</v>
      </c>
      <c r="F46" s="16">
        <v>3.3999999999999998E-3</v>
      </c>
      <c r="G46" s="16"/>
    </row>
    <row r="47" spans="1:7" x14ac:dyDescent="0.25">
      <c r="A47" s="13"/>
      <c r="B47" s="33"/>
      <c r="C47" s="33"/>
      <c r="D47" s="14"/>
      <c r="E47" s="15"/>
      <c r="F47" s="16"/>
      <c r="G47" s="16"/>
    </row>
    <row r="48" spans="1:7" x14ac:dyDescent="0.25">
      <c r="A48" s="24" t="s">
        <v>142</v>
      </c>
      <c r="B48" s="35"/>
      <c r="C48" s="35"/>
      <c r="D48" s="25"/>
      <c r="E48" s="21">
        <v>92.7</v>
      </c>
      <c r="F48" s="22">
        <v>3.3999999999999998E-3</v>
      </c>
      <c r="G48" s="23"/>
    </row>
    <row r="49" spans="1:7" x14ac:dyDescent="0.25">
      <c r="A49" s="13"/>
      <c r="B49" s="33"/>
      <c r="C49" s="33"/>
      <c r="D49" s="14"/>
      <c r="E49" s="15"/>
      <c r="F49" s="16"/>
      <c r="G49" s="16"/>
    </row>
    <row r="50" spans="1:7" x14ac:dyDescent="0.25">
      <c r="A50" s="17" t="s">
        <v>220</v>
      </c>
      <c r="B50" s="33"/>
      <c r="C50" s="33"/>
      <c r="D50" s="14"/>
      <c r="E50" s="15"/>
      <c r="F50" s="16"/>
      <c r="G50" s="16"/>
    </row>
    <row r="51" spans="1:7" x14ac:dyDescent="0.25">
      <c r="A51" s="13" t="s">
        <v>221</v>
      </c>
      <c r="B51" s="33"/>
      <c r="C51" s="33"/>
      <c r="D51" s="14"/>
      <c r="E51" s="15">
        <v>1089.25</v>
      </c>
      <c r="F51" s="16">
        <v>4.02E-2</v>
      </c>
      <c r="G51" s="16">
        <v>6.2909999999999994E-2</v>
      </c>
    </row>
    <row r="52" spans="1:7" x14ac:dyDescent="0.25">
      <c r="A52" s="17" t="s">
        <v>130</v>
      </c>
      <c r="B52" s="34"/>
      <c r="C52" s="34"/>
      <c r="D52" s="20"/>
      <c r="E52" s="21">
        <v>1089.25</v>
      </c>
      <c r="F52" s="22">
        <v>4.02E-2</v>
      </c>
      <c r="G52" s="23"/>
    </row>
    <row r="53" spans="1:7" x14ac:dyDescent="0.25">
      <c r="A53" s="13"/>
      <c r="B53" s="33"/>
      <c r="C53" s="33"/>
      <c r="D53" s="14"/>
      <c r="E53" s="15"/>
      <c r="F53" s="16"/>
      <c r="G53" s="16"/>
    </row>
    <row r="54" spans="1:7" x14ac:dyDescent="0.25">
      <c r="A54" s="24" t="s">
        <v>142</v>
      </c>
      <c r="B54" s="35"/>
      <c r="C54" s="35"/>
      <c r="D54" s="25"/>
      <c r="E54" s="21">
        <v>1089.25</v>
      </c>
      <c r="F54" s="22">
        <v>4.02E-2</v>
      </c>
      <c r="G54" s="23"/>
    </row>
    <row r="55" spans="1:7" x14ac:dyDescent="0.25">
      <c r="A55" s="13" t="s">
        <v>222</v>
      </c>
      <c r="B55" s="33"/>
      <c r="C55" s="33"/>
      <c r="D55" s="14"/>
      <c r="E55" s="15">
        <v>757.71120910000002</v>
      </c>
      <c r="F55" s="16">
        <v>2.7949000000000002E-2</v>
      </c>
      <c r="G55" s="16"/>
    </row>
    <row r="56" spans="1:7" x14ac:dyDescent="0.25">
      <c r="A56" s="13" t="s">
        <v>223</v>
      </c>
      <c r="B56" s="33"/>
      <c r="C56" s="33"/>
      <c r="D56" s="14"/>
      <c r="E56" s="26">
        <v>-21.301209100000001</v>
      </c>
      <c r="F56" s="27">
        <v>-6.4899999999999995E-4</v>
      </c>
      <c r="G56" s="16">
        <v>6.2909999999999994E-2</v>
      </c>
    </row>
    <row r="57" spans="1:7" x14ac:dyDescent="0.25">
      <c r="A57" s="28" t="s">
        <v>224</v>
      </c>
      <c r="B57" s="36"/>
      <c r="C57" s="36"/>
      <c r="D57" s="29"/>
      <c r="E57" s="30">
        <v>27109.64</v>
      </c>
      <c r="F57" s="31">
        <v>1</v>
      </c>
      <c r="G57" s="31"/>
    </row>
    <row r="59" spans="1:7" x14ac:dyDescent="0.25">
      <c r="A59" s="1" t="s">
        <v>226</v>
      </c>
    </row>
    <row r="62" spans="1:7" x14ac:dyDescent="0.25">
      <c r="A62" s="1" t="s">
        <v>227</v>
      </c>
    </row>
    <row r="63" spans="1:7" x14ac:dyDescent="0.25">
      <c r="A63" s="48" t="s">
        <v>228</v>
      </c>
      <c r="B63" s="3" t="s">
        <v>127</v>
      </c>
    </row>
    <row r="64" spans="1:7" x14ac:dyDescent="0.25">
      <c r="A64" t="s">
        <v>229</v>
      </c>
    </row>
    <row r="65" spans="1:3" x14ac:dyDescent="0.25">
      <c r="A65" t="s">
        <v>230</v>
      </c>
      <c r="B65" t="s">
        <v>231</v>
      </c>
      <c r="C65" t="s">
        <v>231</v>
      </c>
    </row>
    <row r="66" spans="1:3" x14ac:dyDescent="0.25">
      <c r="B66" s="49">
        <v>45565</v>
      </c>
      <c r="C66" s="49">
        <v>45596</v>
      </c>
    </row>
    <row r="67" spans="1:3" x14ac:dyDescent="0.25">
      <c r="A67" t="s">
        <v>233</v>
      </c>
      <c r="B67" t="s">
        <v>234</v>
      </c>
      <c r="C67" t="s">
        <v>235</v>
      </c>
    </row>
    <row r="68" spans="1:3" x14ac:dyDescent="0.25">
      <c r="A68" t="s">
        <v>684</v>
      </c>
      <c r="B68">
        <v>14.5961</v>
      </c>
      <c r="C68">
        <v>14.561</v>
      </c>
    </row>
    <row r="69" spans="1:3" x14ac:dyDescent="0.25">
      <c r="A69" t="s">
        <v>236</v>
      </c>
      <c r="B69">
        <v>24.014800000000001</v>
      </c>
      <c r="C69">
        <v>24.137499999999999</v>
      </c>
    </row>
    <row r="70" spans="1:3" x14ac:dyDescent="0.25">
      <c r="A70" t="s">
        <v>237</v>
      </c>
      <c r="B70">
        <v>18.609200000000001</v>
      </c>
      <c r="C70">
        <v>18.404199999999999</v>
      </c>
    </row>
    <row r="71" spans="1:3" x14ac:dyDescent="0.25">
      <c r="A71" t="s">
        <v>685</v>
      </c>
      <c r="B71">
        <v>10.906499999999999</v>
      </c>
      <c r="C71">
        <v>10.921099999999999</v>
      </c>
    </row>
    <row r="72" spans="1:3" x14ac:dyDescent="0.25">
      <c r="A72" t="s">
        <v>686</v>
      </c>
      <c r="B72">
        <v>10.5664</v>
      </c>
      <c r="C72">
        <v>10.551399999999999</v>
      </c>
    </row>
    <row r="73" spans="1:3" x14ac:dyDescent="0.25">
      <c r="A73" t="s">
        <v>245</v>
      </c>
      <c r="B73" t="s">
        <v>234</v>
      </c>
      <c r="C73" t="s">
        <v>235</v>
      </c>
    </row>
    <row r="74" spans="1:3" x14ac:dyDescent="0.25">
      <c r="A74" t="s">
        <v>687</v>
      </c>
      <c r="B74">
        <v>14.164899999999999</v>
      </c>
      <c r="C74">
        <v>14.0975</v>
      </c>
    </row>
    <row r="75" spans="1:3" x14ac:dyDescent="0.25">
      <c r="A75" t="s">
        <v>688</v>
      </c>
      <c r="B75">
        <v>23.229199999999999</v>
      </c>
      <c r="C75">
        <v>23.341799999999999</v>
      </c>
    </row>
    <row r="76" spans="1:3" x14ac:dyDescent="0.25">
      <c r="A76" t="s">
        <v>689</v>
      </c>
      <c r="B76">
        <v>17.8598</v>
      </c>
      <c r="C76">
        <v>17.6462</v>
      </c>
    </row>
    <row r="77" spans="1:3" x14ac:dyDescent="0.25">
      <c r="A77" t="s">
        <v>690</v>
      </c>
      <c r="B77">
        <v>11.150499999999999</v>
      </c>
      <c r="C77">
        <v>11.1655</v>
      </c>
    </row>
    <row r="78" spans="1:3" x14ac:dyDescent="0.25">
      <c r="A78" t="s">
        <v>691</v>
      </c>
      <c r="B78">
        <v>10.16</v>
      </c>
      <c r="C78">
        <v>10.1449</v>
      </c>
    </row>
    <row r="79" spans="1:3" x14ac:dyDescent="0.25">
      <c r="A79" t="s">
        <v>246</v>
      </c>
    </row>
    <row r="81" spans="1:4" x14ac:dyDescent="0.25">
      <c r="A81" t="s">
        <v>692</v>
      </c>
    </row>
    <row r="83" spans="1:4" x14ac:dyDescent="0.25">
      <c r="A83" s="51" t="s">
        <v>693</v>
      </c>
      <c r="B83" s="51" t="s">
        <v>694</v>
      </c>
      <c r="C83" s="51" t="s">
        <v>695</v>
      </c>
      <c r="D83" s="51" t="s">
        <v>696</v>
      </c>
    </row>
    <row r="84" spans="1:4" x14ac:dyDescent="0.25">
      <c r="A84" s="51" t="s">
        <v>697</v>
      </c>
      <c r="B84" s="51"/>
      <c r="C84" s="51">
        <v>0.3</v>
      </c>
      <c r="D84" s="51">
        <v>0.3</v>
      </c>
    </row>
    <row r="85" spans="1:4" x14ac:dyDescent="0.25">
      <c r="A85" s="51" t="s">
        <v>698</v>
      </c>
      <c r="B85" s="51"/>
      <c r="C85" s="51">
        <v>0.10951669999999999</v>
      </c>
      <c r="D85" s="51">
        <v>0.10951669999999999</v>
      </c>
    </row>
    <row r="86" spans="1:4" x14ac:dyDescent="0.25">
      <c r="A86" s="51" t="s">
        <v>699</v>
      </c>
      <c r="B86" s="51"/>
      <c r="C86" s="51">
        <v>4.1193399999999998E-2</v>
      </c>
      <c r="D86" s="51">
        <v>4.1193399999999998E-2</v>
      </c>
    </row>
    <row r="87" spans="1:4" x14ac:dyDescent="0.25">
      <c r="A87" s="51" t="s">
        <v>700</v>
      </c>
      <c r="B87" s="51"/>
      <c r="C87" s="51">
        <v>9.4395199999999999E-2</v>
      </c>
      <c r="D87" s="51">
        <v>9.4395199999999999E-2</v>
      </c>
    </row>
    <row r="88" spans="1:4" x14ac:dyDescent="0.25">
      <c r="A88" s="51" t="s">
        <v>701</v>
      </c>
      <c r="B88" s="51"/>
      <c r="C88" s="51">
        <v>0.1357911</v>
      </c>
      <c r="D88" s="51">
        <v>0.1357911</v>
      </c>
    </row>
    <row r="89" spans="1:4" x14ac:dyDescent="0.25">
      <c r="A89" s="51" t="s">
        <v>702</v>
      </c>
      <c r="B89" s="51"/>
      <c r="C89" s="51">
        <v>0.3</v>
      </c>
      <c r="D89" s="51">
        <v>0.3</v>
      </c>
    </row>
    <row r="90" spans="1:4" x14ac:dyDescent="0.25">
      <c r="A90" s="51" t="s">
        <v>703</v>
      </c>
      <c r="B90" s="51"/>
      <c r="C90" s="51">
        <v>3.9089499999999999E-2</v>
      </c>
      <c r="D90" s="51">
        <v>3.9089499999999999E-2</v>
      </c>
    </row>
    <row r="91" spans="1:4" x14ac:dyDescent="0.25">
      <c r="A91" s="51" t="s">
        <v>704</v>
      </c>
      <c r="B91" s="51"/>
      <c r="C91" s="51">
        <v>8.8274900000000003E-2</v>
      </c>
      <c r="D91" s="51">
        <v>8.8274900000000003E-2</v>
      </c>
    </row>
    <row r="93" spans="1:4" x14ac:dyDescent="0.25">
      <c r="A93" t="s">
        <v>248</v>
      </c>
      <c r="B93" s="3" t="s">
        <v>127</v>
      </c>
    </row>
    <row r="94" spans="1:4" ht="29.1" customHeight="1" x14ac:dyDescent="0.25">
      <c r="A94" s="48" t="s">
        <v>249</v>
      </c>
      <c r="B94" s="3" t="s">
        <v>127</v>
      </c>
    </row>
    <row r="95" spans="1:4" ht="29.1" customHeight="1" x14ac:dyDescent="0.25">
      <c r="A95" s="48" t="s">
        <v>250</v>
      </c>
      <c r="B95" s="3" t="s">
        <v>127</v>
      </c>
    </row>
    <row r="96" spans="1:4" x14ac:dyDescent="0.25">
      <c r="A96" t="s">
        <v>251</v>
      </c>
      <c r="B96" s="50">
        <f>+B111</f>
        <v>4.587785284065383</v>
      </c>
    </row>
    <row r="97" spans="1:2" ht="43.5" customHeight="1" x14ac:dyDescent="0.25">
      <c r="A97" s="48" t="s">
        <v>252</v>
      </c>
      <c r="B97" s="3" t="s">
        <v>127</v>
      </c>
    </row>
    <row r="98" spans="1:2" x14ac:dyDescent="0.25">
      <c r="B98" s="3"/>
    </row>
    <row r="99" spans="1:2" ht="29.1" customHeight="1" x14ac:dyDescent="0.25">
      <c r="A99" s="48" t="s">
        <v>253</v>
      </c>
      <c r="B99" s="3" t="s">
        <v>127</v>
      </c>
    </row>
    <row r="100" spans="1:2" ht="29.1" customHeight="1" x14ac:dyDescent="0.25">
      <c r="A100" s="48" t="s">
        <v>254</v>
      </c>
      <c r="B100" t="s">
        <v>127</v>
      </c>
    </row>
    <row r="101" spans="1:2" ht="29.1" customHeight="1" x14ac:dyDescent="0.25">
      <c r="A101" s="48" t="s">
        <v>255</v>
      </c>
      <c r="B101" s="3" t="s">
        <v>127</v>
      </c>
    </row>
    <row r="102" spans="1:2" ht="29.1" customHeight="1" x14ac:dyDescent="0.25">
      <c r="A102" s="48" t="s">
        <v>256</v>
      </c>
      <c r="B102" s="3" t="s">
        <v>127</v>
      </c>
    </row>
    <row r="104" spans="1:2" x14ac:dyDescent="0.25">
      <c r="A104" t="s">
        <v>257</v>
      </c>
    </row>
    <row r="105" spans="1:2" ht="29.1" customHeight="1" x14ac:dyDescent="0.25">
      <c r="A105" s="52" t="s">
        <v>258</v>
      </c>
      <c r="B105" s="53" t="s">
        <v>705</v>
      </c>
    </row>
    <row r="106" spans="1:2" ht="29.1" customHeight="1" x14ac:dyDescent="0.25">
      <c r="A106" s="52" t="s">
        <v>260</v>
      </c>
      <c r="B106" s="53" t="s">
        <v>706</v>
      </c>
    </row>
    <row r="107" spans="1:2" x14ac:dyDescent="0.25">
      <c r="A107" s="52"/>
      <c r="B107" s="52"/>
    </row>
    <row r="108" spans="1:2" x14ac:dyDescent="0.25">
      <c r="A108" s="52" t="s">
        <v>262</v>
      </c>
      <c r="B108" s="54">
        <v>7.1336481959461153</v>
      </c>
    </row>
    <row r="109" spans="1:2" x14ac:dyDescent="0.25">
      <c r="A109" s="52"/>
      <c r="B109" s="52"/>
    </row>
    <row r="110" spans="1:2" x14ac:dyDescent="0.25">
      <c r="A110" s="52" t="s">
        <v>263</v>
      </c>
      <c r="B110" s="55">
        <v>3.8685999999999998</v>
      </c>
    </row>
    <row r="111" spans="1:2" x14ac:dyDescent="0.25">
      <c r="A111" s="52" t="s">
        <v>264</v>
      </c>
      <c r="B111" s="55">
        <v>4.587785284065383</v>
      </c>
    </row>
    <row r="112" spans="1:2" x14ac:dyDescent="0.25">
      <c r="A112" s="52"/>
      <c r="B112" s="52"/>
    </row>
    <row r="113" spans="1:6" x14ac:dyDescent="0.25">
      <c r="A113" s="52" t="s">
        <v>265</v>
      </c>
      <c r="B113" s="56">
        <v>45596</v>
      </c>
    </row>
    <row r="115" spans="1:6" ht="69.95" customHeight="1" x14ac:dyDescent="0.25">
      <c r="A115" s="69" t="s">
        <v>266</v>
      </c>
      <c r="B115" s="69" t="s">
        <v>267</v>
      </c>
      <c r="C115" s="69" t="s">
        <v>5</v>
      </c>
      <c r="D115" s="69" t="s">
        <v>6</v>
      </c>
      <c r="E115" s="69" t="s">
        <v>5</v>
      </c>
      <c r="F115" s="69" t="s">
        <v>6</v>
      </c>
    </row>
    <row r="116" spans="1:6" ht="69.95" customHeight="1" x14ac:dyDescent="0.25">
      <c r="A116" s="69" t="s">
        <v>707</v>
      </c>
      <c r="B116" s="69"/>
      <c r="C116" s="69" t="s">
        <v>22</v>
      </c>
      <c r="D116" s="69"/>
      <c r="E116" s="69" t="s">
        <v>23</v>
      </c>
      <c r="F116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1"/>
  <sheetViews>
    <sheetView showGridLines="0" workbookViewId="0">
      <pane ySplit="4" topLeftCell="A62" activePane="bottomLeft" state="frozen"/>
      <selection activeCell="B30" sqref="B30"/>
      <selection pane="bottomLeft" activeCell="B62" sqref="B62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2" t="s">
        <v>708</v>
      </c>
      <c r="B1" s="73"/>
      <c r="C1" s="73"/>
      <c r="D1" s="73"/>
      <c r="E1" s="73"/>
      <c r="F1" s="73"/>
      <c r="G1" s="74"/>
      <c r="H1" s="47" t="str">
        <f>HYPERLINK("[EDEL_Portfolio Monthly Notes 31-Oct-2024.xlsx]Index!A1","Index")</f>
        <v>Index</v>
      </c>
    </row>
    <row r="2" spans="1:8" ht="19.5" customHeight="1" x14ac:dyDescent="0.25">
      <c r="A2" s="72" t="s">
        <v>709</v>
      </c>
      <c r="B2" s="73"/>
      <c r="C2" s="73"/>
      <c r="D2" s="73"/>
      <c r="E2" s="73"/>
      <c r="F2" s="73"/>
      <c r="G2" s="74"/>
    </row>
    <row r="4" spans="1:8" ht="48" customHeight="1" x14ac:dyDescent="0.25">
      <c r="A4" s="4" t="s">
        <v>119</v>
      </c>
      <c r="B4" s="4" t="s">
        <v>120</v>
      </c>
      <c r="C4" s="4" t="s">
        <v>121</v>
      </c>
      <c r="D4" s="5" t="s">
        <v>122</v>
      </c>
      <c r="E4" s="6" t="s">
        <v>123</v>
      </c>
      <c r="F4" s="6" t="s">
        <v>124</v>
      </c>
      <c r="G4" s="7" t="s">
        <v>125</v>
      </c>
    </row>
    <row r="5" spans="1:8" x14ac:dyDescent="0.25">
      <c r="A5" s="8"/>
      <c r="B5" s="32"/>
      <c r="C5" s="32"/>
      <c r="D5" s="9"/>
      <c r="E5" s="10"/>
      <c r="F5" s="11"/>
      <c r="G5" s="12"/>
    </row>
    <row r="6" spans="1:8" x14ac:dyDescent="0.25">
      <c r="A6" s="13"/>
      <c r="B6" s="33"/>
      <c r="C6" s="33"/>
      <c r="D6" s="14"/>
      <c r="E6" s="15"/>
      <c r="F6" s="16"/>
      <c r="G6" s="16"/>
    </row>
    <row r="7" spans="1:8" x14ac:dyDescent="0.25">
      <c r="A7" s="17" t="s">
        <v>126</v>
      </c>
      <c r="B7" s="33"/>
      <c r="C7" s="33"/>
      <c r="D7" s="14"/>
      <c r="E7" s="15" t="s">
        <v>127</v>
      </c>
      <c r="F7" s="16" t="s">
        <v>127</v>
      </c>
      <c r="G7" s="16"/>
    </row>
    <row r="8" spans="1:8" x14ac:dyDescent="0.25">
      <c r="A8" s="17" t="s">
        <v>128</v>
      </c>
      <c r="B8" s="33"/>
      <c r="C8" s="33"/>
      <c r="D8" s="14"/>
      <c r="E8" s="15"/>
      <c r="F8" s="16"/>
      <c r="G8" s="16"/>
    </row>
    <row r="9" spans="1:8" x14ac:dyDescent="0.25">
      <c r="A9" s="17" t="s">
        <v>129</v>
      </c>
      <c r="B9" s="33"/>
      <c r="C9" s="33"/>
      <c r="D9" s="14"/>
      <c r="E9" s="15"/>
      <c r="F9" s="16"/>
      <c r="G9" s="16"/>
    </row>
    <row r="10" spans="1:8" x14ac:dyDescent="0.25">
      <c r="A10" s="17" t="s">
        <v>130</v>
      </c>
      <c r="B10" s="33"/>
      <c r="C10" s="33"/>
      <c r="D10" s="14"/>
      <c r="E10" s="18" t="s">
        <v>127</v>
      </c>
      <c r="F10" s="19" t="s">
        <v>127</v>
      </c>
      <c r="G10" s="16"/>
    </row>
    <row r="11" spans="1:8" x14ac:dyDescent="0.25">
      <c r="A11" s="13"/>
      <c r="B11" s="33"/>
      <c r="C11" s="33"/>
      <c r="D11" s="14"/>
      <c r="E11" s="15"/>
      <c r="F11" s="16"/>
      <c r="G11" s="16"/>
    </row>
    <row r="12" spans="1:8" x14ac:dyDescent="0.25">
      <c r="A12" s="17" t="s">
        <v>131</v>
      </c>
      <c r="B12" s="33"/>
      <c r="C12" s="33"/>
      <c r="D12" s="14"/>
      <c r="E12" s="15"/>
      <c r="F12" s="16"/>
      <c r="G12" s="16"/>
    </row>
    <row r="13" spans="1:8" x14ac:dyDescent="0.25">
      <c r="A13" s="13" t="s">
        <v>710</v>
      </c>
      <c r="B13" s="33" t="s">
        <v>711</v>
      </c>
      <c r="C13" s="33" t="s">
        <v>134</v>
      </c>
      <c r="D13" s="14">
        <v>4975000</v>
      </c>
      <c r="E13" s="15">
        <v>5049.82</v>
      </c>
      <c r="F13" s="16">
        <v>0.52959999999999996</v>
      </c>
      <c r="G13" s="16">
        <v>6.8562999999999999E-2</v>
      </c>
    </row>
    <row r="14" spans="1:8" x14ac:dyDescent="0.25">
      <c r="A14" s="17" t="s">
        <v>130</v>
      </c>
      <c r="B14" s="34"/>
      <c r="C14" s="34"/>
      <c r="D14" s="20"/>
      <c r="E14" s="21">
        <v>5049.82</v>
      </c>
      <c r="F14" s="22">
        <v>0.52959999999999996</v>
      </c>
      <c r="G14" s="23"/>
    </row>
    <row r="15" spans="1:8" x14ac:dyDescent="0.25">
      <c r="A15" s="13"/>
      <c r="B15" s="33"/>
      <c r="C15" s="33"/>
      <c r="D15" s="14"/>
      <c r="E15" s="15"/>
      <c r="F15" s="16"/>
      <c r="G15" s="16"/>
    </row>
    <row r="16" spans="1:8" x14ac:dyDescent="0.25">
      <c r="A16" s="17" t="s">
        <v>135</v>
      </c>
      <c r="B16" s="33"/>
      <c r="C16" s="33"/>
      <c r="D16" s="14"/>
      <c r="E16" s="15"/>
      <c r="F16" s="16"/>
      <c r="G16" s="16"/>
    </row>
    <row r="17" spans="1:7" x14ac:dyDescent="0.25">
      <c r="A17" s="13" t="s">
        <v>712</v>
      </c>
      <c r="B17" s="33" t="s">
        <v>713</v>
      </c>
      <c r="C17" s="33" t="s">
        <v>134</v>
      </c>
      <c r="D17" s="14">
        <v>1500000</v>
      </c>
      <c r="E17" s="15">
        <v>1507.76</v>
      </c>
      <c r="F17" s="16">
        <v>0.15809999999999999</v>
      </c>
      <c r="G17" s="16">
        <v>7.0137000000000005E-2</v>
      </c>
    </row>
    <row r="18" spans="1:7" x14ac:dyDescent="0.25">
      <c r="A18" s="13" t="s">
        <v>714</v>
      </c>
      <c r="B18" s="33" t="s">
        <v>715</v>
      </c>
      <c r="C18" s="33" t="s">
        <v>134</v>
      </c>
      <c r="D18" s="14">
        <v>1000000</v>
      </c>
      <c r="E18" s="15">
        <v>1017.08</v>
      </c>
      <c r="F18" s="16">
        <v>0.1067</v>
      </c>
      <c r="G18" s="16">
        <v>7.0171999999999998E-2</v>
      </c>
    </row>
    <row r="19" spans="1:7" x14ac:dyDescent="0.25">
      <c r="A19" s="13" t="s">
        <v>716</v>
      </c>
      <c r="B19" s="33" t="s">
        <v>717</v>
      </c>
      <c r="C19" s="33" t="s">
        <v>134</v>
      </c>
      <c r="D19" s="14">
        <v>500000</v>
      </c>
      <c r="E19" s="15">
        <v>506.99</v>
      </c>
      <c r="F19" s="16">
        <v>5.3199999999999997E-2</v>
      </c>
      <c r="G19" s="16">
        <v>7.0321999999999996E-2</v>
      </c>
    </row>
    <row r="20" spans="1:7" x14ac:dyDescent="0.25">
      <c r="A20" s="13" t="s">
        <v>718</v>
      </c>
      <c r="B20" s="33" t="s">
        <v>719</v>
      </c>
      <c r="C20" s="33" t="s">
        <v>134</v>
      </c>
      <c r="D20" s="14">
        <v>500000</v>
      </c>
      <c r="E20" s="15">
        <v>506.96</v>
      </c>
      <c r="F20" s="16">
        <v>5.3199999999999997E-2</v>
      </c>
      <c r="G20" s="16">
        <v>7.0240999999999998E-2</v>
      </c>
    </row>
    <row r="21" spans="1:7" x14ac:dyDescent="0.25">
      <c r="A21" s="13" t="s">
        <v>720</v>
      </c>
      <c r="B21" s="33" t="s">
        <v>721</v>
      </c>
      <c r="C21" s="33" t="s">
        <v>134</v>
      </c>
      <c r="D21" s="14">
        <v>500000</v>
      </c>
      <c r="E21" s="15">
        <v>506.93</v>
      </c>
      <c r="F21" s="16">
        <v>5.3199999999999997E-2</v>
      </c>
      <c r="G21" s="16">
        <v>7.0369000000000001E-2</v>
      </c>
    </row>
    <row r="22" spans="1:7" x14ac:dyDescent="0.25">
      <c r="A22" s="13" t="s">
        <v>722</v>
      </c>
      <c r="B22" s="33" t="s">
        <v>723</v>
      </c>
      <c r="C22" s="33" t="s">
        <v>134</v>
      </c>
      <c r="D22" s="14">
        <v>200000</v>
      </c>
      <c r="E22" s="15">
        <v>203.35</v>
      </c>
      <c r="F22" s="16">
        <v>2.1299999999999999E-2</v>
      </c>
      <c r="G22" s="16">
        <v>7.0320999999999995E-2</v>
      </c>
    </row>
    <row r="23" spans="1:7" x14ac:dyDescent="0.25">
      <c r="A23" s="17" t="s">
        <v>130</v>
      </c>
      <c r="B23" s="34"/>
      <c r="C23" s="34"/>
      <c r="D23" s="20"/>
      <c r="E23" s="21">
        <v>4249.07</v>
      </c>
      <c r="F23" s="22">
        <v>0.44569999999999999</v>
      </c>
      <c r="G23" s="23"/>
    </row>
    <row r="24" spans="1:7" x14ac:dyDescent="0.25">
      <c r="A24" s="13"/>
      <c r="B24" s="33"/>
      <c r="C24" s="33"/>
      <c r="D24" s="14"/>
      <c r="E24" s="15"/>
      <c r="F24" s="16"/>
      <c r="G24" s="16"/>
    </row>
    <row r="25" spans="1:7" x14ac:dyDescent="0.25">
      <c r="A25" s="13"/>
      <c r="B25" s="33"/>
      <c r="C25" s="33"/>
      <c r="D25" s="14"/>
      <c r="E25" s="15"/>
      <c r="F25" s="16"/>
      <c r="G25" s="16"/>
    </row>
    <row r="26" spans="1:7" x14ac:dyDescent="0.25">
      <c r="A26" s="17" t="s">
        <v>140</v>
      </c>
      <c r="B26" s="33"/>
      <c r="C26" s="33"/>
      <c r="D26" s="14"/>
      <c r="E26" s="15"/>
      <c r="F26" s="16"/>
      <c r="G26" s="16"/>
    </row>
    <row r="27" spans="1:7" x14ac:dyDescent="0.25">
      <c r="A27" s="17" t="s">
        <v>130</v>
      </c>
      <c r="B27" s="33"/>
      <c r="C27" s="33"/>
      <c r="D27" s="14"/>
      <c r="E27" s="18" t="s">
        <v>127</v>
      </c>
      <c r="F27" s="19" t="s">
        <v>127</v>
      </c>
      <c r="G27" s="16"/>
    </row>
    <row r="28" spans="1:7" x14ac:dyDescent="0.25">
      <c r="A28" s="13"/>
      <c r="B28" s="33"/>
      <c r="C28" s="33"/>
      <c r="D28" s="14"/>
      <c r="E28" s="15"/>
      <c r="F28" s="16"/>
      <c r="G28" s="16"/>
    </row>
    <row r="29" spans="1:7" x14ac:dyDescent="0.25">
      <c r="A29" s="17" t="s">
        <v>141</v>
      </c>
      <c r="B29" s="33"/>
      <c r="C29" s="33"/>
      <c r="D29" s="14"/>
      <c r="E29" s="15"/>
      <c r="F29" s="16"/>
      <c r="G29" s="16"/>
    </row>
    <row r="30" spans="1:7" x14ac:dyDescent="0.25">
      <c r="A30" s="17" t="s">
        <v>130</v>
      </c>
      <c r="B30" s="33"/>
      <c r="C30" s="33"/>
      <c r="D30" s="14"/>
      <c r="E30" s="18" t="s">
        <v>127</v>
      </c>
      <c r="F30" s="19" t="s">
        <v>127</v>
      </c>
      <c r="G30" s="16"/>
    </row>
    <row r="31" spans="1:7" x14ac:dyDescent="0.25">
      <c r="A31" s="13"/>
      <c r="B31" s="33"/>
      <c r="C31" s="33"/>
      <c r="D31" s="14"/>
      <c r="E31" s="15"/>
      <c r="F31" s="16"/>
      <c r="G31" s="16"/>
    </row>
    <row r="32" spans="1:7" x14ac:dyDescent="0.25">
      <c r="A32" s="24" t="s">
        <v>142</v>
      </c>
      <c r="B32" s="35"/>
      <c r="C32" s="35"/>
      <c r="D32" s="25"/>
      <c r="E32" s="21">
        <v>9298.89</v>
      </c>
      <c r="F32" s="22">
        <v>0.97529999999999994</v>
      </c>
      <c r="G32" s="23"/>
    </row>
    <row r="33" spans="1:7" x14ac:dyDescent="0.25">
      <c r="A33" s="13"/>
      <c r="B33" s="33"/>
      <c r="C33" s="33"/>
      <c r="D33" s="14"/>
      <c r="E33" s="15"/>
      <c r="F33" s="16"/>
      <c r="G33" s="16"/>
    </row>
    <row r="34" spans="1:7" x14ac:dyDescent="0.25">
      <c r="A34" s="13"/>
      <c r="B34" s="33"/>
      <c r="C34" s="33"/>
      <c r="D34" s="14"/>
      <c r="E34" s="15"/>
      <c r="F34" s="16"/>
      <c r="G34" s="16"/>
    </row>
    <row r="35" spans="1:7" x14ac:dyDescent="0.25">
      <c r="A35" s="17" t="s">
        <v>220</v>
      </c>
      <c r="B35" s="33"/>
      <c r="C35" s="33"/>
      <c r="D35" s="14"/>
      <c r="E35" s="15"/>
      <c r="F35" s="16"/>
      <c r="G35" s="16"/>
    </row>
    <row r="36" spans="1:7" x14ac:dyDescent="0.25">
      <c r="A36" s="13" t="s">
        <v>221</v>
      </c>
      <c r="B36" s="33"/>
      <c r="C36" s="33"/>
      <c r="D36" s="14"/>
      <c r="E36" s="15">
        <v>7.99</v>
      </c>
      <c r="F36" s="16">
        <v>8.0000000000000004E-4</v>
      </c>
      <c r="G36" s="16">
        <v>6.2909999999999994E-2</v>
      </c>
    </row>
    <row r="37" spans="1:7" x14ac:dyDescent="0.25">
      <c r="A37" s="17" t="s">
        <v>130</v>
      </c>
      <c r="B37" s="34"/>
      <c r="C37" s="34"/>
      <c r="D37" s="20"/>
      <c r="E37" s="21">
        <v>7.99</v>
      </c>
      <c r="F37" s="22">
        <v>8.0000000000000004E-4</v>
      </c>
      <c r="G37" s="23"/>
    </row>
    <row r="38" spans="1:7" x14ac:dyDescent="0.25">
      <c r="A38" s="13"/>
      <c r="B38" s="33"/>
      <c r="C38" s="33"/>
      <c r="D38" s="14"/>
      <c r="E38" s="15"/>
      <c r="F38" s="16"/>
      <c r="G38" s="16"/>
    </row>
    <row r="39" spans="1:7" x14ac:dyDescent="0.25">
      <c r="A39" s="24" t="s">
        <v>142</v>
      </c>
      <c r="B39" s="35"/>
      <c r="C39" s="35"/>
      <c r="D39" s="25"/>
      <c r="E39" s="21">
        <v>7.99</v>
      </c>
      <c r="F39" s="22">
        <v>8.0000000000000004E-4</v>
      </c>
      <c r="G39" s="23"/>
    </row>
    <row r="40" spans="1:7" x14ac:dyDescent="0.25">
      <c r="A40" s="13" t="s">
        <v>222</v>
      </c>
      <c r="B40" s="33"/>
      <c r="C40" s="33"/>
      <c r="D40" s="14"/>
      <c r="E40" s="15">
        <v>229.25280849999999</v>
      </c>
      <c r="F40" s="16">
        <v>2.4043999999999999E-2</v>
      </c>
      <c r="G40" s="16"/>
    </row>
    <row r="41" spans="1:7" x14ac:dyDescent="0.25">
      <c r="A41" s="13" t="s">
        <v>223</v>
      </c>
      <c r="B41" s="33"/>
      <c r="C41" s="33"/>
      <c r="D41" s="14"/>
      <c r="E41" s="26">
        <v>-1.6128085000000001</v>
      </c>
      <c r="F41" s="27">
        <v>-1.44E-4</v>
      </c>
      <c r="G41" s="16">
        <v>6.2909999999999994E-2</v>
      </c>
    </row>
    <row r="42" spans="1:7" x14ac:dyDescent="0.25">
      <c r="A42" s="28" t="s">
        <v>224</v>
      </c>
      <c r="B42" s="36"/>
      <c r="C42" s="36"/>
      <c r="D42" s="29"/>
      <c r="E42" s="30">
        <v>9534.52</v>
      </c>
      <c r="F42" s="31">
        <v>1</v>
      </c>
      <c r="G42" s="31"/>
    </row>
    <row r="44" spans="1:7" x14ac:dyDescent="0.25">
      <c r="A44" s="1" t="s">
        <v>226</v>
      </c>
    </row>
    <row r="47" spans="1:7" x14ac:dyDescent="0.25">
      <c r="A47" s="1" t="s">
        <v>227</v>
      </c>
    </row>
    <row r="48" spans="1:7" x14ac:dyDescent="0.25">
      <c r="A48" s="48" t="s">
        <v>228</v>
      </c>
      <c r="B48" s="3" t="s">
        <v>127</v>
      </c>
    </row>
    <row r="49" spans="1:3" x14ac:dyDescent="0.25">
      <c r="A49" t="s">
        <v>229</v>
      </c>
    </row>
    <row r="50" spans="1:3" x14ac:dyDescent="0.25">
      <c r="A50" t="s">
        <v>230</v>
      </c>
      <c r="B50" t="s">
        <v>231</v>
      </c>
      <c r="C50" t="s">
        <v>231</v>
      </c>
    </row>
    <row r="51" spans="1:3" x14ac:dyDescent="0.25">
      <c r="B51" s="49">
        <v>45565</v>
      </c>
      <c r="C51" s="49">
        <v>45596</v>
      </c>
    </row>
    <row r="52" spans="1:3" x14ac:dyDescent="0.25">
      <c r="A52" t="s">
        <v>724</v>
      </c>
      <c r="B52">
        <v>11.6426</v>
      </c>
      <c r="C52">
        <v>11.6957</v>
      </c>
    </row>
    <row r="53" spans="1:3" x14ac:dyDescent="0.25">
      <c r="A53" t="s">
        <v>237</v>
      </c>
      <c r="B53">
        <v>11.641999999999999</v>
      </c>
      <c r="C53">
        <v>11.6951</v>
      </c>
    </row>
    <row r="54" spans="1:3" x14ac:dyDescent="0.25">
      <c r="A54" t="s">
        <v>725</v>
      </c>
      <c r="B54">
        <v>11.586600000000001</v>
      </c>
      <c r="C54">
        <v>11.636900000000001</v>
      </c>
    </row>
    <row r="55" spans="1:3" x14ac:dyDescent="0.25">
      <c r="A55" t="s">
        <v>689</v>
      </c>
      <c r="B55">
        <v>11.5868</v>
      </c>
      <c r="C55">
        <v>11.6372</v>
      </c>
    </row>
    <row r="57" spans="1:3" x14ac:dyDescent="0.25">
      <c r="A57" t="s">
        <v>247</v>
      </c>
      <c r="B57" s="3" t="s">
        <v>127</v>
      </c>
    </row>
    <row r="58" spans="1:3" x14ac:dyDescent="0.25">
      <c r="A58" t="s">
        <v>248</v>
      </c>
      <c r="B58" s="3" t="s">
        <v>127</v>
      </c>
    </row>
    <row r="59" spans="1:3" ht="29.1" customHeight="1" x14ac:dyDescent="0.25">
      <c r="A59" s="48" t="s">
        <v>249</v>
      </c>
      <c r="B59" s="3" t="s">
        <v>127</v>
      </c>
    </row>
    <row r="60" spans="1:3" ht="29.1" customHeight="1" x14ac:dyDescent="0.25">
      <c r="A60" s="48" t="s">
        <v>250</v>
      </c>
      <c r="B60" s="3" t="s">
        <v>127</v>
      </c>
    </row>
    <row r="61" spans="1:3" x14ac:dyDescent="0.25">
      <c r="A61" t="s">
        <v>251</v>
      </c>
      <c r="B61" s="50">
        <f>+B76</f>
        <v>2.5112126728066961</v>
      </c>
    </row>
    <row r="62" spans="1:3" ht="43.5" customHeight="1" x14ac:dyDescent="0.25">
      <c r="A62" s="48" t="s">
        <v>252</v>
      </c>
      <c r="B62" s="3" t="s">
        <v>127</v>
      </c>
    </row>
    <row r="63" spans="1:3" x14ac:dyDescent="0.25">
      <c r="B63" s="3"/>
    </row>
    <row r="64" spans="1:3" ht="29.1" customHeight="1" x14ac:dyDescent="0.25">
      <c r="A64" s="48" t="s">
        <v>253</v>
      </c>
      <c r="B64" s="3" t="s">
        <v>127</v>
      </c>
    </row>
    <row r="65" spans="1:4" ht="29.1" customHeight="1" x14ac:dyDescent="0.25">
      <c r="A65" s="48" t="s">
        <v>254</v>
      </c>
      <c r="B65" t="s">
        <v>127</v>
      </c>
    </row>
    <row r="66" spans="1:4" ht="29.1" customHeight="1" x14ac:dyDescent="0.25">
      <c r="A66" s="48" t="s">
        <v>255</v>
      </c>
      <c r="B66" s="3" t="s">
        <v>127</v>
      </c>
    </row>
    <row r="67" spans="1:4" ht="29.1" customHeight="1" x14ac:dyDescent="0.25">
      <c r="A67" s="48" t="s">
        <v>256</v>
      </c>
      <c r="B67" s="3" t="s">
        <v>127</v>
      </c>
    </row>
    <row r="69" spans="1:4" x14ac:dyDescent="0.25">
      <c r="A69" t="s">
        <v>257</v>
      </c>
    </row>
    <row r="70" spans="1:4" ht="57.95" customHeight="1" x14ac:dyDescent="0.25">
      <c r="A70" s="52" t="s">
        <v>258</v>
      </c>
      <c r="B70" s="53" t="s">
        <v>726</v>
      </c>
    </row>
    <row r="71" spans="1:4" ht="43.5" customHeight="1" x14ac:dyDescent="0.25">
      <c r="A71" s="52" t="s">
        <v>260</v>
      </c>
      <c r="B71" s="53" t="s">
        <v>727</v>
      </c>
    </row>
    <row r="72" spans="1:4" x14ac:dyDescent="0.25">
      <c r="A72" s="52"/>
      <c r="B72" s="52"/>
    </row>
    <row r="73" spans="1:4" x14ac:dyDescent="0.25">
      <c r="A73" s="52" t="s">
        <v>262</v>
      </c>
      <c r="B73" s="54">
        <v>6.9327729891602461</v>
      </c>
    </row>
    <row r="74" spans="1:4" x14ac:dyDescent="0.25">
      <c r="A74" s="52"/>
      <c r="B74" s="52"/>
    </row>
    <row r="75" spans="1:4" x14ac:dyDescent="0.25">
      <c r="A75" s="52" t="s">
        <v>263</v>
      </c>
      <c r="B75" s="55">
        <v>2.2852999999999999</v>
      </c>
    </row>
    <row r="76" spans="1:4" x14ac:dyDescent="0.25">
      <c r="A76" s="52" t="s">
        <v>264</v>
      </c>
      <c r="B76" s="55">
        <v>2.5112126728066961</v>
      </c>
    </row>
    <row r="77" spans="1:4" x14ac:dyDescent="0.25">
      <c r="A77" s="52"/>
      <c r="B77" s="52"/>
    </row>
    <row r="78" spans="1:4" x14ac:dyDescent="0.25">
      <c r="A78" s="52" t="s">
        <v>265</v>
      </c>
      <c r="B78" s="56">
        <v>45596</v>
      </c>
    </row>
    <row r="80" spans="1:4" ht="69.95" customHeight="1" x14ac:dyDescent="0.25">
      <c r="A80" s="69" t="s">
        <v>266</v>
      </c>
      <c r="B80" s="69" t="s">
        <v>267</v>
      </c>
      <c r="C80" s="69" t="s">
        <v>5</v>
      </c>
      <c r="D80" s="69" t="s">
        <v>6</v>
      </c>
    </row>
    <row r="81" spans="1:4" ht="69.95" customHeight="1" x14ac:dyDescent="0.25">
      <c r="A81" s="69" t="s">
        <v>728</v>
      </c>
      <c r="B81" s="69"/>
      <c r="C81" s="69" t="s">
        <v>25</v>
      </c>
      <c r="D81" s="69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Metadata/LabelInfo.xml><?xml version="1.0" encoding="utf-8"?>
<clbl:labelList xmlns:clbl="http://schemas.microsoft.com/office/2020/mipLabelMetadata">
  <clbl:label id="{fae7b159-da8a-4f43-b4ed-ba6115f6e9fb}" enabled="1" method="Standard" siteId="{76fd78b2-83b7-4fc7-b5ba-5f59f5beb8c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59</vt:i4>
      </vt:variant>
    </vt:vector>
  </HeadingPairs>
  <TitlesOfParts>
    <vt:vector size="59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EEALVF</vt:lpstr>
      <vt:lpstr>EEARBF</vt:lpstr>
      <vt:lpstr>EEARFD</vt:lpstr>
      <vt:lpstr>EEBCYF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EEMAAF</vt:lpstr>
      <vt:lpstr>EEMCPF</vt:lpstr>
      <vt:lpstr>EEMMQE</vt:lpstr>
      <vt:lpstr>EEMMQI</vt:lpstr>
      <vt:lpstr>EEMOF1</vt:lpstr>
      <vt:lpstr>EENBEF</vt:lpstr>
      <vt:lpstr>EENN50</vt:lpstr>
      <vt:lpstr>EEPRUA</vt:lpstr>
      <vt:lpstr>EES250</vt:lpstr>
      <vt:lpstr>EESMCF</vt:lpstr>
      <vt:lpstr>EETECF</vt:lpstr>
      <vt:lpstr>EGOLDE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  <vt:lpstr>ESLVRE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Shubhra Kadam - AMC</cp:lastModifiedBy>
  <dcterms:created xsi:type="dcterms:W3CDTF">2015-12-17T12:36:10Z</dcterms:created>
  <dcterms:modified xsi:type="dcterms:W3CDTF">2024-11-08T14:40:36Z</dcterms:modified>
</cp:coreProperties>
</file>